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12120" windowHeight="83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<sst xmlns="http://schemas.openxmlformats.org/spreadsheetml/2006/main" count="1077" uniqueCount="270">
  <si>
    <t>Dz.</t>
  </si>
  <si>
    <t>R.</t>
  </si>
  <si>
    <t>P.</t>
  </si>
  <si>
    <t>W Y S Z C Z E G Ó L N I E N I E</t>
  </si>
  <si>
    <t>.010</t>
  </si>
  <si>
    <t>ROLNICTWO I ŁOWIECTWO</t>
  </si>
  <si>
    <t>.01005</t>
  </si>
  <si>
    <t>Prace geodezyjno - urządzeniowe na potrzeby  rolnictwa</t>
  </si>
  <si>
    <t>Zakup pozostałych usług</t>
  </si>
  <si>
    <t>.020</t>
  </si>
  <si>
    <t>LEŚNICTWO</t>
  </si>
  <si>
    <t>.02001</t>
  </si>
  <si>
    <t>Gospodarka leśna</t>
  </si>
  <si>
    <t>Zakup materiałów i wyposażenia</t>
  </si>
  <si>
    <t>.02002</t>
  </si>
  <si>
    <t xml:space="preserve">Nadzór nad  gospodarką leśną </t>
  </si>
  <si>
    <t>TRANSPORT I ŁĄCZNOŚĆ</t>
  </si>
  <si>
    <t>Drogi publiczne powiatowe</t>
  </si>
  <si>
    <t>Nagrody i wydatki osobowe nie zaliczane do wynagr.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</si>
  <si>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</si>
  <si>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</si>
  <si>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</si>
  <si>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</si>
  <si>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</si>
  <si>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</si>
  <si>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</si>
  <si>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</si>
  <si>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</si>
  <si>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>Podatek od nieruchomości</t>
  </si>
  <si>
    <t>GOSPODARKA MIESZKANIOWA</t>
  </si>
  <si>
    <t>Gospodarka gruntami i nieruchomościami</t>
  </si>
  <si>
    <t xml:space="preserve">Zakup usług remontowych </t>
  </si>
  <si>
    <t>Gospodarka gruntami i nieruchomościami- skarb państwa</t>
  </si>
  <si>
    <t xml:space="preserve">Gospodarka gruntami i nieruchomościami- Powiat Toruński </t>
  </si>
  <si>
    <t>DZIAŁALNOŚĆ USŁUGOWA</t>
  </si>
  <si>
    <t>Zakup usług pozostałych</t>
  </si>
  <si>
    <t>w tym :</t>
  </si>
  <si>
    <t>Gospodarka gruntami i nieruchomościami- Skarb Państwa</t>
  </si>
  <si>
    <t>Nadzór budowlany</t>
  </si>
  <si>
    <t>Rady powiatów</t>
  </si>
  <si>
    <t>Różne wydatki na rzecz osób fizycznych</t>
  </si>
  <si>
    <t>Starostwa powiatowe</t>
  </si>
  <si>
    <t>Stypendia różne</t>
  </si>
  <si>
    <t>Komisje poborowe</t>
  </si>
  <si>
    <t xml:space="preserve">Zakup usług zdrowotnych </t>
  </si>
  <si>
    <t>Pozostała działalność</t>
  </si>
  <si>
    <t>OBSŁUGA DŁUGU PUBLICZNEGO</t>
  </si>
  <si>
    <t>RÓŻNE ROZLICZENIA</t>
  </si>
  <si>
    <t>Rezerwy ogólne i celowe</t>
  </si>
  <si>
    <t>Rezerwy</t>
  </si>
  <si>
    <t>rezerwa ogólna</t>
  </si>
  <si>
    <t>w tym:</t>
  </si>
  <si>
    <t>*</t>
  </si>
  <si>
    <t>OCHRONA ZDROWIA</t>
  </si>
  <si>
    <t>Składki na ubezpieczenia zdrowotne</t>
  </si>
  <si>
    <t>RAZEM   WYDATKI BUDŻETOWE</t>
  </si>
  <si>
    <t>Prace geodezyjne i kartograficzne (nieinwest.)</t>
  </si>
  <si>
    <t xml:space="preserve">Wpłaty  gmin i powiatów na rzecz innych jednostek samorz.teryt. oraz związków gmin i związków powiatów na dofinansowanie zadań bieżących </t>
  </si>
  <si>
    <t>Obsługa papierów wartościowych , kredytów i pożyczek jednostek samorządu terytorialnego</t>
  </si>
  <si>
    <t>Odsetki i dyskonto od krajowych skarbowych papierów wartościowych oraz pożyczek i kredytów</t>
  </si>
  <si>
    <t>BEZPIECZEŃSTWO PUBLICZNE I OCHRONA PRZECIWPOŻAROWA</t>
  </si>
  <si>
    <t xml:space="preserve">Różne  wydatki na rzecz osób fizycznych </t>
  </si>
  <si>
    <t xml:space="preserve">Pozostała działalność </t>
  </si>
  <si>
    <t xml:space="preserve">Urzędy Wojewódzkie </t>
  </si>
  <si>
    <t xml:space="preserve">Zakup materiałów i wyposażenia </t>
  </si>
  <si>
    <t xml:space="preserve">Zakup  usług  pozostałych </t>
  </si>
  <si>
    <t xml:space="preserve">Składki na ubezpiecz. zdrowotne oraz świadczenia dla osób nieobjętych obowiązkiem ubezpieczenia  zdrowotnego </t>
  </si>
  <si>
    <t>w  tym :</t>
  </si>
  <si>
    <t>POMOC SPOŁECZNA</t>
  </si>
  <si>
    <t xml:space="preserve">Placówki Opiekuńczo-Wychowawcze </t>
  </si>
  <si>
    <t>Świadczenia społeczne</t>
  </si>
  <si>
    <t>Zakup środków żywności</t>
  </si>
  <si>
    <t>Zakup pomocy naukowych, dydaktycznych i książek</t>
  </si>
  <si>
    <t>Zakup pomocy naukowych , dydaktycznych , książek</t>
  </si>
  <si>
    <t>Domy pomocy społecznej</t>
  </si>
  <si>
    <t>Zakup usług zdrowotnych</t>
  </si>
  <si>
    <t>Opłaty na rzecz budżetów jednostek samorządu terytorialnego</t>
  </si>
  <si>
    <t>Jednostki specjalistycznego poradnictwa, mieszkania chronione i ośrodki interwencji kryzysowej</t>
  </si>
  <si>
    <t>Rodziny zastępcze</t>
  </si>
  <si>
    <t>POZOSTAŁE ZADANIA W ZAKRESIE POLITYKI SPOŁECZNEJ</t>
  </si>
  <si>
    <t>OŚWIATA I WYCHOWANIE</t>
  </si>
  <si>
    <t>Szkoła podstawowa  specjalna</t>
  </si>
  <si>
    <t>Nagrody i wydatki osobowe nie zaliczone do wynagr.</t>
  </si>
  <si>
    <t>Składki na ubezpieczenie społeczne</t>
  </si>
  <si>
    <t>Gimnazja specjalne</t>
  </si>
  <si>
    <t>Licea ogólnokształcące</t>
  </si>
  <si>
    <t>Dotacja podmiotowa z budżetu dla niepublicznej szkoły lub innej placówki oświatowo - wychowawczej</t>
  </si>
  <si>
    <t xml:space="preserve">Podatek od nieruchomości </t>
  </si>
  <si>
    <t>Szkoły  zawodowe</t>
  </si>
  <si>
    <t>Dotacje celowe przekazane gminie na zadania bieżące realizowane na podstawie porozumień (umów) miedzy jednostkami samorządu terytorialnego</t>
  </si>
  <si>
    <t>Szkoły artystyczne</t>
  </si>
  <si>
    <t>Szkoły zawodowe specjalne</t>
  </si>
  <si>
    <t>Dokształcanie i doskonalenie nauczycieli</t>
  </si>
  <si>
    <t xml:space="preserve">Dotacje celowe przekazane gminie lub  miastu  stołecznemu  Warszawie  na zadania bieżące realizowane na podstawie porozumień między jednostkami samorządu terytorialnego </t>
  </si>
  <si>
    <t>Zakup  usług pozostałych</t>
  </si>
  <si>
    <t xml:space="preserve">w tym: </t>
  </si>
  <si>
    <t>* Nagrody Starosty- Starostwo Powiatowe</t>
  </si>
  <si>
    <t>* Pozostała działalność-Starostwo Powiatowe</t>
  </si>
  <si>
    <t>* Księgowość w Chełmży</t>
  </si>
  <si>
    <t>EDUKACYJNA OPIEKA WYCHOWAWCZA</t>
  </si>
  <si>
    <t>Świetlice szkolne</t>
  </si>
  <si>
    <t>Dotacje celowe przekazane gminie na zadania bieżące realizowane na podstawie  porozumień (umów) p.jednostkami samorządu terytorialnego</t>
  </si>
  <si>
    <t>Dotacje celowe przekazane gminie na zadania bieżące realizowane na podstawie  porozumień (umów) p. jednostkami samorządu terytorialnego</t>
  </si>
  <si>
    <t xml:space="preserve">Internaty i bursy szkolne </t>
  </si>
  <si>
    <t xml:space="preserve">Pomoc materialna dla uczniów </t>
  </si>
  <si>
    <t>KULTURA I OCHRONA DZIEDZICTWA NARODOWEGO</t>
  </si>
  <si>
    <t>Biblioteki</t>
  </si>
  <si>
    <t>KULTURA FIZYCZNA I SPORT</t>
  </si>
  <si>
    <t>Zadania w zakresie kultury fizycznej i sportu</t>
  </si>
  <si>
    <t xml:space="preserve">Dotacja  celowa  z  budżetu  na  finansowanie  lub  dofinansowanie  zadań  zleconych  do  realizacji  pozostałym  jednostkom  nie    zaliczanym  do  sektora  finansów  publicznych </t>
  </si>
  <si>
    <t xml:space="preserve">Zakup usług pozostałych </t>
  </si>
  <si>
    <t xml:space="preserve">Komendy  Wojewódzkie  Policji </t>
  </si>
  <si>
    <t>Opłaty na rzecz budżetów jednostek samorz.teryt.</t>
  </si>
  <si>
    <t xml:space="preserve">Dotacje  przekazane  gminie   na  zadania  bieżące  realizowane  na  podstawie  porozumień (  umów  ) między   j.s.t </t>
  </si>
  <si>
    <t xml:space="preserve">Dotacje  przekazane  dla powiatu   na  zadania  bieżące  realizowane  na  podstawie  porozumień (  umów  ) między   j.s.t </t>
  </si>
  <si>
    <t xml:space="preserve">Szkolnictwo  wyższe </t>
  </si>
  <si>
    <t xml:space="preserve">Pomoc  materialna  dla  studentów </t>
  </si>
  <si>
    <t xml:space="preserve">Stypendia  i  zasiłki  dla  studentów </t>
  </si>
  <si>
    <t xml:space="preserve">Opracowania  geodezyjne i kartograficzne </t>
  </si>
  <si>
    <t xml:space="preserve">Dokształcanie  i  doskonalenie  nauczycieli </t>
  </si>
  <si>
    <t xml:space="preserve">Poradnie psychologiczno -pedagogiczne, w  tym  poradnie  specjalistyczne </t>
  </si>
  <si>
    <t>Wydatki osobowe nie zaliczane do wynagr.</t>
  </si>
  <si>
    <t xml:space="preserve">Dotacje celowe przekazane gminie   na zadania bieżące realizowane na podstawie porozumień  (umów )  między jednostkami samorządu terytorialnego </t>
  </si>
  <si>
    <t>Powiatowe centra pomocy rodzinie</t>
  </si>
  <si>
    <t>Wydatki osobowe niezaliczone do wynagrodzeń</t>
  </si>
  <si>
    <t xml:space="preserve">Wydatki  inwestycyjne  jednostek  budżetowych </t>
  </si>
  <si>
    <t>Dotacje celowe przekazane gminie  na zadania  bieżące realizowane na podstawie porozumień (umów) między  jednostkami samorządu terytorialnego</t>
  </si>
  <si>
    <t xml:space="preserve">Administracja  publiczna </t>
  </si>
  <si>
    <t xml:space="preserve">Wynagrodzenia  bezosobowe </t>
  </si>
  <si>
    <t>Wynagrodzenia bezosobowe</t>
  </si>
  <si>
    <t>Wynagrodzenie  bezosobowe</t>
  </si>
  <si>
    <t>Zakup   usług  pozostałych</t>
  </si>
  <si>
    <t>Wynagrodzenia  bezosobowe</t>
  </si>
  <si>
    <t>Wynagrodzenie bezosobowe</t>
  </si>
  <si>
    <t xml:space="preserve">Programy  polityki   zdrowotnej </t>
  </si>
  <si>
    <t xml:space="preserve">Zakup  usług zdrowotnych </t>
  </si>
  <si>
    <t xml:space="preserve">Stypendia  oraz  inne formy pomocy dla uczniów </t>
  </si>
  <si>
    <t>w  tym:</t>
  </si>
  <si>
    <t xml:space="preserve">Wpłaty  na  PFRON </t>
  </si>
  <si>
    <t xml:space="preserve">Promocja jednostek  samorządu  terytorialnego </t>
  </si>
  <si>
    <t xml:space="preserve">Zakup  usług  dostępu  do  sieci  Internet </t>
  </si>
  <si>
    <t xml:space="preserve">Pozostała  działalność </t>
  </si>
  <si>
    <t xml:space="preserve">Ośrodki  wsparcia </t>
  </si>
  <si>
    <t xml:space="preserve">Wydatki    inwestycyjne  jednostek  budżetowych </t>
  </si>
  <si>
    <t>Usługi zdrowotne</t>
  </si>
  <si>
    <t>Wydatki inwestycyjne jedn.budżet.</t>
  </si>
  <si>
    <t>Wydatki inwestycyjne jednostek budżetowych</t>
  </si>
  <si>
    <t xml:space="preserve">*Placówka Opiekuńczo - Wychowawcza w Głuchowie </t>
  </si>
  <si>
    <t xml:space="preserve">*PUP  w  Chełmży </t>
  </si>
  <si>
    <t xml:space="preserve">*Starostwo  Powiatowe w  Toruniu </t>
  </si>
  <si>
    <t xml:space="preserve">*Starostwo  Powiatowe  -  stypendia  z  EFS  </t>
  </si>
  <si>
    <t>*Z.SZ.CKU Gronowo-stypendia  z EFS</t>
  </si>
  <si>
    <t>*Z.SZ Chełmża-stypendia  z  EFS</t>
  </si>
  <si>
    <t xml:space="preserve">*DPS Browina </t>
  </si>
  <si>
    <t xml:space="preserve">*Państwowa Szkoła Muzyczna I Stopnia w Chełmży </t>
  </si>
  <si>
    <t xml:space="preserve">*Zespół Szkół  w Chełmży </t>
  </si>
  <si>
    <t xml:space="preserve">Realizacja POW  w  Głuchowie </t>
  </si>
  <si>
    <t>*DPS WIELKA NIESZAWKA</t>
  </si>
  <si>
    <t>*DPS DOBRZEJEWICE</t>
  </si>
  <si>
    <t>*DPS BROWINA</t>
  </si>
  <si>
    <t>*DPS PIGŻA</t>
  </si>
  <si>
    <t xml:space="preserve">*PCPR  w Toruniu </t>
  </si>
  <si>
    <t xml:space="preserve">Realizacja -Szkoła Muzyczna I Stopnia w Chełmży </t>
  </si>
  <si>
    <t>*Starostwo Powiatowe w Toruniu</t>
  </si>
  <si>
    <t xml:space="preserve">*Z.Sz. w Chełmży </t>
  </si>
  <si>
    <t>*Starostwo  Powiatowe  w  Toruniu -Liceum Wieczorowe niepubliczne</t>
  </si>
  <si>
    <t>Realizacja Z.Sz.S. w Chełmży</t>
  </si>
  <si>
    <t>*Z.Sz.CKU  w Gronowie</t>
  </si>
  <si>
    <t xml:space="preserve">Realizacja PCPR w Toruniu </t>
  </si>
  <si>
    <t>Realizacja  Z.Sz.S. w Chełmży</t>
  </si>
  <si>
    <t xml:space="preserve">* Z.Sz. CKU w Gronowie </t>
  </si>
  <si>
    <t xml:space="preserve">*Starostwo Powiatowe  w  Toruniu </t>
  </si>
  <si>
    <t xml:space="preserve">*Z.Sz. S. w Chełmży </t>
  </si>
  <si>
    <t xml:space="preserve">Realizacja -Z.Sz.S w Chełmży </t>
  </si>
  <si>
    <t>*Z.Sz. W  Chełmży</t>
  </si>
  <si>
    <t>*Z.Sz.CKU w  Gronowie</t>
  </si>
  <si>
    <t>*Poradnia Psychologiczno - Pedagogiczna w Chełmży</t>
  </si>
  <si>
    <t xml:space="preserve">Realizacja Z.Sz.S w Chełmży </t>
  </si>
  <si>
    <t xml:space="preserve">Realizacja  PUP  w  Toruniu </t>
  </si>
  <si>
    <t xml:space="preserve">rezerwa  celowa  na  dotacje  na zadania  zlecone w   ramach  ustawy  o  pożytku  publicznym  i  wolontariacie </t>
  </si>
  <si>
    <t xml:space="preserve">Świadczenia  społeczne </t>
  </si>
  <si>
    <t xml:space="preserve">Zakup usług  pozostałych </t>
  </si>
  <si>
    <t>Opłaty za korzystanie   ze  środowiska</t>
  </si>
  <si>
    <t xml:space="preserve">Dotacja  celowa  z  budżetu  na  finansowanie  lub  dofinansowanie  zadań  zleconych  do  realizacji  stowarzyszeniom </t>
  </si>
  <si>
    <t xml:space="preserve">*Z.SZ Chełmża-stypendia  Marszałka </t>
  </si>
  <si>
    <t xml:space="preserve">realizacja  PINB  w  Toruniu </t>
  </si>
  <si>
    <t xml:space="preserve">Z.Sz.  w  Chełmży </t>
  </si>
  <si>
    <t xml:space="preserve">Z.Sz.S  w  Chełmży </t>
  </si>
  <si>
    <t xml:space="preserve">Z.Sz. CKU  w  Gronowie  </t>
  </si>
  <si>
    <t xml:space="preserve">Starostwo Powiatowe  w  Toruniu </t>
  </si>
  <si>
    <t xml:space="preserve">Dotacja  celowa  z  budżetu  na  finansowanie  lub  dofinansowanie  zadań  zleconych  do  realizacji   fundacjom  </t>
  </si>
  <si>
    <t>Filharmonie , orkiestry , chóry i kapele</t>
  </si>
  <si>
    <t xml:space="preserve">Koszty postępowania sądowego i prokuratorskiego </t>
  </si>
  <si>
    <t xml:space="preserve">Szkoła   Muzyczna  w  Chełmży </t>
  </si>
  <si>
    <t>Zespoły do spraw orzekania o niepełnosprawności</t>
  </si>
  <si>
    <t xml:space="preserve">Powiatowe urzędy pracy </t>
  </si>
  <si>
    <t xml:space="preserve">zakup  usług  pozostałych </t>
  </si>
  <si>
    <t xml:space="preserve">Opłata   na  rzecz  budżetów  j.s.t. </t>
  </si>
  <si>
    <t xml:space="preserve">Podróże  służbowe </t>
  </si>
  <si>
    <t xml:space="preserve">Wynagrodzenie  osobowe </t>
  </si>
  <si>
    <t xml:space="preserve">zakup  usług  zdrowotnych </t>
  </si>
  <si>
    <t xml:space="preserve">WYKONANIE  31.12.2005 </t>
  </si>
  <si>
    <t>Składki na Fundusz  Pracy</t>
  </si>
  <si>
    <t>Wydatki na zakupy jednostek budżetowych</t>
  </si>
  <si>
    <t>Starostwo Powiatowe w Toruniu</t>
  </si>
  <si>
    <t>Stypendia dla uczniów</t>
  </si>
  <si>
    <t>Opłaty z tytułu zakupu usług telekomunikacyjnych telefonii stacjonarnej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</si>
  <si>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</si>
  <si>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</si>
  <si>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</si>
  <si>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Opłaty z tytułu zakupu usług telekomunikacyjnych telefonii komórkowej</t>
  </si>
  <si>
    <t>Zakup akcesoriów komputerowych w tym programów i licencji</t>
  </si>
  <si>
    <t>Rezerwy na inwestycje i zakupy inwestycyjne</t>
  </si>
  <si>
    <t>Szkolenia pracowników</t>
  </si>
  <si>
    <t>Zakup materiałów papierniczych do sprzętu</t>
  </si>
  <si>
    <t>Zakup akcesoriów komputerowych</t>
  </si>
  <si>
    <t>Dotacje celowe przekazane dla powiatu na zadania bieżące realizowane na podstawie porozumień (umów) między jednostkami samorządu terytorialnego</t>
  </si>
  <si>
    <t xml:space="preserve">*Starostwo Powiatowe </t>
  </si>
  <si>
    <t>zakup usług zdrowotnych</t>
  </si>
  <si>
    <t>*Starostwo Powiatowe</t>
  </si>
  <si>
    <t xml:space="preserve">rezerwa  na  podwyżki   wynagrodzeń  osobowych  oraz  pochodnych  od   wynagrodzeń   </t>
  </si>
  <si>
    <t>Wydatki  inwestycyjne  jednostek budżetowych</t>
  </si>
  <si>
    <t xml:space="preserve">Zakup  usług obejmujących   wykonanie  ekspertyz, analiz   i  opinii </t>
  </si>
  <si>
    <t>Szkolenia pracowników nie będących członkami korpusu służby cywilnej</t>
  </si>
  <si>
    <t xml:space="preserve">Podatek  od nieruchomości </t>
  </si>
  <si>
    <t xml:space="preserve">Opłaty z tytułu zakupu usług telekomunikacyjnych telefonii  stacjonarnej </t>
  </si>
  <si>
    <t>*Z.Sz.S. Chełmża</t>
  </si>
  <si>
    <t xml:space="preserve">BUDŻET  2007 </t>
  </si>
  <si>
    <t>w  tym  :</t>
  </si>
  <si>
    <t>Wpłaty  PFRON</t>
  </si>
  <si>
    <t xml:space="preserve">Dotacja  celowa  z  budżetu  na  finansowanie  lub  dofinansowanie  zadań  zleconych  do  realizacji  stowarzyszeniom   </t>
  </si>
  <si>
    <t xml:space="preserve">Odsetki  pozostałe </t>
  </si>
  <si>
    <t>Opłaty z tytułu usług telekomunikacyjnych telefonii komórkowej</t>
  </si>
  <si>
    <t>Opłata z tytułu telekomunikacyjnych telefonii stacjonarnej</t>
  </si>
  <si>
    <t>Zakup usług obejmujących wykonanie ekspertyz analiz i opinii</t>
  </si>
  <si>
    <t>Wydatki na zakupy inwestycyjne jednostek budżetowych</t>
  </si>
  <si>
    <t>Opłaty z tytułu usług telekomunikacyjnych telefonii stacjonarnej</t>
  </si>
  <si>
    <t xml:space="preserve">*Z.SZ.CKU Gronowo-stypendia  Marszałka </t>
  </si>
  <si>
    <t>Opłata z tytułu usług telekomunikacyjnych telefonii stacjonarnej</t>
  </si>
  <si>
    <t>*Z.SZ Chełmża-stypendia dla   rodzin  byłych   pracowników   PGR</t>
  </si>
  <si>
    <t>*Z.SZ.CKU Gronowo-stypendia  dla   rodzin  byłych   pracowników   PGR</t>
  </si>
  <si>
    <t xml:space="preserve">*Z.Sz CKU  Gronowo </t>
  </si>
  <si>
    <t>Podatek na rzecz budżetów j.s.t.</t>
  </si>
  <si>
    <t>Zakup leków i wyrobów  medycznych i produktów biobójczych</t>
  </si>
  <si>
    <t xml:space="preserve">Różne  opłaty  i  składki </t>
  </si>
  <si>
    <t xml:space="preserve">Podróże służbowe zagraniczne </t>
  </si>
  <si>
    <t>Zakup leków ,wyrobów  medycznych i produktów biobójczych</t>
  </si>
  <si>
    <t>Opłaty za administrowanie i   czynsze   za  budynki , lokale  i  pomieszczenia   garażowe</t>
  </si>
  <si>
    <t>Dotacje celowe przekazane dla  powiatu  na zadania  bieżące realizowane na podstawie porozumień (umów) między  jednostkami samorządu terytorialnego</t>
  </si>
  <si>
    <t xml:space="preserve">*ŚDS w  Osieku  -  DPS  Dobrzejewice </t>
  </si>
  <si>
    <t xml:space="preserve">*ŚDS  -  DPS  Browina  </t>
  </si>
  <si>
    <t xml:space="preserve">*PCPR w Toruniu </t>
  </si>
  <si>
    <t xml:space="preserve">*Starostwo   Powiatowe    w  Toruniu </t>
  </si>
  <si>
    <t xml:space="preserve">*PPP  w  Chełmży </t>
  </si>
  <si>
    <t xml:space="preserve">*Zespół Szkół Specjalnych   w  Chełmży </t>
  </si>
  <si>
    <t xml:space="preserve">*DPS Wielka    Nieszawka </t>
  </si>
  <si>
    <t xml:space="preserve">Z.Sz.  CKU  Gronowo </t>
  </si>
  <si>
    <t xml:space="preserve">Z.Sz.  w Chełmży </t>
  </si>
  <si>
    <t xml:space="preserve">Szkolenia  pracowników nie  będących   członkami   korpusu  służby   cywilnej </t>
  </si>
  <si>
    <t xml:space="preserve">Wydatki na   zakupy  inwestycyjne  jednostek  budżetowych </t>
  </si>
  <si>
    <t>Zakup usług  obejmujących  tłumaczenia</t>
  </si>
  <si>
    <t>Kary  i  odszkodowania wypłacane na rzecz osób fizycznych</t>
  </si>
  <si>
    <t xml:space="preserve">Załącznik  nr  2  do  uchwały  Zarządu       Powiatu  Toruńskiego </t>
  </si>
  <si>
    <t xml:space="preserve">w  sprawie wykonania  Budżetu  Powiatu  Toruńskiego na 30.06. 2007 .  </t>
  </si>
  <si>
    <t>WYKONANIE  30.06.2007</t>
  </si>
  <si>
    <t>%</t>
  </si>
  <si>
    <t xml:space="preserve">WYKONANIE WYDATKÓW    BUDŻETOWYCH   NA  30.06. 2007  </t>
  </si>
  <si>
    <t>Dotacje celowe przekazane do   samorządu   województwa  na zadania  bieżące realizowane na podstawie porozumień (umów) między  jednostkami samorządu terytorialnego</t>
  </si>
  <si>
    <t xml:space="preserve">Kolonie  i  obozy   dla  młodzieży polonijnej   w  kraju </t>
  </si>
  <si>
    <t xml:space="preserve">* P.Sz. Muzyczna  w   Chełmży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</si>
</sst>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0.0%"/>
    <numFmt numFmtId="172" formatCode="#,##0.000"/>
    <numFmt numFmtId="173" formatCode="#,##0\ _z_ł"/>
  </numFmts>
  <fonts count="15">
    <font>
      <sz val="10"/>
      <name val="Arial CE"/>
      <family val="0"/>
    </font>
    <font>
      <sz val="8"/>
      <name val="Arial CE"/>
      <family val="0"/>
    </font>
    <font>
      <b/>
      <u val="single"/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u val="single"/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b/>
      <u val="single"/>
      <sz val="12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1" fontId="0" fillId="0" borderId="0" xfId="0" applyNumberFormat="1" applyFont="1" applyAlignment="1">
      <alignment horizontal="right" vertical="center" wrapText="1" shrinkToFit="1"/>
    </xf>
    <xf numFmtId="0" fontId="0" fillId="0" borderId="0" xfId="0" applyFont="1" applyAlignment="1">
      <alignment vertical="center" wrapText="1"/>
    </xf>
    <xf numFmtId="1" fontId="5" fillId="0" borderId="0" xfId="0" applyNumberFormat="1" applyFont="1" applyAlignment="1">
      <alignment vertical="center" wrapText="1" shrinkToFi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 shrinkToFit="1"/>
    </xf>
    <xf numFmtId="3" fontId="2" fillId="0" borderId="0" xfId="0" applyNumberFormat="1" applyFont="1" applyAlignment="1">
      <alignment vertical="center" shrinkToFit="1"/>
    </xf>
    <xf numFmtId="1" fontId="1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shrinkToFit="1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left" vertical="center" wrapText="1" shrinkToFit="1"/>
    </xf>
    <xf numFmtId="3" fontId="2" fillId="0" borderId="1" xfId="0" applyNumberFormat="1" applyFont="1" applyBorder="1" applyAlignment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1" fontId="0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1" fontId="4" fillId="0" borderId="1" xfId="0" applyNumberFormat="1" applyFont="1" applyBorder="1" applyAlignment="1">
      <alignment horizontal="left" vertical="center" wrapText="1" shrinkToFit="1"/>
    </xf>
    <xf numFmtId="3" fontId="3" fillId="0" borderId="1" xfId="0" applyNumberFormat="1" applyFont="1" applyBorder="1" applyAlignment="1">
      <alignment horizontal="right" vertical="center" shrinkToFit="1"/>
    </xf>
    <xf numFmtId="1" fontId="0" fillId="0" borderId="1" xfId="0" applyNumberFormat="1" applyFont="1" applyBorder="1" applyAlignment="1">
      <alignment vertical="center" wrapText="1" shrinkToFit="1"/>
    </xf>
    <xf numFmtId="1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 shrinkToFit="1"/>
    </xf>
    <xf numFmtId="3" fontId="1" fillId="0" borderId="1" xfId="0" applyNumberFormat="1" applyFont="1" applyBorder="1" applyAlignment="1">
      <alignment vertical="center" shrinkToFit="1"/>
    </xf>
    <xf numFmtId="0" fontId="5" fillId="0" borderId="1" xfId="0" applyFont="1" applyBorder="1" applyAlignment="1">
      <alignment shrinkToFit="1"/>
    </xf>
    <xf numFmtId="1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wrapText="1" shrinkToFit="1"/>
    </xf>
    <xf numFmtId="3" fontId="1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vertical="center" wrapText="1" shrinkToFit="1"/>
    </xf>
    <xf numFmtId="1" fontId="5" fillId="0" borderId="1" xfId="0" applyNumberFormat="1" applyFont="1" applyBorder="1" applyAlignment="1">
      <alignment vertical="center" wrapText="1" shrinkToFit="1"/>
    </xf>
    <xf numFmtId="3" fontId="1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1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1" fontId="3" fillId="0" borderId="1" xfId="0" applyNumberFormat="1" applyFont="1" applyBorder="1" applyAlignment="1">
      <alignment vertical="center" wrapText="1" shrinkToFit="1"/>
    </xf>
    <xf numFmtId="3" fontId="11" fillId="0" borderId="1" xfId="0" applyNumberFormat="1" applyFont="1" applyBorder="1" applyAlignment="1">
      <alignment vertical="center" shrinkToFit="1"/>
    </xf>
    <xf numFmtId="1" fontId="1" fillId="0" borderId="1" xfId="0" applyNumberFormat="1" applyFont="1" applyBorder="1" applyAlignment="1">
      <alignment vertical="center" wrapText="1" shrinkToFit="1"/>
    </xf>
    <xf numFmtId="3" fontId="10" fillId="0" borderId="1" xfId="0" applyNumberFormat="1" applyFont="1" applyBorder="1" applyAlignment="1">
      <alignment vertical="center" shrinkToFit="1"/>
    </xf>
    <xf numFmtId="0" fontId="4" fillId="0" borderId="1" xfId="0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1" fontId="1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vertical="center" wrapText="1" shrinkToFit="1"/>
    </xf>
    <xf numFmtId="0" fontId="0" fillId="0" borderId="1" xfId="0" applyFont="1" applyBorder="1" applyAlignment="1">
      <alignment horizontal="center" vertical="center" shrinkToFit="1"/>
    </xf>
    <xf numFmtId="1" fontId="4" fillId="0" borderId="1" xfId="0" applyNumberFormat="1" applyFont="1" applyBorder="1" applyAlignment="1">
      <alignment vertical="center" wrapText="1" shrinkToFit="1"/>
    </xf>
    <xf numFmtId="0" fontId="3" fillId="0" borderId="1" xfId="0" applyFont="1" applyBorder="1" applyAlignment="1">
      <alignment horizontal="right" vertical="center"/>
    </xf>
    <xf numFmtId="0" fontId="8" fillId="0" borderId="0" xfId="0" applyFont="1" applyAlignment="1">
      <alignment/>
    </xf>
    <xf numFmtId="3" fontId="12" fillId="0" borderId="1" xfId="0" applyNumberFormat="1" applyFont="1" applyBorder="1" applyAlignment="1">
      <alignment horizontal="right" vertical="center" shrinkToFit="1"/>
    </xf>
    <xf numFmtId="3" fontId="8" fillId="0" borderId="1" xfId="0" applyNumberFormat="1" applyFont="1" applyBorder="1" applyAlignment="1">
      <alignment horizontal="right" vertical="center" shrinkToFit="1"/>
    </xf>
    <xf numFmtId="3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vertical="center" shrinkToFit="1"/>
    </xf>
    <xf numFmtId="3" fontId="8" fillId="0" borderId="1" xfId="0" applyNumberFormat="1" applyFont="1" applyFill="1" applyBorder="1" applyAlignment="1">
      <alignment vertical="center" shrinkToFi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3" fontId="8" fillId="0" borderId="2" xfId="0" applyNumberFormat="1" applyFont="1" applyBorder="1" applyAlignment="1">
      <alignment horizontal="right" wrapText="1"/>
    </xf>
    <xf numFmtId="3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shrinkToFit="1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vertical="center" wrapText="1" shrinkToFit="1"/>
    </xf>
    <xf numFmtId="3" fontId="1" fillId="0" borderId="1" xfId="0" applyNumberFormat="1" applyFont="1" applyFill="1" applyBorder="1" applyAlignment="1">
      <alignment horizontal="right" vertical="center" wrapText="1" shrinkToFit="1"/>
    </xf>
    <xf numFmtId="3" fontId="4" fillId="0" borderId="1" xfId="0" applyNumberFormat="1" applyFont="1" applyBorder="1" applyAlignment="1">
      <alignment vertical="center" shrinkToFit="1"/>
    </xf>
    <xf numFmtId="3" fontId="0" fillId="0" borderId="1" xfId="0" applyNumberFormat="1" applyFont="1" applyBorder="1" applyAlignment="1">
      <alignment vertical="center" shrinkToFit="1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vertical="center" wrapText="1" shrinkToFit="1"/>
    </xf>
    <xf numFmtId="0" fontId="4" fillId="0" borderId="1" xfId="0" applyFont="1" applyBorder="1" applyAlignment="1">
      <alignment wrapText="1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wrapText="1"/>
    </xf>
    <xf numFmtId="3" fontId="14" fillId="0" borderId="1" xfId="0" applyNumberFormat="1" applyFont="1" applyBorder="1" applyAlignment="1">
      <alignment/>
    </xf>
    <xf numFmtId="0" fontId="14" fillId="0" borderId="0" xfId="0" applyFont="1" applyBorder="1" applyAlignment="1">
      <alignment/>
    </xf>
    <xf numFmtId="9" fontId="13" fillId="0" borderId="1" xfId="0" applyNumberFormat="1" applyFont="1" applyBorder="1" applyAlignment="1">
      <alignment vertical="center" shrinkToFit="1"/>
    </xf>
    <xf numFmtId="9" fontId="8" fillId="0" borderId="1" xfId="0" applyNumberFormat="1" applyFont="1" applyBorder="1" applyAlignment="1">
      <alignment vertical="center" shrinkToFit="1"/>
    </xf>
    <xf numFmtId="4" fontId="8" fillId="0" borderId="0" xfId="0" applyNumberFormat="1" applyFont="1" applyAlignment="1">
      <alignment/>
    </xf>
    <xf numFmtId="4" fontId="1" fillId="0" borderId="1" xfId="0" applyNumberFormat="1" applyFont="1" applyFill="1" applyBorder="1" applyAlignment="1">
      <alignment horizontal="center" vertical="center" wrapText="1" shrinkToFit="1"/>
    </xf>
    <xf numFmtId="4" fontId="13" fillId="0" borderId="1" xfId="0" applyNumberFormat="1" applyFont="1" applyBorder="1" applyAlignment="1">
      <alignment vertical="center" shrinkToFit="1"/>
    </xf>
    <xf numFmtId="4" fontId="12" fillId="0" borderId="1" xfId="0" applyNumberFormat="1" applyFont="1" applyBorder="1" applyAlignment="1">
      <alignment horizontal="right" vertical="center" shrinkToFit="1"/>
    </xf>
    <xf numFmtId="4" fontId="8" fillId="0" borderId="1" xfId="0" applyNumberFormat="1" applyFont="1" applyBorder="1" applyAlignment="1">
      <alignment horizontal="right" vertical="center" shrinkToFit="1"/>
    </xf>
    <xf numFmtId="4" fontId="12" fillId="0" borderId="1" xfId="0" applyNumberFormat="1" applyFont="1" applyBorder="1" applyAlignment="1">
      <alignment vertical="center" shrinkToFit="1"/>
    </xf>
    <xf numFmtId="4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vertical="center" shrinkToFit="1"/>
    </xf>
    <xf numFmtId="4" fontId="8" fillId="0" borderId="1" xfId="0" applyNumberFormat="1" applyFont="1" applyFill="1" applyBorder="1" applyAlignment="1">
      <alignment vertical="center" shrinkToFit="1"/>
    </xf>
    <xf numFmtId="4" fontId="8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shrinkToFit="1"/>
    </xf>
    <xf numFmtId="4" fontId="13" fillId="0" borderId="1" xfId="0" applyNumberFormat="1" applyFont="1" applyBorder="1" applyAlignment="1">
      <alignment horizontal="right" vertical="center" shrinkToFit="1"/>
    </xf>
    <xf numFmtId="4" fontId="8" fillId="0" borderId="1" xfId="0" applyNumberFormat="1" applyFont="1" applyFill="1" applyBorder="1" applyAlignment="1">
      <alignment horizontal="right" vertical="center" shrinkToFit="1"/>
    </xf>
    <xf numFmtId="4" fontId="12" fillId="0" borderId="1" xfId="0" applyNumberFormat="1" applyFont="1" applyBorder="1" applyAlignment="1">
      <alignment vertical="center"/>
    </xf>
    <xf numFmtId="4" fontId="8" fillId="0" borderId="1" xfId="0" applyNumberFormat="1" applyFont="1" applyFill="1" applyBorder="1" applyAlignment="1">
      <alignment horizontal="right" vertical="center"/>
    </xf>
    <xf numFmtId="4" fontId="8" fillId="0" borderId="2" xfId="0" applyNumberFormat="1" applyFont="1" applyBorder="1" applyAlignment="1">
      <alignment wrapText="1"/>
    </xf>
    <xf numFmtId="4" fontId="14" fillId="0" borderId="1" xfId="0" applyNumberFormat="1" applyFont="1" applyBorder="1" applyAlignment="1">
      <alignment/>
    </xf>
    <xf numFmtId="4" fontId="8" fillId="0" borderId="2" xfId="0" applyNumberFormat="1" applyFont="1" applyFill="1" applyBorder="1" applyAlignment="1">
      <alignment vertical="center" shrinkToFit="1"/>
    </xf>
    <xf numFmtId="3" fontId="8" fillId="0" borderId="0" xfId="0" applyNumberFormat="1" applyFont="1" applyAlignment="1">
      <alignment horizontal="right"/>
    </xf>
    <xf numFmtId="3" fontId="12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vertical="center" shrinkToFi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053"/>
  <sheetViews>
    <sheetView tabSelected="1" showOutlineSymbols="0" workbookViewId="0" topLeftCell="A1011">
      <selection activeCell="D1030" sqref="D1030"/>
    </sheetView>
  </sheetViews>
  <sheetFormatPr defaultColWidth="9.00390625" defaultRowHeight="12.75" outlineLevelRow="2" outlineLevelCol="1"/>
  <cols>
    <col min="1" max="1" width="4.625" style="10" bestFit="1" customWidth="1"/>
    <col min="2" max="3" width="7.75390625" style="10" bestFit="1" customWidth="1"/>
    <col min="4" max="4" width="40.375" style="19" customWidth="1"/>
    <col min="5" max="5" width="11.625" style="23" hidden="1" customWidth="1" outlineLevel="1"/>
    <col min="6" max="6" width="13.25390625" style="135" customWidth="1"/>
    <col min="7" max="7" width="12.75390625" style="114" bestFit="1" customWidth="1"/>
    <col min="8" max="8" width="10.125" style="85" customWidth="1"/>
    <col min="9" max="16384" width="9.125" style="12" customWidth="1"/>
  </cols>
  <sheetData>
    <row r="1" spans="1:4" ht="15">
      <c r="A1" s="5"/>
      <c r="B1" s="28" t="s">
        <v>262</v>
      </c>
      <c r="C1" s="5"/>
      <c r="D1" s="16"/>
    </row>
    <row r="2" spans="1:4" ht="15">
      <c r="A2" s="5"/>
      <c r="B2" s="28" t="s">
        <v>263</v>
      </c>
      <c r="C2" s="5"/>
      <c r="D2" s="16"/>
    </row>
    <row r="3" spans="1:4" ht="15">
      <c r="A3" s="5"/>
      <c r="B3" s="21"/>
      <c r="C3" s="5"/>
      <c r="D3" s="16"/>
    </row>
    <row r="4" spans="1:5" ht="15.75">
      <c r="A4" s="17"/>
      <c r="B4" s="6"/>
      <c r="C4" s="7"/>
      <c r="D4" s="26" t="s">
        <v>266</v>
      </c>
      <c r="E4" s="24"/>
    </row>
    <row r="5" spans="1:5" ht="15">
      <c r="A5" s="8"/>
      <c r="B5" s="6"/>
      <c r="C5" s="7"/>
      <c r="D5" s="18"/>
      <c r="E5" s="24"/>
    </row>
    <row r="6" spans="1:8" s="15" customFormat="1" ht="22.5">
      <c r="A6" s="98" t="s">
        <v>0</v>
      </c>
      <c r="B6" s="98" t="s">
        <v>1</v>
      </c>
      <c r="C6" s="99" t="s">
        <v>2</v>
      </c>
      <c r="D6" s="100" t="s">
        <v>3</v>
      </c>
      <c r="E6" s="97" t="s">
        <v>201</v>
      </c>
      <c r="F6" s="101" t="s">
        <v>227</v>
      </c>
      <c r="G6" s="115" t="s">
        <v>264</v>
      </c>
      <c r="H6" s="97" t="s">
        <v>265</v>
      </c>
    </row>
    <row r="7" spans="1:8" s="14" customFormat="1" ht="15.75">
      <c r="A7" s="30" t="s">
        <v>4</v>
      </c>
      <c r="B7" s="30"/>
      <c r="C7" s="31"/>
      <c r="D7" s="32" t="s">
        <v>5</v>
      </c>
      <c r="E7" s="33">
        <f>E8</f>
        <v>35000</v>
      </c>
      <c r="F7" s="94">
        <f>F8</f>
        <v>40000</v>
      </c>
      <c r="G7" s="116">
        <f>G8</f>
        <v>0</v>
      </c>
      <c r="H7" s="112">
        <f>G7/F7</f>
        <v>0</v>
      </c>
    </row>
    <row r="8" spans="1:8" s="13" customFormat="1" ht="25.5">
      <c r="A8" s="34"/>
      <c r="B8" s="37" t="s">
        <v>6</v>
      </c>
      <c r="C8" s="35"/>
      <c r="D8" s="38" t="s">
        <v>7</v>
      </c>
      <c r="E8" s="39">
        <f>SUM(E9:E9)</f>
        <v>35000</v>
      </c>
      <c r="F8" s="86">
        <f>SUM(F9:F9)</f>
        <v>40000</v>
      </c>
      <c r="G8" s="117">
        <f>SUM(G9:G9)</f>
        <v>0</v>
      </c>
      <c r="H8" s="113">
        <f aca="true" t="shared" si="0" ref="H8:H71">G8/F8</f>
        <v>0</v>
      </c>
    </row>
    <row r="9" spans="1:8" ht="15" outlineLevel="1">
      <c r="A9" s="34"/>
      <c r="B9" s="34"/>
      <c r="C9" s="35">
        <v>4300</v>
      </c>
      <c r="D9" s="40" t="s">
        <v>65</v>
      </c>
      <c r="E9" s="36">
        <v>35000</v>
      </c>
      <c r="F9" s="87">
        <v>40000</v>
      </c>
      <c r="G9" s="118">
        <v>0</v>
      </c>
      <c r="H9" s="113">
        <f t="shared" si="0"/>
        <v>0</v>
      </c>
    </row>
    <row r="10" spans="1:8" s="14" customFormat="1" ht="15.75">
      <c r="A10" s="30" t="s">
        <v>9</v>
      </c>
      <c r="B10" s="30"/>
      <c r="C10" s="31"/>
      <c r="D10" s="32" t="s">
        <v>10</v>
      </c>
      <c r="E10" s="33">
        <f>E13+E11</f>
        <v>286067</v>
      </c>
      <c r="F10" s="94">
        <f>F13+F11</f>
        <v>299600</v>
      </c>
      <c r="G10" s="116">
        <f>G13+G11</f>
        <v>146696.51</v>
      </c>
      <c r="H10" s="113">
        <f t="shared" si="0"/>
        <v>0.4896412216288385</v>
      </c>
    </row>
    <row r="11" spans="1:8" s="13" customFormat="1" ht="15.75" outlineLevel="1">
      <c r="A11" s="37"/>
      <c r="B11" s="37" t="s">
        <v>11</v>
      </c>
      <c r="C11" s="41"/>
      <c r="D11" s="38" t="s">
        <v>12</v>
      </c>
      <c r="E11" s="42">
        <f>SUM(E12:E12)</f>
        <v>246899</v>
      </c>
      <c r="F11" s="86">
        <f>SUM(F12:F12)</f>
        <v>260000</v>
      </c>
      <c r="G11" s="119">
        <f>SUM(G12:G12)</f>
        <v>126998.51</v>
      </c>
      <c r="H11" s="113">
        <f t="shared" si="0"/>
        <v>0.4884558076923077</v>
      </c>
    </row>
    <row r="12" spans="1:8" s="15" customFormat="1" ht="15" outlineLevel="2">
      <c r="A12" s="44"/>
      <c r="B12" s="44"/>
      <c r="C12" s="45">
        <v>3030</v>
      </c>
      <c r="D12" s="46" t="s">
        <v>61</v>
      </c>
      <c r="E12" s="47">
        <v>246899</v>
      </c>
      <c r="F12" s="88">
        <v>260000</v>
      </c>
      <c r="G12" s="120">
        <v>126998.51</v>
      </c>
      <c r="H12" s="113">
        <f t="shared" si="0"/>
        <v>0.4884558076923077</v>
      </c>
    </row>
    <row r="13" spans="1:8" s="13" customFormat="1" ht="15.75" outlineLevel="1">
      <c r="A13" s="37"/>
      <c r="B13" s="37" t="s">
        <v>14</v>
      </c>
      <c r="C13" s="41"/>
      <c r="D13" s="48" t="s">
        <v>15</v>
      </c>
      <c r="E13" s="42">
        <f>SUM(E14:E14)</f>
        <v>39168</v>
      </c>
      <c r="F13" s="86">
        <f>SUM(F14:F14)</f>
        <v>39600</v>
      </c>
      <c r="G13" s="119">
        <f>SUM(G14:G14)</f>
        <v>19698</v>
      </c>
      <c r="H13" s="113">
        <f t="shared" si="0"/>
        <v>0.49742424242424244</v>
      </c>
    </row>
    <row r="14" spans="1:8" ht="63.75" outlineLevel="1">
      <c r="A14" s="34"/>
      <c r="B14" s="34"/>
      <c r="C14" s="35">
        <v>2830</v>
      </c>
      <c r="D14" s="40" t="s">
        <v>109</v>
      </c>
      <c r="E14" s="43">
        <v>39168</v>
      </c>
      <c r="F14" s="87">
        <v>39600</v>
      </c>
      <c r="G14" s="121">
        <v>19698</v>
      </c>
      <c r="H14" s="113">
        <f t="shared" si="0"/>
        <v>0.49742424242424244</v>
      </c>
    </row>
    <row r="15" spans="1:8" s="14" customFormat="1" ht="15.75">
      <c r="A15" s="30">
        <v>600</v>
      </c>
      <c r="B15" s="30"/>
      <c r="C15" s="31"/>
      <c r="D15" s="49" t="s">
        <v>16</v>
      </c>
      <c r="E15" s="33">
        <f>E16</f>
        <v>3132555</v>
      </c>
      <c r="F15" s="94">
        <f>F16</f>
        <v>4164957.5</v>
      </c>
      <c r="G15" s="116">
        <f>G16</f>
        <v>1296284.3800000001</v>
      </c>
      <c r="H15" s="113">
        <f t="shared" si="0"/>
        <v>0.3112359201744556</v>
      </c>
    </row>
    <row r="16" spans="1:8" ht="15">
      <c r="A16" s="37"/>
      <c r="B16" s="37">
        <v>60014</v>
      </c>
      <c r="C16" s="41"/>
      <c r="D16" s="48" t="s">
        <v>17</v>
      </c>
      <c r="E16" s="43">
        <f>SUM(E17:E40)</f>
        <v>3132555</v>
      </c>
      <c r="F16" s="87">
        <f>SUM(F17:F41)</f>
        <v>4164957.5</v>
      </c>
      <c r="G16" s="118">
        <f>SUM(G17:G41)</f>
        <v>1296284.3800000001</v>
      </c>
      <c r="H16" s="113">
        <f t="shared" si="0"/>
        <v>0.3112359201744556</v>
      </c>
    </row>
    <row r="17" spans="1:8" ht="15" outlineLevel="1">
      <c r="A17" s="30"/>
      <c r="B17" s="30"/>
      <c r="C17" s="35">
        <v>3020</v>
      </c>
      <c r="D17" s="40" t="s">
        <v>121</v>
      </c>
      <c r="E17" s="43">
        <v>18010</v>
      </c>
      <c r="F17" s="87">
        <v>14400</v>
      </c>
      <c r="G17" s="121">
        <v>7535.96</v>
      </c>
      <c r="H17" s="113">
        <f t="shared" si="0"/>
        <v>0.5233305555555555</v>
      </c>
    </row>
    <row r="18" spans="1:8" ht="15" outlineLevel="1">
      <c r="A18" s="30"/>
      <c r="B18" s="30"/>
      <c r="C18" s="51">
        <v>4010</v>
      </c>
      <c r="D18" s="40" t="s">
        <v>19</v>
      </c>
      <c r="E18" s="43">
        <v>466779</v>
      </c>
      <c r="F18" s="87">
        <v>515430</v>
      </c>
      <c r="G18" s="121">
        <v>267932.51</v>
      </c>
      <c r="H18" s="113">
        <f t="shared" si="0"/>
        <v>0.5198232737714141</v>
      </c>
    </row>
    <row r="19" spans="1:8" ht="15" outlineLevel="1">
      <c r="A19" s="30"/>
      <c r="B19" s="30"/>
      <c r="C19" s="35">
        <v>4040</v>
      </c>
      <c r="D19" s="40" t="s">
        <v>20</v>
      </c>
      <c r="E19" s="43">
        <v>32183</v>
      </c>
      <c r="F19" s="87">
        <f>36800+1200</f>
        <v>38000</v>
      </c>
      <c r="G19" s="121">
        <v>37968.1</v>
      </c>
      <c r="H19" s="113">
        <f t="shared" si="0"/>
        <v>0.9991605263157894</v>
      </c>
    </row>
    <row r="20" spans="1:8" ht="15" outlineLevel="1">
      <c r="A20" s="30"/>
      <c r="B20" s="30"/>
      <c r="C20" s="35">
        <v>4110</v>
      </c>
      <c r="D20" s="40" t="s">
        <v>21</v>
      </c>
      <c r="E20" s="43">
        <v>89360</v>
      </c>
      <c r="F20" s="87">
        <v>95320</v>
      </c>
      <c r="G20" s="121">
        <v>50513.41</v>
      </c>
      <c r="H20" s="113">
        <f t="shared" si="0"/>
        <v>0.5299350608476711</v>
      </c>
    </row>
    <row r="21" spans="1:8" ht="15" outlineLevel="1">
      <c r="A21" s="30"/>
      <c r="B21" s="30"/>
      <c r="C21" s="35">
        <v>4120</v>
      </c>
      <c r="D21" s="40" t="s">
        <v>22</v>
      </c>
      <c r="E21" s="43">
        <v>11908</v>
      </c>
      <c r="F21" s="87">
        <v>13420</v>
      </c>
      <c r="G21" s="121">
        <v>7127.18</v>
      </c>
      <c r="H21" s="113">
        <f t="shared" si="0"/>
        <v>0.531086438152012</v>
      </c>
    </row>
    <row r="22" spans="1:8" ht="15" outlineLevel="1">
      <c r="A22" s="30"/>
      <c r="B22" s="30"/>
      <c r="C22" s="35">
        <v>4170</v>
      </c>
      <c r="D22" s="40" t="s">
        <v>130</v>
      </c>
      <c r="E22" s="43">
        <v>3702</v>
      </c>
      <c r="F22" s="87">
        <v>4000</v>
      </c>
      <c r="G22" s="121">
        <v>2738.23</v>
      </c>
      <c r="H22" s="113">
        <f t="shared" si="0"/>
        <v>0.6845575</v>
      </c>
    </row>
    <row r="23" spans="1:8" ht="15" outlineLevel="1">
      <c r="A23" s="30"/>
      <c r="B23" s="30"/>
      <c r="C23" s="35">
        <v>4210</v>
      </c>
      <c r="D23" s="40" t="s">
        <v>13</v>
      </c>
      <c r="E23" s="43">
        <v>105242</v>
      </c>
      <c r="F23" s="87">
        <f>114000+45000</f>
        <v>159000</v>
      </c>
      <c r="G23" s="121">
        <v>63934.53</v>
      </c>
      <c r="H23" s="113">
        <f t="shared" si="0"/>
        <v>0.40210396226415096</v>
      </c>
    </row>
    <row r="24" spans="1:8" ht="15" outlineLevel="1">
      <c r="A24" s="30"/>
      <c r="B24" s="30"/>
      <c r="C24" s="35">
        <v>4260</v>
      </c>
      <c r="D24" s="40" t="s">
        <v>23</v>
      </c>
      <c r="E24" s="43">
        <v>15818</v>
      </c>
      <c r="F24" s="87">
        <v>19300</v>
      </c>
      <c r="G24" s="121">
        <v>11306.24</v>
      </c>
      <c r="H24" s="113">
        <f t="shared" si="0"/>
        <v>0.5858155440414508</v>
      </c>
    </row>
    <row r="25" spans="1:8" ht="15" outlineLevel="1">
      <c r="A25" s="30"/>
      <c r="B25" s="30"/>
      <c r="C25" s="35">
        <v>4270</v>
      </c>
      <c r="D25" s="40" t="s">
        <v>24</v>
      </c>
      <c r="E25" s="43">
        <v>778883</v>
      </c>
      <c r="F25" s="87">
        <v>300000</v>
      </c>
      <c r="G25" s="121">
        <v>5787.89</v>
      </c>
      <c r="H25" s="113">
        <f t="shared" si="0"/>
        <v>0.019292966666666668</v>
      </c>
    </row>
    <row r="26" spans="1:8" ht="15" outlineLevel="1">
      <c r="A26" s="30"/>
      <c r="B26" s="30"/>
      <c r="C26" s="35">
        <v>4280</v>
      </c>
      <c r="D26" s="40" t="s">
        <v>75</v>
      </c>
      <c r="E26" s="43">
        <v>702</v>
      </c>
      <c r="F26" s="87">
        <v>900</v>
      </c>
      <c r="G26" s="121">
        <v>589</v>
      </c>
      <c r="H26" s="113">
        <f t="shared" si="0"/>
        <v>0.6544444444444445</v>
      </c>
    </row>
    <row r="27" spans="1:8" ht="15" outlineLevel="1">
      <c r="A27" s="30"/>
      <c r="B27" s="30"/>
      <c r="C27" s="35">
        <v>4300</v>
      </c>
      <c r="D27" s="40" t="s">
        <v>65</v>
      </c>
      <c r="E27" s="43">
        <v>1175906</v>
      </c>
      <c r="F27" s="87">
        <f>(1155000-30000+5500)*101.9%</f>
        <v>1151979.5000000002</v>
      </c>
      <c r="G27" s="121">
        <v>807052.93</v>
      </c>
      <c r="H27" s="113">
        <f t="shared" si="0"/>
        <v>0.7005792464188815</v>
      </c>
    </row>
    <row r="28" spans="1:8" ht="15" outlineLevel="1">
      <c r="A28" s="30"/>
      <c r="B28" s="30"/>
      <c r="C28" s="35">
        <v>4350</v>
      </c>
      <c r="D28" s="40" t="s">
        <v>140</v>
      </c>
      <c r="E28" s="43">
        <v>1487</v>
      </c>
      <c r="F28" s="87">
        <v>1120</v>
      </c>
      <c r="G28" s="121">
        <v>402.6</v>
      </c>
      <c r="H28" s="113">
        <f t="shared" si="0"/>
        <v>0.35946428571428574</v>
      </c>
    </row>
    <row r="29" spans="1:8" ht="25.5" outlineLevel="1">
      <c r="A29" s="30"/>
      <c r="B29" s="30"/>
      <c r="C29" s="35">
        <v>4360</v>
      </c>
      <c r="D29" s="40" t="s">
        <v>232</v>
      </c>
      <c r="E29" s="43"/>
      <c r="F29" s="87">
        <v>6300</v>
      </c>
      <c r="G29" s="121">
        <v>2445.6</v>
      </c>
      <c r="H29" s="113">
        <f t="shared" si="0"/>
        <v>0.3881904761904762</v>
      </c>
    </row>
    <row r="30" spans="1:8" ht="25.5" outlineLevel="1">
      <c r="A30" s="30"/>
      <c r="B30" s="30"/>
      <c r="C30" s="35">
        <v>4370</v>
      </c>
      <c r="D30" s="40" t="s">
        <v>233</v>
      </c>
      <c r="E30" s="43"/>
      <c r="F30" s="87">
        <v>6000</v>
      </c>
      <c r="G30" s="121">
        <v>1976.84</v>
      </c>
      <c r="H30" s="113">
        <f t="shared" si="0"/>
        <v>0.32947333333333334</v>
      </c>
    </row>
    <row r="31" spans="1:8" ht="15" outlineLevel="1">
      <c r="A31" s="30"/>
      <c r="B31" s="30"/>
      <c r="C31" s="35">
        <v>4410</v>
      </c>
      <c r="D31" s="40" t="s">
        <v>25</v>
      </c>
      <c r="E31" s="43">
        <v>3397</v>
      </c>
      <c r="F31" s="87">
        <v>3500</v>
      </c>
      <c r="G31" s="121">
        <v>1307.78</v>
      </c>
      <c r="H31" s="113">
        <f t="shared" si="0"/>
        <v>0.3736514285714286</v>
      </c>
    </row>
    <row r="32" spans="1:8" ht="15" outlineLevel="1">
      <c r="A32" s="30"/>
      <c r="B32" s="30"/>
      <c r="C32" s="35">
        <v>4430</v>
      </c>
      <c r="D32" s="40" t="s">
        <v>26</v>
      </c>
      <c r="E32" s="43">
        <v>7634</v>
      </c>
      <c r="F32" s="87">
        <v>7800</v>
      </c>
      <c r="G32" s="121">
        <v>7589.88</v>
      </c>
      <c r="H32" s="113">
        <f t="shared" si="0"/>
        <v>0.9730615384615384</v>
      </c>
    </row>
    <row r="33" spans="1:8" ht="25.5" outlineLevel="1">
      <c r="A33" s="30"/>
      <c r="B33" s="30"/>
      <c r="C33" s="35">
        <v>4440</v>
      </c>
      <c r="D33" s="40" t="s">
        <v>27</v>
      </c>
      <c r="E33" s="43">
        <v>16340</v>
      </c>
      <c r="F33" s="87">
        <f>18330+1400</f>
        <v>19730</v>
      </c>
      <c r="G33" s="121">
        <v>13118.29</v>
      </c>
      <c r="H33" s="113">
        <f t="shared" si="0"/>
        <v>0.6648905220476432</v>
      </c>
    </row>
    <row r="34" spans="1:8" ht="15" outlineLevel="1">
      <c r="A34" s="30"/>
      <c r="B34" s="30"/>
      <c r="C34" s="35">
        <v>4480</v>
      </c>
      <c r="D34" s="40" t="s">
        <v>224</v>
      </c>
      <c r="E34" s="43"/>
      <c r="F34" s="87">
        <v>6400</v>
      </c>
      <c r="G34" s="121">
        <v>3497.5</v>
      </c>
      <c r="H34" s="113">
        <f t="shared" si="0"/>
        <v>0.546484375</v>
      </c>
    </row>
    <row r="35" spans="1:8" ht="15" outlineLevel="1">
      <c r="A35" s="30"/>
      <c r="B35" s="30"/>
      <c r="C35" s="35">
        <v>4700</v>
      </c>
      <c r="D35" s="40" t="s">
        <v>213</v>
      </c>
      <c r="E35" s="43"/>
      <c r="F35" s="87">
        <v>5000</v>
      </c>
      <c r="G35" s="121">
        <v>1957</v>
      </c>
      <c r="H35" s="113">
        <f t="shared" si="0"/>
        <v>0.3914</v>
      </c>
    </row>
    <row r="36" spans="1:8" ht="15" outlineLevel="1">
      <c r="A36" s="30"/>
      <c r="B36" s="30"/>
      <c r="C36" s="35">
        <v>4740</v>
      </c>
      <c r="D36" s="40" t="s">
        <v>214</v>
      </c>
      <c r="E36" s="43"/>
      <c r="F36" s="87">
        <v>1000</v>
      </c>
      <c r="G36" s="121">
        <v>291.9</v>
      </c>
      <c r="H36" s="113">
        <f t="shared" si="0"/>
        <v>0.2919</v>
      </c>
    </row>
    <row r="37" spans="1:8" ht="15" outlineLevel="1">
      <c r="A37" s="30"/>
      <c r="B37" s="30"/>
      <c r="C37" s="35">
        <v>4750</v>
      </c>
      <c r="D37" s="40" t="s">
        <v>215</v>
      </c>
      <c r="E37" s="43"/>
      <c r="F37" s="87">
        <v>2000</v>
      </c>
      <c r="G37" s="121">
        <v>1211.01</v>
      </c>
      <c r="H37" s="113">
        <f t="shared" si="0"/>
        <v>0.605505</v>
      </c>
    </row>
    <row r="38" spans="1:8" ht="25.5" outlineLevel="1">
      <c r="A38" s="30"/>
      <c r="B38" s="30"/>
      <c r="C38" s="51">
        <v>6058</v>
      </c>
      <c r="D38" s="52" t="s">
        <v>125</v>
      </c>
      <c r="E38" s="43">
        <v>167787</v>
      </c>
      <c r="F38" s="87">
        <v>264097</v>
      </c>
      <c r="G38" s="121">
        <v>0</v>
      </c>
      <c r="H38" s="113">
        <f t="shared" si="0"/>
        <v>0</v>
      </c>
    </row>
    <row r="39" spans="1:8" ht="25.5" outlineLevel="1">
      <c r="A39" s="30"/>
      <c r="B39" s="30"/>
      <c r="C39" s="51">
        <v>6059</v>
      </c>
      <c r="D39" s="52" t="s">
        <v>125</v>
      </c>
      <c r="E39" s="43">
        <v>174705</v>
      </c>
      <c r="F39" s="87">
        <f>176065+94196</f>
        <v>270261</v>
      </c>
      <c r="G39" s="121">
        <v>0</v>
      </c>
      <c r="H39" s="113">
        <f t="shared" si="0"/>
        <v>0</v>
      </c>
    </row>
    <row r="40" spans="1:8" ht="25.5" outlineLevel="1">
      <c r="A40" s="30"/>
      <c r="B40" s="30"/>
      <c r="C40" s="51">
        <v>6050</v>
      </c>
      <c r="D40" s="52" t="s">
        <v>125</v>
      </c>
      <c r="E40" s="43">
        <v>62712</v>
      </c>
      <c r="F40" s="87">
        <v>1200000</v>
      </c>
      <c r="G40" s="121">
        <v>0</v>
      </c>
      <c r="H40" s="113">
        <f t="shared" si="0"/>
        <v>0</v>
      </c>
    </row>
    <row r="41" spans="1:8" ht="25.5" outlineLevel="1">
      <c r="A41" s="30"/>
      <c r="B41" s="30"/>
      <c r="C41" s="51">
        <v>6060</v>
      </c>
      <c r="D41" s="52" t="s">
        <v>235</v>
      </c>
      <c r="E41" s="43"/>
      <c r="F41" s="87">
        <v>60000</v>
      </c>
      <c r="G41" s="121">
        <v>0</v>
      </c>
      <c r="H41" s="113">
        <f t="shared" si="0"/>
        <v>0</v>
      </c>
    </row>
    <row r="42" spans="1:8" s="14" customFormat="1" ht="15.75">
      <c r="A42" s="30">
        <v>700</v>
      </c>
      <c r="B42" s="30"/>
      <c r="C42" s="31"/>
      <c r="D42" s="49" t="s">
        <v>29</v>
      </c>
      <c r="E42" s="33">
        <f>E43</f>
        <v>78854</v>
      </c>
      <c r="F42" s="94">
        <f>F43</f>
        <v>172992</v>
      </c>
      <c r="G42" s="116">
        <f>G43</f>
        <v>147900.55</v>
      </c>
      <c r="H42" s="113">
        <f t="shared" si="0"/>
        <v>0.854956009526452</v>
      </c>
    </row>
    <row r="43" spans="1:8" s="13" customFormat="1" ht="15.75">
      <c r="A43" s="37"/>
      <c r="B43" s="37">
        <v>70005</v>
      </c>
      <c r="C43" s="41"/>
      <c r="D43" s="48" t="s">
        <v>30</v>
      </c>
      <c r="E43" s="42">
        <f>SUM(E44:E51)</f>
        <v>78854</v>
      </c>
      <c r="F43" s="86">
        <f>SUM(F44:F51)</f>
        <v>172992</v>
      </c>
      <c r="G43" s="119">
        <f>SUM(G44:G51)</f>
        <v>147900.55</v>
      </c>
      <c r="H43" s="113">
        <f t="shared" si="0"/>
        <v>0.854956009526452</v>
      </c>
    </row>
    <row r="44" spans="1:8" ht="15" outlineLevel="1">
      <c r="A44" s="30"/>
      <c r="B44" s="30"/>
      <c r="C44" s="35">
        <v>4260</v>
      </c>
      <c r="D44" s="40" t="s">
        <v>23</v>
      </c>
      <c r="E44" s="43">
        <v>6263</v>
      </c>
      <c r="F44" s="87">
        <v>6600</v>
      </c>
      <c r="G44" s="121">
        <v>3666.41</v>
      </c>
      <c r="H44" s="113">
        <f t="shared" si="0"/>
        <v>0.5555166666666667</v>
      </c>
    </row>
    <row r="45" spans="1:8" ht="15" outlineLevel="1">
      <c r="A45" s="34"/>
      <c r="B45" s="34"/>
      <c r="C45" s="35">
        <v>4270</v>
      </c>
      <c r="D45" s="40" t="s">
        <v>31</v>
      </c>
      <c r="E45" s="43">
        <v>26103</v>
      </c>
      <c r="F45" s="87">
        <v>1600</v>
      </c>
      <c r="G45" s="121">
        <v>1008.24</v>
      </c>
      <c r="H45" s="113">
        <f t="shared" si="0"/>
        <v>0.63015</v>
      </c>
    </row>
    <row r="46" spans="1:8" ht="15" outlineLevel="1">
      <c r="A46" s="34"/>
      <c r="B46" s="34"/>
      <c r="C46" s="35">
        <v>4300</v>
      </c>
      <c r="D46" s="40" t="s">
        <v>65</v>
      </c>
      <c r="E46" s="43">
        <v>43487</v>
      </c>
      <c r="F46" s="87">
        <v>7300</v>
      </c>
      <c r="G46" s="121">
        <v>3503.64</v>
      </c>
      <c r="H46" s="113">
        <f t="shared" si="0"/>
        <v>0.47995068493150683</v>
      </c>
    </row>
    <row r="47" spans="1:8" ht="25.5" outlineLevel="1">
      <c r="A47" s="34"/>
      <c r="B47" s="34"/>
      <c r="C47" s="35">
        <v>4390</v>
      </c>
      <c r="D47" s="40" t="s">
        <v>234</v>
      </c>
      <c r="E47" s="43"/>
      <c r="F47" s="87">
        <v>26244</v>
      </c>
      <c r="G47" s="121">
        <v>9659.7</v>
      </c>
      <c r="H47" s="113">
        <f t="shared" si="0"/>
        <v>0.3680727023319616</v>
      </c>
    </row>
    <row r="48" spans="1:8" ht="15" outlineLevel="1">
      <c r="A48" s="30"/>
      <c r="B48" s="30"/>
      <c r="C48" s="35">
        <v>4480</v>
      </c>
      <c r="D48" s="40" t="s">
        <v>224</v>
      </c>
      <c r="E48" s="43"/>
      <c r="F48" s="87">
        <v>1660</v>
      </c>
      <c r="G48" s="121">
        <v>775.6</v>
      </c>
      <c r="H48" s="113">
        <f t="shared" si="0"/>
        <v>0.4672289156626506</v>
      </c>
    </row>
    <row r="49" spans="1:8" ht="15" outlineLevel="1">
      <c r="A49" s="30"/>
      <c r="B49" s="30"/>
      <c r="C49" s="35">
        <v>4580</v>
      </c>
      <c r="D49" s="40" t="s">
        <v>231</v>
      </c>
      <c r="E49" s="43"/>
      <c r="F49" s="87">
        <v>775</v>
      </c>
      <c r="G49" s="121">
        <v>773.96</v>
      </c>
      <c r="H49" s="113">
        <f t="shared" si="0"/>
        <v>0.998658064516129</v>
      </c>
    </row>
    <row r="50" spans="1:8" ht="25.5" outlineLevel="1">
      <c r="A50" s="30"/>
      <c r="B50" s="30"/>
      <c r="C50" s="35">
        <v>4590</v>
      </c>
      <c r="D50" s="40" t="s">
        <v>261</v>
      </c>
      <c r="E50" s="43"/>
      <c r="F50" s="87">
        <v>128513</v>
      </c>
      <c r="G50" s="121">
        <v>128513</v>
      </c>
      <c r="H50" s="113">
        <f t="shared" si="0"/>
        <v>1</v>
      </c>
    </row>
    <row r="51" spans="1:8" ht="25.5" outlineLevel="1">
      <c r="A51" s="34"/>
      <c r="B51" s="34"/>
      <c r="C51" s="35">
        <v>4610</v>
      </c>
      <c r="D51" s="40" t="s">
        <v>192</v>
      </c>
      <c r="E51" s="43">
        <v>3001</v>
      </c>
      <c r="F51" s="87">
        <v>300</v>
      </c>
      <c r="G51" s="121">
        <v>0</v>
      </c>
      <c r="H51" s="113">
        <f t="shared" si="0"/>
        <v>0</v>
      </c>
    </row>
    <row r="52" spans="1:8" ht="15">
      <c r="A52" s="34"/>
      <c r="B52" s="34"/>
      <c r="C52" s="35"/>
      <c r="D52" s="40" t="s">
        <v>36</v>
      </c>
      <c r="E52" s="43"/>
      <c r="F52" s="87"/>
      <c r="G52" s="121"/>
      <c r="H52" s="113"/>
    </row>
    <row r="53" spans="1:8" ht="41.25" customHeight="1">
      <c r="A53" s="37"/>
      <c r="B53" s="37"/>
      <c r="C53" s="41" t="s">
        <v>52</v>
      </c>
      <c r="D53" s="48" t="s">
        <v>32</v>
      </c>
      <c r="E53" s="43">
        <f>SUM(E56:E60)</f>
        <v>3925</v>
      </c>
      <c r="F53" s="87">
        <f>SUM(F54:F60)</f>
        <v>145288</v>
      </c>
      <c r="G53" s="118">
        <f>SUM(G54:G60)</f>
        <v>137123.66</v>
      </c>
      <c r="H53" s="113">
        <f t="shared" si="0"/>
        <v>0.9438058201640879</v>
      </c>
    </row>
    <row r="54" spans="1:8" ht="41.25" customHeight="1">
      <c r="A54" s="37"/>
      <c r="B54" s="37"/>
      <c r="C54" s="35">
        <v>4270</v>
      </c>
      <c r="D54" s="40" t="s">
        <v>31</v>
      </c>
      <c r="E54" s="43"/>
      <c r="F54" s="87">
        <v>1300</v>
      </c>
      <c r="G54" s="121">
        <v>915</v>
      </c>
      <c r="H54" s="113">
        <f t="shared" si="0"/>
        <v>0.7038461538461539</v>
      </c>
    </row>
    <row r="55" spans="1:8" ht="15" outlineLevel="1">
      <c r="A55" s="34"/>
      <c r="B55" s="34"/>
      <c r="C55" s="35">
        <v>4300</v>
      </c>
      <c r="D55" s="40" t="s">
        <v>65</v>
      </c>
      <c r="E55" s="43">
        <v>43487</v>
      </c>
      <c r="F55" s="87">
        <v>400</v>
      </c>
      <c r="G55" s="121">
        <v>390.4</v>
      </c>
      <c r="H55" s="113">
        <f t="shared" si="0"/>
        <v>0.976</v>
      </c>
    </row>
    <row r="56" spans="1:8" ht="25.5" outlineLevel="1">
      <c r="A56" s="34"/>
      <c r="B56" s="34"/>
      <c r="C56" s="35">
        <v>4390</v>
      </c>
      <c r="D56" s="40" t="s">
        <v>234</v>
      </c>
      <c r="E56" s="43"/>
      <c r="F56" s="87">
        <v>12340</v>
      </c>
      <c r="G56" s="121">
        <v>5755.7</v>
      </c>
      <c r="H56" s="113">
        <f t="shared" si="0"/>
        <v>0.46642625607779575</v>
      </c>
    </row>
    <row r="57" spans="1:8" ht="15" outlineLevel="1">
      <c r="A57" s="34"/>
      <c r="B57" s="34"/>
      <c r="C57" s="35">
        <v>4480</v>
      </c>
      <c r="D57" s="40" t="s">
        <v>28</v>
      </c>
      <c r="E57" s="43">
        <v>924</v>
      </c>
      <c r="F57" s="87">
        <v>1660</v>
      </c>
      <c r="G57" s="121">
        <v>775.6</v>
      </c>
      <c r="H57" s="113">
        <f t="shared" si="0"/>
        <v>0.4672289156626506</v>
      </c>
    </row>
    <row r="58" spans="1:8" ht="15" outlineLevel="1">
      <c r="A58" s="30"/>
      <c r="B58" s="30"/>
      <c r="C58" s="35">
        <v>4580</v>
      </c>
      <c r="D58" s="40" t="s">
        <v>231</v>
      </c>
      <c r="E58" s="43"/>
      <c r="F58" s="87">
        <v>775</v>
      </c>
      <c r="G58" s="121">
        <v>773.96</v>
      </c>
      <c r="H58" s="113">
        <f t="shared" si="0"/>
        <v>0.998658064516129</v>
      </c>
    </row>
    <row r="59" spans="1:8" ht="25.5" outlineLevel="1">
      <c r="A59" s="30"/>
      <c r="B59" s="30"/>
      <c r="C59" s="35">
        <v>4590</v>
      </c>
      <c r="D59" s="40" t="s">
        <v>261</v>
      </c>
      <c r="E59" s="43"/>
      <c r="F59" s="87">
        <v>128513</v>
      </c>
      <c r="G59" s="121">
        <v>128513</v>
      </c>
      <c r="H59" s="113">
        <f t="shared" si="0"/>
        <v>1</v>
      </c>
    </row>
    <row r="60" spans="1:8" ht="25.5" outlineLevel="1">
      <c r="A60" s="34"/>
      <c r="B60" s="34"/>
      <c r="C60" s="35">
        <v>4610</v>
      </c>
      <c r="D60" s="40" t="s">
        <v>192</v>
      </c>
      <c r="E60" s="43">
        <v>3001</v>
      </c>
      <c r="F60" s="87">
        <v>300</v>
      </c>
      <c r="G60" s="121">
        <v>0</v>
      </c>
      <c r="H60" s="113">
        <f t="shared" si="0"/>
        <v>0</v>
      </c>
    </row>
    <row r="61" spans="1:8" ht="25.5">
      <c r="A61" s="37"/>
      <c r="B61" s="37"/>
      <c r="C61" s="41" t="s">
        <v>52</v>
      </c>
      <c r="D61" s="48" t="s">
        <v>33</v>
      </c>
      <c r="E61" s="43">
        <f>SUM(E62:E65)</f>
        <v>21268</v>
      </c>
      <c r="F61" s="87">
        <f>SUM(F62:F65)</f>
        <v>27704</v>
      </c>
      <c r="G61" s="121">
        <f>SUM(G62:G65)</f>
        <v>10776.89</v>
      </c>
      <c r="H61" s="113">
        <f t="shared" si="0"/>
        <v>0.38900122725960146</v>
      </c>
    </row>
    <row r="62" spans="1:8" ht="15" outlineLevel="1">
      <c r="A62" s="30"/>
      <c r="B62" s="30"/>
      <c r="C62" s="35">
        <v>4260</v>
      </c>
      <c r="D62" s="40" t="s">
        <v>23</v>
      </c>
      <c r="E62" s="43">
        <v>6263</v>
      </c>
      <c r="F62" s="87">
        <v>6600</v>
      </c>
      <c r="G62" s="121">
        <v>3666.41</v>
      </c>
      <c r="H62" s="113">
        <f t="shared" si="0"/>
        <v>0.5555166666666667</v>
      </c>
    </row>
    <row r="63" spans="1:8" ht="15" outlineLevel="1">
      <c r="A63" s="34"/>
      <c r="B63" s="34"/>
      <c r="C63" s="35">
        <v>4270</v>
      </c>
      <c r="D63" s="40" t="s">
        <v>31</v>
      </c>
      <c r="E63" s="43">
        <v>328</v>
      </c>
      <c r="F63" s="87">
        <v>300</v>
      </c>
      <c r="G63" s="121">
        <v>93.24</v>
      </c>
      <c r="H63" s="113">
        <f t="shared" si="0"/>
        <v>0.31079999999999997</v>
      </c>
    </row>
    <row r="64" spans="1:8" ht="15" outlineLevel="1">
      <c r="A64" s="37"/>
      <c r="B64" s="37"/>
      <c r="C64" s="35">
        <v>4300</v>
      </c>
      <c r="D64" s="40" t="s">
        <v>65</v>
      </c>
      <c r="E64" s="43">
        <v>14677</v>
      </c>
      <c r="F64" s="87">
        <v>6900</v>
      </c>
      <c r="G64" s="121">
        <v>3113.24</v>
      </c>
      <c r="H64" s="113">
        <f t="shared" si="0"/>
        <v>0.45119420289855067</v>
      </c>
    </row>
    <row r="65" spans="1:8" ht="25.5" outlineLevel="1">
      <c r="A65" s="37"/>
      <c r="B65" s="37"/>
      <c r="C65" s="35">
        <v>4390</v>
      </c>
      <c r="D65" s="40" t="s">
        <v>234</v>
      </c>
      <c r="E65" s="43"/>
      <c r="F65" s="87">
        <v>13904</v>
      </c>
      <c r="G65" s="121">
        <v>3904</v>
      </c>
      <c r="H65" s="113">
        <f t="shared" si="0"/>
        <v>0.2807825086306099</v>
      </c>
    </row>
    <row r="66" spans="1:8" s="14" customFormat="1" ht="15.75">
      <c r="A66" s="30">
        <v>710</v>
      </c>
      <c r="B66" s="30"/>
      <c r="C66" s="31"/>
      <c r="D66" s="49" t="s">
        <v>34</v>
      </c>
      <c r="E66" s="33">
        <f>E67+E74+E97+E72</f>
        <v>298555</v>
      </c>
      <c r="F66" s="94">
        <f>F67+F74+F97+F72</f>
        <v>384340</v>
      </c>
      <c r="G66" s="116">
        <f>G67+G74+G97+G72</f>
        <v>171869.69999999995</v>
      </c>
      <c r="H66" s="113">
        <f t="shared" si="0"/>
        <v>0.44718140188374866</v>
      </c>
    </row>
    <row r="67" spans="1:8" s="13" customFormat="1" ht="25.5">
      <c r="A67" s="37"/>
      <c r="B67" s="37">
        <v>71013</v>
      </c>
      <c r="C67" s="41"/>
      <c r="D67" s="48" t="s">
        <v>56</v>
      </c>
      <c r="E67" s="42">
        <f>SUM(E68:E68)</f>
        <v>50000</v>
      </c>
      <c r="F67" s="86">
        <f>SUM(F68:F68)</f>
        <v>35000</v>
      </c>
      <c r="G67" s="119">
        <f>SUM(G68:G68)</f>
        <v>0</v>
      </c>
      <c r="H67" s="113">
        <f t="shared" si="0"/>
        <v>0</v>
      </c>
    </row>
    <row r="68" spans="1:8" ht="15" outlineLevel="1">
      <c r="A68" s="34"/>
      <c r="B68" s="34"/>
      <c r="C68" s="35">
        <v>4300</v>
      </c>
      <c r="D68" s="40" t="s">
        <v>65</v>
      </c>
      <c r="E68" s="43">
        <v>50000</v>
      </c>
      <c r="F68" s="95">
        <v>35000</v>
      </c>
      <c r="G68" s="122">
        <v>0</v>
      </c>
      <c r="H68" s="113">
        <f t="shared" si="0"/>
        <v>0</v>
      </c>
    </row>
    <row r="69" spans="1:8" ht="15">
      <c r="A69" s="34"/>
      <c r="B69" s="34"/>
      <c r="C69" s="35" t="s">
        <v>36</v>
      </c>
      <c r="D69" s="40"/>
      <c r="E69" s="43"/>
      <c r="F69" s="88"/>
      <c r="G69" s="123"/>
      <c r="H69" s="113"/>
    </row>
    <row r="70" spans="1:8" ht="25.5">
      <c r="A70" s="37"/>
      <c r="B70" s="37"/>
      <c r="C70" s="41" t="s">
        <v>52</v>
      </c>
      <c r="D70" s="48" t="s">
        <v>37</v>
      </c>
      <c r="E70" s="43">
        <f>SUM(E71)</f>
        <v>50000</v>
      </c>
      <c r="F70" s="87">
        <f>SUM(F71)</f>
        <v>35000</v>
      </c>
      <c r="G70" s="121">
        <f>SUM(G71)</f>
        <v>0</v>
      </c>
      <c r="H70" s="113">
        <f t="shared" si="0"/>
        <v>0</v>
      </c>
    </row>
    <row r="71" spans="1:8" ht="15">
      <c r="A71" s="34"/>
      <c r="B71" s="34"/>
      <c r="C71" s="35">
        <v>4300</v>
      </c>
      <c r="D71" s="40" t="s">
        <v>65</v>
      </c>
      <c r="E71" s="43">
        <v>50000</v>
      </c>
      <c r="F71" s="95">
        <v>35000</v>
      </c>
      <c r="G71" s="122">
        <v>0</v>
      </c>
      <c r="H71" s="113">
        <f t="shared" si="0"/>
        <v>0</v>
      </c>
    </row>
    <row r="72" spans="1:8" s="13" customFormat="1" ht="25.5">
      <c r="A72" s="37"/>
      <c r="B72" s="37">
        <v>71014</v>
      </c>
      <c r="C72" s="41"/>
      <c r="D72" s="48" t="s">
        <v>118</v>
      </c>
      <c r="E72" s="42">
        <f>SUM(E73:E73)</f>
        <v>4000</v>
      </c>
      <c r="F72" s="86">
        <f>SUM(F73:F73)</f>
        <v>3500</v>
      </c>
      <c r="G72" s="119">
        <f>SUM(G73:G73)</f>
        <v>1000</v>
      </c>
      <c r="H72" s="113">
        <f aca="true" t="shared" si="1" ref="H72:H135">G72/F72</f>
        <v>0.2857142857142857</v>
      </c>
    </row>
    <row r="73" spans="1:8" ht="15" outlineLevel="1">
      <c r="A73" s="34"/>
      <c r="B73" s="34"/>
      <c r="C73" s="35">
        <v>4300</v>
      </c>
      <c r="D73" s="40" t="s">
        <v>65</v>
      </c>
      <c r="E73" s="43">
        <v>4000</v>
      </c>
      <c r="F73" s="95">
        <v>3500</v>
      </c>
      <c r="G73" s="122">
        <v>1000</v>
      </c>
      <c r="H73" s="113">
        <f t="shared" si="1"/>
        <v>0.2857142857142857</v>
      </c>
    </row>
    <row r="74" spans="1:8" s="13" customFormat="1" ht="15.75">
      <c r="A74" s="37"/>
      <c r="B74" s="37">
        <v>71015</v>
      </c>
      <c r="C74" s="41"/>
      <c r="D74" s="48" t="s">
        <v>38</v>
      </c>
      <c r="E74" s="42">
        <f>SUM(E76:E92)</f>
        <v>239167</v>
      </c>
      <c r="F74" s="86">
        <f>SUM(F76:F96)</f>
        <v>339840</v>
      </c>
      <c r="G74" s="117">
        <f>SUM(G76:G96)</f>
        <v>169070.38999999996</v>
      </c>
      <c r="H74" s="113">
        <f t="shared" si="1"/>
        <v>0.49749997057438783</v>
      </c>
    </row>
    <row r="75" spans="1:8" s="13" customFormat="1" ht="15">
      <c r="A75" s="37"/>
      <c r="B75" s="37"/>
      <c r="C75" s="41"/>
      <c r="D75" s="54" t="s">
        <v>185</v>
      </c>
      <c r="E75" s="42"/>
      <c r="F75" s="88"/>
      <c r="G75" s="123"/>
      <c r="H75" s="113"/>
    </row>
    <row r="76" spans="1:8" ht="25.5" outlineLevel="2">
      <c r="A76" s="30"/>
      <c r="B76" s="30"/>
      <c r="C76" s="35">
        <v>3020</v>
      </c>
      <c r="D76" s="40" t="s">
        <v>124</v>
      </c>
      <c r="E76" s="43"/>
      <c r="F76" s="87">
        <v>500</v>
      </c>
      <c r="G76" s="121">
        <v>0</v>
      </c>
      <c r="H76" s="113">
        <f t="shared" si="1"/>
        <v>0</v>
      </c>
    </row>
    <row r="77" spans="1:8" ht="15" outlineLevel="1">
      <c r="A77" s="30"/>
      <c r="B77" s="30"/>
      <c r="C77" s="51">
        <v>4010</v>
      </c>
      <c r="D77" s="40" t="s">
        <v>19</v>
      </c>
      <c r="E77" s="43">
        <v>139164</v>
      </c>
      <c r="F77" s="87">
        <v>210130</v>
      </c>
      <c r="G77" s="121">
        <v>99194.9</v>
      </c>
      <c r="H77" s="113">
        <f t="shared" si="1"/>
        <v>0.47206443630133726</v>
      </c>
    </row>
    <row r="78" spans="1:8" ht="15" outlineLevel="1">
      <c r="A78" s="30"/>
      <c r="B78" s="30"/>
      <c r="C78" s="35">
        <v>4040</v>
      </c>
      <c r="D78" s="40" t="s">
        <v>20</v>
      </c>
      <c r="E78" s="43">
        <v>10665</v>
      </c>
      <c r="F78" s="87">
        <v>13100</v>
      </c>
      <c r="G78" s="121">
        <v>13100.31</v>
      </c>
      <c r="H78" s="113">
        <f t="shared" si="1"/>
        <v>1.0000236641221374</v>
      </c>
    </row>
    <row r="79" spans="1:8" ht="15" outlineLevel="1">
      <c r="A79" s="30"/>
      <c r="B79" s="30"/>
      <c r="C79" s="35">
        <v>4110</v>
      </c>
      <c r="D79" s="40" t="s">
        <v>21</v>
      </c>
      <c r="E79" s="43">
        <v>27148</v>
      </c>
      <c r="F79" s="87">
        <v>35710</v>
      </c>
      <c r="G79" s="121">
        <v>16826.43</v>
      </c>
      <c r="H79" s="113">
        <f t="shared" si="1"/>
        <v>0.4711965835900308</v>
      </c>
    </row>
    <row r="80" spans="1:8" ht="15" outlineLevel="1">
      <c r="A80" s="30"/>
      <c r="B80" s="30"/>
      <c r="C80" s="35">
        <v>4120</v>
      </c>
      <c r="D80" s="40" t="s">
        <v>22</v>
      </c>
      <c r="E80" s="43">
        <v>3822</v>
      </c>
      <c r="F80" s="87">
        <v>4980</v>
      </c>
      <c r="G80" s="121">
        <v>2282.69</v>
      </c>
      <c r="H80" s="113">
        <f t="shared" si="1"/>
        <v>0.45837148594377514</v>
      </c>
    </row>
    <row r="81" spans="1:8" ht="15" outlineLevel="2">
      <c r="A81" s="55"/>
      <c r="B81" s="30"/>
      <c r="C81" s="35">
        <v>4170</v>
      </c>
      <c r="D81" s="40" t="s">
        <v>128</v>
      </c>
      <c r="E81" s="43">
        <v>1000</v>
      </c>
      <c r="F81" s="87">
        <v>1600</v>
      </c>
      <c r="G81" s="121">
        <v>0</v>
      </c>
      <c r="H81" s="113">
        <f t="shared" si="1"/>
        <v>0</v>
      </c>
    </row>
    <row r="82" spans="1:8" ht="24" customHeight="1" outlineLevel="1">
      <c r="A82" s="30"/>
      <c r="B82" s="30"/>
      <c r="C82" s="35">
        <v>4210</v>
      </c>
      <c r="D82" s="40" t="s">
        <v>13</v>
      </c>
      <c r="E82" s="43">
        <v>10357</v>
      </c>
      <c r="F82" s="87">
        <v>10444</v>
      </c>
      <c r="G82" s="121">
        <v>6029.12</v>
      </c>
      <c r="H82" s="113">
        <f t="shared" si="1"/>
        <v>0.5772807353504404</v>
      </c>
    </row>
    <row r="83" spans="1:8" ht="15" outlineLevel="1">
      <c r="A83" s="30"/>
      <c r="B83" s="30"/>
      <c r="C83" s="35">
        <v>4260</v>
      </c>
      <c r="D83" s="40" t="s">
        <v>23</v>
      </c>
      <c r="E83" s="43">
        <v>2683</v>
      </c>
      <c r="F83" s="87">
        <v>3970</v>
      </c>
      <c r="G83" s="121">
        <v>1645.84</v>
      </c>
      <c r="H83" s="113">
        <f t="shared" si="1"/>
        <v>0.41456926952141054</v>
      </c>
    </row>
    <row r="84" spans="1:8" ht="15" outlineLevel="1">
      <c r="A84" s="30"/>
      <c r="B84" s="30"/>
      <c r="C84" s="35">
        <v>4270</v>
      </c>
      <c r="D84" s="40" t="s">
        <v>31</v>
      </c>
      <c r="E84" s="43">
        <v>546</v>
      </c>
      <c r="F84" s="87">
        <v>1550</v>
      </c>
      <c r="G84" s="121">
        <v>1140.01</v>
      </c>
      <c r="H84" s="113">
        <f t="shared" si="1"/>
        <v>0.7354903225806452</v>
      </c>
    </row>
    <row r="85" spans="1:8" ht="15" outlineLevel="1">
      <c r="A85" s="30"/>
      <c r="B85" s="30"/>
      <c r="C85" s="35">
        <v>4280</v>
      </c>
      <c r="D85" s="40" t="s">
        <v>44</v>
      </c>
      <c r="E85" s="43">
        <v>86</v>
      </c>
      <c r="F85" s="87">
        <v>200</v>
      </c>
      <c r="G85" s="121">
        <v>46</v>
      </c>
      <c r="H85" s="113">
        <f t="shared" si="1"/>
        <v>0.23</v>
      </c>
    </row>
    <row r="86" spans="1:8" ht="15" outlineLevel="1">
      <c r="A86" s="30"/>
      <c r="B86" s="30"/>
      <c r="C86" s="35">
        <v>4300</v>
      </c>
      <c r="D86" s="40" t="s">
        <v>8</v>
      </c>
      <c r="E86" s="43">
        <v>39055</v>
      </c>
      <c r="F86" s="87">
        <v>13560</v>
      </c>
      <c r="G86" s="121">
        <v>7242.31</v>
      </c>
      <c r="H86" s="113">
        <f t="shared" si="1"/>
        <v>0.5340936578171092</v>
      </c>
    </row>
    <row r="87" spans="1:8" ht="25.5" outlineLevel="1">
      <c r="A87" s="30"/>
      <c r="B87" s="30"/>
      <c r="C87" s="35">
        <v>4360</v>
      </c>
      <c r="D87" s="40" t="s">
        <v>232</v>
      </c>
      <c r="E87" s="43"/>
      <c r="F87" s="87">
        <v>490</v>
      </c>
      <c r="G87" s="121">
        <v>512.4</v>
      </c>
      <c r="H87" s="113">
        <f t="shared" si="1"/>
        <v>1.0457142857142856</v>
      </c>
    </row>
    <row r="88" spans="1:8" ht="25.5" outlineLevel="1">
      <c r="A88" s="30"/>
      <c r="B88" s="30"/>
      <c r="C88" s="35">
        <v>4370</v>
      </c>
      <c r="D88" s="40" t="s">
        <v>233</v>
      </c>
      <c r="E88" s="43"/>
      <c r="F88" s="87">
        <v>5690</v>
      </c>
      <c r="G88" s="121">
        <v>2496.9</v>
      </c>
      <c r="H88" s="113">
        <f t="shared" si="1"/>
        <v>0.4388224956063269</v>
      </c>
    </row>
    <row r="89" spans="1:8" ht="25.5" outlineLevel="1">
      <c r="A89" s="30"/>
      <c r="B89" s="30"/>
      <c r="C89" s="35">
        <v>4400</v>
      </c>
      <c r="D89" s="40" t="s">
        <v>247</v>
      </c>
      <c r="E89" s="43"/>
      <c r="F89" s="87">
        <v>18580</v>
      </c>
      <c r="G89" s="121">
        <v>9289.08</v>
      </c>
      <c r="H89" s="113">
        <f t="shared" si="1"/>
        <v>0.49995048439181916</v>
      </c>
    </row>
    <row r="90" spans="1:8" ht="15" outlineLevel="1">
      <c r="A90" s="30"/>
      <c r="B90" s="30"/>
      <c r="C90" s="35">
        <v>4410</v>
      </c>
      <c r="D90" s="40" t="s">
        <v>25</v>
      </c>
      <c r="E90" s="43"/>
      <c r="F90" s="87">
        <v>500</v>
      </c>
      <c r="G90" s="121">
        <v>129.46</v>
      </c>
      <c r="H90" s="113">
        <f t="shared" si="1"/>
        <v>0.25892000000000004</v>
      </c>
    </row>
    <row r="91" spans="1:8" ht="15" outlineLevel="1">
      <c r="A91" s="30"/>
      <c r="B91" s="30"/>
      <c r="C91" s="35">
        <v>4430</v>
      </c>
      <c r="D91" s="40" t="s">
        <v>26</v>
      </c>
      <c r="E91" s="43"/>
      <c r="F91" s="87">
        <v>2650</v>
      </c>
      <c r="G91" s="121">
        <v>472</v>
      </c>
      <c r="H91" s="113">
        <f t="shared" si="1"/>
        <v>0.1781132075471698</v>
      </c>
    </row>
    <row r="92" spans="1:8" ht="25.5" outlineLevel="1">
      <c r="A92" s="30"/>
      <c r="B92" s="30"/>
      <c r="C92" s="35">
        <v>4440</v>
      </c>
      <c r="D92" s="40" t="s">
        <v>27</v>
      </c>
      <c r="E92" s="43">
        <v>4641</v>
      </c>
      <c r="F92" s="87">
        <v>6840</v>
      </c>
      <c r="G92" s="121">
        <v>5130</v>
      </c>
      <c r="H92" s="113">
        <f t="shared" si="1"/>
        <v>0.75</v>
      </c>
    </row>
    <row r="93" spans="1:8" ht="25.5" outlineLevel="1">
      <c r="A93" s="30"/>
      <c r="B93" s="30"/>
      <c r="C93" s="35">
        <v>4700</v>
      </c>
      <c r="D93" s="40" t="s">
        <v>207</v>
      </c>
      <c r="E93" s="43"/>
      <c r="F93" s="87">
        <v>1000</v>
      </c>
      <c r="G93" s="121">
        <v>0</v>
      </c>
      <c r="H93" s="113">
        <f t="shared" si="1"/>
        <v>0</v>
      </c>
    </row>
    <row r="94" spans="1:8" ht="25.5" outlineLevel="1">
      <c r="A94" s="30"/>
      <c r="B94" s="30"/>
      <c r="C94" s="35">
        <v>4740</v>
      </c>
      <c r="D94" s="40" t="s">
        <v>208</v>
      </c>
      <c r="E94" s="43"/>
      <c r="F94" s="87">
        <v>920</v>
      </c>
      <c r="G94" s="121">
        <v>517.43</v>
      </c>
      <c r="H94" s="113">
        <f t="shared" si="1"/>
        <v>0.5624239130434782</v>
      </c>
    </row>
    <row r="95" spans="1:8" ht="25.5" outlineLevel="1">
      <c r="A95" s="30"/>
      <c r="B95" s="30"/>
      <c r="C95" s="35">
        <v>4750</v>
      </c>
      <c r="D95" s="40" t="s">
        <v>211</v>
      </c>
      <c r="E95" s="43"/>
      <c r="F95" s="87">
        <v>2790</v>
      </c>
      <c r="G95" s="121">
        <v>26.51</v>
      </c>
      <c r="H95" s="113">
        <f t="shared" si="1"/>
        <v>0.00950179211469534</v>
      </c>
    </row>
    <row r="96" spans="1:8" ht="25.5" outlineLevel="2">
      <c r="A96" s="30"/>
      <c r="B96" s="30"/>
      <c r="C96" s="35">
        <v>6060</v>
      </c>
      <c r="D96" s="52" t="s">
        <v>235</v>
      </c>
      <c r="E96" s="43">
        <v>93852</v>
      </c>
      <c r="F96" s="88">
        <v>4636</v>
      </c>
      <c r="G96" s="123">
        <v>2989</v>
      </c>
      <c r="H96" s="113">
        <f t="shared" si="1"/>
        <v>0.6447368421052632</v>
      </c>
    </row>
    <row r="97" spans="1:8" s="13" customFormat="1" ht="15.75">
      <c r="A97" s="37"/>
      <c r="B97" s="37">
        <v>71095</v>
      </c>
      <c r="C97" s="41"/>
      <c r="D97" s="48" t="s">
        <v>62</v>
      </c>
      <c r="E97" s="42">
        <f>SUM(E98:E98)</f>
        <v>5388</v>
      </c>
      <c r="F97" s="86">
        <f>SUM(F98:F98)</f>
        <v>6000</v>
      </c>
      <c r="G97" s="119">
        <f>SUM(G98:G98)</f>
        <v>1799.31</v>
      </c>
      <c r="H97" s="113">
        <f t="shared" si="1"/>
        <v>0.299885</v>
      </c>
    </row>
    <row r="98" spans="1:8" ht="15" outlineLevel="1">
      <c r="A98" s="34"/>
      <c r="B98" s="34"/>
      <c r="C98" s="35">
        <v>4300</v>
      </c>
      <c r="D98" s="40" t="s">
        <v>65</v>
      </c>
      <c r="E98" s="43">
        <v>5388</v>
      </c>
      <c r="F98" s="88">
        <v>6000</v>
      </c>
      <c r="G98" s="123">
        <v>1799.31</v>
      </c>
      <c r="H98" s="113">
        <f t="shared" si="1"/>
        <v>0.299885</v>
      </c>
    </row>
    <row r="99" spans="1:8" s="14" customFormat="1" ht="15.75">
      <c r="A99" s="56">
        <v>750</v>
      </c>
      <c r="B99" s="56"/>
      <c r="C99" s="56"/>
      <c r="D99" s="57" t="s">
        <v>127</v>
      </c>
      <c r="E99" s="33">
        <f>E100+E109+E118+E149+E161</f>
        <v>5513821</v>
      </c>
      <c r="F99" s="94">
        <f>F100+F109+F118+F149+F161</f>
        <v>5985206</v>
      </c>
      <c r="G99" s="116">
        <f>G100+G109+G118+G149+G161</f>
        <v>2947406.1800000006</v>
      </c>
      <c r="H99" s="113">
        <f t="shared" si="1"/>
        <v>0.4924485773756159</v>
      </c>
    </row>
    <row r="100" spans="1:8" s="13" customFormat="1" ht="15.75" outlineLevel="1">
      <c r="A100" s="51"/>
      <c r="B100" s="58">
        <v>75011</v>
      </c>
      <c r="C100" s="58"/>
      <c r="D100" s="59" t="s">
        <v>63</v>
      </c>
      <c r="E100" s="42">
        <f>SUM(E101:E108)</f>
        <v>297703</v>
      </c>
      <c r="F100" s="86">
        <f>SUM(F101:F108)</f>
        <v>356167</v>
      </c>
      <c r="G100" s="119">
        <f>SUM(G101:G108)</f>
        <v>184182.79</v>
      </c>
      <c r="H100" s="113">
        <f t="shared" si="1"/>
        <v>0.5171248038139412</v>
      </c>
    </row>
    <row r="101" spans="1:8" ht="25.5" outlineLevel="2">
      <c r="A101" s="30"/>
      <c r="B101" s="30"/>
      <c r="C101" s="35">
        <v>3020</v>
      </c>
      <c r="D101" s="40" t="s">
        <v>124</v>
      </c>
      <c r="E101" s="43"/>
      <c r="F101" s="87">
        <v>300</v>
      </c>
      <c r="G101" s="121">
        <v>0</v>
      </c>
      <c r="H101" s="113">
        <f t="shared" si="1"/>
        <v>0</v>
      </c>
    </row>
    <row r="102" spans="1:8" ht="15" outlineLevel="2">
      <c r="A102" s="30"/>
      <c r="B102" s="30"/>
      <c r="C102" s="51">
        <v>4010</v>
      </c>
      <c r="D102" s="40" t="s">
        <v>19</v>
      </c>
      <c r="E102" s="43">
        <v>226194</v>
      </c>
      <c r="F102" s="87">
        <v>270900</v>
      </c>
      <c r="G102" s="121">
        <v>133751.63</v>
      </c>
      <c r="H102" s="113">
        <f t="shared" si="1"/>
        <v>0.493730638612034</v>
      </c>
    </row>
    <row r="103" spans="1:8" ht="15" outlineLevel="2">
      <c r="A103" s="30"/>
      <c r="B103" s="30"/>
      <c r="C103" s="35">
        <v>4040</v>
      </c>
      <c r="D103" s="40" t="s">
        <v>20</v>
      </c>
      <c r="E103" s="43">
        <v>16587</v>
      </c>
      <c r="F103" s="87">
        <v>20500</v>
      </c>
      <c r="G103" s="121">
        <v>18833.58</v>
      </c>
      <c r="H103" s="113">
        <f t="shared" si="1"/>
        <v>0.9187112195121953</v>
      </c>
    </row>
    <row r="104" spans="1:8" ht="15" outlineLevel="2">
      <c r="A104" s="30"/>
      <c r="B104" s="30"/>
      <c r="C104" s="35">
        <v>4110</v>
      </c>
      <c r="D104" s="40" t="s">
        <v>21</v>
      </c>
      <c r="E104" s="43">
        <v>41794</v>
      </c>
      <c r="F104" s="87">
        <v>47510</v>
      </c>
      <c r="G104" s="121">
        <v>23221.32</v>
      </c>
      <c r="H104" s="113">
        <f t="shared" si="1"/>
        <v>0.48876699642180593</v>
      </c>
    </row>
    <row r="105" spans="1:8" ht="15" outlineLevel="2">
      <c r="A105" s="30"/>
      <c r="B105" s="30"/>
      <c r="C105" s="35">
        <v>4120</v>
      </c>
      <c r="D105" s="40" t="s">
        <v>22</v>
      </c>
      <c r="E105" s="43">
        <v>5716</v>
      </c>
      <c r="F105" s="87">
        <v>6820</v>
      </c>
      <c r="G105" s="121">
        <v>3319.55</v>
      </c>
      <c r="H105" s="113">
        <f t="shared" si="1"/>
        <v>0.4867375366568915</v>
      </c>
    </row>
    <row r="106" spans="1:8" ht="15" outlineLevel="2">
      <c r="A106" s="30"/>
      <c r="B106" s="30"/>
      <c r="C106" s="35">
        <v>4280</v>
      </c>
      <c r="D106" s="40" t="s">
        <v>144</v>
      </c>
      <c r="E106" s="43">
        <v>98</v>
      </c>
      <c r="F106" s="87">
        <v>200</v>
      </c>
      <c r="G106" s="121">
        <v>0</v>
      </c>
      <c r="H106" s="113">
        <f t="shared" si="1"/>
        <v>0</v>
      </c>
    </row>
    <row r="107" spans="1:8" ht="15" outlineLevel="2">
      <c r="A107" s="30"/>
      <c r="B107" s="30"/>
      <c r="C107" s="35">
        <v>4410</v>
      </c>
      <c r="D107" s="40" t="s">
        <v>25</v>
      </c>
      <c r="E107" s="43">
        <v>1448</v>
      </c>
      <c r="F107" s="87">
        <v>3500</v>
      </c>
      <c r="G107" s="121">
        <v>229.11</v>
      </c>
      <c r="H107" s="113">
        <f t="shared" si="1"/>
        <v>0.06546</v>
      </c>
    </row>
    <row r="108" spans="1:8" ht="25.5" outlineLevel="2">
      <c r="A108" s="30"/>
      <c r="B108" s="30"/>
      <c r="C108" s="35">
        <v>4440</v>
      </c>
      <c r="D108" s="40" t="s">
        <v>27</v>
      </c>
      <c r="E108" s="43">
        <v>5866</v>
      </c>
      <c r="F108" s="87">
        <v>6437</v>
      </c>
      <c r="G108" s="121">
        <v>4827.6</v>
      </c>
      <c r="H108" s="113">
        <f t="shared" si="1"/>
        <v>0.7499766972192016</v>
      </c>
    </row>
    <row r="109" spans="1:8" s="13" customFormat="1" ht="15.75" outlineLevel="1">
      <c r="A109" s="37"/>
      <c r="B109" s="37">
        <v>75019</v>
      </c>
      <c r="C109" s="41"/>
      <c r="D109" s="48" t="s">
        <v>39</v>
      </c>
      <c r="E109" s="42">
        <f>SUM(E110:E116)</f>
        <v>355698</v>
      </c>
      <c r="F109" s="86">
        <f>SUM(F110:F117)</f>
        <v>383800</v>
      </c>
      <c r="G109" s="119">
        <f>SUM(G110:G117)</f>
        <v>185248.74</v>
      </c>
      <c r="H109" s="113">
        <f t="shared" si="1"/>
        <v>0.4826699843668577</v>
      </c>
    </row>
    <row r="110" spans="1:8" ht="15" outlineLevel="2">
      <c r="A110" s="34"/>
      <c r="B110" s="34"/>
      <c r="C110" s="35">
        <v>3030</v>
      </c>
      <c r="D110" s="40" t="s">
        <v>40</v>
      </c>
      <c r="E110" s="43">
        <v>343796</v>
      </c>
      <c r="F110" s="87">
        <v>354400</v>
      </c>
      <c r="G110" s="121">
        <v>175882</v>
      </c>
      <c r="H110" s="113">
        <f t="shared" si="1"/>
        <v>0.4962810383747178</v>
      </c>
    </row>
    <row r="111" spans="1:8" ht="15" outlineLevel="2">
      <c r="A111" s="34"/>
      <c r="B111" s="34"/>
      <c r="C111" s="35">
        <v>4300</v>
      </c>
      <c r="D111" s="40" t="s">
        <v>35</v>
      </c>
      <c r="E111" s="43">
        <v>7840</v>
      </c>
      <c r="F111" s="87">
        <v>2200</v>
      </c>
      <c r="G111" s="121">
        <v>231.8</v>
      </c>
      <c r="H111" s="113">
        <f t="shared" si="1"/>
        <v>0.10536363636363637</v>
      </c>
    </row>
    <row r="112" spans="1:8" ht="25.5" outlineLevel="1">
      <c r="A112" s="30"/>
      <c r="B112" s="30"/>
      <c r="C112" s="35">
        <v>4360</v>
      </c>
      <c r="D112" s="40" t="s">
        <v>232</v>
      </c>
      <c r="E112" s="43"/>
      <c r="F112" s="87">
        <v>6000</v>
      </c>
      <c r="G112" s="121">
        <v>3062.2</v>
      </c>
      <c r="H112" s="113">
        <f t="shared" si="1"/>
        <v>0.5103666666666666</v>
      </c>
    </row>
    <row r="113" spans="1:8" ht="25.5" outlineLevel="2">
      <c r="A113" s="34"/>
      <c r="B113" s="34"/>
      <c r="C113" s="35">
        <v>4370</v>
      </c>
      <c r="D113" s="40" t="s">
        <v>238</v>
      </c>
      <c r="E113" s="43"/>
      <c r="F113" s="87">
        <v>0</v>
      </c>
      <c r="G113" s="121">
        <v>0</v>
      </c>
      <c r="H113" s="113"/>
    </row>
    <row r="114" spans="1:8" ht="15" outlineLevel="2">
      <c r="A114" s="34"/>
      <c r="B114" s="34"/>
      <c r="C114" s="35">
        <v>4210</v>
      </c>
      <c r="D114" s="40" t="s">
        <v>13</v>
      </c>
      <c r="E114" s="43">
        <v>4062</v>
      </c>
      <c r="F114" s="87">
        <v>4700</v>
      </c>
      <c r="G114" s="121">
        <v>1837.85</v>
      </c>
      <c r="H114" s="113">
        <f t="shared" si="1"/>
        <v>0.391031914893617</v>
      </c>
    </row>
    <row r="115" spans="1:8" ht="25.5" outlineLevel="2">
      <c r="A115" s="34"/>
      <c r="B115" s="34"/>
      <c r="C115" s="35">
        <v>4400</v>
      </c>
      <c r="D115" s="40" t="s">
        <v>247</v>
      </c>
      <c r="E115" s="43"/>
      <c r="F115" s="87">
        <v>1500</v>
      </c>
      <c r="G115" s="121">
        <v>390.4</v>
      </c>
      <c r="H115" s="113">
        <f t="shared" si="1"/>
        <v>0.26026666666666665</v>
      </c>
    </row>
    <row r="116" spans="1:8" ht="15" outlineLevel="2">
      <c r="A116" s="34"/>
      <c r="B116" s="34"/>
      <c r="C116" s="35">
        <v>4410</v>
      </c>
      <c r="D116" s="40" t="s">
        <v>25</v>
      </c>
      <c r="E116" s="43"/>
      <c r="F116" s="87">
        <v>5000</v>
      </c>
      <c r="G116" s="121">
        <v>935.49</v>
      </c>
      <c r="H116" s="113">
        <f t="shared" si="1"/>
        <v>0.18709800000000001</v>
      </c>
    </row>
    <row r="117" spans="1:8" ht="25.5" outlineLevel="1">
      <c r="A117" s="34"/>
      <c r="B117" s="34"/>
      <c r="C117" s="61">
        <v>4700</v>
      </c>
      <c r="D117" s="54" t="s">
        <v>223</v>
      </c>
      <c r="E117" s="43"/>
      <c r="F117" s="88">
        <v>10000</v>
      </c>
      <c r="G117" s="123">
        <v>2909</v>
      </c>
      <c r="H117" s="113">
        <f t="shared" si="1"/>
        <v>0.2909</v>
      </c>
    </row>
    <row r="118" spans="1:8" s="13" customFormat="1" ht="15.75" outlineLevel="1">
      <c r="A118" s="37"/>
      <c r="B118" s="37">
        <v>75020</v>
      </c>
      <c r="C118" s="41"/>
      <c r="D118" s="48" t="s">
        <v>41</v>
      </c>
      <c r="E118" s="42">
        <f>SUM(E119:E148)</f>
        <v>4766192</v>
      </c>
      <c r="F118" s="86">
        <f>SUM(F119:F148)</f>
        <v>5149279</v>
      </c>
      <c r="G118" s="119">
        <f>SUM(G119:G148)</f>
        <v>2520654.0700000008</v>
      </c>
      <c r="H118" s="113">
        <f t="shared" si="1"/>
        <v>0.4895159244624346</v>
      </c>
    </row>
    <row r="119" spans="1:8" ht="51" outlineLevel="2">
      <c r="A119" s="34"/>
      <c r="B119" s="34"/>
      <c r="C119" s="35">
        <v>2900</v>
      </c>
      <c r="D119" s="40" t="s">
        <v>57</v>
      </c>
      <c r="E119" s="43">
        <v>5241</v>
      </c>
      <c r="F119" s="87">
        <v>7500</v>
      </c>
      <c r="G119" s="121">
        <v>3192.2</v>
      </c>
      <c r="H119" s="113">
        <f t="shared" si="1"/>
        <v>0.42562666666666665</v>
      </c>
    </row>
    <row r="120" spans="1:8" ht="25.5" outlineLevel="2">
      <c r="A120" s="55"/>
      <c r="B120" s="30"/>
      <c r="C120" s="35">
        <v>3020</v>
      </c>
      <c r="D120" s="40" t="s">
        <v>124</v>
      </c>
      <c r="E120" s="43">
        <v>6693</v>
      </c>
      <c r="F120" s="87">
        <v>26500</v>
      </c>
      <c r="G120" s="121">
        <v>1400.5</v>
      </c>
      <c r="H120" s="113">
        <f t="shared" si="1"/>
        <v>0.052849056603773585</v>
      </c>
    </row>
    <row r="121" spans="1:8" ht="15" outlineLevel="2">
      <c r="A121" s="55"/>
      <c r="B121" s="30"/>
      <c r="C121" s="35">
        <v>3250</v>
      </c>
      <c r="D121" s="40" t="s">
        <v>42</v>
      </c>
      <c r="E121" s="43">
        <v>11715</v>
      </c>
      <c r="F121" s="87">
        <v>12800</v>
      </c>
      <c r="G121" s="121">
        <v>6217.5</v>
      </c>
      <c r="H121" s="113">
        <f t="shared" si="1"/>
        <v>0.4857421875</v>
      </c>
    </row>
    <row r="122" spans="1:8" ht="15" outlineLevel="2">
      <c r="A122" s="55"/>
      <c r="B122" s="30"/>
      <c r="C122" s="51">
        <v>4010</v>
      </c>
      <c r="D122" s="40" t="s">
        <v>19</v>
      </c>
      <c r="E122" s="43">
        <v>2239163</v>
      </c>
      <c r="F122" s="87">
        <v>2494290</v>
      </c>
      <c r="G122" s="121">
        <v>1144485.22</v>
      </c>
      <c r="H122" s="113">
        <f t="shared" si="1"/>
        <v>0.458842083318299</v>
      </c>
    </row>
    <row r="123" spans="1:8" ht="15" outlineLevel="2">
      <c r="A123" s="55"/>
      <c r="B123" s="30"/>
      <c r="C123" s="35">
        <v>4040</v>
      </c>
      <c r="D123" s="40" t="s">
        <v>20</v>
      </c>
      <c r="E123" s="43">
        <v>137853</v>
      </c>
      <c r="F123" s="87">
        <v>187000</v>
      </c>
      <c r="G123" s="121">
        <v>177230.3</v>
      </c>
      <c r="H123" s="113">
        <f t="shared" si="1"/>
        <v>0.947755614973262</v>
      </c>
    </row>
    <row r="124" spans="1:8" ht="15" outlineLevel="2">
      <c r="A124" s="55"/>
      <c r="B124" s="30"/>
      <c r="C124" s="35">
        <v>4110</v>
      </c>
      <c r="D124" s="40" t="s">
        <v>21</v>
      </c>
      <c r="E124" s="43">
        <v>376585</v>
      </c>
      <c r="F124" s="87">
        <v>452930</v>
      </c>
      <c r="G124" s="121">
        <v>196560.29</v>
      </c>
      <c r="H124" s="113">
        <f t="shared" si="1"/>
        <v>0.43397498509703486</v>
      </c>
    </row>
    <row r="125" spans="1:8" ht="15" outlineLevel="2">
      <c r="A125" s="55"/>
      <c r="B125" s="30"/>
      <c r="C125" s="35">
        <v>4120</v>
      </c>
      <c r="D125" s="40" t="s">
        <v>22</v>
      </c>
      <c r="E125" s="43">
        <v>54816</v>
      </c>
      <c r="F125" s="87">
        <v>64910</v>
      </c>
      <c r="G125" s="121">
        <v>27845.2</v>
      </c>
      <c r="H125" s="113">
        <f t="shared" si="1"/>
        <v>0.4289816669234325</v>
      </c>
    </row>
    <row r="126" spans="1:8" ht="15" outlineLevel="2">
      <c r="A126" s="55"/>
      <c r="B126" s="30"/>
      <c r="C126" s="35">
        <v>4140</v>
      </c>
      <c r="D126" s="40" t="s">
        <v>229</v>
      </c>
      <c r="E126" s="43"/>
      <c r="F126" s="87">
        <v>1300</v>
      </c>
      <c r="G126" s="121">
        <v>231</v>
      </c>
      <c r="H126" s="113">
        <f t="shared" si="1"/>
        <v>0.1776923076923077</v>
      </c>
    </row>
    <row r="127" spans="1:8" ht="15" outlineLevel="2">
      <c r="A127" s="55"/>
      <c r="B127" s="30"/>
      <c r="C127" s="35">
        <v>4170</v>
      </c>
      <c r="D127" s="40" t="s">
        <v>128</v>
      </c>
      <c r="E127" s="43">
        <v>5956</v>
      </c>
      <c r="F127" s="87">
        <v>10100</v>
      </c>
      <c r="G127" s="121">
        <v>4614.91</v>
      </c>
      <c r="H127" s="113">
        <f t="shared" si="1"/>
        <v>0.45692178217821783</v>
      </c>
    </row>
    <row r="128" spans="1:8" ht="15" outlineLevel="2">
      <c r="A128" s="55"/>
      <c r="B128" s="30"/>
      <c r="C128" s="35">
        <v>4210</v>
      </c>
      <c r="D128" s="40" t="s">
        <v>13</v>
      </c>
      <c r="E128" s="43">
        <v>823890</v>
      </c>
      <c r="F128" s="87">
        <v>561200</v>
      </c>
      <c r="G128" s="121">
        <v>340734.42</v>
      </c>
      <c r="H128" s="113">
        <f t="shared" si="1"/>
        <v>0.6071532786885245</v>
      </c>
    </row>
    <row r="129" spans="1:8" ht="25.5" outlineLevel="2">
      <c r="A129" s="55"/>
      <c r="B129" s="30"/>
      <c r="C129" s="35">
        <v>4230</v>
      </c>
      <c r="D129" s="40" t="s">
        <v>243</v>
      </c>
      <c r="E129" s="43"/>
      <c r="F129" s="87">
        <v>1800</v>
      </c>
      <c r="G129" s="121">
        <v>986.68</v>
      </c>
      <c r="H129" s="113">
        <f t="shared" si="1"/>
        <v>0.5481555555555555</v>
      </c>
    </row>
    <row r="130" spans="1:8" ht="15" outlineLevel="2">
      <c r="A130" s="55"/>
      <c r="B130" s="30"/>
      <c r="C130" s="35">
        <v>4260</v>
      </c>
      <c r="D130" s="40" t="s">
        <v>23</v>
      </c>
      <c r="E130" s="43">
        <v>174968</v>
      </c>
      <c r="F130" s="87">
        <v>188000</v>
      </c>
      <c r="G130" s="121">
        <v>87570.07</v>
      </c>
      <c r="H130" s="113">
        <f t="shared" si="1"/>
        <v>0.4657982446808511</v>
      </c>
    </row>
    <row r="131" spans="1:8" ht="15" outlineLevel="2">
      <c r="A131" s="30"/>
      <c r="B131" s="30"/>
      <c r="C131" s="35">
        <v>4270</v>
      </c>
      <c r="D131" s="40" t="s">
        <v>24</v>
      </c>
      <c r="E131" s="43">
        <v>36052</v>
      </c>
      <c r="F131" s="87">
        <v>83288</v>
      </c>
      <c r="G131" s="121">
        <v>39031.2</v>
      </c>
      <c r="H131" s="113">
        <f t="shared" si="1"/>
        <v>0.46862933435789067</v>
      </c>
    </row>
    <row r="132" spans="1:8" ht="15" outlineLevel="2">
      <c r="A132" s="30"/>
      <c r="B132" s="30"/>
      <c r="C132" s="35">
        <v>4280</v>
      </c>
      <c r="D132" s="60" t="s">
        <v>75</v>
      </c>
      <c r="E132" s="43">
        <v>1348</v>
      </c>
      <c r="F132" s="87">
        <v>1500</v>
      </c>
      <c r="G132" s="121">
        <v>746.1</v>
      </c>
      <c r="H132" s="113">
        <f t="shared" si="1"/>
        <v>0.4974</v>
      </c>
    </row>
    <row r="133" spans="1:8" ht="15" outlineLevel="2">
      <c r="A133" s="30"/>
      <c r="B133" s="30"/>
      <c r="C133" s="35">
        <v>4300</v>
      </c>
      <c r="D133" s="40" t="s">
        <v>65</v>
      </c>
      <c r="E133" s="43">
        <v>686190</v>
      </c>
      <c r="F133" s="87">
        <v>466000</v>
      </c>
      <c r="G133" s="121">
        <v>279575.87</v>
      </c>
      <c r="H133" s="113">
        <f t="shared" si="1"/>
        <v>0.5999482188841202</v>
      </c>
    </row>
    <row r="134" spans="1:8" ht="15" outlineLevel="2">
      <c r="A134" s="30"/>
      <c r="B134" s="30"/>
      <c r="C134" s="35">
        <v>4350</v>
      </c>
      <c r="D134" s="40" t="s">
        <v>140</v>
      </c>
      <c r="E134" s="43">
        <v>32083</v>
      </c>
      <c r="F134" s="87">
        <v>23200</v>
      </c>
      <c r="G134" s="121">
        <v>2605.1</v>
      </c>
      <c r="H134" s="113">
        <f t="shared" si="1"/>
        <v>0.11228879310344828</v>
      </c>
    </row>
    <row r="135" spans="1:8" ht="25.5" outlineLevel="2">
      <c r="A135" s="30"/>
      <c r="B135" s="30"/>
      <c r="C135" s="35">
        <v>4360</v>
      </c>
      <c r="D135" s="40" t="s">
        <v>232</v>
      </c>
      <c r="E135" s="43"/>
      <c r="F135" s="87">
        <v>19000</v>
      </c>
      <c r="G135" s="121">
        <v>7734.47</v>
      </c>
      <c r="H135" s="113">
        <f t="shared" si="1"/>
        <v>0.40707736842105263</v>
      </c>
    </row>
    <row r="136" spans="1:8" ht="25.5" outlineLevel="2">
      <c r="A136" s="30"/>
      <c r="B136" s="30"/>
      <c r="C136" s="35">
        <v>4370</v>
      </c>
      <c r="D136" s="40" t="s">
        <v>233</v>
      </c>
      <c r="E136" s="43"/>
      <c r="F136" s="87">
        <v>32000</v>
      </c>
      <c r="G136" s="121">
        <v>26567.31</v>
      </c>
      <c r="H136" s="113">
        <f aca="true" t="shared" si="2" ref="H136:H199">G136/F136</f>
        <v>0.8302284375000001</v>
      </c>
    </row>
    <row r="137" spans="1:8" ht="15" outlineLevel="2">
      <c r="A137" s="30"/>
      <c r="B137" s="30"/>
      <c r="C137" s="35">
        <v>4380</v>
      </c>
      <c r="D137" s="40" t="s">
        <v>260</v>
      </c>
      <c r="E137" s="43"/>
      <c r="F137" s="87">
        <v>300</v>
      </c>
      <c r="G137" s="121">
        <v>112.24</v>
      </c>
      <c r="H137" s="113">
        <f t="shared" si="2"/>
        <v>0.3741333333333333</v>
      </c>
    </row>
    <row r="138" spans="1:8" ht="25.5" outlineLevel="2">
      <c r="A138" s="30"/>
      <c r="B138" s="30"/>
      <c r="C138" s="35">
        <v>4390</v>
      </c>
      <c r="D138" s="40" t="s">
        <v>222</v>
      </c>
      <c r="E138" s="43"/>
      <c r="F138" s="87">
        <v>4000</v>
      </c>
      <c r="G138" s="121">
        <v>2870.1</v>
      </c>
      <c r="H138" s="113">
        <f t="shared" si="2"/>
        <v>0.717525</v>
      </c>
    </row>
    <row r="139" spans="1:8" ht="25.5" outlineLevel="2">
      <c r="A139" s="30"/>
      <c r="B139" s="30"/>
      <c r="C139" s="35">
        <v>4400</v>
      </c>
      <c r="D139" s="40" t="s">
        <v>247</v>
      </c>
      <c r="E139" s="43"/>
      <c r="F139" s="87">
        <v>113000</v>
      </c>
      <c r="G139" s="121">
        <v>56435.4</v>
      </c>
      <c r="H139" s="113">
        <f t="shared" si="2"/>
        <v>0.49942831858407083</v>
      </c>
    </row>
    <row r="140" spans="1:8" ht="15" outlineLevel="2">
      <c r="A140" s="30"/>
      <c r="B140" s="30"/>
      <c r="C140" s="35">
        <v>4410</v>
      </c>
      <c r="D140" s="40" t="s">
        <v>25</v>
      </c>
      <c r="E140" s="43">
        <v>18977</v>
      </c>
      <c r="F140" s="87">
        <v>22500</v>
      </c>
      <c r="G140" s="121">
        <v>5898.47</v>
      </c>
      <c r="H140" s="113">
        <f t="shared" si="2"/>
        <v>0.26215422222222223</v>
      </c>
    </row>
    <row r="141" spans="1:8" ht="15" outlineLevel="2">
      <c r="A141" s="30"/>
      <c r="B141" s="30"/>
      <c r="C141" s="35">
        <v>4430</v>
      </c>
      <c r="D141" s="40" t="s">
        <v>26</v>
      </c>
      <c r="E141" s="43">
        <v>3968</v>
      </c>
      <c r="F141" s="87">
        <f>11500+4000</f>
        <v>15500</v>
      </c>
      <c r="G141" s="121">
        <v>8562.5</v>
      </c>
      <c r="H141" s="113">
        <f t="shared" si="2"/>
        <v>0.5524193548387096</v>
      </c>
    </row>
    <row r="142" spans="1:8" ht="25.5" outlineLevel="2">
      <c r="A142" s="30"/>
      <c r="B142" s="30"/>
      <c r="C142" s="35">
        <v>4440</v>
      </c>
      <c r="D142" s="40" t="s">
        <v>27</v>
      </c>
      <c r="E142" s="43">
        <v>56842</v>
      </c>
      <c r="F142" s="87">
        <v>60948</v>
      </c>
      <c r="G142" s="121">
        <v>45711.34</v>
      </c>
      <c r="H142" s="113">
        <f t="shared" si="2"/>
        <v>0.7500055785259565</v>
      </c>
    </row>
    <row r="143" spans="1:8" ht="25.5" outlineLevel="2">
      <c r="A143" s="30"/>
      <c r="B143" s="30"/>
      <c r="C143" s="35">
        <v>4610</v>
      </c>
      <c r="D143" s="40" t="s">
        <v>192</v>
      </c>
      <c r="E143" s="43"/>
      <c r="F143" s="87">
        <v>1500</v>
      </c>
      <c r="G143" s="121">
        <v>0</v>
      </c>
      <c r="H143" s="113">
        <f t="shared" si="2"/>
        <v>0</v>
      </c>
    </row>
    <row r="144" spans="1:8" ht="25.5" outlineLevel="2">
      <c r="A144" s="30"/>
      <c r="B144" s="30"/>
      <c r="C144" s="35">
        <v>4700</v>
      </c>
      <c r="D144" s="40" t="s">
        <v>207</v>
      </c>
      <c r="E144" s="43"/>
      <c r="F144" s="87">
        <v>22000</v>
      </c>
      <c r="G144" s="121">
        <v>6423</v>
      </c>
      <c r="H144" s="113">
        <f t="shared" si="2"/>
        <v>0.29195454545454547</v>
      </c>
    </row>
    <row r="145" spans="1:8" ht="25.5" outlineLevel="2">
      <c r="A145" s="30"/>
      <c r="B145" s="30"/>
      <c r="C145" s="35">
        <v>4740</v>
      </c>
      <c r="D145" s="40" t="s">
        <v>208</v>
      </c>
      <c r="E145" s="43"/>
      <c r="F145" s="87">
        <v>10000</v>
      </c>
      <c r="G145" s="121">
        <v>0</v>
      </c>
      <c r="H145" s="113">
        <f t="shared" si="2"/>
        <v>0</v>
      </c>
    </row>
    <row r="146" spans="1:8" ht="25.5" outlineLevel="2">
      <c r="A146" s="30"/>
      <c r="B146" s="30"/>
      <c r="C146" s="35">
        <v>4750</v>
      </c>
      <c r="D146" s="40" t="s">
        <v>211</v>
      </c>
      <c r="E146" s="43"/>
      <c r="F146" s="87">
        <v>9000</v>
      </c>
      <c r="G146" s="121">
        <v>3029.68</v>
      </c>
      <c r="H146" s="113">
        <f t="shared" si="2"/>
        <v>0.3366311111111111</v>
      </c>
    </row>
    <row r="147" spans="1:8" ht="25.5" outlineLevel="2">
      <c r="A147" s="30"/>
      <c r="B147" s="30"/>
      <c r="C147" s="35">
        <v>6050</v>
      </c>
      <c r="D147" s="52" t="s">
        <v>143</v>
      </c>
      <c r="E147" s="43"/>
      <c r="F147" s="87">
        <f>154900+20710+15320</f>
        <v>190930</v>
      </c>
      <c r="G147" s="121">
        <v>0</v>
      </c>
      <c r="H147" s="113">
        <f t="shared" si="2"/>
        <v>0</v>
      </c>
    </row>
    <row r="148" spans="1:8" ht="25.5" outlineLevel="2">
      <c r="A148" s="30"/>
      <c r="B148" s="30"/>
      <c r="C148" s="35">
        <v>6060</v>
      </c>
      <c r="D148" s="52" t="s">
        <v>235</v>
      </c>
      <c r="E148" s="43">
        <v>93852</v>
      </c>
      <c r="F148" s="88">
        <v>66283</v>
      </c>
      <c r="G148" s="123">
        <v>44283</v>
      </c>
      <c r="H148" s="113">
        <f t="shared" si="2"/>
        <v>0.6680898571277704</v>
      </c>
    </row>
    <row r="149" spans="1:8" s="13" customFormat="1" ht="15.75" outlineLevel="1">
      <c r="A149" s="37"/>
      <c r="B149" s="37">
        <v>75045</v>
      </c>
      <c r="C149" s="41"/>
      <c r="D149" s="48" t="s">
        <v>43</v>
      </c>
      <c r="E149" s="42">
        <f>SUM(E150:E160)</f>
        <v>73542</v>
      </c>
      <c r="F149" s="86">
        <f>SUM(F150:F160)</f>
        <v>59000</v>
      </c>
      <c r="G149" s="119">
        <f>SUM(G150:G160)</f>
        <v>47663.020000000004</v>
      </c>
      <c r="H149" s="113">
        <f t="shared" si="2"/>
        <v>0.8078477966101696</v>
      </c>
    </row>
    <row r="150" spans="1:8" ht="15" outlineLevel="2">
      <c r="A150" s="30"/>
      <c r="B150" s="30"/>
      <c r="C150" s="35">
        <v>3030</v>
      </c>
      <c r="D150" s="40" t="s">
        <v>40</v>
      </c>
      <c r="E150" s="43">
        <v>8960</v>
      </c>
      <c r="F150" s="87">
        <v>10660</v>
      </c>
      <c r="G150" s="121">
        <v>10660</v>
      </c>
      <c r="H150" s="113">
        <f t="shared" si="2"/>
        <v>1</v>
      </c>
    </row>
    <row r="151" spans="1:8" ht="15" outlineLevel="2">
      <c r="A151" s="30"/>
      <c r="B151" s="30"/>
      <c r="C151" s="35">
        <v>4110</v>
      </c>
      <c r="D151" s="40" t="s">
        <v>21</v>
      </c>
      <c r="E151" s="43">
        <v>758</v>
      </c>
      <c r="F151" s="87">
        <v>610</v>
      </c>
      <c r="G151" s="121">
        <v>610.26</v>
      </c>
      <c r="H151" s="113">
        <f t="shared" si="2"/>
        <v>1.0004262295081967</v>
      </c>
    </row>
    <row r="152" spans="1:8" ht="15" outlineLevel="2">
      <c r="A152" s="30"/>
      <c r="B152" s="30"/>
      <c r="C152" s="35">
        <v>4170</v>
      </c>
      <c r="D152" s="40" t="s">
        <v>128</v>
      </c>
      <c r="E152" s="43">
        <v>4400</v>
      </c>
      <c r="F152" s="87">
        <v>4800</v>
      </c>
      <c r="G152" s="121">
        <v>4800</v>
      </c>
      <c r="H152" s="113">
        <f t="shared" si="2"/>
        <v>1</v>
      </c>
    </row>
    <row r="153" spans="1:8" ht="15" outlineLevel="2">
      <c r="A153" s="30"/>
      <c r="B153" s="30"/>
      <c r="C153" s="35">
        <v>4120</v>
      </c>
      <c r="D153" s="40" t="s">
        <v>22</v>
      </c>
      <c r="E153" s="43">
        <v>108</v>
      </c>
      <c r="F153" s="87">
        <v>87</v>
      </c>
      <c r="G153" s="121">
        <v>86.99</v>
      </c>
      <c r="H153" s="113">
        <f t="shared" si="2"/>
        <v>0.9998850574712643</v>
      </c>
    </row>
    <row r="154" spans="1:8" ht="21.75" customHeight="1" outlineLevel="2">
      <c r="A154" s="30"/>
      <c r="B154" s="30"/>
      <c r="C154" s="35">
        <v>4210</v>
      </c>
      <c r="D154" s="40" t="s">
        <v>13</v>
      </c>
      <c r="E154" s="43">
        <v>15076</v>
      </c>
      <c r="F154" s="87">
        <v>13679</v>
      </c>
      <c r="G154" s="121">
        <v>13678.82</v>
      </c>
      <c r="H154" s="113">
        <f t="shared" si="2"/>
        <v>0.9999868411433585</v>
      </c>
    </row>
    <row r="155" spans="1:8" ht="25.5" outlineLevel="2">
      <c r="A155" s="30"/>
      <c r="B155" s="30"/>
      <c r="C155" s="35">
        <v>4230</v>
      </c>
      <c r="D155" s="40" t="s">
        <v>243</v>
      </c>
      <c r="E155" s="43">
        <v>15076</v>
      </c>
      <c r="F155" s="87">
        <v>357</v>
      </c>
      <c r="G155" s="121">
        <v>356.95</v>
      </c>
      <c r="H155" s="113">
        <f t="shared" si="2"/>
        <v>0.999859943977591</v>
      </c>
    </row>
    <row r="156" spans="1:8" ht="15" outlineLevel="2">
      <c r="A156" s="30"/>
      <c r="B156" s="30"/>
      <c r="C156" s="35">
        <v>4280</v>
      </c>
      <c r="D156" s="40" t="s">
        <v>44</v>
      </c>
      <c r="E156" s="43">
        <v>12584</v>
      </c>
      <c r="F156" s="87">
        <v>24000</v>
      </c>
      <c r="G156" s="121">
        <v>12663</v>
      </c>
      <c r="H156" s="113">
        <f t="shared" si="2"/>
        <v>0.527625</v>
      </c>
    </row>
    <row r="157" spans="1:8" ht="25.5" outlineLevel="2">
      <c r="A157" s="30"/>
      <c r="B157" s="30"/>
      <c r="C157" s="35">
        <v>4400</v>
      </c>
      <c r="D157" s="40" t="s">
        <v>247</v>
      </c>
      <c r="E157" s="43">
        <v>12584</v>
      </c>
      <c r="F157" s="87">
        <v>4148</v>
      </c>
      <c r="G157" s="121">
        <v>4148</v>
      </c>
      <c r="H157" s="113">
        <f t="shared" si="2"/>
        <v>1</v>
      </c>
    </row>
    <row r="158" spans="1:8" ht="15" outlineLevel="2">
      <c r="A158" s="30"/>
      <c r="B158" s="30"/>
      <c r="C158" s="35">
        <v>4300</v>
      </c>
      <c r="D158" s="40" t="s">
        <v>65</v>
      </c>
      <c r="E158" s="43">
        <v>3970</v>
      </c>
      <c r="F158" s="87">
        <v>479</v>
      </c>
      <c r="G158" s="121">
        <v>479.05</v>
      </c>
      <c r="H158" s="113">
        <f t="shared" si="2"/>
        <v>1.0001043841336117</v>
      </c>
    </row>
    <row r="159" spans="1:8" ht="25.5" outlineLevel="2">
      <c r="A159" s="30"/>
      <c r="B159" s="30"/>
      <c r="C159" s="35">
        <v>4370</v>
      </c>
      <c r="D159" s="40" t="s">
        <v>236</v>
      </c>
      <c r="E159" s="43"/>
      <c r="F159" s="87">
        <v>180</v>
      </c>
      <c r="G159" s="121">
        <v>179.95</v>
      </c>
      <c r="H159" s="113">
        <f t="shared" si="2"/>
        <v>0.9997222222222222</v>
      </c>
    </row>
    <row r="160" spans="1:8" ht="15" outlineLevel="2">
      <c r="A160" s="30"/>
      <c r="B160" s="30"/>
      <c r="C160" s="35">
        <v>4410</v>
      </c>
      <c r="D160" s="40" t="s">
        <v>25</v>
      </c>
      <c r="E160" s="43">
        <v>26</v>
      </c>
      <c r="F160" s="87">
        <v>0</v>
      </c>
      <c r="G160" s="121">
        <v>0</v>
      </c>
      <c r="H160" s="113"/>
    </row>
    <row r="161" spans="1:8" s="13" customFormat="1" ht="25.5" outlineLevel="1">
      <c r="A161" s="37"/>
      <c r="B161" s="37">
        <v>75075</v>
      </c>
      <c r="C161" s="41"/>
      <c r="D161" s="48" t="s">
        <v>139</v>
      </c>
      <c r="E161" s="42">
        <f>SUM(E162:E163)</f>
        <v>20686</v>
      </c>
      <c r="F161" s="86">
        <f>SUM(F162:F163)</f>
        <v>36960</v>
      </c>
      <c r="G161" s="119">
        <f>SUM(G162:G163)</f>
        <v>9657.56</v>
      </c>
      <c r="H161" s="113">
        <f t="shared" si="2"/>
        <v>0.26129761904761906</v>
      </c>
    </row>
    <row r="162" spans="1:8" ht="15" outlineLevel="2">
      <c r="A162" s="30"/>
      <c r="B162" s="30"/>
      <c r="C162" s="35">
        <v>4210</v>
      </c>
      <c r="D162" s="40" t="s">
        <v>13</v>
      </c>
      <c r="E162" s="43">
        <v>769</v>
      </c>
      <c r="F162" s="87">
        <v>5000</v>
      </c>
      <c r="G162" s="121">
        <v>3052.06</v>
      </c>
      <c r="H162" s="113">
        <f t="shared" si="2"/>
        <v>0.610412</v>
      </c>
    </row>
    <row r="163" spans="1:8" ht="15" outlineLevel="2">
      <c r="A163" s="30"/>
      <c r="B163" s="30"/>
      <c r="C163" s="35">
        <v>4300</v>
      </c>
      <c r="D163" s="40" t="s">
        <v>65</v>
      </c>
      <c r="E163" s="43">
        <v>19917</v>
      </c>
      <c r="F163" s="87">
        <v>31960</v>
      </c>
      <c r="G163" s="121">
        <v>6605.5</v>
      </c>
      <c r="H163" s="113">
        <f t="shared" si="2"/>
        <v>0.20668022528160201</v>
      </c>
    </row>
    <row r="164" spans="1:8" s="14" customFormat="1" ht="25.5">
      <c r="A164" s="30">
        <v>754</v>
      </c>
      <c r="B164" s="30"/>
      <c r="C164" s="35"/>
      <c r="D164" s="49" t="s">
        <v>60</v>
      </c>
      <c r="E164" s="33" t="e">
        <f>SUM(E165+#REF!+#REF!+E167)</f>
        <v>#REF!</v>
      </c>
      <c r="F164" s="94">
        <f>F167+F165</f>
        <v>46500</v>
      </c>
      <c r="G164" s="116">
        <f>G167+G165</f>
        <v>7500</v>
      </c>
      <c r="H164" s="113">
        <f t="shared" si="2"/>
        <v>0.16129032258064516</v>
      </c>
    </row>
    <row r="165" spans="1:8" s="13" customFormat="1" ht="15.75" outlineLevel="1">
      <c r="A165" s="30"/>
      <c r="B165" s="37">
        <v>75404</v>
      </c>
      <c r="C165" s="35"/>
      <c r="D165" s="48" t="s">
        <v>111</v>
      </c>
      <c r="E165" s="42">
        <f>SUM(E166:E166)</f>
        <v>9800</v>
      </c>
      <c r="F165" s="86">
        <f>SUM(F166:F166)</f>
        <v>12000</v>
      </c>
      <c r="G165" s="119">
        <f>SUM(G166:G166)</f>
        <v>0</v>
      </c>
      <c r="H165" s="113">
        <f t="shared" si="2"/>
        <v>0</v>
      </c>
    </row>
    <row r="166" spans="1:8" ht="15" outlineLevel="1">
      <c r="A166" s="30"/>
      <c r="B166" s="30"/>
      <c r="C166" s="35">
        <v>4210</v>
      </c>
      <c r="D166" s="40" t="s">
        <v>13</v>
      </c>
      <c r="E166" s="43">
        <v>9800</v>
      </c>
      <c r="F166" s="87">
        <v>12000</v>
      </c>
      <c r="G166" s="121">
        <v>0</v>
      </c>
      <c r="H166" s="113">
        <f t="shared" si="2"/>
        <v>0</v>
      </c>
    </row>
    <row r="167" spans="1:8" s="13" customFormat="1" ht="15.75" outlineLevel="1">
      <c r="A167" s="30"/>
      <c r="B167" s="37">
        <v>75495</v>
      </c>
      <c r="C167" s="35"/>
      <c r="D167" s="48" t="s">
        <v>45</v>
      </c>
      <c r="E167" s="42">
        <f>SUM(E168:E169)</f>
        <v>1499</v>
      </c>
      <c r="F167" s="86">
        <f>SUM(F168:F169)</f>
        <v>34500</v>
      </c>
      <c r="G167" s="119">
        <f>SUM(G168:G169)</f>
        <v>7500</v>
      </c>
      <c r="H167" s="113">
        <f t="shared" si="2"/>
        <v>0.21739130434782608</v>
      </c>
    </row>
    <row r="168" spans="1:8" ht="15" outlineLevel="2">
      <c r="A168" s="30"/>
      <c r="B168" s="30"/>
      <c r="C168" s="35">
        <v>4210</v>
      </c>
      <c r="D168" s="40" t="s">
        <v>64</v>
      </c>
      <c r="E168" s="43">
        <v>1499</v>
      </c>
      <c r="F168" s="87">
        <v>4500</v>
      </c>
      <c r="G168" s="121">
        <v>0</v>
      </c>
      <c r="H168" s="113">
        <f t="shared" si="2"/>
        <v>0</v>
      </c>
    </row>
    <row r="169" spans="1:8" ht="51" outlineLevel="2">
      <c r="A169" s="30"/>
      <c r="B169" s="30"/>
      <c r="C169" s="35">
        <v>2310</v>
      </c>
      <c r="D169" s="40" t="s">
        <v>126</v>
      </c>
      <c r="E169" s="43"/>
      <c r="F169" s="87">
        <v>30000</v>
      </c>
      <c r="G169" s="121">
        <v>7500</v>
      </c>
      <c r="H169" s="113">
        <f t="shared" si="2"/>
        <v>0.25</v>
      </c>
    </row>
    <row r="170" spans="1:8" s="14" customFormat="1" ht="15.75">
      <c r="A170" s="30">
        <v>757</v>
      </c>
      <c r="B170" s="30"/>
      <c r="C170" s="31"/>
      <c r="D170" s="49" t="s">
        <v>46</v>
      </c>
      <c r="E170" s="33">
        <f>E171</f>
        <v>226322</v>
      </c>
      <c r="F170" s="94">
        <f>F171</f>
        <v>267000</v>
      </c>
      <c r="G170" s="116">
        <f>G171</f>
        <v>124652.14</v>
      </c>
      <c r="H170" s="113">
        <f t="shared" si="2"/>
        <v>0.46686194756554306</v>
      </c>
    </row>
    <row r="171" spans="1:8" s="13" customFormat="1" ht="38.25">
      <c r="A171" s="37"/>
      <c r="B171" s="37">
        <v>75702</v>
      </c>
      <c r="C171" s="41"/>
      <c r="D171" s="48" t="s">
        <v>58</v>
      </c>
      <c r="E171" s="42">
        <f>SUM(E172:E172)</f>
        <v>226322</v>
      </c>
      <c r="F171" s="86">
        <f>SUM(F172:F172)</f>
        <v>267000</v>
      </c>
      <c r="G171" s="119">
        <f>SUM(G172:G172)</f>
        <v>124652.14</v>
      </c>
      <c r="H171" s="113">
        <f t="shared" si="2"/>
        <v>0.46686194756554306</v>
      </c>
    </row>
    <row r="172" spans="1:8" ht="38.25" outlineLevel="1">
      <c r="A172" s="30"/>
      <c r="B172" s="30"/>
      <c r="C172" s="35">
        <v>8070</v>
      </c>
      <c r="D172" s="40" t="s">
        <v>59</v>
      </c>
      <c r="E172" s="43">
        <v>226322</v>
      </c>
      <c r="F172" s="87">
        <f>388250-121250</f>
        <v>267000</v>
      </c>
      <c r="G172" s="121">
        <v>124652.14</v>
      </c>
      <c r="H172" s="113">
        <f t="shared" si="2"/>
        <v>0.46686194756554306</v>
      </c>
    </row>
    <row r="173" spans="1:8" s="14" customFormat="1" ht="15.75">
      <c r="A173" s="30">
        <v>758</v>
      </c>
      <c r="B173" s="30"/>
      <c r="C173" s="31"/>
      <c r="D173" s="49" t="s">
        <v>47</v>
      </c>
      <c r="E173" s="33">
        <f>E174</f>
        <v>0</v>
      </c>
      <c r="F173" s="94">
        <f>F174</f>
        <v>285859</v>
      </c>
      <c r="G173" s="116">
        <f>G174</f>
        <v>0</v>
      </c>
      <c r="H173" s="113">
        <f t="shared" si="2"/>
        <v>0</v>
      </c>
    </row>
    <row r="174" spans="1:8" s="13" customFormat="1" ht="15.75">
      <c r="A174" s="37"/>
      <c r="B174" s="37">
        <v>75818</v>
      </c>
      <c r="C174" s="41"/>
      <c r="D174" s="48" t="s">
        <v>48</v>
      </c>
      <c r="E174" s="42">
        <f>E175</f>
        <v>0</v>
      </c>
      <c r="F174" s="86">
        <f>SUM(F175+F179)</f>
        <v>285859</v>
      </c>
      <c r="G174" s="119">
        <f>SUM(G175+G179)</f>
        <v>0</v>
      </c>
      <c r="H174" s="113">
        <f t="shared" si="2"/>
        <v>0</v>
      </c>
    </row>
    <row r="175" spans="1:8" ht="15" outlineLevel="1">
      <c r="A175" s="30"/>
      <c r="B175" s="30"/>
      <c r="C175" s="35">
        <v>4810</v>
      </c>
      <c r="D175" s="40" t="s">
        <v>49</v>
      </c>
      <c r="E175" s="43">
        <v>0</v>
      </c>
      <c r="F175" s="87">
        <f>SUM(F176:F178)</f>
        <v>161342</v>
      </c>
      <c r="G175" s="121">
        <v>0</v>
      </c>
      <c r="H175" s="113">
        <f t="shared" si="2"/>
        <v>0</v>
      </c>
    </row>
    <row r="176" spans="1:8" ht="15" outlineLevel="2">
      <c r="A176" s="30"/>
      <c r="B176" s="30"/>
      <c r="C176" s="35"/>
      <c r="D176" s="40" t="s">
        <v>50</v>
      </c>
      <c r="E176" s="43"/>
      <c r="F176" s="87">
        <v>122582</v>
      </c>
      <c r="G176" s="121">
        <v>0</v>
      </c>
      <c r="H176" s="113">
        <f t="shared" si="2"/>
        <v>0</v>
      </c>
    </row>
    <row r="177" spans="1:8" ht="38.25" outlineLevel="2">
      <c r="A177" s="30"/>
      <c r="B177" s="30"/>
      <c r="C177" s="35"/>
      <c r="D177" s="40" t="s">
        <v>220</v>
      </c>
      <c r="E177" s="43"/>
      <c r="F177" s="87">
        <v>38760</v>
      </c>
      <c r="G177" s="121">
        <v>0</v>
      </c>
      <c r="H177" s="113">
        <f t="shared" si="2"/>
        <v>0</v>
      </c>
    </row>
    <row r="178" spans="1:8" ht="38.25" outlineLevel="2">
      <c r="A178" s="30"/>
      <c r="B178" s="30"/>
      <c r="C178" s="35"/>
      <c r="D178" s="40" t="s">
        <v>179</v>
      </c>
      <c r="E178" s="43"/>
      <c r="F178" s="87">
        <v>0</v>
      </c>
      <c r="G178" s="121">
        <v>0</v>
      </c>
      <c r="H178" s="113"/>
    </row>
    <row r="179" spans="1:8" ht="15" outlineLevel="1">
      <c r="A179" s="30"/>
      <c r="B179" s="30"/>
      <c r="C179" s="35">
        <v>6800</v>
      </c>
      <c r="D179" s="40" t="s">
        <v>212</v>
      </c>
      <c r="E179" s="43"/>
      <c r="F179" s="87">
        <v>124517</v>
      </c>
      <c r="G179" s="121">
        <v>0</v>
      </c>
      <c r="H179" s="113">
        <f t="shared" si="2"/>
        <v>0</v>
      </c>
    </row>
    <row r="180" spans="1:8" s="14" customFormat="1" ht="15.75">
      <c r="A180" s="30">
        <v>801</v>
      </c>
      <c r="B180" s="30"/>
      <c r="C180" s="35"/>
      <c r="D180" s="49" t="s">
        <v>80</v>
      </c>
      <c r="E180" s="33">
        <f>E182+E190+E212+E243+E326+E349+E357+E374</f>
        <v>8831902</v>
      </c>
      <c r="F180" s="94">
        <f>F182+F190+F212+F243+F326+F349+F357+F374</f>
        <v>10975471</v>
      </c>
      <c r="G180" s="116">
        <f>G182+G190+G212+G243+G326+G349+G357+G374</f>
        <v>5037072.27</v>
      </c>
      <c r="H180" s="113">
        <f t="shared" si="2"/>
        <v>0.4589390532761646</v>
      </c>
    </row>
    <row r="181" spans="1:8" ht="15">
      <c r="A181" s="30"/>
      <c r="B181" s="30"/>
      <c r="C181" s="35"/>
      <c r="D181" s="40"/>
      <c r="E181" s="43"/>
      <c r="F181" s="88"/>
      <c r="G181" s="123"/>
      <c r="H181" s="113"/>
    </row>
    <row r="182" spans="1:8" s="13" customFormat="1" ht="15.75">
      <c r="A182" s="30"/>
      <c r="B182" s="37">
        <v>80102</v>
      </c>
      <c r="C182" s="35"/>
      <c r="D182" s="48" t="s">
        <v>81</v>
      </c>
      <c r="E182" s="42">
        <f>SUM(E184:E189)</f>
        <v>494260</v>
      </c>
      <c r="F182" s="86">
        <f>SUM(F184:F189)</f>
        <v>636540</v>
      </c>
      <c r="G182" s="119">
        <f>SUM(G184:G189)</f>
        <v>334066.98</v>
      </c>
      <c r="H182" s="113">
        <f t="shared" si="2"/>
        <v>0.5248169478744462</v>
      </c>
    </row>
    <row r="183" spans="1:8" ht="15" outlineLevel="1">
      <c r="A183" s="30"/>
      <c r="B183" s="30"/>
      <c r="C183" s="35"/>
      <c r="D183" s="54" t="s">
        <v>166</v>
      </c>
      <c r="E183" s="43"/>
      <c r="F183" s="88"/>
      <c r="G183" s="123"/>
      <c r="H183" s="113"/>
    </row>
    <row r="184" spans="1:8" ht="25.5" outlineLevel="1">
      <c r="A184" s="30"/>
      <c r="B184" s="30"/>
      <c r="C184" s="35">
        <v>3020</v>
      </c>
      <c r="D184" s="40" t="s">
        <v>124</v>
      </c>
      <c r="E184" s="43">
        <v>649</v>
      </c>
      <c r="F184" s="87">
        <v>970</v>
      </c>
      <c r="G184" s="121">
        <v>500</v>
      </c>
      <c r="H184" s="113">
        <f t="shared" si="2"/>
        <v>0.5154639175257731</v>
      </c>
    </row>
    <row r="185" spans="1:8" ht="15" outlineLevel="1">
      <c r="A185" s="30"/>
      <c r="B185" s="30"/>
      <c r="C185" s="35">
        <v>4010</v>
      </c>
      <c r="D185" s="40" t="s">
        <v>19</v>
      </c>
      <c r="E185" s="43">
        <v>367105</v>
      </c>
      <c r="F185" s="87">
        <v>475880</v>
      </c>
      <c r="G185" s="121">
        <v>229774.78</v>
      </c>
      <c r="H185" s="113">
        <f t="shared" si="2"/>
        <v>0.48284185088677817</v>
      </c>
    </row>
    <row r="186" spans="1:8" ht="15" outlineLevel="1">
      <c r="A186" s="30"/>
      <c r="B186" s="30"/>
      <c r="C186" s="35">
        <v>4040</v>
      </c>
      <c r="D186" s="40" t="s">
        <v>20</v>
      </c>
      <c r="E186" s="43">
        <v>29065</v>
      </c>
      <c r="F186" s="87">
        <v>35430</v>
      </c>
      <c r="G186" s="121">
        <v>33811.13</v>
      </c>
      <c r="H186" s="113">
        <f t="shared" si="2"/>
        <v>0.9543079311318091</v>
      </c>
    </row>
    <row r="187" spans="1:8" ht="15" outlineLevel="1">
      <c r="A187" s="30"/>
      <c r="B187" s="30"/>
      <c r="C187" s="35">
        <v>4110</v>
      </c>
      <c r="D187" s="40" t="s">
        <v>83</v>
      </c>
      <c r="E187" s="43">
        <v>66966</v>
      </c>
      <c r="F187" s="87">
        <v>86310</v>
      </c>
      <c r="G187" s="121">
        <v>44580.93</v>
      </c>
      <c r="H187" s="113">
        <f t="shared" si="2"/>
        <v>0.516521028849496</v>
      </c>
    </row>
    <row r="188" spans="1:8" ht="15" outlineLevel="1">
      <c r="A188" s="30"/>
      <c r="B188" s="30"/>
      <c r="C188" s="35">
        <v>4120</v>
      </c>
      <c r="D188" s="40" t="s">
        <v>22</v>
      </c>
      <c r="E188" s="43">
        <v>9442</v>
      </c>
      <c r="F188" s="87">
        <v>12270</v>
      </c>
      <c r="G188" s="121">
        <v>6140.14</v>
      </c>
      <c r="H188" s="113">
        <f t="shared" si="2"/>
        <v>0.5004189079054605</v>
      </c>
    </row>
    <row r="189" spans="1:8" ht="25.5" outlineLevel="1">
      <c r="A189" s="30"/>
      <c r="B189" s="30"/>
      <c r="C189" s="35">
        <v>4440</v>
      </c>
      <c r="D189" s="40" t="s">
        <v>27</v>
      </c>
      <c r="E189" s="43">
        <v>21033</v>
      </c>
      <c r="F189" s="87">
        <v>25680</v>
      </c>
      <c r="G189" s="121">
        <v>19260</v>
      </c>
      <c r="H189" s="113">
        <f t="shared" si="2"/>
        <v>0.75</v>
      </c>
    </row>
    <row r="190" spans="1:8" s="13" customFormat="1" ht="15.75">
      <c r="A190" s="30"/>
      <c r="B190" s="37">
        <v>80111</v>
      </c>
      <c r="C190" s="35"/>
      <c r="D190" s="48" t="s">
        <v>84</v>
      </c>
      <c r="E190" s="42">
        <f>SUM(E192:E211)</f>
        <v>602864</v>
      </c>
      <c r="F190" s="86">
        <f>SUM(F192:F211)</f>
        <v>822440</v>
      </c>
      <c r="G190" s="119">
        <f>SUM(G192:G211)</f>
        <v>379581.82</v>
      </c>
      <c r="H190" s="113">
        <f t="shared" si="2"/>
        <v>0.4615313214337824</v>
      </c>
    </row>
    <row r="191" spans="1:8" ht="15" outlineLevel="1">
      <c r="A191" s="30"/>
      <c r="B191" s="30"/>
      <c r="C191" s="35"/>
      <c r="D191" s="54" t="s">
        <v>173</v>
      </c>
      <c r="E191" s="43"/>
      <c r="F191" s="88"/>
      <c r="G191" s="123"/>
      <c r="H191" s="113"/>
    </row>
    <row r="192" spans="1:8" ht="25.5" outlineLevel="1">
      <c r="A192" s="30"/>
      <c r="B192" s="30"/>
      <c r="C192" s="35">
        <v>3020</v>
      </c>
      <c r="D192" s="40" t="s">
        <v>124</v>
      </c>
      <c r="E192" s="43">
        <v>4744</v>
      </c>
      <c r="F192" s="87">
        <v>6150</v>
      </c>
      <c r="G192" s="121">
        <v>0</v>
      </c>
      <c r="H192" s="113">
        <f t="shared" si="2"/>
        <v>0</v>
      </c>
    </row>
    <row r="193" spans="1:8" ht="15" outlineLevel="1">
      <c r="A193" s="30"/>
      <c r="B193" s="30"/>
      <c r="C193" s="35">
        <v>4010</v>
      </c>
      <c r="D193" s="40" t="s">
        <v>19</v>
      </c>
      <c r="E193" s="43">
        <v>337125</v>
      </c>
      <c r="F193" s="87">
        <v>471470</v>
      </c>
      <c r="G193" s="121">
        <v>214994.07</v>
      </c>
      <c r="H193" s="113">
        <f t="shared" si="2"/>
        <v>0.4560079538464802</v>
      </c>
    </row>
    <row r="194" spans="1:8" ht="15" outlineLevel="1">
      <c r="A194" s="30"/>
      <c r="B194" s="30"/>
      <c r="C194" s="35">
        <v>4040</v>
      </c>
      <c r="D194" s="40" t="s">
        <v>20</v>
      </c>
      <c r="E194" s="43">
        <v>21680</v>
      </c>
      <c r="F194" s="87">
        <v>35240</v>
      </c>
      <c r="G194" s="121">
        <v>33877.06</v>
      </c>
      <c r="H194" s="113">
        <f t="shared" si="2"/>
        <v>0.9613240635641316</v>
      </c>
    </row>
    <row r="195" spans="1:8" ht="15" outlineLevel="1">
      <c r="A195" s="30"/>
      <c r="B195" s="30"/>
      <c r="C195" s="35">
        <v>4110</v>
      </c>
      <c r="D195" s="40" t="s">
        <v>83</v>
      </c>
      <c r="E195" s="43">
        <v>60299</v>
      </c>
      <c r="F195" s="87">
        <v>85530</v>
      </c>
      <c r="G195" s="121">
        <v>42674.72</v>
      </c>
      <c r="H195" s="113">
        <f t="shared" si="2"/>
        <v>0.4989444639307845</v>
      </c>
    </row>
    <row r="196" spans="1:8" ht="15" outlineLevel="1">
      <c r="A196" s="30"/>
      <c r="B196" s="30"/>
      <c r="C196" s="35">
        <v>4120</v>
      </c>
      <c r="D196" s="40" t="s">
        <v>202</v>
      </c>
      <c r="E196" s="43">
        <v>8488</v>
      </c>
      <c r="F196" s="87">
        <v>12160</v>
      </c>
      <c r="G196" s="121">
        <v>5573.79</v>
      </c>
      <c r="H196" s="113">
        <f t="shared" si="2"/>
        <v>0.45837088815789473</v>
      </c>
    </row>
    <row r="197" spans="1:8" ht="15" outlineLevel="1">
      <c r="A197" s="30"/>
      <c r="B197" s="30"/>
      <c r="C197" s="35">
        <v>4170</v>
      </c>
      <c r="D197" s="40" t="s">
        <v>128</v>
      </c>
      <c r="E197" s="43">
        <v>0</v>
      </c>
      <c r="F197" s="87">
        <f>510+2000</f>
        <v>2510</v>
      </c>
      <c r="G197" s="121">
        <v>734</v>
      </c>
      <c r="H197" s="113">
        <f t="shared" si="2"/>
        <v>0.29243027888446216</v>
      </c>
    </row>
    <row r="198" spans="1:8" ht="15" outlineLevel="1">
      <c r="A198" s="30"/>
      <c r="B198" s="30"/>
      <c r="C198" s="35">
        <v>4210</v>
      </c>
      <c r="D198" s="40" t="s">
        <v>13</v>
      </c>
      <c r="E198" s="43">
        <v>30555</v>
      </c>
      <c r="F198" s="87">
        <f>21700-F211-F210</f>
        <v>17830</v>
      </c>
      <c r="G198" s="121">
        <v>5961.06</v>
      </c>
      <c r="H198" s="113">
        <f t="shared" si="2"/>
        <v>0.3343275378575435</v>
      </c>
    </row>
    <row r="199" spans="1:11" ht="25.5" outlineLevel="1">
      <c r="A199" s="30"/>
      <c r="B199" s="30"/>
      <c r="C199" s="61">
        <v>4240</v>
      </c>
      <c r="D199" s="54" t="s">
        <v>73</v>
      </c>
      <c r="E199" s="43"/>
      <c r="F199" s="87">
        <v>2000</v>
      </c>
      <c r="G199" s="121">
        <v>0</v>
      </c>
      <c r="H199" s="113">
        <f t="shared" si="2"/>
        <v>0</v>
      </c>
      <c r="J199" s="104"/>
      <c r="K199" s="104"/>
    </row>
    <row r="200" spans="1:8" ht="15" outlineLevel="1">
      <c r="A200" s="30"/>
      <c r="B200" s="30"/>
      <c r="C200" s="35">
        <v>4260</v>
      </c>
      <c r="D200" s="40" t="s">
        <v>23</v>
      </c>
      <c r="E200" s="43">
        <v>71001</v>
      </c>
      <c r="F200" s="87">
        <v>78000</v>
      </c>
      <c r="G200" s="121">
        <v>33160.33</v>
      </c>
      <c r="H200" s="113">
        <f aca="true" t="shared" si="3" ref="H200:H263">G200/F200</f>
        <v>0.42513243589743593</v>
      </c>
    </row>
    <row r="201" spans="1:8" ht="15" outlineLevel="1">
      <c r="A201" s="30"/>
      <c r="B201" s="30"/>
      <c r="C201" s="35">
        <v>4270</v>
      </c>
      <c r="D201" s="40" t="s">
        <v>31</v>
      </c>
      <c r="E201" s="43">
        <v>1900</v>
      </c>
      <c r="F201" s="87">
        <v>22600</v>
      </c>
      <c r="G201" s="121">
        <v>1378.87</v>
      </c>
      <c r="H201" s="113">
        <f t="shared" si="3"/>
        <v>0.061011946902654865</v>
      </c>
    </row>
    <row r="202" spans="1:8" ht="15" outlineLevel="1">
      <c r="A202" s="30"/>
      <c r="B202" s="30"/>
      <c r="C202" s="35">
        <v>4280</v>
      </c>
      <c r="D202" s="40" t="s">
        <v>75</v>
      </c>
      <c r="E202" s="43">
        <v>1095</v>
      </c>
      <c r="F202" s="87">
        <v>1530</v>
      </c>
      <c r="G202" s="121">
        <v>150</v>
      </c>
      <c r="H202" s="113">
        <f t="shared" si="3"/>
        <v>0.09803921568627451</v>
      </c>
    </row>
    <row r="203" spans="1:8" ht="15" outlineLevel="1">
      <c r="A203" s="30"/>
      <c r="B203" s="30"/>
      <c r="C203" s="35">
        <v>4300</v>
      </c>
      <c r="D203" s="40" t="s">
        <v>65</v>
      </c>
      <c r="E203" s="43">
        <v>38748</v>
      </c>
      <c r="F203" s="87">
        <f>43640-5610-1530+5920</f>
        <v>42420</v>
      </c>
      <c r="G203" s="121">
        <v>18185.52</v>
      </c>
      <c r="H203" s="113">
        <f t="shared" si="3"/>
        <v>0.4287015558698727</v>
      </c>
    </row>
    <row r="204" spans="1:8" ht="15" outlineLevel="1">
      <c r="A204" s="30"/>
      <c r="B204" s="30"/>
      <c r="C204" s="35">
        <v>4350</v>
      </c>
      <c r="D204" s="40" t="s">
        <v>140</v>
      </c>
      <c r="E204" s="43">
        <v>2112</v>
      </c>
      <c r="F204" s="87">
        <v>5100</v>
      </c>
      <c r="G204" s="121">
        <v>1844.48</v>
      </c>
      <c r="H204" s="113">
        <f t="shared" si="3"/>
        <v>0.3616627450980392</v>
      </c>
    </row>
    <row r="205" spans="1:8" ht="25.5" outlineLevel="1">
      <c r="A205" s="30"/>
      <c r="B205" s="30"/>
      <c r="C205" s="35">
        <v>4370</v>
      </c>
      <c r="D205" s="40" t="s">
        <v>206</v>
      </c>
      <c r="E205" s="43">
        <v>0</v>
      </c>
      <c r="F205" s="87">
        <v>5610</v>
      </c>
      <c r="G205" s="121">
        <v>1231.07</v>
      </c>
      <c r="H205" s="113">
        <f t="shared" si="3"/>
        <v>0.21944206773618538</v>
      </c>
    </row>
    <row r="206" spans="1:8" ht="15" outlineLevel="1">
      <c r="A206" s="30"/>
      <c r="B206" s="30"/>
      <c r="C206" s="35">
        <v>4410</v>
      </c>
      <c r="D206" s="40" t="s">
        <v>25</v>
      </c>
      <c r="E206" s="43">
        <v>473</v>
      </c>
      <c r="F206" s="87">
        <v>1000</v>
      </c>
      <c r="G206" s="121">
        <v>236.32</v>
      </c>
      <c r="H206" s="113">
        <f t="shared" si="3"/>
        <v>0.23632</v>
      </c>
    </row>
    <row r="207" spans="1:8" ht="15" outlineLevel="1">
      <c r="A207" s="30"/>
      <c r="B207" s="30"/>
      <c r="C207" s="35">
        <v>4430</v>
      </c>
      <c r="D207" s="40" t="s">
        <v>26</v>
      </c>
      <c r="E207" s="43">
        <v>3314</v>
      </c>
      <c r="F207" s="87">
        <v>3670</v>
      </c>
      <c r="G207" s="121">
        <v>478</v>
      </c>
      <c r="H207" s="113">
        <f t="shared" si="3"/>
        <v>0.13024523160762944</v>
      </c>
    </row>
    <row r="208" spans="1:8" ht="25.5" outlineLevel="1">
      <c r="A208" s="30"/>
      <c r="B208" s="30"/>
      <c r="C208" s="35">
        <v>4440</v>
      </c>
      <c r="D208" s="40" t="s">
        <v>27</v>
      </c>
      <c r="E208" s="43">
        <v>21330</v>
      </c>
      <c r="F208" s="87">
        <v>24220</v>
      </c>
      <c r="G208" s="121">
        <v>18165</v>
      </c>
      <c r="H208" s="113">
        <f t="shared" si="3"/>
        <v>0.75</v>
      </c>
    </row>
    <row r="209" spans="1:8" ht="25.5" outlineLevel="1">
      <c r="A209" s="30"/>
      <c r="B209" s="30"/>
      <c r="C209" s="35">
        <v>4700</v>
      </c>
      <c r="D209" s="40" t="s">
        <v>207</v>
      </c>
      <c r="E209" s="43">
        <v>0</v>
      </c>
      <c r="F209" s="87">
        <v>1530</v>
      </c>
      <c r="G209" s="121">
        <v>50</v>
      </c>
      <c r="H209" s="113">
        <f t="shared" si="3"/>
        <v>0.032679738562091505</v>
      </c>
    </row>
    <row r="210" spans="1:8" ht="25.5" outlineLevel="1">
      <c r="A210" s="30"/>
      <c r="B210" s="30"/>
      <c r="C210" s="35">
        <v>4740</v>
      </c>
      <c r="D210" s="40" t="s">
        <v>208</v>
      </c>
      <c r="E210" s="43">
        <v>0</v>
      </c>
      <c r="F210" s="87">
        <v>1530</v>
      </c>
      <c r="G210" s="121">
        <v>0</v>
      </c>
      <c r="H210" s="113">
        <f t="shared" si="3"/>
        <v>0</v>
      </c>
    </row>
    <row r="211" spans="1:8" ht="25.5" outlineLevel="1">
      <c r="A211" s="30"/>
      <c r="B211" s="30"/>
      <c r="C211" s="35">
        <v>4750</v>
      </c>
      <c r="D211" s="40" t="s">
        <v>209</v>
      </c>
      <c r="E211" s="43">
        <v>0</v>
      </c>
      <c r="F211" s="87">
        <v>2340</v>
      </c>
      <c r="G211" s="121">
        <v>887.53</v>
      </c>
      <c r="H211" s="113">
        <f t="shared" si="3"/>
        <v>0.3792863247863248</v>
      </c>
    </row>
    <row r="212" spans="1:8" s="13" customFormat="1" ht="15.75">
      <c r="A212" s="30"/>
      <c r="B212" s="37">
        <v>80120</v>
      </c>
      <c r="C212" s="35"/>
      <c r="D212" s="48" t="s">
        <v>85</v>
      </c>
      <c r="E212" s="42">
        <f>SUM(E213:E222)</f>
        <v>1357016</v>
      </c>
      <c r="F212" s="86">
        <f>SUM(F213:F222)</f>
        <v>2016480</v>
      </c>
      <c r="G212" s="119">
        <f>SUM(G213:G222)</f>
        <v>964797.63</v>
      </c>
      <c r="H212" s="113">
        <f t="shared" si="3"/>
        <v>0.4784563348012378</v>
      </c>
    </row>
    <row r="213" spans="1:8" ht="38.25" outlineLevel="1">
      <c r="A213" s="30"/>
      <c r="B213" s="30"/>
      <c r="C213" s="35">
        <v>2540</v>
      </c>
      <c r="D213" s="40" t="s">
        <v>86</v>
      </c>
      <c r="E213" s="43">
        <v>96966</v>
      </c>
      <c r="F213" s="87">
        <v>95000</v>
      </c>
      <c r="G213" s="121">
        <v>30060</v>
      </c>
      <c r="H213" s="113">
        <f t="shared" si="3"/>
        <v>0.31642105263157894</v>
      </c>
    </row>
    <row r="214" spans="1:8" ht="25.5" outlineLevel="1">
      <c r="A214" s="30"/>
      <c r="B214" s="30"/>
      <c r="C214" s="35">
        <v>3020</v>
      </c>
      <c r="D214" s="40" t="s">
        <v>124</v>
      </c>
      <c r="E214" s="43">
        <v>28552</v>
      </c>
      <c r="F214" s="87">
        <v>47170</v>
      </c>
      <c r="G214" s="121">
        <v>23264.35</v>
      </c>
      <c r="H214" s="113">
        <f t="shared" si="3"/>
        <v>0.4932022471910112</v>
      </c>
    </row>
    <row r="215" spans="1:8" ht="15" outlineLevel="1">
      <c r="A215" s="30"/>
      <c r="B215" s="30"/>
      <c r="C215" s="35">
        <v>4010</v>
      </c>
      <c r="D215" s="40" t="s">
        <v>19</v>
      </c>
      <c r="E215" s="43">
        <v>895776</v>
      </c>
      <c r="F215" s="87">
        <v>1378130</v>
      </c>
      <c r="G215" s="121">
        <v>611675.56</v>
      </c>
      <c r="H215" s="113">
        <f t="shared" si="3"/>
        <v>0.4438446010173206</v>
      </c>
    </row>
    <row r="216" spans="1:8" ht="15" outlineLevel="1">
      <c r="A216" s="30"/>
      <c r="B216" s="30"/>
      <c r="C216" s="35">
        <v>4040</v>
      </c>
      <c r="D216" s="40" t="s">
        <v>20</v>
      </c>
      <c r="E216" s="43">
        <v>63840</v>
      </c>
      <c r="F216" s="87">
        <v>99840</v>
      </c>
      <c r="G216" s="121">
        <v>93780.99</v>
      </c>
      <c r="H216" s="113">
        <f t="shared" si="3"/>
        <v>0.9393128004807693</v>
      </c>
    </row>
    <row r="217" spans="1:8" ht="15" outlineLevel="1">
      <c r="A217" s="30"/>
      <c r="B217" s="30"/>
      <c r="C217" s="35">
        <v>4110</v>
      </c>
      <c r="D217" s="40" t="s">
        <v>83</v>
      </c>
      <c r="E217" s="43">
        <v>169773</v>
      </c>
      <c r="F217" s="87">
        <v>249480</v>
      </c>
      <c r="G217" s="121">
        <v>114375.32</v>
      </c>
      <c r="H217" s="113">
        <f t="shared" si="3"/>
        <v>0.4584548661215328</v>
      </c>
    </row>
    <row r="218" spans="1:8" ht="15" outlineLevel="1">
      <c r="A218" s="30"/>
      <c r="B218" s="30"/>
      <c r="C218" s="35">
        <v>4120</v>
      </c>
      <c r="D218" s="40" t="s">
        <v>22</v>
      </c>
      <c r="E218" s="43">
        <v>22461</v>
      </c>
      <c r="F218" s="87">
        <v>35470</v>
      </c>
      <c r="G218" s="121">
        <v>15716.41</v>
      </c>
      <c r="H218" s="113">
        <f t="shared" si="3"/>
        <v>0.44309021708486046</v>
      </c>
    </row>
    <row r="219" spans="1:8" ht="15" outlineLevel="1">
      <c r="A219" s="30"/>
      <c r="B219" s="30"/>
      <c r="C219" s="35">
        <v>4210</v>
      </c>
      <c r="D219" s="40" t="s">
        <v>13</v>
      </c>
      <c r="E219" s="43">
        <v>9000</v>
      </c>
      <c r="F219" s="87">
        <v>9310</v>
      </c>
      <c r="G219" s="121">
        <v>3500</v>
      </c>
      <c r="H219" s="113">
        <f t="shared" si="3"/>
        <v>0.37593984962406013</v>
      </c>
    </row>
    <row r="220" spans="1:8" ht="15" outlineLevel="1">
      <c r="A220" s="30"/>
      <c r="B220" s="30"/>
      <c r="C220" s="35">
        <v>4260</v>
      </c>
      <c r="D220" s="40" t="s">
        <v>23</v>
      </c>
      <c r="E220" s="43">
        <v>5000</v>
      </c>
      <c r="F220" s="87">
        <v>5180</v>
      </c>
      <c r="G220" s="121">
        <v>2590</v>
      </c>
      <c r="H220" s="113">
        <f t="shared" si="3"/>
        <v>0.5</v>
      </c>
    </row>
    <row r="221" spans="1:8" ht="15" outlineLevel="1">
      <c r="A221" s="30"/>
      <c r="B221" s="30"/>
      <c r="C221" s="35">
        <v>4300</v>
      </c>
      <c r="D221" s="40" t="s">
        <v>65</v>
      </c>
      <c r="E221" s="43"/>
      <c r="F221" s="88">
        <v>11680</v>
      </c>
      <c r="G221" s="123">
        <v>5920</v>
      </c>
      <c r="H221" s="113">
        <f t="shared" si="3"/>
        <v>0.5068493150684932</v>
      </c>
    </row>
    <row r="222" spans="1:8" ht="25.5" outlineLevel="1">
      <c r="A222" s="30"/>
      <c r="B222" s="30"/>
      <c r="C222" s="35">
        <v>4440</v>
      </c>
      <c r="D222" s="40" t="s">
        <v>27</v>
      </c>
      <c r="E222" s="43">
        <v>65648</v>
      </c>
      <c r="F222" s="87">
        <v>85220</v>
      </c>
      <c r="G222" s="121">
        <v>63915</v>
      </c>
      <c r="H222" s="113">
        <f t="shared" si="3"/>
        <v>0.75</v>
      </c>
    </row>
    <row r="223" spans="1:8" ht="15">
      <c r="A223" s="30"/>
      <c r="B223" s="30"/>
      <c r="C223" s="34" t="s">
        <v>51</v>
      </c>
      <c r="D223" s="40"/>
      <c r="E223" s="43"/>
      <c r="F223" s="88"/>
      <c r="G223" s="123"/>
      <c r="H223" s="113"/>
    </row>
    <row r="224" spans="1:8" ht="15">
      <c r="A224" s="30"/>
      <c r="B224" s="51"/>
      <c r="C224" s="35"/>
      <c r="D224" s="48" t="s">
        <v>174</v>
      </c>
      <c r="E224" s="42" t="e">
        <f>SUM(E225:E231)-#REF!</f>
        <v>#REF!</v>
      </c>
      <c r="F224" s="87">
        <f>SUM(F225:F231)</f>
        <v>912400</v>
      </c>
      <c r="G224" s="121">
        <f>SUM(G225:G231)</f>
        <v>478237.88</v>
      </c>
      <c r="H224" s="113">
        <f t="shared" si="3"/>
        <v>0.5241537483559843</v>
      </c>
    </row>
    <row r="225" spans="1:8" ht="25.5" outlineLevel="1">
      <c r="A225" s="30"/>
      <c r="B225" s="30"/>
      <c r="C225" s="35">
        <v>3020</v>
      </c>
      <c r="D225" s="40" t="s">
        <v>124</v>
      </c>
      <c r="E225" s="43">
        <v>1190</v>
      </c>
      <c r="F225" s="87">
        <v>1630</v>
      </c>
      <c r="G225" s="121">
        <v>1000</v>
      </c>
      <c r="H225" s="113">
        <f t="shared" si="3"/>
        <v>0.6134969325153374</v>
      </c>
    </row>
    <row r="226" spans="1:8" ht="15" outlineLevel="1">
      <c r="A226" s="30"/>
      <c r="B226" s="30"/>
      <c r="C226" s="35">
        <v>4010</v>
      </c>
      <c r="D226" s="40" t="s">
        <v>19</v>
      </c>
      <c r="E226" s="43">
        <v>496754</v>
      </c>
      <c r="F226" s="87">
        <v>667160</v>
      </c>
      <c r="G226" s="121">
        <v>324388.75</v>
      </c>
      <c r="H226" s="113">
        <f t="shared" si="3"/>
        <v>0.4862233197433899</v>
      </c>
    </row>
    <row r="227" spans="1:8" ht="15" outlineLevel="1">
      <c r="A227" s="30"/>
      <c r="B227" s="30"/>
      <c r="C227" s="35">
        <v>4040</v>
      </c>
      <c r="D227" s="40" t="s">
        <v>20</v>
      </c>
      <c r="E227" s="43">
        <v>35618</v>
      </c>
      <c r="F227" s="87">
        <v>47020</v>
      </c>
      <c r="G227" s="121">
        <v>42586.51</v>
      </c>
      <c r="H227" s="113">
        <f t="shared" si="3"/>
        <v>0.9057105487026798</v>
      </c>
    </row>
    <row r="228" spans="1:8" ht="15" outlineLevel="1">
      <c r="A228" s="30"/>
      <c r="B228" s="30"/>
      <c r="C228" s="35">
        <v>4110</v>
      </c>
      <c r="D228" s="40" t="s">
        <v>83</v>
      </c>
      <c r="E228" s="43">
        <v>90915</v>
      </c>
      <c r="F228" s="87">
        <v>120550</v>
      </c>
      <c r="G228" s="121">
        <v>60791.48</v>
      </c>
      <c r="H228" s="113">
        <f t="shared" si="3"/>
        <v>0.5042843633347159</v>
      </c>
    </row>
    <row r="229" spans="1:8" ht="15" outlineLevel="1">
      <c r="A229" s="30"/>
      <c r="B229" s="30"/>
      <c r="C229" s="35">
        <v>4120</v>
      </c>
      <c r="D229" s="40" t="s">
        <v>22</v>
      </c>
      <c r="E229" s="43">
        <v>12675</v>
      </c>
      <c r="F229" s="87">
        <v>17140</v>
      </c>
      <c r="G229" s="121">
        <v>8136.14</v>
      </c>
      <c r="H229" s="113">
        <f t="shared" si="3"/>
        <v>0.4746872812135356</v>
      </c>
    </row>
    <row r="230" spans="1:8" ht="15" outlineLevel="1">
      <c r="A230" s="30"/>
      <c r="B230" s="30"/>
      <c r="C230" s="35">
        <v>4300</v>
      </c>
      <c r="D230" s="40" t="s">
        <v>65</v>
      </c>
      <c r="E230" s="43"/>
      <c r="F230" s="88">
        <v>11680</v>
      </c>
      <c r="G230" s="123">
        <v>5920</v>
      </c>
      <c r="H230" s="113">
        <f t="shared" si="3"/>
        <v>0.5068493150684932</v>
      </c>
    </row>
    <row r="231" spans="1:8" ht="25.5" outlineLevel="1">
      <c r="A231" s="30"/>
      <c r="B231" s="30"/>
      <c r="C231" s="35">
        <v>4440</v>
      </c>
      <c r="D231" s="40" t="s">
        <v>27</v>
      </c>
      <c r="E231" s="43">
        <v>36978</v>
      </c>
      <c r="F231" s="87">
        <v>47220</v>
      </c>
      <c r="G231" s="121">
        <v>35415</v>
      </c>
      <c r="H231" s="113">
        <f t="shared" si="3"/>
        <v>0.75</v>
      </c>
    </row>
    <row r="232" spans="1:8" ht="15">
      <c r="A232" s="30"/>
      <c r="B232" s="30"/>
      <c r="C232" s="35"/>
      <c r="D232" s="48" t="s">
        <v>175</v>
      </c>
      <c r="E232" s="42">
        <f>SUM(E233:E240)</f>
        <v>585920</v>
      </c>
      <c r="F232" s="87">
        <f>SUM(F233:F240)</f>
        <v>1009080</v>
      </c>
      <c r="G232" s="121">
        <f>SUM(G233:G240)</f>
        <v>456499.75</v>
      </c>
      <c r="H232" s="113">
        <f t="shared" si="3"/>
        <v>0.4523920303642922</v>
      </c>
    </row>
    <row r="233" spans="1:8" ht="25.5" outlineLevel="1">
      <c r="A233" s="30"/>
      <c r="B233" s="30"/>
      <c r="C233" s="35">
        <v>3020</v>
      </c>
      <c r="D233" s="40" t="s">
        <v>82</v>
      </c>
      <c r="E233" s="43">
        <v>27362</v>
      </c>
      <c r="F233" s="87">
        <v>45540</v>
      </c>
      <c r="G233" s="121">
        <v>22264.35</v>
      </c>
      <c r="H233" s="113">
        <f t="shared" si="3"/>
        <v>0.4888965744400527</v>
      </c>
    </row>
    <row r="234" spans="1:8" ht="15" outlineLevel="1">
      <c r="A234" s="30"/>
      <c r="B234" s="30"/>
      <c r="C234" s="35">
        <v>4010</v>
      </c>
      <c r="D234" s="40" t="s">
        <v>19</v>
      </c>
      <c r="E234" s="43">
        <v>399022</v>
      </c>
      <c r="F234" s="87">
        <v>710970</v>
      </c>
      <c r="G234" s="121">
        <v>287286.81</v>
      </c>
      <c r="H234" s="113">
        <f t="shared" si="3"/>
        <v>0.40407726064390903</v>
      </c>
    </row>
    <row r="235" spans="1:8" ht="15" outlineLevel="1">
      <c r="A235" s="30"/>
      <c r="B235" s="30"/>
      <c r="C235" s="35">
        <v>4040</v>
      </c>
      <c r="D235" s="40" t="s">
        <v>20</v>
      </c>
      <c r="E235" s="43">
        <v>28222</v>
      </c>
      <c r="F235" s="87">
        <v>52820</v>
      </c>
      <c r="G235" s="121">
        <v>51194.48</v>
      </c>
      <c r="H235" s="113">
        <f t="shared" si="3"/>
        <v>0.9692252934494511</v>
      </c>
    </row>
    <row r="236" spans="1:8" ht="15" outlineLevel="1">
      <c r="A236" s="30"/>
      <c r="B236" s="30"/>
      <c r="C236" s="35">
        <v>4110</v>
      </c>
      <c r="D236" s="40" t="s">
        <v>83</v>
      </c>
      <c r="E236" s="43">
        <v>78858</v>
      </c>
      <c r="F236" s="87">
        <v>128930</v>
      </c>
      <c r="G236" s="121">
        <v>53583.84</v>
      </c>
      <c r="H236" s="113">
        <f t="shared" si="3"/>
        <v>0.415604126270069</v>
      </c>
    </row>
    <row r="237" spans="1:8" ht="15" outlineLevel="1">
      <c r="A237" s="30"/>
      <c r="B237" s="30"/>
      <c r="C237" s="35">
        <v>4120</v>
      </c>
      <c r="D237" s="40" t="s">
        <v>22</v>
      </c>
      <c r="E237" s="43">
        <v>9786</v>
      </c>
      <c r="F237" s="87">
        <v>18330</v>
      </c>
      <c r="G237" s="121">
        <v>7580.27</v>
      </c>
      <c r="H237" s="113">
        <f t="shared" si="3"/>
        <v>0.413544462629569</v>
      </c>
    </row>
    <row r="238" spans="1:8" ht="15" outlineLevel="1">
      <c r="A238" s="30"/>
      <c r="B238" s="30"/>
      <c r="C238" s="35">
        <v>4210</v>
      </c>
      <c r="D238" s="40" t="s">
        <v>13</v>
      </c>
      <c r="E238" s="43">
        <v>9000</v>
      </c>
      <c r="F238" s="87">
        <v>9310</v>
      </c>
      <c r="G238" s="121">
        <v>3500</v>
      </c>
      <c r="H238" s="113">
        <f t="shared" si="3"/>
        <v>0.37593984962406013</v>
      </c>
    </row>
    <row r="239" spans="1:8" ht="15" outlineLevel="1">
      <c r="A239" s="30"/>
      <c r="B239" s="30"/>
      <c r="C239" s="35">
        <v>4260</v>
      </c>
      <c r="D239" s="40" t="s">
        <v>23</v>
      </c>
      <c r="E239" s="43">
        <v>5000</v>
      </c>
      <c r="F239" s="87">
        <v>5180</v>
      </c>
      <c r="G239" s="121">
        <v>2590</v>
      </c>
      <c r="H239" s="113">
        <f t="shared" si="3"/>
        <v>0.5</v>
      </c>
    </row>
    <row r="240" spans="1:8" ht="25.5" outlineLevel="1">
      <c r="A240" s="30"/>
      <c r="B240" s="30"/>
      <c r="C240" s="35">
        <v>4440</v>
      </c>
      <c r="D240" s="40" t="s">
        <v>27</v>
      </c>
      <c r="E240" s="43">
        <v>28670</v>
      </c>
      <c r="F240" s="87">
        <v>38000</v>
      </c>
      <c r="G240" s="121">
        <v>28500</v>
      </c>
      <c r="H240" s="113">
        <f t="shared" si="3"/>
        <v>0.75</v>
      </c>
    </row>
    <row r="241" spans="1:8" ht="25.5">
      <c r="A241" s="30"/>
      <c r="B241" s="30"/>
      <c r="C241" s="35"/>
      <c r="D241" s="48" t="s">
        <v>165</v>
      </c>
      <c r="E241" s="42">
        <f>SUM(E242)</f>
        <v>96966</v>
      </c>
      <c r="F241" s="87">
        <f>SUM(F242)</f>
        <v>95000</v>
      </c>
      <c r="G241" s="121">
        <f>SUM(G242)</f>
        <v>30060</v>
      </c>
      <c r="H241" s="113">
        <f t="shared" si="3"/>
        <v>0.31642105263157894</v>
      </c>
    </row>
    <row r="242" spans="1:8" ht="38.25">
      <c r="A242" s="30"/>
      <c r="B242" s="30"/>
      <c r="C242" s="35">
        <v>2540</v>
      </c>
      <c r="D242" s="40" t="s">
        <v>86</v>
      </c>
      <c r="E242" s="43">
        <v>96966</v>
      </c>
      <c r="F242" s="87">
        <v>95000</v>
      </c>
      <c r="G242" s="121">
        <v>30060</v>
      </c>
      <c r="H242" s="113">
        <f t="shared" si="3"/>
        <v>0.31642105263157894</v>
      </c>
    </row>
    <row r="243" spans="1:8" s="13" customFormat="1" ht="15.75">
      <c r="A243" s="30"/>
      <c r="B243" s="37">
        <v>80130</v>
      </c>
      <c r="C243" s="35"/>
      <c r="D243" s="48" t="s">
        <v>88</v>
      </c>
      <c r="E243" s="42">
        <f>SUM(E244:E270)</f>
        <v>5183113</v>
      </c>
      <c r="F243" s="86">
        <f>SUM(F244:F271)</f>
        <v>5906566</v>
      </c>
      <c r="G243" s="117">
        <f>SUM(G244:G271)</f>
        <v>2536902.42</v>
      </c>
      <c r="H243" s="113">
        <f t="shared" si="3"/>
        <v>0.42950547238446163</v>
      </c>
    </row>
    <row r="244" spans="1:8" ht="51" outlineLevel="1">
      <c r="A244" s="30"/>
      <c r="B244" s="30"/>
      <c r="C244" s="35">
        <v>2310</v>
      </c>
      <c r="D244" s="40" t="s">
        <v>126</v>
      </c>
      <c r="E244" s="43">
        <v>16279</v>
      </c>
      <c r="F244" s="87">
        <v>0</v>
      </c>
      <c r="G244" s="121">
        <v>0</v>
      </c>
      <c r="H244" s="113"/>
    </row>
    <row r="245" spans="1:8" ht="51" outlineLevel="1">
      <c r="A245" s="30"/>
      <c r="B245" s="30"/>
      <c r="C245" s="35">
        <v>2320</v>
      </c>
      <c r="D245" s="40" t="s">
        <v>248</v>
      </c>
      <c r="E245" s="43"/>
      <c r="F245" s="87">
        <v>235</v>
      </c>
      <c r="G245" s="121">
        <v>235</v>
      </c>
      <c r="H245" s="113">
        <f t="shared" si="3"/>
        <v>1</v>
      </c>
    </row>
    <row r="246" spans="1:8" ht="63.75" outlineLevel="1">
      <c r="A246" s="30"/>
      <c r="B246" s="30"/>
      <c r="C246" s="35">
        <v>2330</v>
      </c>
      <c r="D246" s="40" t="s">
        <v>267</v>
      </c>
      <c r="E246" s="43"/>
      <c r="F246" s="87">
        <v>34765</v>
      </c>
      <c r="G246" s="121">
        <v>9635</v>
      </c>
      <c r="H246" s="113">
        <f t="shared" si="3"/>
        <v>0.2771465554436934</v>
      </c>
    </row>
    <row r="247" spans="1:8" ht="25.5" outlineLevel="1">
      <c r="A247" s="30"/>
      <c r="B247" s="30"/>
      <c r="C247" s="35">
        <v>3020</v>
      </c>
      <c r="D247" s="40" t="s">
        <v>124</v>
      </c>
      <c r="E247" s="43">
        <v>181956</v>
      </c>
      <c r="F247" s="87">
        <v>188340</v>
      </c>
      <c r="G247" s="121">
        <v>78561.66</v>
      </c>
      <c r="H247" s="113">
        <f t="shared" si="3"/>
        <v>0.4171267919719656</v>
      </c>
    </row>
    <row r="248" spans="1:8" ht="15" outlineLevel="1">
      <c r="A248" s="30"/>
      <c r="B248" s="30"/>
      <c r="C248" s="35">
        <v>4010</v>
      </c>
      <c r="D248" s="40" t="s">
        <v>19</v>
      </c>
      <c r="E248" s="43">
        <v>2990576</v>
      </c>
      <c r="F248" s="87">
        <v>3318550</v>
      </c>
      <c r="G248" s="121">
        <v>1440630.44</v>
      </c>
      <c r="H248" s="113">
        <f t="shared" si="3"/>
        <v>0.43411442949480944</v>
      </c>
    </row>
    <row r="249" spans="1:8" ht="15" outlineLevel="1">
      <c r="A249" s="30"/>
      <c r="B249" s="30"/>
      <c r="C249" s="35">
        <v>4040</v>
      </c>
      <c r="D249" s="40" t="s">
        <v>20</v>
      </c>
      <c r="E249" s="43">
        <v>207198</v>
      </c>
      <c r="F249" s="87">
        <v>280040</v>
      </c>
      <c r="G249" s="121">
        <v>241361.49</v>
      </c>
      <c r="H249" s="113">
        <f t="shared" si="3"/>
        <v>0.861882195400657</v>
      </c>
    </row>
    <row r="250" spans="1:8" ht="15" outlineLevel="1">
      <c r="A250" s="30"/>
      <c r="B250" s="30"/>
      <c r="C250" s="35">
        <v>4110</v>
      </c>
      <c r="D250" s="40" t="s">
        <v>83</v>
      </c>
      <c r="E250" s="43">
        <v>559062</v>
      </c>
      <c r="F250" s="87">
        <v>607440</v>
      </c>
      <c r="G250" s="121">
        <v>266013.95</v>
      </c>
      <c r="H250" s="113">
        <f t="shared" si="3"/>
        <v>0.4379262972474648</v>
      </c>
    </row>
    <row r="251" spans="1:8" ht="15" outlineLevel="1">
      <c r="A251" s="30"/>
      <c r="B251" s="30"/>
      <c r="C251" s="35">
        <v>4120</v>
      </c>
      <c r="D251" s="40" t="s">
        <v>22</v>
      </c>
      <c r="E251" s="43">
        <v>77887</v>
      </c>
      <c r="F251" s="87">
        <v>85610</v>
      </c>
      <c r="G251" s="121">
        <v>37934.92</v>
      </c>
      <c r="H251" s="113">
        <f t="shared" si="3"/>
        <v>0.44311318771171593</v>
      </c>
    </row>
    <row r="252" spans="1:8" ht="15" outlineLevel="1">
      <c r="A252" s="30"/>
      <c r="B252" s="30"/>
      <c r="C252" s="35">
        <v>4140</v>
      </c>
      <c r="D252" s="40" t="s">
        <v>138</v>
      </c>
      <c r="E252" s="43">
        <v>1310</v>
      </c>
      <c r="F252" s="87">
        <f>1760+10000</f>
        <v>11760</v>
      </c>
      <c r="G252" s="121">
        <v>5857</v>
      </c>
      <c r="H252" s="113">
        <f t="shared" si="3"/>
        <v>0.49804421768707485</v>
      </c>
    </row>
    <row r="253" spans="1:8" ht="15" outlineLevel="1">
      <c r="A253" s="30"/>
      <c r="B253" s="30"/>
      <c r="C253" s="35">
        <v>4170</v>
      </c>
      <c r="D253" s="40" t="s">
        <v>128</v>
      </c>
      <c r="E253" s="43">
        <v>74743</v>
      </c>
      <c r="F253" s="87">
        <f>101240+2000</f>
        <v>103240</v>
      </c>
      <c r="G253" s="121">
        <v>9967.02</v>
      </c>
      <c r="H253" s="113">
        <f t="shared" si="3"/>
        <v>0.0965422316931422</v>
      </c>
    </row>
    <row r="254" spans="1:11" ht="15" outlineLevel="1">
      <c r="A254" s="30"/>
      <c r="B254" s="30"/>
      <c r="C254" s="35">
        <v>4210</v>
      </c>
      <c r="D254" s="40" t="s">
        <v>13</v>
      </c>
      <c r="E254" s="43">
        <v>359744</v>
      </c>
      <c r="F254" s="87">
        <v>374090</v>
      </c>
      <c r="G254" s="121">
        <v>103754.22</v>
      </c>
      <c r="H254" s="113">
        <f t="shared" si="3"/>
        <v>0.27735095832553663</v>
      </c>
      <c r="J254" s="104"/>
      <c r="K254" s="104"/>
    </row>
    <row r="255" spans="1:11" ht="25.5" outlineLevel="1">
      <c r="A255" s="30"/>
      <c r="B255" s="30"/>
      <c r="C255" s="61">
        <v>4240</v>
      </c>
      <c r="D255" s="54" t="s">
        <v>73</v>
      </c>
      <c r="E255" s="43"/>
      <c r="F255" s="87">
        <v>6500</v>
      </c>
      <c r="G255" s="121">
        <v>2617.99</v>
      </c>
      <c r="H255" s="113">
        <f t="shared" si="3"/>
        <v>0.40276769230769227</v>
      </c>
      <c r="J255" s="104"/>
      <c r="K255" s="104"/>
    </row>
    <row r="256" spans="1:11" ht="15" outlineLevel="1">
      <c r="A256" s="30"/>
      <c r="B256" s="30"/>
      <c r="C256" s="35">
        <v>4260</v>
      </c>
      <c r="D256" s="40" t="s">
        <v>23</v>
      </c>
      <c r="E256" s="43">
        <v>137263</v>
      </c>
      <c r="F256" s="87">
        <f>ROUND(167751*101.9%,-1)</f>
        <v>170940</v>
      </c>
      <c r="G256" s="121">
        <v>69664.9</v>
      </c>
      <c r="H256" s="113">
        <f t="shared" si="3"/>
        <v>0.4075400725400725</v>
      </c>
      <c r="J256" s="105"/>
      <c r="K256" s="106"/>
    </row>
    <row r="257" spans="1:11" ht="15" outlineLevel="1">
      <c r="A257" s="30"/>
      <c r="B257" s="30"/>
      <c r="C257" s="35">
        <v>4270</v>
      </c>
      <c r="D257" s="40" t="s">
        <v>24</v>
      </c>
      <c r="E257" s="43">
        <v>82631</v>
      </c>
      <c r="F257" s="87">
        <v>40426</v>
      </c>
      <c r="G257" s="121">
        <v>18307.99</v>
      </c>
      <c r="H257" s="113">
        <f t="shared" si="3"/>
        <v>0.4528766140602583</v>
      </c>
      <c r="J257" s="104"/>
      <c r="K257" s="104"/>
    </row>
    <row r="258" spans="1:11" ht="15" outlineLevel="1">
      <c r="A258" s="30"/>
      <c r="B258" s="30"/>
      <c r="C258" s="35">
        <v>4280</v>
      </c>
      <c r="D258" s="40" t="s">
        <v>75</v>
      </c>
      <c r="E258" s="43">
        <v>6116</v>
      </c>
      <c r="F258" s="87">
        <v>8600</v>
      </c>
      <c r="G258" s="121">
        <v>1589</v>
      </c>
      <c r="H258" s="113">
        <f t="shared" si="3"/>
        <v>0.18476744186046512</v>
      </c>
      <c r="J258" s="104"/>
      <c r="K258" s="104"/>
    </row>
    <row r="259" spans="1:8" ht="15" outlineLevel="1">
      <c r="A259" s="30"/>
      <c r="B259" s="30"/>
      <c r="C259" s="35">
        <v>4300</v>
      </c>
      <c r="D259" s="40" t="s">
        <v>35</v>
      </c>
      <c r="E259" s="43">
        <v>101017</v>
      </c>
      <c r="F259" s="87">
        <v>115310</v>
      </c>
      <c r="G259" s="121">
        <v>28017.23</v>
      </c>
      <c r="H259" s="113">
        <f t="shared" si="3"/>
        <v>0.24297311594831325</v>
      </c>
    </row>
    <row r="260" spans="1:8" ht="15" outlineLevel="1">
      <c r="A260" s="30"/>
      <c r="B260" s="30"/>
      <c r="C260" s="35">
        <v>4350</v>
      </c>
      <c r="D260" s="40" t="s">
        <v>140</v>
      </c>
      <c r="E260" s="43">
        <v>4662</v>
      </c>
      <c r="F260" s="87">
        <v>8760</v>
      </c>
      <c r="G260" s="121">
        <v>2882.04</v>
      </c>
      <c r="H260" s="113">
        <f t="shared" si="3"/>
        <v>0.329</v>
      </c>
    </row>
    <row r="261" spans="1:8" ht="25.5" outlineLevel="1">
      <c r="A261" s="30"/>
      <c r="B261" s="30"/>
      <c r="C261" s="35">
        <v>4360</v>
      </c>
      <c r="D261" s="40" t="s">
        <v>210</v>
      </c>
      <c r="E261" s="43">
        <v>0</v>
      </c>
      <c r="F261" s="87">
        <v>5000</v>
      </c>
      <c r="G261" s="121">
        <v>2174.37</v>
      </c>
      <c r="H261" s="113">
        <f t="shared" si="3"/>
        <v>0.434874</v>
      </c>
    </row>
    <row r="262" spans="1:8" ht="25.5" outlineLevel="1">
      <c r="A262" s="30"/>
      <c r="B262" s="30"/>
      <c r="C262" s="35">
        <v>4370</v>
      </c>
      <c r="D262" s="40" t="s">
        <v>225</v>
      </c>
      <c r="E262" s="43">
        <v>0</v>
      </c>
      <c r="F262" s="87">
        <v>26000</v>
      </c>
      <c r="G262" s="121">
        <v>10096.19</v>
      </c>
      <c r="H262" s="113">
        <f t="shared" si="3"/>
        <v>0.388315</v>
      </c>
    </row>
    <row r="263" spans="1:8" ht="15" outlineLevel="1">
      <c r="A263" s="30"/>
      <c r="B263" s="30"/>
      <c r="C263" s="35">
        <v>4410</v>
      </c>
      <c r="D263" s="40" t="s">
        <v>25</v>
      </c>
      <c r="E263" s="43">
        <v>9845</v>
      </c>
      <c r="F263" s="87">
        <v>8720</v>
      </c>
      <c r="G263" s="121">
        <v>5560.21</v>
      </c>
      <c r="H263" s="113">
        <f t="shared" si="3"/>
        <v>0.6376387614678899</v>
      </c>
    </row>
    <row r="264" spans="1:8" ht="15" outlineLevel="1">
      <c r="A264" s="30"/>
      <c r="B264" s="30"/>
      <c r="C264" s="35">
        <v>4430</v>
      </c>
      <c r="D264" s="40" t="s">
        <v>26</v>
      </c>
      <c r="E264" s="43">
        <v>5129</v>
      </c>
      <c r="F264" s="87">
        <v>22950</v>
      </c>
      <c r="G264" s="121">
        <v>7727.8</v>
      </c>
      <c r="H264" s="113">
        <f aca="true" t="shared" si="4" ref="H264:H326">G264/F264</f>
        <v>0.336723311546841</v>
      </c>
    </row>
    <row r="265" spans="1:8" ht="25.5" outlineLevel="1">
      <c r="A265" s="30"/>
      <c r="B265" s="30"/>
      <c r="C265" s="35">
        <v>4440</v>
      </c>
      <c r="D265" s="40" t="s">
        <v>27</v>
      </c>
      <c r="E265" s="43">
        <v>186345</v>
      </c>
      <c r="F265" s="87">
        <v>214480</v>
      </c>
      <c r="G265" s="121">
        <v>160860</v>
      </c>
      <c r="H265" s="113">
        <f t="shared" si="4"/>
        <v>0.75</v>
      </c>
    </row>
    <row r="266" spans="1:8" ht="15" outlineLevel="1">
      <c r="A266" s="30"/>
      <c r="B266" s="30"/>
      <c r="C266" s="35">
        <v>4480</v>
      </c>
      <c r="D266" s="40" t="s">
        <v>87</v>
      </c>
      <c r="E266" s="50">
        <v>4012</v>
      </c>
      <c r="F266" s="92">
        <v>3000</v>
      </c>
      <c r="G266" s="124">
        <v>1207.92</v>
      </c>
      <c r="H266" s="113">
        <f t="shared" si="4"/>
        <v>0.40264</v>
      </c>
    </row>
    <row r="267" spans="1:8" ht="25.5" outlineLevel="1">
      <c r="A267" s="30"/>
      <c r="B267" s="30"/>
      <c r="C267" s="35">
        <v>4700</v>
      </c>
      <c r="D267" s="40" t="s">
        <v>207</v>
      </c>
      <c r="E267" s="50">
        <v>0</v>
      </c>
      <c r="F267" s="92">
        <v>7900</v>
      </c>
      <c r="G267" s="124">
        <v>1886</v>
      </c>
      <c r="H267" s="113">
        <f t="shared" si="4"/>
        <v>0.23873417721518989</v>
      </c>
    </row>
    <row r="268" spans="1:8" ht="25.5" outlineLevel="1">
      <c r="A268" s="30"/>
      <c r="B268" s="30"/>
      <c r="C268" s="35">
        <v>4740</v>
      </c>
      <c r="D268" s="40" t="s">
        <v>208</v>
      </c>
      <c r="E268" s="50">
        <v>0</v>
      </c>
      <c r="F268" s="92">
        <v>10500</v>
      </c>
      <c r="G268" s="124">
        <v>1392.41</v>
      </c>
      <c r="H268" s="113">
        <f t="shared" si="4"/>
        <v>0.1326104761904762</v>
      </c>
    </row>
    <row r="269" spans="1:8" ht="25.5" outlineLevel="1">
      <c r="A269" s="30"/>
      <c r="B269" s="30"/>
      <c r="C269" s="35">
        <v>4750</v>
      </c>
      <c r="D269" s="40" t="s">
        <v>209</v>
      </c>
      <c r="E269" s="50">
        <v>0</v>
      </c>
      <c r="F269" s="92">
        <v>15220</v>
      </c>
      <c r="G269" s="124">
        <v>4872.67</v>
      </c>
      <c r="H269" s="113">
        <f t="shared" si="4"/>
        <v>0.3201491458607096</v>
      </c>
    </row>
    <row r="270" spans="1:8" ht="25.5" outlineLevel="1">
      <c r="A270" s="30"/>
      <c r="B270" s="30"/>
      <c r="C270" s="51">
        <v>6050</v>
      </c>
      <c r="D270" s="52" t="s">
        <v>125</v>
      </c>
      <c r="E270" s="50">
        <v>177338</v>
      </c>
      <c r="F270" s="92">
        <v>226190</v>
      </c>
      <c r="G270" s="124">
        <v>24095</v>
      </c>
      <c r="H270" s="113">
        <f t="shared" si="4"/>
        <v>0.10652548742207878</v>
      </c>
    </row>
    <row r="271" spans="1:8" ht="25.5" outlineLevel="1">
      <c r="A271" s="30"/>
      <c r="B271" s="30"/>
      <c r="C271" s="51">
        <v>6060</v>
      </c>
      <c r="D271" s="52" t="s">
        <v>259</v>
      </c>
      <c r="E271" s="50">
        <v>177338</v>
      </c>
      <c r="F271" s="92">
        <v>12000</v>
      </c>
      <c r="G271" s="124">
        <v>0</v>
      </c>
      <c r="H271" s="113">
        <f t="shared" si="4"/>
        <v>0</v>
      </c>
    </row>
    <row r="272" spans="1:8" ht="15">
      <c r="A272" s="30"/>
      <c r="B272" s="29"/>
      <c r="C272" s="34" t="s">
        <v>51</v>
      </c>
      <c r="D272" s="48" t="s">
        <v>164</v>
      </c>
      <c r="E272" s="42">
        <f>SUM(E273:E293)</f>
        <v>1319720</v>
      </c>
      <c r="F272" s="87">
        <f>SUM(F273:F294)</f>
        <v>1284786</v>
      </c>
      <c r="G272" s="118">
        <f>SUM(G273:G294)</f>
        <v>617369.72</v>
      </c>
      <c r="H272" s="113">
        <f t="shared" si="4"/>
        <v>0.4805233867741398</v>
      </c>
    </row>
    <row r="273" spans="1:8" ht="25.5" outlineLevel="1">
      <c r="A273" s="30"/>
      <c r="B273" s="30"/>
      <c r="C273" s="35">
        <v>3020</v>
      </c>
      <c r="D273" s="40" t="s">
        <v>124</v>
      </c>
      <c r="E273" s="43">
        <v>13840</v>
      </c>
      <c r="F273" s="87">
        <v>12230</v>
      </c>
      <c r="G273" s="121">
        <v>500</v>
      </c>
      <c r="H273" s="113">
        <f t="shared" si="4"/>
        <v>0.04088307440719542</v>
      </c>
    </row>
    <row r="274" spans="1:8" ht="15" outlineLevel="1">
      <c r="A274" s="30"/>
      <c r="B274" s="30"/>
      <c r="C274" s="35">
        <v>4010</v>
      </c>
      <c r="D274" s="40" t="s">
        <v>19</v>
      </c>
      <c r="E274" s="43">
        <v>762936</v>
      </c>
      <c r="F274" s="87">
        <v>677880</v>
      </c>
      <c r="G274" s="121">
        <v>332653.48</v>
      </c>
      <c r="H274" s="113">
        <f t="shared" si="4"/>
        <v>0.4907262052280639</v>
      </c>
    </row>
    <row r="275" spans="1:8" ht="15" outlineLevel="1">
      <c r="A275" s="30"/>
      <c r="B275" s="30"/>
      <c r="C275" s="35">
        <v>4040</v>
      </c>
      <c r="D275" s="40" t="s">
        <v>20</v>
      </c>
      <c r="E275" s="43">
        <v>51252</v>
      </c>
      <c r="F275" s="87">
        <v>76760</v>
      </c>
      <c r="G275" s="121">
        <v>58826.68</v>
      </c>
      <c r="H275" s="113">
        <f t="shared" si="4"/>
        <v>0.766371547681084</v>
      </c>
    </row>
    <row r="276" spans="1:8" ht="15" outlineLevel="1">
      <c r="A276" s="30"/>
      <c r="B276" s="30"/>
      <c r="C276" s="35">
        <v>4110</v>
      </c>
      <c r="D276" s="40" t="s">
        <v>83</v>
      </c>
      <c r="E276" s="43">
        <v>137534</v>
      </c>
      <c r="F276" s="87">
        <v>127380</v>
      </c>
      <c r="G276" s="121">
        <v>60151.57</v>
      </c>
      <c r="H276" s="113">
        <f t="shared" si="4"/>
        <v>0.47222146333804366</v>
      </c>
    </row>
    <row r="277" spans="1:8" ht="15" outlineLevel="1">
      <c r="A277" s="30"/>
      <c r="B277" s="30"/>
      <c r="C277" s="35">
        <v>4120</v>
      </c>
      <c r="D277" s="40" t="s">
        <v>22</v>
      </c>
      <c r="E277" s="43">
        <v>19102</v>
      </c>
      <c r="F277" s="87">
        <v>17360</v>
      </c>
      <c r="G277" s="121">
        <v>9242.39</v>
      </c>
      <c r="H277" s="113">
        <f t="shared" si="4"/>
        <v>0.5323957373271889</v>
      </c>
    </row>
    <row r="278" spans="1:8" ht="15" outlineLevel="1">
      <c r="A278" s="30"/>
      <c r="B278" s="30"/>
      <c r="C278" s="35">
        <v>4170</v>
      </c>
      <c r="D278" s="40" t="s">
        <v>128</v>
      </c>
      <c r="E278" s="43">
        <v>1000</v>
      </c>
      <c r="F278" s="87">
        <f>5200+2000</f>
        <v>7200</v>
      </c>
      <c r="G278" s="121">
        <v>1692.5</v>
      </c>
      <c r="H278" s="113">
        <f t="shared" si="4"/>
        <v>0.23506944444444444</v>
      </c>
    </row>
    <row r="279" spans="1:8" ht="15" outlineLevel="1">
      <c r="A279" s="30"/>
      <c r="B279" s="30"/>
      <c r="C279" s="35">
        <v>4210</v>
      </c>
      <c r="D279" s="40" t="s">
        <v>13</v>
      </c>
      <c r="E279" s="43">
        <v>85434</v>
      </c>
      <c r="F279" s="87">
        <f>ROUND(56220*101.9%,-1)-12720</f>
        <v>44570</v>
      </c>
      <c r="G279" s="121">
        <v>6274.14</v>
      </c>
      <c r="H279" s="113">
        <f t="shared" si="4"/>
        <v>0.1407704734126094</v>
      </c>
    </row>
    <row r="280" spans="1:8" ht="25.5" outlineLevel="1">
      <c r="A280" s="30"/>
      <c r="B280" s="30"/>
      <c r="C280" s="61">
        <v>4240</v>
      </c>
      <c r="D280" s="54" t="s">
        <v>73</v>
      </c>
      <c r="E280" s="43"/>
      <c r="F280" s="87">
        <v>1500</v>
      </c>
      <c r="G280" s="121">
        <v>1148.78</v>
      </c>
      <c r="H280" s="113">
        <f t="shared" si="4"/>
        <v>0.7658533333333333</v>
      </c>
    </row>
    <row r="281" spans="1:8" ht="15" outlineLevel="1">
      <c r="A281" s="30"/>
      <c r="B281" s="30"/>
      <c r="C281" s="35">
        <v>4260</v>
      </c>
      <c r="D281" s="40" t="s">
        <v>23</v>
      </c>
      <c r="E281" s="43">
        <v>101236</v>
      </c>
      <c r="F281" s="87">
        <v>122720</v>
      </c>
      <c r="G281" s="121">
        <v>54120.63</v>
      </c>
      <c r="H281" s="113">
        <f t="shared" si="4"/>
        <v>0.44100904498044324</v>
      </c>
    </row>
    <row r="282" spans="1:8" ht="15" outlineLevel="1">
      <c r="A282" s="30"/>
      <c r="B282" s="30"/>
      <c r="C282" s="35">
        <v>4270</v>
      </c>
      <c r="D282" s="40" t="s">
        <v>24</v>
      </c>
      <c r="E282" s="43">
        <v>48500</v>
      </c>
      <c r="F282" s="87">
        <v>29426</v>
      </c>
      <c r="G282" s="121">
        <v>13877.19</v>
      </c>
      <c r="H282" s="113">
        <f t="shared" si="4"/>
        <v>0.4715962074356012</v>
      </c>
    </row>
    <row r="283" spans="1:8" ht="15" outlineLevel="1">
      <c r="A283" s="30"/>
      <c r="B283" s="30"/>
      <c r="C283" s="35">
        <v>4280</v>
      </c>
      <c r="D283" s="40" t="s">
        <v>75</v>
      </c>
      <c r="E283" s="43">
        <v>1605</v>
      </c>
      <c r="F283" s="87">
        <v>3500</v>
      </c>
      <c r="G283" s="121">
        <v>440</v>
      </c>
      <c r="H283" s="113">
        <f t="shared" si="4"/>
        <v>0.12571428571428572</v>
      </c>
    </row>
    <row r="284" spans="1:8" ht="15" outlineLevel="1">
      <c r="A284" s="30"/>
      <c r="B284" s="30"/>
      <c r="C284" s="35">
        <v>4300</v>
      </c>
      <c r="D284" s="40" t="s">
        <v>35</v>
      </c>
      <c r="E284" s="43">
        <v>30721</v>
      </c>
      <c r="F284" s="87">
        <f>ROUND(51540*101.9%,-1)-4900-8000</f>
        <v>39620</v>
      </c>
      <c r="G284" s="121">
        <v>12558.12</v>
      </c>
      <c r="H284" s="113">
        <f t="shared" si="4"/>
        <v>0.3169641595153963</v>
      </c>
    </row>
    <row r="285" spans="1:8" ht="15" outlineLevel="1">
      <c r="A285" s="30"/>
      <c r="B285" s="30"/>
      <c r="C285" s="35">
        <v>4350</v>
      </c>
      <c r="D285" s="40" t="s">
        <v>140</v>
      </c>
      <c r="E285" s="43">
        <v>4662</v>
      </c>
      <c r="F285" s="87">
        <v>2160</v>
      </c>
      <c r="G285" s="121">
        <v>708</v>
      </c>
      <c r="H285" s="113">
        <f t="shared" si="4"/>
        <v>0.3277777777777778</v>
      </c>
    </row>
    <row r="286" spans="1:8" ht="25.5" outlineLevel="1">
      <c r="A286" s="30"/>
      <c r="B286" s="30"/>
      <c r="C286" s="35">
        <v>4370</v>
      </c>
      <c r="D286" s="40" t="s">
        <v>206</v>
      </c>
      <c r="E286" s="43">
        <v>0</v>
      </c>
      <c r="F286" s="87">
        <v>8000</v>
      </c>
      <c r="G286" s="121">
        <v>3905.35</v>
      </c>
      <c r="H286" s="113">
        <f t="shared" si="4"/>
        <v>0.48816875</v>
      </c>
    </row>
    <row r="287" spans="1:8" ht="15" outlineLevel="1">
      <c r="A287" s="30"/>
      <c r="B287" s="30"/>
      <c r="C287" s="35">
        <v>4410</v>
      </c>
      <c r="D287" s="40" t="s">
        <v>25</v>
      </c>
      <c r="E287" s="43">
        <v>2630</v>
      </c>
      <c r="F287" s="87">
        <v>2720</v>
      </c>
      <c r="G287" s="121">
        <v>2439.07</v>
      </c>
      <c r="H287" s="113">
        <f t="shared" si="4"/>
        <v>0.8967169117647059</v>
      </c>
    </row>
    <row r="288" spans="1:8" ht="15" outlineLevel="1">
      <c r="A288" s="30"/>
      <c r="B288" s="30"/>
      <c r="C288" s="35">
        <v>4430</v>
      </c>
      <c r="D288" s="40" t="s">
        <v>26</v>
      </c>
      <c r="E288" s="43">
        <v>1442</v>
      </c>
      <c r="F288" s="87">
        <f>1800+500</f>
        <v>2300</v>
      </c>
      <c r="G288" s="121">
        <v>1072</v>
      </c>
      <c r="H288" s="113">
        <f t="shared" si="4"/>
        <v>0.46608695652173915</v>
      </c>
    </row>
    <row r="289" spans="1:8" ht="25.5" outlineLevel="1">
      <c r="A289" s="30"/>
      <c r="B289" s="30"/>
      <c r="C289" s="35">
        <v>4440</v>
      </c>
      <c r="D289" s="40" t="s">
        <v>27</v>
      </c>
      <c r="E289" s="43">
        <v>55235</v>
      </c>
      <c r="F289" s="87">
        <v>69840</v>
      </c>
      <c r="G289" s="121">
        <v>52380</v>
      </c>
      <c r="H289" s="113">
        <f t="shared" si="4"/>
        <v>0.75</v>
      </c>
    </row>
    <row r="290" spans="1:8" ht="15" outlineLevel="1">
      <c r="A290" s="30"/>
      <c r="B290" s="30"/>
      <c r="C290" s="35">
        <v>4480</v>
      </c>
      <c r="D290" s="40" t="s">
        <v>87</v>
      </c>
      <c r="E290" s="43">
        <v>2591</v>
      </c>
      <c r="F290" s="87">
        <v>2000</v>
      </c>
      <c r="G290" s="121">
        <v>678</v>
      </c>
      <c r="H290" s="113">
        <f t="shared" si="4"/>
        <v>0.339</v>
      </c>
    </row>
    <row r="291" spans="1:8" ht="25.5" outlineLevel="1">
      <c r="A291" s="30"/>
      <c r="B291" s="30"/>
      <c r="C291" s="35">
        <v>4700</v>
      </c>
      <c r="D291" s="40" t="s">
        <v>207</v>
      </c>
      <c r="E291" s="43">
        <v>0</v>
      </c>
      <c r="F291" s="87">
        <v>4900</v>
      </c>
      <c r="G291" s="121">
        <v>338</v>
      </c>
      <c r="H291" s="113">
        <f t="shared" si="4"/>
        <v>0.06897959183673469</v>
      </c>
    </row>
    <row r="292" spans="1:8" ht="25.5" outlineLevel="1">
      <c r="A292" s="30"/>
      <c r="B292" s="30"/>
      <c r="C292" s="35">
        <v>4740</v>
      </c>
      <c r="D292" s="40" t="s">
        <v>208</v>
      </c>
      <c r="E292" s="43">
        <v>0</v>
      </c>
      <c r="F292" s="87">
        <v>2500</v>
      </c>
      <c r="G292" s="121">
        <v>31.15</v>
      </c>
      <c r="H292" s="113">
        <f t="shared" si="4"/>
        <v>0.012459999999999999</v>
      </c>
    </row>
    <row r="293" spans="1:8" ht="30" customHeight="1" outlineLevel="1">
      <c r="A293" s="30"/>
      <c r="B293" s="30"/>
      <c r="C293" s="35">
        <v>4750</v>
      </c>
      <c r="D293" s="40" t="s">
        <v>209</v>
      </c>
      <c r="E293" s="43">
        <v>0</v>
      </c>
      <c r="F293" s="87">
        <v>10220</v>
      </c>
      <c r="G293" s="121">
        <v>4332.67</v>
      </c>
      <c r="H293" s="113">
        <f t="shared" si="4"/>
        <v>0.423940313111546</v>
      </c>
    </row>
    <row r="294" spans="1:8" ht="25.5" outlineLevel="1">
      <c r="A294" s="30"/>
      <c r="B294" s="30"/>
      <c r="C294" s="51">
        <v>6050</v>
      </c>
      <c r="D294" s="52" t="s">
        <v>125</v>
      </c>
      <c r="E294" s="50">
        <v>177338</v>
      </c>
      <c r="F294" s="92">
        <v>20000</v>
      </c>
      <c r="G294" s="124">
        <v>0</v>
      </c>
      <c r="H294" s="113">
        <f t="shared" si="4"/>
        <v>0</v>
      </c>
    </row>
    <row r="295" spans="1:8" ht="15">
      <c r="A295" s="30"/>
      <c r="B295" s="30"/>
      <c r="C295" s="35"/>
      <c r="D295" s="48" t="s">
        <v>167</v>
      </c>
      <c r="E295" s="42">
        <f>SUM(E296:E319)</f>
        <v>3672694</v>
      </c>
      <c r="F295" s="87">
        <f>SUM(F296:F320)</f>
        <v>4508590</v>
      </c>
      <c r="G295" s="118">
        <f>SUM(G296:G320)</f>
        <v>1885567.7000000004</v>
      </c>
      <c r="H295" s="113">
        <f t="shared" si="4"/>
        <v>0.4182167152036447</v>
      </c>
    </row>
    <row r="296" spans="1:8" ht="25.5" outlineLevel="1">
      <c r="A296" s="30"/>
      <c r="B296" s="30"/>
      <c r="C296" s="35">
        <v>3020</v>
      </c>
      <c r="D296" s="40" t="s">
        <v>124</v>
      </c>
      <c r="E296" s="43">
        <v>168115</v>
      </c>
      <c r="F296" s="87">
        <v>176110</v>
      </c>
      <c r="G296" s="121">
        <v>78061.66</v>
      </c>
      <c r="H296" s="113">
        <f t="shared" si="4"/>
        <v>0.44325512463801037</v>
      </c>
    </row>
    <row r="297" spans="1:8" ht="15" outlineLevel="1">
      <c r="A297" s="30"/>
      <c r="B297" s="30"/>
      <c r="C297" s="35">
        <v>4010</v>
      </c>
      <c r="D297" s="40" t="s">
        <v>19</v>
      </c>
      <c r="E297" s="43">
        <v>2227640</v>
      </c>
      <c r="F297" s="87">
        <v>2640670</v>
      </c>
      <c r="G297" s="121">
        <v>1107976.96</v>
      </c>
      <c r="H297" s="113">
        <f t="shared" si="4"/>
        <v>0.4195817576599878</v>
      </c>
    </row>
    <row r="298" spans="1:8" ht="15" outlineLevel="1">
      <c r="A298" s="30"/>
      <c r="B298" s="30"/>
      <c r="C298" s="35">
        <v>4040</v>
      </c>
      <c r="D298" s="40" t="s">
        <v>20</v>
      </c>
      <c r="E298" s="43">
        <v>155946</v>
      </c>
      <c r="F298" s="87">
        <v>203280</v>
      </c>
      <c r="G298" s="121">
        <v>182534.81</v>
      </c>
      <c r="H298" s="113">
        <f t="shared" si="4"/>
        <v>0.8979477075954349</v>
      </c>
    </row>
    <row r="299" spans="1:8" ht="15" outlineLevel="1">
      <c r="A299" s="30"/>
      <c r="B299" s="30"/>
      <c r="C299" s="35">
        <v>4110</v>
      </c>
      <c r="D299" s="40" t="s">
        <v>83</v>
      </c>
      <c r="E299" s="43">
        <v>421528</v>
      </c>
      <c r="F299" s="87">
        <v>480060</v>
      </c>
      <c r="G299" s="121">
        <v>205862.38</v>
      </c>
      <c r="H299" s="113">
        <f t="shared" si="4"/>
        <v>0.4288263550389535</v>
      </c>
    </row>
    <row r="300" spans="1:8" ht="15" outlineLevel="1">
      <c r="A300" s="30"/>
      <c r="B300" s="30"/>
      <c r="C300" s="35">
        <v>4120</v>
      </c>
      <c r="D300" s="40" t="s">
        <v>22</v>
      </c>
      <c r="E300" s="43">
        <v>58785</v>
      </c>
      <c r="F300" s="87">
        <v>68250</v>
      </c>
      <c r="G300" s="121">
        <v>28692.53</v>
      </c>
      <c r="H300" s="113">
        <f t="shared" si="4"/>
        <v>0.42040336996336997</v>
      </c>
    </row>
    <row r="301" spans="1:8" ht="15" outlineLevel="1">
      <c r="A301" s="30"/>
      <c r="B301" s="30"/>
      <c r="C301" s="35">
        <v>4140</v>
      </c>
      <c r="D301" s="40" t="s">
        <v>138</v>
      </c>
      <c r="E301" s="43">
        <v>1310</v>
      </c>
      <c r="F301" s="87">
        <f>1760+10000</f>
        <v>11760</v>
      </c>
      <c r="G301" s="121">
        <v>5857</v>
      </c>
      <c r="H301" s="113">
        <f t="shared" si="4"/>
        <v>0.49804421768707485</v>
      </c>
    </row>
    <row r="302" spans="1:8" ht="15" outlineLevel="1">
      <c r="A302" s="30"/>
      <c r="B302" s="30"/>
      <c r="C302" s="35">
        <v>4170</v>
      </c>
      <c r="D302" s="40" t="s">
        <v>132</v>
      </c>
      <c r="E302" s="43">
        <v>73743</v>
      </c>
      <c r="F302" s="87">
        <v>96040</v>
      </c>
      <c r="G302" s="121">
        <v>8274.52</v>
      </c>
      <c r="H302" s="113">
        <f t="shared" si="4"/>
        <v>0.0861570179092045</v>
      </c>
    </row>
    <row r="303" spans="1:8" ht="15" outlineLevel="1">
      <c r="A303" s="30"/>
      <c r="B303" s="30"/>
      <c r="C303" s="35">
        <v>4210</v>
      </c>
      <c r="D303" s="40" t="s">
        <v>13</v>
      </c>
      <c r="E303" s="43">
        <v>274311</v>
      </c>
      <c r="F303" s="87">
        <v>329520</v>
      </c>
      <c r="G303" s="121">
        <v>97480.08</v>
      </c>
      <c r="H303" s="113">
        <f t="shared" si="4"/>
        <v>0.2958244719592134</v>
      </c>
    </row>
    <row r="304" spans="1:8" ht="25.5" outlineLevel="1">
      <c r="A304" s="30"/>
      <c r="B304" s="30"/>
      <c r="C304" s="61">
        <v>4240</v>
      </c>
      <c r="D304" s="54" t="s">
        <v>73</v>
      </c>
      <c r="E304" s="43"/>
      <c r="F304" s="87">
        <v>5000</v>
      </c>
      <c r="G304" s="121">
        <v>1469.21</v>
      </c>
      <c r="H304" s="113">
        <f t="shared" si="4"/>
        <v>0.293842</v>
      </c>
    </row>
    <row r="305" spans="1:8" ht="15" outlineLevel="1">
      <c r="A305" s="30"/>
      <c r="B305" s="30"/>
      <c r="C305" s="35">
        <v>4260</v>
      </c>
      <c r="D305" s="40" t="s">
        <v>23</v>
      </c>
      <c r="E305" s="43">
        <v>36027</v>
      </c>
      <c r="F305" s="87">
        <v>48220</v>
      </c>
      <c r="G305" s="121">
        <v>15544.27</v>
      </c>
      <c r="H305" s="113">
        <f t="shared" si="4"/>
        <v>0.3223614682704272</v>
      </c>
    </row>
    <row r="306" spans="1:8" ht="15" outlineLevel="1">
      <c r="A306" s="30"/>
      <c r="B306" s="30"/>
      <c r="C306" s="35">
        <v>4270</v>
      </c>
      <c r="D306" s="40" t="s">
        <v>24</v>
      </c>
      <c r="E306" s="43">
        <v>34131</v>
      </c>
      <c r="F306" s="87">
        <v>11000</v>
      </c>
      <c r="G306" s="121">
        <v>4430.8</v>
      </c>
      <c r="H306" s="113">
        <f t="shared" si="4"/>
        <v>0.4028</v>
      </c>
    </row>
    <row r="307" spans="1:8" ht="15" outlineLevel="1">
      <c r="A307" s="30"/>
      <c r="B307" s="30"/>
      <c r="C307" s="35">
        <v>4280</v>
      </c>
      <c r="D307" s="40" t="s">
        <v>75</v>
      </c>
      <c r="E307" s="43">
        <v>4510</v>
      </c>
      <c r="F307" s="87">
        <v>5100</v>
      </c>
      <c r="G307" s="121">
        <v>1149</v>
      </c>
      <c r="H307" s="113">
        <f t="shared" si="4"/>
        <v>0.2252941176470588</v>
      </c>
    </row>
    <row r="308" spans="1:8" ht="15" outlineLevel="1">
      <c r="A308" s="30"/>
      <c r="B308" s="30"/>
      <c r="C308" s="35">
        <v>4300</v>
      </c>
      <c r="D308" s="40" t="s">
        <v>35</v>
      </c>
      <c r="E308" s="43">
        <v>70296</v>
      </c>
      <c r="F308" s="87">
        <v>75690</v>
      </c>
      <c r="G308" s="121">
        <v>15459.11</v>
      </c>
      <c r="H308" s="113">
        <f t="shared" si="4"/>
        <v>0.20424243625313782</v>
      </c>
    </row>
    <row r="309" spans="1:8" ht="15" outlineLevel="1">
      <c r="A309" s="30"/>
      <c r="B309" s="30"/>
      <c r="C309" s="35">
        <v>4350</v>
      </c>
      <c r="D309" s="40" t="s">
        <v>140</v>
      </c>
      <c r="E309" s="43">
        <v>4340</v>
      </c>
      <c r="F309" s="87">
        <v>6600</v>
      </c>
      <c r="G309" s="121">
        <v>2174.04</v>
      </c>
      <c r="H309" s="113">
        <f t="shared" si="4"/>
        <v>0.32939999999999997</v>
      </c>
    </row>
    <row r="310" spans="1:8" ht="25.5" outlineLevel="1">
      <c r="A310" s="30"/>
      <c r="B310" s="30"/>
      <c r="C310" s="35">
        <v>4360</v>
      </c>
      <c r="D310" s="40" t="s">
        <v>210</v>
      </c>
      <c r="E310" s="43">
        <v>0</v>
      </c>
      <c r="F310" s="87">
        <v>5000</v>
      </c>
      <c r="G310" s="121">
        <v>2174.37</v>
      </c>
      <c r="H310" s="113">
        <f t="shared" si="4"/>
        <v>0.434874</v>
      </c>
    </row>
    <row r="311" spans="1:8" ht="25.5" outlineLevel="1">
      <c r="A311" s="30"/>
      <c r="B311" s="30"/>
      <c r="C311" s="35">
        <v>4370</v>
      </c>
      <c r="D311" s="40" t="s">
        <v>206</v>
      </c>
      <c r="E311" s="43">
        <v>0</v>
      </c>
      <c r="F311" s="87">
        <v>18000</v>
      </c>
      <c r="G311" s="121">
        <v>6190.84</v>
      </c>
      <c r="H311" s="113">
        <f t="shared" si="4"/>
        <v>0.34393555555555555</v>
      </c>
    </row>
    <row r="312" spans="1:8" ht="15" customHeight="1" outlineLevel="1">
      <c r="A312" s="30"/>
      <c r="B312" s="30"/>
      <c r="C312" s="35">
        <v>4410</v>
      </c>
      <c r="D312" s="40" t="s">
        <v>25</v>
      </c>
      <c r="E312" s="43">
        <v>7215</v>
      </c>
      <c r="F312" s="87">
        <v>6000</v>
      </c>
      <c r="G312" s="121">
        <v>3121.14</v>
      </c>
      <c r="H312" s="113">
        <f t="shared" si="4"/>
        <v>0.5201899999999999</v>
      </c>
    </row>
    <row r="313" spans="1:8" ht="15" outlineLevel="1">
      <c r="A313" s="30"/>
      <c r="B313" s="30"/>
      <c r="C313" s="35">
        <v>4430</v>
      </c>
      <c r="D313" s="40" t="s">
        <v>26</v>
      </c>
      <c r="E313" s="43">
        <v>3687</v>
      </c>
      <c r="F313" s="87">
        <v>20650</v>
      </c>
      <c r="G313" s="121">
        <v>6655.8</v>
      </c>
      <c r="H313" s="113">
        <f t="shared" si="4"/>
        <v>0.32231476997578695</v>
      </c>
    </row>
    <row r="314" spans="1:8" ht="25.5" outlineLevel="1">
      <c r="A314" s="30"/>
      <c r="B314" s="30"/>
      <c r="C314" s="35">
        <v>4440</v>
      </c>
      <c r="D314" s="40" t="s">
        <v>27</v>
      </c>
      <c r="E314" s="43">
        <v>131110</v>
      </c>
      <c r="F314" s="87">
        <v>144640</v>
      </c>
      <c r="G314" s="121">
        <v>108480</v>
      </c>
      <c r="H314" s="113">
        <f t="shared" si="4"/>
        <v>0.75</v>
      </c>
    </row>
    <row r="315" spans="1:8" ht="15" outlineLevel="1">
      <c r="A315" s="30"/>
      <c r="B315" s="30"/>
      <c r="C315" s="35">
        <v>4480</v>
      </c>
      <c r="D315" s="40" t="s">
        <v>87</v>
      </c>
      <c r="E315" s="43"/>
      <c r="F315" s="87">
        <v>1000</v>
      </c>
      <c r="G315" s="121">
        <v>529.92</v>
      </c>
      <c r="H315" s="113">
        <f t="shared" si="4"/>
        <v>0.52992</v>
      </c>
    </row>
    <row r="316" spans="1:8" ht="25.5" outlineLevel="1">
      <c r="A316" s="30"/>
      <c r="B316" s="30"/>
      <c r="C316" s="35">
        <v>4700</v>
      </c>
      <c r="D316" s="40" t="s">
        <v>207</v>
      </c>
      <c r="E316" s="43"/>
      <c r="F316" s="87">
        <v>3000</v>
      </c>
      <c r="G316" s="121">
        <v>1548</v>
      </c>
      <c r="H316" s="113">
        <f t="shared" si="4"/>
        <v>0.516</v>
      </c>
    </row>
    <row r="317" spans="1:8" ht="25.5" outlineLevel="1">
      <c r="A317" s="30"/>
      <c r="B317" s="30"/>
      <c r="C317" s="35">
        <v>4740</v>
      </c>
      <c r="D317" s="40" t="s">
        <v>208</v>
      </c>
      <c r="E317" s="43"/>
      <c r="F317" s="87">
        <v>8000</v>
      </c>
      <c r="G317" s="121">
        <v>1361.26</v>
      </c>
      <c r="H317" s="113">
        <f t="shared" si="4"/>
        <v>0.1701575</v>
      </c>
    </row>
    <row r="318" spans="1:8" ht="25.5" outlineLevel="1">
      <c r="A318" s="30"/>
      <c r="B318" s="30"/>
      <c r="C318" s="35">
        <v>4750</v>
      </c>
      <c r="D318" s="40" t="s">
        <v>209</v>
      </c>
      <c r="E318" s="43"/>
      <c r="F318" s="87">
        <v>5000</v>
      </c>
      <c r="G318" s="121">
        <v>540</v>
      </c>
      <c r="H318" s="113">
        <f t="shared" si="4"/>
        <v>0.108</v>
      </c>
    </row>
    <row r="319" spans="1:8" ht="15" outlineLevel="1">
      <c r="A319" s="30"/>
      <c r="B319" s="30"/>
      <c r="C319" s="35">
        <v>6050</v>
      </c>
      <c r="D319" s="40" t="s">
        <v>146</v>
      </c>
      <c r="E319" s="43">
        <v>0</v>
      </c>
      <c r="F319" s="87">
        <v>128000</v>
      </c>
      <c r="G319" s="121">
        <v>0</v>
      </c>
      <c r="H319" s="113">
        <f t="shared" si="4"/>
        <v>0</v>
      </c>
    </row>
    <row r="320" spans="1:8" ht="25.5" outlineLevel="1">
      <c r="A320" s="30"/>
      <c r="B320" s="30"/>
      <c r="C320" s="51">
        <v>6060</v>
      </c>
      <c r="D320" s="52" t="s">
        <v>259</v>
      </c>
      <c r="E320" s="50">
        <v>177338</v>
      </c>
      <c r="F320" s="92">
        <v>12000</v>
      </c>
      <c r="G320" s="124">
        <v>0</v>
      </c>
      <c r="H320" s="113">
        <f t="shared" si="4"/>
        <v>0</v>
      </c>
    </row>
    <row r="321" spans="1:8" ht="15">
      <c r="A321" s="30"/>
      <c r="B321" s="34"/>
      <c r="C321" s="35"/>
      <c r="D321" s="48" t="s">
        <v>163</v>
      </c>
      <c r="E321" s="42">
        <f>SUM(E322:E325)</f>
        <v>193617</v>
      </c>
      <c r="F321" s="87">
        <f>SUM(F322:F325)</f>
        <v>113190</v>
      </c>
      <c r="G321" s="121">
        <f>SUM(G322:G325)</f>
        <v>33965</v>
      </c>
      <c r="H321" s="113">
        <f t="shared" si="4"/>
        <v>0.30007067762169803</v>
      </c>
    </row>
    <row r="322" spans="1:8" ht="51">
      <c r="A322" s="30"/>
      <c r="B322" s="30"/>
      <c r="C322" s="35">
        <v>2310</v>
      </c>
      <c r="D322" s="40" t="s">
        <v>89</v>
      </c>
      <c r="E322" s="43">
        <v>16279</v>
      </c>
      <c r="F322" s="87">
        <v>0</v>
      </c>
      <c r="G322" s="121">
        <v>0</v>
      </c>
      <c r="H322" s="113"/>
    </row>
    <row r="323" spans="1:8" ht="51" outlineLevel="1">
      <c r="A323" s="30"/>
      <c r="B323" s="30"/>
      <c r="C323" s="35">
        <v>2320</v>
      </c>
      <c r="D323" s="40" t="s">
        <v>248</v>
      </c>
      <c r="E323" s="43"/>
      <c r="F323" s="87">
        <v>235</v>
      </c>
      <c r="G323" s="121">
        <v>235</v>
      </c>
      <c r="H323" s="113">
        <f t="shared" si="4"/>
        <v>1</v>
      </c>
    </row>
    <row r="324" spans="1:8" ht="63.75" outlineLevel="1">
      <c r="A324" s="30"/>
      <c r="B324" s="30"/>
      <c r="C324" s="35">
        <v>2330</v>
      </c>
      <c r="D324" s="40" t="s">
        <v>267</v>
      </c>
      <c r="E324" s="43"/>
      <c r="F324" s="87">
        <v>34765</v>
      </c>
      <c r="G324" s="121">
        <v>9635</v>
      </c>
      <c r="H324" s="113">
        <f t="shared" si="4"/>
        <v>0.2771465554436934</v>
      </c>
    </row>
    <row r="325" spans="1:8" ht="15" outlineLevel="1">
      <c r="A325" s="30"/>
      <c r="B325" s="30"/>
      <c r="C325" s="35">
        <v>6050</v>
      </c>
      <c r="D325" s="40" t="s">
        <v>146</v>
      </c>
      <c r="E325" s="43">
        <v>177338</v>
      </c>
      <c r="F325" s="87">
        <v>78190</v>
      </c>
      <c r="G325" s="121">
        <v>24095</v>
      </c>
      <c r="H325" s="113">
        <f t="shared" si="4"/>
        <v>0.3081596112034787</v>
      </c>
    </row>
    <row r="326" spans="1:8" s="13" customFormat="1" ht="15.75">
      <c r="A326" s="30"/>
      <c r="B326" s="37">
        <v>80132</v>
      </c>
      <c r="C326" s="35"/>
      <c r="D326" s="48" t="s">
        <v>90</v>
      </c>
      <c r="E326" s="42">
        <f>SUM(E327:E348)</f>
        <v>432087</v>
      </c>
      <c r="F326" s="86">
        <f>SUM(F327:F348)</f>
        <v>803530</v>
      </c>
      <c r="G326" s="119">
        <f>SUM(G327:G348)</f>
        <v>397195.16000000003</v>
      </c>
      <c r="H326" s="113">
        <f t="shared" si="4"/>
        <v>0.494312794792976</v>
      </c>
    </row>
    <row r="327" spans="1:8" ht="25.5" outlineLevel="1">
      <c r="A327" s="30"/>
      <c r="B327" s="30"/>
      <c r="C327" s="35"/>
      <c r="D327" s="54" t="s">
        <v>162</v>
      </c>
      <c r="E327" s="43"/>
      <c r="F327" s="88"/>
      <c r="G327" s="123"/>
      <c r="H327" s="113"/>
    </row>
    <row r="328" spans="1:8" ht="25.5" outlineLevel="1">
      <c r="A328" s="30"/>
      <c r="B328" s="30"/>
      <c r="C328" s="35">
        <v>3020</v>
      </c>
      <c r="D328" s="40" t="s">
        <v>124</v>
      </c>
      <c r="E328" s="43">
        <v>1566</v>
      </c>
      <c r="F328" s="87">
        <v>15540</v>
      </c>
      <c r="G328" s="121">
        <v>3707.84</v>
      </c>
      <c r="H328" s="113">
        <f aca="true" t="shared" si="5" ref="H328:H391">G328/F328</f>
        <v>0.23859974259974262</v>
      </c>
    </row>
    <row r="329" spans="1:8" ht="15" outlineLevel="1">
      <c r="A329" s="30"/>
      <c r="B329" s="30"/>
      <c r="C329" s="35">
        <v>4010</v>
      </c>
      <c r="D329" s="40" t="s">
        <v>19</v>
      </c>
      <c r="E329" s="43">
        <v>274280</v>
      </c>
      <c r="F329" s="87">
        <v>478490</v>
      </c>
      <c r="G329" s="121">
        <v>233177.36</v>
      </c>
      <c r="H329" s="113">
        <f t="shared" si="5"/>
        <v>0.4873191916236494</v>
      </c>
    </row>
    <row r="330" spans="1:8" ht="15" outlineLevel="1">
      <c r="A330" s="30"/>
      <c r="B330" s="30"/>
      <c r="C330" s="35">
        <v>4040</v>
      </c>
      <c r="D330" s="40" t="s">
        <v>20</v>
      </c>
      <c r="E330" s="43">
        <v>19047</v>
      </c>
      <c r="F330" s="87">
        <v>31910</v>
      </c>
      <c r="G330" s="121">
        <v>30705.39</v>
      </c>
      <c r="H330" s="113">
        <f t="shared" si="5"/>
        <v>0.9622497649639611</v>
      </c>
    </row>
    <row r="331" spans="1:8" ht="15" outlineLevel="1">
      <c r="A331" s="30"/>
      <c r="B331" s="30"/>
      <c r="C331" s="35">
        <v>4110</v>
      </c>
      <c r="D331" s="40" t="s">
        <v>83</v>
      </c>
      <c r="E331" s="43">
        <v>47098</v>
      </c>
      <c r="F331" s="87">
        <v>86160</v>
      </c>
      <c r="G331" s="121">
        <v>44607.42</v>
      </c>
      <c r="H331" s="113">
        <f t="shared" si="5"/>
        <v>0.5177277158774373</v>
      </c>
    </row>
    <row r="332" spans="1:8" ht="15" outlineLevel="1">
      <c r="A332" s="30"/>
      <c r="B332" s="30"/>
      <c r="C332" s="35">
        <v>4120</v>
      </c>
      <c r="D332" s="40" t="s">
        <v>22</v>
      </c>
      <c r="E332" s="43">
        <v>6824</v>
      </c>
      <c r="F332" s="87">
        <v>12250</v>
      </c>
      <c r="G332" s="121">
        <v>6557.44</v>
      </c>
      <c r="H332" s="113">
        <f t="shared" si="5"/>
        <v>0.5353012244897959</v>
      </c>
    </row>
    <row r="333" spans="1:8" ht="15" outlineLevel="1">
      <c r="A333" s="30"/>
      <c r="B333" s="30"/>
      <c r="C333" s="35">
        <v>4170</v>
      </c>
      <c r="D333" s="40" t="s">
        <v>128</v>
      </c>
      <c r="E333" s="43">
        <v>300</v>
      </c>
      <c r="F333" s="87">
        <f>610+2000</f>
        <v>2610</v>
      </c>
      <c r="G333" s="121">
        <v>150</v>
      </c>
      <c r="H333" s="113">
        <f t="shared" si="5"/>
        <v>0.05747126436781609</v>
      </c>
    </row>
    <row r="334" spans="1:8" ht="15" outlineLevel="1">
      <c r="A334" s="30"/>
      <c r="B334" s="30"/>
      <c r="C334" s="35">
        <v>4210</v>
      </c>
      <c r="D334" s="40" t="s">
        <v>13</v>
      </c>
      <c r="E334" s="43">
        <v>7284</v>
      </c>
      <c r="F334" s="87">
        <v>22940</v>
      </c>
      <c r="G334" s="121">
        <v>1239.09</v>
      </c>
      <c r="H334" s="113">
        <f t="shared" si="5"/>
        <v>0.054014385353095024</v>
      </c>
    </row>
    <row r="335" spans="1:8" ht="25.5" outlineLevel="1">
      <c r="A335" s="30"/>
      <c r="B335" s="30"/>
      <c r="C335" s="61">
        <v>4240</v>
      </c>
      <c r="D335" s="54" t="s">
        <v>73</v>
      </c>
      <c r="E335" s="43"/>
      <c r="F335" s="87">
        <v>30000</v>
      </c>
      <c r="G335" s="121">
        <v>9964</v>
      </c>
      <c r="H335" s="113">
        <f t="shared" si="5"/>
        <v>0.33213333333333334</v>
      </c>
    </row>
    <row r="336" spans="1:8" ht="15" outlineLevel="1">
      <c r="A336" s="30"/>
      <c r="B336" s="30"/>
      <c r="C336" s="35">
        <v>4260</v>
      </c>
      <c r="D336" s="40" t="s">
        <v>23</v>
      </c>
      <c r="E336" s="43">
        <v>7357</v>
      </c>
      <c r="F336" s="87">
        <v>11930</v>
      </c>
      <c r="G336" s="121">
        <v>6180.43</v>
      </c>
      <c r="H336" s="113">
        <f t="shared" si="5"/>
        <v>0.5180578373847443</v>
      </c>
    </row>
    <row r="337" spans="1:8" ht="15" outlineLevel="1">
      <c r="A337" s="30"/>
      <c r="B337" s="30"/>
      <c r="C337" s="35">
        <v>4270</v>
      </c>
      <c r="D337" s="40" t="s">
        <v>24</v>
      </c>
      <c r="E337" s="43">
        <v>7366</v>
      </c>
      <c r="F337" s="87">
        <v>21540</v>
      </c>
      <c r="G337" s="121">
        <v>11133</v>
      </c>
      <c r="H337" s="113">
        <f t="shared" si="5"/>
        <v>0.5168523676880222</v>
      </c>
    </row>
    <row r="338" spans="1:8" ht="15" outlineLevel="1">
      <c r="A338" s="30"/>
      <c r="B338" s="30"/>
      <c r="C338" s="35">
        <v>4280</v>
      </c>
      <c r="D338" s="40" t="s">
        <v>75</v>
      </c>
      <c r="E338" s="43">
        <v>250</v>
      </c>
      <c r="F338" s="87">
        <v>620</v>
      </c>
      <c r="G338" s="121">
        <v>0</v>
      </c>
      <c r="H338" s="113">
        <f t="shared" si="5"/>
        <v>0</v>
      </c>
    </row>
    <row r="339" spans="1:8" ht="15" outlineLevel="1">
      <c r="A339" s="30"/>
      <c r="B339" s="30"/>
      <c r="C339" s="35">
        <v>4300</v>
      </c>
      <c r="D339" s="40" t="s">
        <v>35</v>
      </c>
      <c r="E339" s="43">
        <v>39788</v>
      </c>
      <c r="F339" s="87">
        <v>4630</v>
      </c>
      <c r="G339" s="121">
        <v>1920.15</v>
      </c>
      <c r="H339" s="113">
        <f t="shared" si="5"/>
        <v>0.41471922246220305</v>
      </c>
    </row>
    <row r="340" spans="1:8" ht="15" outlineLevel="1">
      <c r="A340" s="30"/>
      <c r="B340" s="30"/>
      <c r="C340" s="35">
        <v>4350</v>
      </c>
      <c r="D340" s="40" t="s">
        <v>140</v>
      </c>
      <c r="E340" s="43">
        <v>908</v>
      </c>
      <c r="F340" s="87">
        <v>2200</v>
      </c>
      <c r="G340" s="121">
        <v>578.28</v>
      </c>
      <c r="H340" s="113">
        <f t="shared" si="5"/>
        <v>0.26285454545454545</v>
      </c>
    </row>
    <row r="341" spans="1:8" ht="25.5" outlineLevel="1">
      <c r="A341" s="30"/>
      <c r="B341" s="30"/>
      <c r="C341" s="35">
        <v>4370</v>
      </c>
      <c r="D341" s="40" t="s">
        <v>206</v>
      </c>
      <c r="E341" s="43">
        <v>0</v>
      </c>
      <c r="F341" s="87">
        <v>4600</v>
      </c>
      <c r="G341" s="121">
        <v>2229.08</v>
      </c>
      <c r="H341" s="113">
        <f t="shared" si="5"/>
        <v>0.4845826086956522</v>
      </c>
    </row>
    <row r="342" spans="1:8" ht="25.5" outlineLevel="1">
      <c r="A342" s="30"/>
      <c r="B342" s="30"/>
      <c r="C342" s="35">
        <v>4400</v>
      </c>
      <c r="D342" s="40" t="s">
        <v>247</v>
      </c>
      <c r="E342" s="43"/>
      <c r="F342" s="87">
        <v>36600</v>
      </c>
      <c r="G342" s="121">
        <v>18300</v>
      </c>
      <c r="H342" s="113">
        <f t="shared" si="5"/>
        <v>0.5</v>
      </c>
    </row>
    <row r="343" spans="1:8" ht="15" outlineLevel="1">
      <c r="A343" s="30"/>
      <c r="B343" s="30"/>
      <c r="C343" s="35">
        <v>4410</v>
      </c>
      <c r="D343" s="40" t="s">
        <v>25</v>
      </c>
      <c r="E343" s="43">
        <v>1000</v>
      </c>
      <c r="F343" s="87">
        <v>3670</v>
      </c>
      <c r="G343" s="121">
        <v>1334.68</v>
      </c>
      <c r="H343" s="113">
        <f t="shared" si="5"/>
        <v>0.3636730245231608</v>
      </c>
    </row>
    <row r="344" spans="1:8" ht="15" outlineLevel="1">
      <c r="A344" s="30"/>
      <c r="B344" s="30"/>
      <c r="C344" s="35">
        <v>4430</v>
      </c>
      <c r="D344" s="40" t="s">
        <v>26</v>
      </c>
      <c r="E344" s="43">
        <v>168</v>
      </c>
      <c r="F344" s="87">
        <v>400</v>
      </c>
      <c r="G344" s="121">
        <v>266</v>
      </c>
      <c r="H344" s="113">
        <f t="shared" si="5"/>
        <v>0.665</v>
      </c>
    </row>
    <row r="345" spans="1:8" ht="25.5" outlineLevel="1">
      <c r="A345" s="30"/>
      <c r="B345" s="30"/>
      <c r="C345" s="35">
        <v>4440</v>
      </c>
      <c r="D345" s="40" t="s">
        <v>27</v>
      </c>
      <c r="E345" s="43">
        <v>18851</v>
      </c>
      <c r="F345" s="87">
        <v>33460</v>
      </c>
      <c r="G345" s="121">
        <v>25095</v>
      </c>
      <c r="H345" s="113">
        <f t="shared" si="5"/>
        <v>0.75</v>
      </c>
    </row>
    <row r="346" spans="1:8" ht="25.5" outlineLevel="1">
      <c r="A346" s="30"/>
      <c r="B346" s="30"/>
      <c r="C346" s="35">
        <v>4700</v>
      </c>
      <c r="D346" s="40" t="s">
        <v>207</v>
      </c>
      <c r="E346" s="43">
        <v>0</v>
      </c>
      <c r="F346" s="87">
        <v>1940</v>
      </c>
      <c r="G346" s="121">
        <v>50</v>
      </c>
      <c r="H346" s="113">
        <f t="shared" si="5"/>
        <v>0.02577319587628866</v>
      </c>
    </row>
    <row r="347" spans="1:8" ht="25.5" outlineLevel="1">
      <c r="A347" s="30"/>
      <c r="B347" s="30"/>
      <c r="C347" s="35">
        <v>4740</v>
      </c>
      <c r="D347" s="40" t="s">
        <v>208</v>
      </c>
      <c r="E347" s="43">
        <v>0</v>
      </c>
      <c r="F347" s="87">
        <v>1020</v>
      </c>
      <c r="G347" s="121">
        <v>0</v>
      </c>
      <c r="H347" s="113">
        <f t="shared" si="5"/>
        <v>0</v>
      </c>
    </row>
    <row r="348" spans="1:8" ht="25.5" outlineLevel="1">
      <c r="A348" s="30"/>
      <c r="B348" s="30"/>
      <c r="C348" s="35">
        <v>4750</v>
      </c>
      <c r="D348" s="40" t="s">
        <v>209</v>
      </c>
      <c r="E348" s="43">
        <v>0</v>
      </c>
      <c r="F348" s="87">
        <v>1020</v>
      </c>
      <c r="G348" s="121">
        <v>0</v>
      </c>
      <c r="H348" s="113">
        <f t="shared" si="5"/>
        <v>0</v>
      </c>
    </row>
    <row r="349" spans="1:8" s="13" customFormat="1" ht="15.75">
      <c r="A349" s="30"/>
      <c r="B349" s="30">
        <v>80134</v>
      </c>
      <c r="C349" s="35"/>
      <c r="D349" s="48" t="s">
        <v>91</v>
      </c>
      <c r="E349" s="42">
        <f>SUM(E350:E356)</f>
        <v>469348</v>
      </c>
      <c r="F349" s="86">
        <f>SUM(F350:F356)</f>
        <v>399410</v>
      </c>
      <c r="G349" s="119">
        <f>SUM(G350:G356)</f>
        <v>222572.38</v>
      </c>
      <c r="H349" s="113">
        <f t="shared" si="5"/>
        <v>0.5572528980245863</v>
      </c>
    </row>
    <row r="350" spans="1:8" ht="15" outlineLevel="1">
      <c r="A350" s="30"/>
      <c r="B350" s="30"/>
      <c r="C350" s="35"/>
      <c r="D350" s="48" t="s">
        <v>177</v>
      </c>
      <c r="E350" s="43"/>
      <c r="F350" s="88"/>
      <c r="G350" s="123"/>
      <c r="H350" s="113"/>
    </row>
    <row r="351" spans="1:8" ht="25.5" outlineLevel="1">
      <c r="A351" s="30"/>
      <c r="B351" s="30"/>
      <c r="C351" s="35">
        <v>3020</v>
      </c>
      <c r="D351" s="40" t="s">
        <v>124</v>
      </c>
      <c r="E351" s="43">
        <v>890</v>
      </c>
      <c r="F351" s="87">
        <v>720</v>
      </c>
      <c r="G351" s="121">
        <v>0</v>
      </c>
      <c r="H351" s="113">
        <f t="shared" si="5"/>
        <v>0</v>
      </c>
    </row>
    <row r="352" spans="1:8" ht="15" outlineLevel="1">
      <c r="A352" s="30"/>
      <c r="B352" s="30"/>
      <c r="C352" s="35">
        <v>4010</v>
      </c>
      <c r="D352" s="40" t="s">
        <v>19</v>
      </c>
      <c r="E352" s="43">
        <v>348445</v>
      </c>
      <c r="F352" s="87">
        <v>294490</v>
      </c>
      <c r="G352" s="121">
        <v>150951.68</v>
      </c>
      <c r="H352" s="113">
        <f t="shared" si="5"/>
        <v>0.5125867771401406</v>
      </c>
    </row>
    <row r="353" spans="1:8" ht="15" outlineLevel="1">
      <c r="A353" s="30"/>
      <c r="B353" s="30"/>
      <c r="C353" s="35">
        <v>4040</v>
      </c>
      <c r="D353" s="40" t="s">
        <v>20</v>
      </c>
      <c r="E353" s="43">
        <v>24297</v>
      </c>
      <c r="F353" s="87">
        <v>24370</v>
      </c>
      <c r="G353" s="121">
        <v>23836</v>
      </c>
      <c r="H353" s="113">
        <f t="shared" si="5"/>
        <v>0.9780878128846943</v>
      </c>
    </row>
    <row r="354" spans="1:8" ht="15" outlineLevel="1">
      <c r="A354" s="30"/>
      <c r="B354" s="30"/>
      <c r="C354" s="35">
        <v>4110</v>
      </c>
      <c r="D354" s="40" t="s">
        <v>83</v>
      </c>
      <c r="E354" s="43">
        <v>64840</v>
      </c>
      <c r="F354" s="87">
        <v>53820</v>
      </c>
      <c r="G354" s="121">
        <v>29804.04</v>
      </c>
      <c r="H354" s="113">
        <f t="shared" si="5"/>
        <v>0.5537725752508361</v>
      </c>
    </row>
    <row r="355" spans="1:8" ht="15" outlineLevel="1">
      <c r="A355" s="30"/>
      <c r="B355" s="30"/>
      <c r="C355" s="35">
        <v>4120</v>
      </c>
      <c r="D355" s="40" t="s">
        <v>22</v>
      </c>
      <c r="E355" s="43">
        <v>9098</v>
      </c>
      <c r="F355" s="87">
        <v>7650</v>
      </c>
      <c r="G355" s="121">
        <v>4210.66</v>
      </c>
      <c r="H355" s="113">
        <f t="shared" si="5"/>
        <v>0.5504130718954248</v>
      </c>
    </row>
    <row r="356" spans="1:8" ht="25.5" outlineLevel="1">
      <c r="A356" s="30"/>
      <c r="B356" s="30"/>
      <c r="C356" s="35">
        <v>4440</v>
      </c>
      <c r="D356" s="40" t="s">
        <v>27</v>
      </c>
      <c r="E356" s="43">
        <v>21778</v>
      </c>
      <c r="F356" s="87">
        <v>18360</v>
      </c>
      <c r="G356" s="121">
        <v>13770</v>
      </c>
      <c r="H356" s="113">
        <f t="shared" si="5"/>
        <v>0.75</v>
      </c>
    </row>
    <row r="357" spans="1:8" s="13" customFormat="1" ht="15.75">
      <c r="A357" s="30"/>
      <c r="B357" s="30">
        <v>80146</v>
      </c>
      <c r="C357" s="35"/>
      <c r="D357" s="48" t="s">
        <v>92</v>
      </c>
      <c r="E357" s="39">
        <f>SUM(E358:E360)</f>
        <v>39113</v>
      </c>
      <c r="F357" s="86">
        <f>SUM(F358:F360)</f>
        <v>59610</v>
      </c>
      <c r="G357" s="117">
        <f>SUM(G358:G360)</f>
        <v>19302.33</v>
      </c>
      <c r="H357" s="113">
        <f t="shared" si="5"/>
        <v>0.32381026673376956</v>
      </c>
    </row>
    <row r="358" spans="1:8" ht="51" outlineLevel="1">
      <c r="A358" s="30"/>
      <c r="B358" s="30"/>
      <c r="C358" s="35">
        <v>2310</v>
      </c>
      <c r="D358" s="40" t="s">
        <v>93</v>
      </c>
      <c r="E358" s="63">
        <v>5430</v>
      </c>
      <c r="F358" s="92">
        <v>7689</v>
      </c>
      <c r="G358" s="125">
        <v>3500</v>
      </c>
      <c r="H358" s="113">
        <f t="shared" si="5"/>
        <v>0.45519573416569126</v>
      </c>
    </row>
    <row r="359" spans="1:8" ht="15" outlineLevel="1">
      <c r="A359" s="30"/>
      <c r="B359" s="30"/>
      <c r="C359" s="35">
        <v>4300</v>
      </c>
      <c r="D359" s="40" t="s">
        <v>35</v>
      </c>
      <c r="E359" s="64">
        <v>27446</v>
      </c>
      <c r="F359" s="91">
        <v>44821</v>
      </c>
      <c r="G359" s="126">
        <v>14307</v>
      </c>
      <c r="H359" s="113">
        <f t="shared" si="5"/>
        <v>0.3192030521407376</v>
      </c>
    </row>
    <row r="360" spans="1:8" ht="15" outlineLevel="1">
      <c r="A360" s="30"/>
      <c r="B360" s="30"/>
      <c r="C360" s="35">
        <v>4410</v>
      </c>
      <c r="D360" s="40" t="s">
        <v>25</v>
      </c>
      <c r="E360" s="63">
        <v>6237</v>
      </c>
      <c r="F360" s="92">
        <v>7100</v>
      </c>
      <c r="G360" s="125">
        <v>1495.33</v>
      </c>
      <c r="H360" s="113">
        <f t="shared" si="5"/>
        <v>0.21060985915492958</v>
      </c>
    </row>
    <row r="361" spans="1:8" ht="25.5" outlineLevel="1">
      <c r="A361" s="30"/>
      <c r="B361" s="30"/>
      <c r="C361" s="40" t="s">
        <v>228</v>
      </c>
      <c r="D361" s="48" t="s">
        <v>189</v>
      </c>
      <c r="E361" s="39">
        <f>SUM(E362)</f>
        <v>5430</v>
      </c>
      <c r="F361" s="87">
        <f>SUM(F362:F363)</f>
        <v>7689</v>
      </c>
      <c r="G361" s="118">
        <f>SUM(G362:G363)</f>
        <v>3500</v>
      </c>
      <c r="H361" s="113">
        <f t="shared" si="5"/>
        <v>0.45519573416569126</v>
      </c>
    </row>
    <row r="362" spans="1:8" ht="51" outlineLevel="1">
      <c r="A362" s="30"/>
      <c r="B362" s="30"/>
      <c r="C362" s="35">
        <v>2310</v>
      </c>
      <c r="D362" s="40" t="s">
        <v>93</v>
      </c>
      <c r="E362" s="63">
        <v>5430</v>
      </c>
      <c r="F362" s="92">
        <v>7689</v>
      </c>
      <c r="G362" s="125">
        <v>3500</v>
      </c>
      <c r="H362" s="113">
        <f t="shared" si="5"/>
        <v>0.45519573416569126</v>
      </c>
    </row>
    <row r="363" spans="1:8" ht="15" outlineLevel="1">
      <c r="A363" s="30"/>
      <c r="B363" s="30"/>
      <c r="C363" s="35">
        <v>4410</v>
      </c>
      <c r="D363" s="40" t="s">
        <v>25</v>
      </c>
      <c r="E363" s="63">
        <v>25</v>
      </c>
      <c r="F363" s="92">
        <v>0</v>
      </c>
      <c r="G363" s="125">
        <v>0</v>
      </c>
      <c r="H363" s="113"/>
    </row>
    <row r="364" spans="1:8" ht="15" outlineLevel="1">
      <c r="A364" s="30"/>
      <c r="B364" s="30"/>
      <c r="C364" s="35"/>
      <c r="D364" s="48" t="s">
        <v>186</v>
      </c>
      <c r="E364" s="39">
        <f>SUM(E365:E366)</f>
        <v>8409</v>
      </c>
      <c r="F364" s="87">
        <f>SUM(F365:F366)</f>
        <v>15234</v>
      </c>
      <c r="G364" s="118">
        <f>SUM(G365:G366)</f>
        <v>4200</v>
      </c>
      <c r="H364" s="113">
        <f t="shared" si="5"/>
        <v>0.27569909413154786</v>
      </c>
    </row>
    <row r="365" spans="1:8" ht="15" outlineLevel="1">
      <c r="A365" s="30"/>
      <c r="B365" s="30"/>
      <c r="C365" s="35">
        <v>4300</v>
      </c>
      <c r="D365" s="40" t="s">
        <v>35</v>
      </c>
      <c r="E365" s="64">
        <v>8384</v>
      </c>
      <c r="F365" s="91">
        <v>11834</v>
      </c>
      <c r="G365" s="126">
        <v>4170</v>
      </c>
      <c r="H365" s="113">
        <f t="shared" si="5"/>
        <v>0.35237451411188103</v>
      </c>
    </row>
    <row r="366" spans="1:8" ht="15" outlineLevel="1">
      <c r="A366" s="30"/>
      <c r="B366" s="30"/>
      <c r="C366" s="35">
        <v>4410</v>
      </c>
      <c r="D366" s="40" t="s">
        <v>25</v>
      </c>
      <c r="E366" s="63">
        <v>25</v>
      </c>
      <c r="F366" s="92">
        <v>3400</v>
      </c>
      <c r="G366" s="125">
        <v>30</v>
      </c>
      <c r="H366" s="113">
        <f t="shared" si="5"/>
        <v>0.008823529411764706</v>
      </c>
    </row>
    <row r="367" spans="1:8" ht="15" outlineLevel="1">
      <c r="A367" s="30"/>
      <c r="B367" s="30"/>
      <c r="C367" s="35"/>
      <c r="D367" s="48" t="s">
        <v>187</v>
      </c>
      <c r="E367" s="39">
        <f>SUM(E368:E368)</f>
        <v>0</v>
      </c>
      <c r="F367" s="87">
        <f>SUM(F368:F368)</f>
        <v>10657</v>
      </c>
      <c r="G367" s="118">
        <f>SUM(G368:G368)</f>
        <v>4540</v>
      </c>
      <c r="H367" s="113">
        <f t="shared" si="5"/>
        <v>0.4260110725344844</v>
      </c>
    </row>
    <row r="368" spans="1:8" ht="15" outlineLevel="1">
      <c r="A368" s="30"/>
      <c r="B368" s="30"/>
      <c r="C368" s="35">
        <v>4300</v>
      </c>
      <c r="D368" s="40" t="s">
        <v>35</v>
      </c>
      <c r="E368" s="64"/>
      <c r="F368" s="88">
        <v>10657</v>
      </c>
      <c r="G368" s="123">
        <v>4540</v>
      </c>
      <c r="H368" s="113">
        <f t="shared" si="5"/>
        <v>0.4260110725344844</v>
      </c>
    </row>
    <row r="369" spans="1:8" ht="15" outlineLevel="1">
      <c r="A369" s="30"/>
      <c r="B369" s="30"/>
      <c r="C369" s="35"/>
      <c r="D369" s="48" t="s">
        <v>188</v>
      </c>
      <c r="E369" s="39">
        <f>SUM(E370:E371)</f>
        <v>11660</v>
      </c>
      <c r="F369" s="87">
        <v>23180</v>
      </c>
      <c r="G369" s="118">
        <f>SUM(G370:G371)</f>
        <v>7062.33</v>
      </c>
      <c r="H369" s="113">
        <f t="shared" si="5"/>
        <v>0.30467342536669545</v>
      </c>
    </row>
    <row r="370" spans="1:8" ht="15" outlineLevel="1">
      <c r="A370" s="30"/>
      <c r="B370" s="30"/>
      <c r="C370" s="35">
        <v>4300</v>
      </c>
      <c r="D370" s="40" t="s">
        <v>35</v>
      </c>
      <c r="E370" s="64">
        <v>6590</v>
      </c>
      <c r="F370" s="91">
        <v>19480</v>
      </c>
      <c r="G370" s="126">
        <v>5597</v>
      </c>
      <c r="H370" s="113">
        <f t="shared" si="5"/>
        <v>0.28732032854209444</v>
      </c>
    </row>
    <row r="371" spans="1:8" ht="15" outlineLevel="1">
      <c r="A371" s="30"/>
      <c r="B371" s="30"/>
      <c r="C371" s="35">
        <v>4410</v>
      </c>
      <c r="D371" s="40" t="s">
        <v>25</v>
      </c>
      <c r="E371" s="63">
        <v>5070</v>
      </c>
      <c r="F371" s="92">
        <v>3700</v>
      </c>
      <c r="G371" s="125">
        <v>1465.33</v>
      </c>
      <c r="H371" s="113">
        <f t="shared" si="5"/>
        <v>0.3960351351351351</v>
      </c>
    </row>
    <row r="372" spans="1:8" ht="15" outlineLevel="1">
      <c r="A372" s="30"/>
      <c r="B372" s="30"/>
      <c r="C372" s="35"/>
      <c r="D372" s="48" t="s">
        <v>193</v>
      </c>
      <c r="E372" s="39" t="e">
        <f>#REF!</f>
        <v>#REF!</v>
      </c>
      <c r="F372" s="87">
        <f>SUM(F373:F373)</f>
        <v>2850</v>
      </c>
      <c r="G372" s="118">
        <f>SUM(G373:G373)</f>
        <v>0</v>
      </c>
      <c r="H372" s="113">
        <f t="shared" si="5"/>
        <v>0</v>
      </c>
    </row>
    <row r="373" spans="1:8" ht="15" outlineLevel="1">
      <c r="A373" s="30"/>
      <c r="B373" s="30"/>
      <c r="C373" s="35">
        <v>4300</v>
      </c>
      <c r="D373" s="40" t="s">
        <v>35</v>
      </c>
      <c r="E373" s="64">
        <v>0</v>
      </c>
      <c r="F373" s="91">
        <v>2850</v>
      </c>
      <c r="G373" s="126">
        <v>0</v>
      </c>
      <c r="H373" s="113">
        <f t="shared" si="5"/>
        <v>0</v>
      </c>
    </row>
    <row r="374" spans="1:8" s="13" customFormat="1" ht="15.75">
      <c r="A374" s="30"/>
      <c r="B374" s="37">
        <v>80195</v>
      </c>
      <c r="C374" s="35"/>
      <c r="D374" s="48" t="s">
        <v>45</v>
      </c>
      <c r="E374" s="42">
        <f>SUM(E375:E393)</f>
        <v>254101</v>
      </c>
      <c r="F374" s="86">
        <f>SUM(F375:F393)</f>
        <v>330895</v>
      </c>
      <c r="G374" s="119">
        <f>SUM(G375:G393)</f>
        <v>182653.55000000002</v>
      </c>
      <c r="H374" s="113">
        <f t="shared" si="5"/>
        <v>0.5519985191677118</v>
      </c>
    </row>
    <row r="375" spans="1:8" ht="25.5" outlineLevel="1">
      <c r="A375" s="30"/>
      <c r="B375" s="30"/>
      <c r="C375" s="35">
        <v>3020</v>
      </c>
      <c r="D375" s="40" t="s">
        <v>124</v>
      </c>
      <c r="E375" s="43">
        <v>1023</v>
      </c>
      <c r="F375" s="87">
        <v>1600</v>
      </c>
      <c r="G375" s="121">
        <v>0</v>
      </c>
      <c r="H375" s="113">
        <f t="shared" si="5"/>
        <v>0</v>
      </c>
    </row>
    <row r="376" spans="1:8" ht="15" outlineLevel="1">
      <c r="A376" s="30"/>
      <c r="B376" s="30"/>
      <c r="C376" s="35">
        <v>4010</v>
      </c>
      <c r="D376" s="40" t="s">
        <v>19</v>
      </c>
      <c r="E376" s="43">
        <v>134602</v>
      </c>
      <c r="F376" s="87">
        <v>159250</v>
      </c>
      <c r="G376" s="121">
        <v>82145.96</v>
      </c>
      <c r="H376" s="113">
        <f t="shared" si="5"/>
        <v>0.5158302040816327</v>
      </c>
    </row>
    <row r="377" spans="1:8" ht="15" outlineLevel="1">
      <c r="A377" s="30"/>
      <c r="B377" s="30"/>
      <c r="C377" s="35">
        <v>4040</v>
      </c>
      <c r="D377" s="40" t="s">
        <v>20</v>
      </c>
      <c r="E377" s="43">
        <v>8595</v>
      </c>
      <c r="F377" s="87">
        <v>11230</v>
      </c>
      <c r="G377" s="121">
        <v>10544.71</v>
      </c>
      <c r="H377" s="113">
        <f t="shared" si="5"/>
        <v>0.9389768477292965</v>
      </c>
    </row>
    <row r="378" spans="1:8" ht="15" outlineLevel="1">
      <c r="A378" s="30"/>
      <c r="B378" s="30"/>
      <c r="C378" s="35">
        <v>4110</v>
      </c>
      <c r="D378" s="40" t="s">
        <v>83</v>
      </c>
      <c r="E378" s="43">
        <v>23973</v>
      </c>
      <c r="F378" s="87">
        <v>29020</v>
      </c>
      <c r="G378" s="121">
        <v>15308.78</v>
      </c>
      <c r="H378" s="113">
        <f t="shared" si="5"/>
        <v>0.5275251550654722</v>
      </c>
    </row>
    <row r="379" spans="1:8" ht="15" outlineLevel="1">
      <c r="A379" s="30"/>
      <c r="B379" s="30"/>
      <c r="C379" s="35">
        <v>4120</v>
      </c>
      <c r="D379" s="40" t="s">
        <v>22</v>
      </c>
      <c r="E379" s="43">
        <v>3448</v>
      </c>
      <c r="F379" s="87">
        <v>4110</v>
      </c>
      <c r="G379" s="121">
        <v>2141.21</v>
      </c>
      <c r="H379" s="113">
        <f t="shared" si="5"/>
        <v>0.5209756690997567</v>
      </c>
    </row>
    <row r="380" spans="1:8" ht="15" outlineLevel="1">
      <c r="A380" s="30"/>
      <c r="B380" s="30"/>
      <c r="C380" s="35">
        <v>4170</v>
      </c>
      <c r="D380" s="40" t="s">
        <v>128</v>
      </c>
      <c r="E380" s="43">
        <v>1990</v>
      </c>
      <c r="F380" s="87">
        <v>4800</v>
      </c>
      <c r="G380" s="121">
        <v>3917</v>
      </c>
      <c r="H380" s="113">
        <f t="shared" si="5"/>
        <v>0.8160416666666667</v>
      </c>
    </row>
    <row r="381" spans="1:8" ht="15" outlineLevel="1">
      <c r="A381" s="30"/>
      <c r="B381" s="30"/>
      <c r="C381" s="35">
        <v>4210</v>
      </c>
      <c r="D381" s="40" t="s">
        <v>13</v>
      </c>
      <c r="E381" s="43">
        <v>13681</v>
      </c>
      <c r="F381" s="87">
        <v>10150</v>
      </c>
      <c r="G381" s="121">
        <v>6070</v>
      </c>
      <c r="H381" s="113">
        <f t="shared" si="5"/>
        <v>0.5980295566502463</v>
      </c>
    </row>
    <row r="382" spans="1:8" ht="15" outlineLevel="1">
      <c r="A382" s="30"/>
      <c r="B382" s="30"/>
      <c r="C382" s="35">
        <v>4260</v>
      </c>
      <c r="D382" s="40" t="s">
        <v>23</v>
      </c>
      <c r="E382" s="43">
        <v>1646</v>
      </c>
      <c r="F382" s="87">
        <v>3210</v>
      </c>
      <c r="G382" s="121">
        <v>954.78</v>
      </c>
      <c r="H382" s="113">
        <f t="shared" si="5"/>
        <v>0.2974392523364486</v>
      </c>
    </row>
    <row r="383" spans="1:8" ht="15" outlineLevel="1">
      <c r="A383" s="30"/>
      <c r="B383" s="30"/>
      <c r="C383" s="35">
        <v>4270</v>
      </c>
      <c r="D383" s="40" t="s">
        <v>31</v>
      </c>
      <c r="E383" s="43">
        <v>298</v>
      </c>
      <c r="F383" s="87">
        <v>620</v>
      </c>
      <c r="G383" s="121">
        <v>235.2</v>
      </c>
      <c r="H383" s="113">
        <f t="shared" si="5"/>
        <v>0.3793548387096774</v>
      </c>
    </row>
    <row r="384" spans="1:8" ht="15" outlineLevel="1">
      <c r="A384" s="30"/>
      <c r="B384" s="30"/>
      <c r="C384" s="35">
        <v>4280</v>
      </c>
      <c r="D384" s="40" t="s">
        <v>75</v>
      </c>
      <c r="E384" s="43">
        <v>125</v>
      </c>
      <c r="F384" s="87">
        <v>150</v>
      </c>
      <c r="G384" s="121">
        <v>0</v>
      </c>
      <c r="H384" s="113">
        <f t="shared" si="5"/>
        <v>0</v>
      </c>
    </row>
    <row r="385" spans="1:8" ht="15" outlineLevel="1">
      <c r="A385" s="30"/>
      <c r="B385" s="30"/>
      <c r="C385" s="35">
        <v>4300</v>
      </c>
      <c r="D385" s="40" t="s">
        <v>94</v>
      </c>
      <c r="E385" s="43">
        <v>8938</v>
      </c>
      <c r="F385" s="87">
        <v>4050</v>
      </c>
      <c r="G385" s="121">
        <v>2581.96</v>
      </c>
      <c r="H385" s="113">
        <f t="shared" si="5"/>
        <v>0.637520987654321</v>
      </c>
    </row>
    <row r="386" spans="1:8" ht="15" outlineLevel="1">
      <c r="A386" s="30"/>
      <c r="B386" s="30"/>
      <c r="C386" s="35">
        <v>4350</v>
      </c>
      <c r="D386" s="40" t="s">
        <v>140</v>
      </c>
      <c r="E386" s="43">
        <v>1835</v>
      </c>
      <c r="F386" s="87">
        <v>1980</v>
      </c>
      <c r="G386" s="121">
        <v>1029.72</v>
      </c>
      <c r="H386" s="113">
        <f t="shared" si="5"/>
        <v>0.5200606060606061</v>
      </c>
    </row>
    <row r="387" spans="1:8" ht="25.5" outlineLevel="1">
      <c r="A387" s="30"/>
      <c r="B387" s="30"/>
      <c r="C387" s="35">
        <v>4370</v>
      </c>
      <c r="D387" s="40" t="s">
        <v>206</v>
      </c>
      <c r="E387" s="43">
        <v>0</v>
      </c>
      <c r="F387" s="87">
        <v>6110</v>
      </c>
      <c r="G387" s="121">
        <v>3095.36</v>
      </c>
      <c r="H387" s="113">
        <f t="shared" si="5"/>
        <v>0.5066055646481179</v>
      </c>
    </row>
    <row r="388" spans="1:8" ht="15" outlineLevel="1">
      <c r="A388" s="30"/>
      <c r="B388" s="30"/>
      <c r="C388" s="35">
        <v>4410</v>
      </c>
      <c r="D388" s="40" t="s">
        <v>25</v>
      </c>
      <c r="E388" s="43">
        <v>1330</v>
      </c>
      <c r="F388" s="87">
        <v>1070</v>
      </c>
      <c r="G388" s="121">
        <v>496</v>
      </c>
      <c r="H388" s="113">
        <f t="shared" si="5"/>
        <v>0.4635514018691589</v>
      </c>
    </row>
    <row r="389" spans="1:8" ht="15" outlineLevel="1">
      <c r="A389" s="30"/>
      <c r="B389" s="30"/>
      <c r="C389" s="35">
        <v>4430</v>
      </c>
      <c r="D389" s="40" t="s">
        <v>26</v>
      </c>
      <c r="E389" s="43"/>
      <c r="F389" s="87">
        <v>200</v>
      </c>
      <c r="G389" s="121">
        <v>11.9</v>
      </c>
      <c r="H389" s="113">
        <f t="shared" si="5"/>
        <v>0.059500000000000004</v>
      </c>
    </row>
    <row r="390" spans="1:8" ht="25.5" outlineLevel="1">
      <c r="A390" s="30"/>
      <c r="B390" s="30"/>
      <c r="C390" s="35">
        <v>4440</v>
      </c>
      <c r="D390" s="40" t="s">
        <v>27</v>
      </c>
      <c r="E390" s="43">
        <v>52617</v>
      </c>
      <c r="F390" s="87">
        <v>79575</v>
      </c>
      <c r="G390" s="121">
        <v>45989.7</v>
      </c>
      <c r="H390" s="113">
        <f t="shared" si="5"/>
        <v>0.5779415645617342</v>
      </c>
    </row>
    <row r="391" spans="1:8" ht="25.5" outlineLevel="1">
      <c r="A391" s="30"/>
      <c r="B391" s="30"/>
      <c r="C391" s="35">
        <v>4700</v>
      </c>
      <c r="D391" s="40" t="s">
        <v>207</v>
      </c>
      <c r="E391" s="43">
        <v>0</v>
      </c>
      <c r="F391" s="87">
        <v>2000</v>
      </c>
      <c r="G391" s="121">
        <v>288</v>
      </c>
      <c r="H391" s="113">
        <f t="shared" si="5"/>
        <v>0.144</v>
      </c>
    </row>
    <row r="392" spans="1:8" ht="25.5" outlineLevel="1">
      <c r="A392" s="30"/>
      <c r="B392" s="30"/>
      <c r="C392" s="35">
        <v>4740</v>
      </c>
      <c r="D392" s="40" t="s">
        <v>208</v>
      </c>
      <c r="E392" s="43">
        <v>0</v>
      </c>
      <c r="F392" s="87">
        <v>1170</v>
      </c>
      <c r="G392" s="121">
        <v>345.81</v>
      </c>
      <c r="H392" s="113">
        <f aca="true" t="shared" si="6" ref="H392:H455">G392/F392</f>
        <v>0.2955641025641026</v>
      </c>
    </row>
    <row r="393" spans="1:8" ht="25.5" outlineLevel="1">
      <c r="A393" s="30"/>
      <c r="B393" s="30"/>
      <c r="C393" s="35">
        <v>4750</v>
      </c>
      <c r="D393" s="40" t="s">
        <v>209</v>
      </c>
      <c r="E393" s="43">
        <v>0</v>
      </c>
      <c r="F393" s="87">
        <v>10600</v>
      </c>
      <c r="G393" s="121">
        <v>7497.46</v>
      </c>
      <c r="H393" s="113">
        <f t="shared" si="6"/>
        <v>0.7073075471698114</v>
      </c>
    </row>
    <row r="394" spans="1:8" ht="15">
      <c r="A394" s="30"/>
      <c r="B394" s="30"/>
      <c r="C394" s="66" t="s">
        <v>95</v>
      </c>
      <c r="D394" s="48" t="s">
        <v>96</v>
      </c>
      <c r="E394" s="42">
        <f>SUM(E395:E397)</f>
        <v>0</v>
      </c>
      <c r="F394" s="87">
        <f>SUM(F395:F397)</f>
        <v>19240</v>
      </c>
      <c r="G394" s="121">
        <f>SUM(G395:G397)</f>
        <v>0</v>
      </c>
      <c r="H394" s="113">
        <f t="shared" si="6"/>
        <v>0</v>
      </c>
    </row>
    <row r="395" spans="1:8" ht="15" outlineLevel="1">
      <c r="A395" s="30"/>
      <c r="B395" s="30"/>
      <c r="C395" s="35">
        <v>4010</v>
      </c>
      <c r="D395" s="40" t="s">
        <v>19</v>
      </c>
      <c r="E395" s="43">
        <v>0</v>
      </c>
      <c r="F395" s="87">
        <v>15990</v>
      </c>
      <c r="G395" s="121"/>
      <c r="H395" s="113">
        <f t="shared" si="6"/>
        <v>0</v>
      </c>
    </row>
    <row r="396" spans="1:8" ht="15" outlineLevel="1">
      <c r="A396" s="30"/>
      <c r="B396" s="30"/>
      <c r="C396" s="35">
        <v>4110</v>
      </c>
      <c r="D396" s="40" t="s">
        <v>83</v>
      </c>
      <c r="E396" s="43">
        <v>0</v>
      </c>
      <c r="F396" s="88">
        <v>2860</v>
      </c>
      <c r="G396" s="123"/>
      <c r="H396" s="113">
        <f t="shared" si="6"/>
        <v>0</v>
      </c>
    </row>
    <row r="397" spans="1:8" ht="15" outlineLevel="1">
      <c r="A397" s="30"/>
      <c r="B397" s="30"/>
      <c r="C397" s="35">
        <v>4120</v>
      </c>
      <c r="D397" s="40" t="s">
        <v>22</v>
      </c>
      <c r="E397" s="43">
        <v>0</v>
      </c>
      <c r="F397" s="88">
        <v>390</v>
      </c>
      <c r="G397" s="123"/>
      <c r="H397" s="113">
        <f t="shared" si="6"/>
        <v>0</v>
      </c>
    </row>
    <row r="398" spans="1:8" ht="25.5">
      <c r="A398" s="30"/>
      <c r="B398" s="30"/>
      <c r="C398" s="35"/>
      <c r="D398" s="48" t="s">
        <v>97</v>
      </c>
      <c r="E398" s="42">
        <f>SUM(E399:E403)</f>
        <v>44429</v>
      </c>
      <c r="F398" s="87">
        <f>SUM(F399:F403)</f>
        <v>60080</v>
      </c>
      <c r="G398" s="121">
        <f>SUM(G399:G403)</f>
        <v>22809.110000000004</v>
      </c>
      <c r="H398" s="113">
        <f t="shared" si="6"/>
        <v>0.379645639147803</v>
      </c>
    </row>
    <row r="399" spans="1:8" ht="15" outlineLevel="1">
      <c r="A399" s="30"/>
      <c r="B399" s="30"/>
      <c r="C399" s="35">
        <v>4010</v>
      </c>
      <c r="D399" s="40" t="s">
        <v>19</v>
      </c>
      <c r="E399" s="43">
        <v>34895</v>
      </c>
      <c r="F399" s="87">
        <v>31710</v>
      </c>
      <c r="G399" s="121">
        <v>16480.2</v>
      </c>
      <c r="H399" s="113">
        <f t="shared" si="6"/>
        <v>0.5197161778618733</v>
      </c>
    </row>
    <row r="400" spans="1:8" ht="15" outlineLevel="1">
      <c r="A400" s="30"/>
      <c r="B400" s="30"/>
      <c r="C400" s="35">
        <v>4040</v>
      </c>
      <c r="D400" s="40" t="s">
        <v>20</v>
      </c>
      <c r="E400" s="43">
        <v>2343</v>
      </c>
      <c r="F400" s="87">
        <v>2600</v>
      </c>
      <c r="G400" s="121">
        <v>2381.18</v>
      </c>
      <c r="H400" s="113">
        <f t="shared" si="6"/>
        <v>0.9158384615384615</v>
      </c>
    </row>
    <row r="401" spans="1:8" ht="15" outlineLevel="1">
      <c r="A401" s="30"/>
      <c r="B401" s="30"/>
      <c r="C401" s="35">
        <v>4110</v>
      </c>
      <c r="D401" s="40" t="s">
        <v>83</v>
      </c>
      <c r="E401" s="43">
        <v>5605</v>
      </c>
      <c r="F401" s="87">
        <v>5870</v>
      </c>
      <c r="G401" s="121">
        <v>2925.54</v>
      </c>
      <c r="H401" s="113">
        <f t="shared" si="6"/>
        <v>0.4983884156729131</v>
      </c>
    </row>
    <row r="402" spans="1:8" ht="15" outlineLevel="1">
      <c r="A402" s="30"/>
      <c r="B402" s="30"/>
      <c r="C402" s="35">
        <v>4120</v>
      </c>
      <c r="D402" s="40" t="s">
        <v>22</v>
      </c>
      <c r="E402" s="43">
        <v>853</v>
      </c>
      <c r="F402" s="87">
        <v>840</v>
      </c>
      <c r="G402" s="121">
        <v>418.74</v>
      </c>
      <c r="H402" s="113">
        <f t="shared" si="6"/>
        <v>0.4985</v>
      </c>
    </row>
    <row r="403" spans="1:8" ht="25.5" outlineLevel="1">
      <c r="A403" s="30"/>
      <c r="B403" s="30"/>
      <c r="C403" s="35">
        <v>4440</v>
      </c>
      <c r="D403" s="40" t="s">
        <v>27</v>
      </c>
      <c r="E403" s="43">
        <v>733</v>
      </c>
      <c r="F403" s="87">
        <v>19060</v>
      </c>
      <c r="G403" s="121">
        <v>603.45</v>
      </c>
      <c r="H403" s="113">
        <f t="shared" si="6"/>
        <v>0.03166054564533054</v>
      </c>
    </row>
    <row r="404" spans="1:8" ht="15">
      <c r="A404" s="30"/>
      <c r="B404" s="30"/>
      <c r="C404" s="35"/>
      <c r="D404" s="48" t="s">
        <v>98</v>
      </c>
      <c r="E404" s="42">
        <f>SUM(E405:E420)</f>
        <v>150279</v>
      </c>
      <c r="F404" s="87">
        <f>SUM(F405:F423)</f>
        <v>188010</v>
      </c>
      <c r="G404" s="121">
        <f>SUM(G405:G423)</f>
        <v>107508.31999999999</v>
      </c>
      <c r="H404" s="113">
        <f t="shared" si="6"/>
        <v>0.5718223498750066</v>
      </c>
    </row>
    <row r="405" spans="1:8" ht="25.5" outlineLevel="1">
      <c r="A405" s="30"/>
      <c r="B405" s="30"/>
      <c r="C405" s="35">
        <v>3020</v>
      </c>
      <c r="D405" s="40" t="s">
        <v>124</v>
      </c>
      <c r="E405" s="43">
        <v>1023</v>
      </c>
      <c r="F405" s="87">
        <v>1600</v>
      </c>
      <c r="G405" s="121">
        <v>0</v>
      </c>
      <c r="H405" s="113">
        <f t="shared" si="6"/>
        <v>0</v>
      </c>
    </row>
    <row r="406" spans="1:8" ht="15" outlineLevel="1">
      <c r="A406" s="30"/>
      <c r="B406" s="30"/>
      <c r="C406" s="35">
        <v>4010</v>
      </c>
      <c r="D406" s="40" t="s">
        <v>19</v>
      </c>
      <c r="E406" s="43">
        <v>91937</v>
      </c>
      <c r="F406" s="87">
        <v>111550</v>
      </c>
      <c r="G406" s="121">
        <v>65665.76</v>
      </c>
      <c r="H406" s="113">
        <f t="shared" si="6"/>
        <v>0.5886666069027342</v>
      </c>
    </row>
    <row r="407" spans="1:8" ht="15" outlineLevel="1">
      <c r="A407" s="30"/>
      <c r="B407" s="30"/>
      <c r="C407" s="35">
        <v>4040</v>
      </c>
      <c r="D407" s="40" t="s">
        <v>20</v>
      </c>
      <c r="E407" s="43">
        <v>6253</v>
      </c>
      <c r="F407" s="87">
        <v>8630</v>
      </c>
      <c r="G407" s="121">
        <v>8163.53</v>
      </c>
      <c r="H407" s="113">
        <f t="shared" si="6"/>
        <v>0.9459478563151795</v>
      </c>
    </row>
    <row r="408" spans="1:8" ht="15" outlineLevel="1">
      <c r="A408" s="30"/>
      <c r="B408" s="30"/>
      <c r="C408" s="35">
        <v>4110</v>
      </c>
      <c r="D408" s="40" t="s">
        <v>83</v>
      </c>
      <c r="E408" s="43">
        <v>16985</v>
      </c>
      <c r="F408" s="87">
        <v>20290</v>
      </c>
      <c r="G408" s="121">
        <v>12383.24</v>
      </c>
      <c r="H408" s="113">
        <f t="shared" si="6"/>
        <v>0.6103124691966486</v>
      </c>
    </row>
    <row r="409" spans="1:8" ht="15" outlineLevel="1">
      <c r="A409" s="30"/>
      <c r="B409" s="30"/>
      <c r="C409" s="35">
        <v>4120</v>
      </c>
      <c r="D409" s="40" t="s">
        <v>22</v>
      </c>
      <c r="E409" s="43">
        <v>2405</v>
      </c>
      <c r="F409" s="87">
        <v>2880</v>
      </c>
      <c r="G409" s="121">
        <v>1722.47</v>
      </c>
      <c r="H409" s="113">
        <f t="shared" si="6"/>
        <v>0.5980798611111111</v>
      </c>
    </row>
    <row r="410" spans="1:8" ht="15" outlineLevel="1">
      <c r="A410" s="30"/>
      <c r="B410" s="30"/>
      <c r="C410" s="35">
        <v>4170</v>
      </c>
      <c r="D410" s="40" t="s">
        <v>128</v>
      </c>
      <c r="E410" s="43">
        <v>1150</v>
      </c>
      <c r="F410" s="87">
        <v>2000</v>
      </c>
      <c r="G410" s="121">
        <v>1117</v>
      </c>
      <c r="H410" s="113">
        <f t="shared" si="6"/>
        <v>0.5585</v>
      </c>
    </row>
    <row r="411" spans="1:8" ht="15" outlineLevel="1">
      <c r="A411" s="30"/>
      <c r="B411" s="30"/>
      <c r="C411" s="35">
        <v>4210</v>
      </c>
      <c r="D411" s="40" t="s">
        <v>13</v>
      </c>
      <c r="E411" s="43">
        <v>13421</v>
      </c>
      <c r="F411" s="87">
        <f>ROUND(14000*101.9%,-1)-6120</f>
        <v>8150</v>
      </c>
      <c r="G411" s="121">
        <v>4070</v>
      </c>
      <c r="H411" s="113">
        <f t="shared" si="6"/>
        <v>0.49938650306748467</v>
      </c>
    </row>
    <row r="412" spans="1:8" ht="15" outlineLevel="1">
      <c r="A412" s="30"/>
      <c r="B412" s="30"/>
      <c r="C412" s="35">
        <v>4260</v>
      </c>
      <c r="D412" s="40" t="s">
        <v>23</v>
      </c>
      <c r="E412" s="43">
        <v>1646</v>
      </c>
      <c r="F412" s="87">
        <v>3210</v>
      </c>
      <c r="G412" s="121">
        <v>954.78</v>
      </c>
      <c r="H412" s="113">
        <f t="shared" si="6"/>
        <v>0.2974392523364486</v>
      </c>
    </row>
    <row r="413" spans="1:8" ht="15" outlineLevel="1">
      <c r="A413" s="30"/>
      <c r="B413" s="30"/>
      <c r="C413" s="35">
        <v>4270</v>
      </c>
      <c r="D413" s="40" t="s">
        <v>31</v>
      </c>
      <c r="E413" s="43">
        <v>298</v>
      </c>
      <c r="F413" s="87">
        <v>620</v>
      </c>
      <c r="G413" s="121">
        <v>235.2</v>
      </c>
      <c r="H413" s="113">
        <f t="shared" si="6"/>
        <v>0.3793548387096774</v>
      </c>
    </row>
    <row r="414" spans="1:8" ht="15" outlineLevel="1">
      <c r="A414" s="30"/>
      <c r="B414" s="30"/>
      <c r="C414" s="35">
        <v>4280</v>
      </c>
      <c r="D414" s="40" t="s">
        <v>75</v>
      </c>
      <c r="E414" s="43">
        <v>125</v>
      </c>
      <c r="F414" s="87">
        <v>150</v>
      </c>
      <c r="G414" s="121">
        <v>0</v>
      </c>
      <c r="H414" s="113">
        <f t="shared" si="6"/>
        <v>0</v>
      </c>
    </row>
    <row r="415" spans="1:8" ht="15" outlineLevel="1">
      <c r="A415" s="30"/>
      <c r="B415" s="30"/>
      <c r="C415" s="35">
        <v>4300</v>
      </c>
      <c r="D415" s="40" t="s">
        <v>94</v>
      </c>
      <c r="E415" s="43">
        <v>8938</v>
      </c>
      <c r="F415" s="87">
        <v>2550</v>
      </c>
      <c r="G415" s="121">
        <v>1082.09</v>
      </c>
      <c r="H415" s="113">
        <f t="shared" si="6"/>
        <v>0.4243490196078431</v>
      </c>
    </row>
    <row r="416" spans="1:8" ht="15" outlineLevel="1">
      <c r="A416" s="30"/>
      <c r="B416" s="30"/>
      <c r="C416" s="35">
        <v>4350</v>
      </c>
      <c r="D416" s="40" t="s">
        <v>140</v>
      </c>
      <c r="E416" s="43">
        <v>1835</v>
      </c>
      <c r="F416" s="87">
        <v>1980</v>
      </c>
      <c r="G416" s="121">
        <v>1029.72</v>
      </c>
      <c r="H416" s="113">
        <f t="shared" si="6"/>
        <v>0.5200606060606061</v>
      </c>
    </row>
    <row r="417" spans="1:8" ht="25.5" outlineLevel="1">
      <c r="A417" s="30"/>
      <c r="B417" s="30"/>
      <c r="C417" s="35">
        <v>4370</v>
      </c>
      <c r="D417" s="40" t="s">
        <v>206</v>
      </c>
      <c r="E417" s="43">
        <v>0</v>
      </c>
      <c r="F417" s="87">
        <v>6110</v>
      </c>
      <c r="G417" s="121">
        <v>3095.36</v>
      </c>
      <c r="H417" s="113">
        <f t="shared" si="6"/>
        <v>0.5066055646481179</v>
      </c>
    </row>
    <row r="418" spans="1:8" ht="15" outlineLevel="1">
      <c r="A418" s="30"/>
      <c r="B418" s="30"/>
      <c r="C418" s="35">
        <v>4410</v>
      </c>
      <c r="D418" s="40" t="s">
        <v>25</v>
      </c>
      <c r="E418" s="43">
        <v>1330</v>
      </c>
      <c r="F418" s="87">
        <v>1070</v>
      </c>
      <c r="G418" s="121">
        <v>496</v>
      </c>
      <c r="H418" s="113">
        <f t="shared" si="6"/>
        <v>0.4635514018691589</v>
      </c>
    </row>
    <row r="419" spans="1:8" ht="15" outlineLevel="1">
      <c r="A419" s="30"/>
      <c r="B419" s="30"/>
      <c r="C419" s="35">
        <v>4430</v>
      </c>
      <c r="D419" s="40" t="s">
        <v>26</v>
      </c>
      <c r="E419" s="43">
        <v>0</v>
      </c>
      <c r="F419" s="87">
        <v>200</v>
      </c>
      <c r="G419" s="121">
        <v>11.9</v>
      </c>
      <c r="H419" s="113">
        <f t="shared" si="6"/>
        <v>0.059500000000000004</v>
      </c>
    </row>
    <row r="420" spans="1:8" ht="25.5" outlineLevel="1">
      <c r="A420" s="30"/>
      <c r="B420" s="30"/>
      <c r="C420" s="35">
        <v>4440</v>
      </c>
      <c r="D420" s="40" t="s">
        <v>27</v>
      </c>
      <c r="E420" s="43">
        <v>2933</v>
      </c>
      <c r="F420" s="87">
        <v>3900</v>
      </c>
      <c r="G420" s="121">
        <v>0</v>
      </c>
      <c r="H420" s="113">
        <f t="shared" si="6"/>
        <v>0</v>
      </c>
    </row>
    <row r="421" spans="1:8" ht="25.5" outlineLevel="1">
      <c r="A421" s="30"/>
      <c r="B421" s="30"/>
      <c r="C421" s="35">
        <v>4700</v>
      </c>
      <c r="D421" s="40" t="s">
        <v>207</v>
      </c>
      <c r="E421" s="43">
        <v>0</v>
      </c>
      <c r="F421" s="87">
        <v>2000</v>
      </c>
      <c r="G421" s="121">
        <v>288</v>
      </c>
      <c r="H421" s="113">
        <f t="shared" si="6"/>
        <v>0.144</v>
      </c>
    </row>
    <row r="422" spans="1:8" ht="25.5" outlineLevel="1">
      <c r="A422" s="30"/>
      <c r="B422" s="30"/>
      <c r="C422" s="35">
        <v>4740</v>
      </c>
      <c r="D422" s="40" t="s">
        <v>208</v>
      </c>
      <c r="E422" s="43">
        <v>0</v>
      </c>
      <c r="F422" s="87">
        <v>1020</v>
      </c>
      <c r="G422" s="121">
        <v>195.81</v>
      </c>
      <c r="H422" s="113">
        <f t="shared" si="6"/>
        <v>0.19197058823529412</v>
      </c>
    </row>
    <row r="423" spans="1:8" ht="25.5" outlineLevel="1">
      <c r="A423" s="30"/>
      <c r="B423" s="30"/>
      <c r="C423" s="35">
        <v>4750</v>
      </c>
      <c r="D423" s="40" t="s">
        <v>209</v>
      </c>
      <c r="E423" s="43">
        <v>0</v>
      </c>
      <c r="F423" s="87">
        <v>10100</v>
      </c>
      <c r="G423" s="121">
        <v>6997.46</v>
      </c>
      <c r="H423" s="113">
        <f t="shared" si="6"/>
        <v>0.6928178217821782</v>
      </c>
    </row>
    <row r="424" spans="1:8" ht="25.5">
      <c r="A424" s="34"/>
      <c r="B424" s="51"/>
      <c r="C424" s="37"/>
      <c r="D424" s="48" t="s">
        <v>154</v>
      </c>
      <c r="E424" s="36">
        <f>SUM(E425:E430)</f>
        <v>8403</v>
      </c>
      <c r="F424" s="87">
        <f>SUM(F425:F430)</f>
        <v>9485</v>
      </c>
      <c r="G424" s="127">
        <f>SUM(G425:G430)</f>
        <v>8850.869999999999</v>
      </c>
      <c r="H424" s="113">
        <f t="shared" si="6"/>
        <v>0.9331439114391142</v>
      </c>
    </row>
    <row r="425" spans="1:8" ht="15" outlineLevel="1">
      <c r="A425" s="34"/>
      <c r="B425" s="34"/>
      <c r="C425" s="35">
        <v>4210</v>
      </c>
      <c r="D425" s="40" t="s">
        <v>13</v>
      </c>
      <c r="E425" s="64">
        <v>2258</v>
      </c>
      <c r="F425" s="91">
        <v>2000</v>
      </c>
      <c r="G425" s="126">
        <v>2000</v>
      </c>
      <c r="H425" s="113">
        <f t="shared" si="6"/>
        <v>1</v>
      </c>
    </row>
    <row r="426" spans="1:8" ht="15" outlineLevel="2">
      <c r="A426" s="34"/>
      <c r="B426" s="34"/>
      <c r="C426" s="35">
        <v>4170</v>
      </c>
      <c r="D426" s="40" t="s">
        <v>128</v>
      </c>
      <c r="E426" s="43">
        <v>1340</v>
      </c>
      <c r="F426" s="90">
        <v>2800</v>
      </c>
      <c r="G426" s="122">
        <v>2800</v>
      </c>
      <c r="H426" s="113">
        <f t="shared" si="6"/>
        <v>1</v>
      </c>
    </row>
    <row r="427" spans="1:8" ht="25.5" outlineLevel="1">
      <c r="A427" s="30"/>
      <c r="B427" s="30"/>
      <c r="C427" s="35">
        <v>4440</v>
      </c>
      <c r="D427" s="40" t="s">
        <v>27</v>
      </c>
      <c r="E427" s="43">
        <v>2933</v>
      </c>
      <c r="F427" s="89">
        <v>2535</v>
      </c>
      <c r="G427" s="121">
        <v>1901</v>
      </c>
      <c r="H427" s="113">
        <f t="shared" si="6"/>
        <v>0.7499013806706114</v>
      </c>
    </row>
    <row r="428" spans="1:8" ht="25.5" outlineLevel="2">
      <c r="A428" s="34"/>
      <c r="B428" s="34"/>
      <c r="C428" s="35">
        <v>4750</v>
      </c>
      <c r="D428" s="54" t="s">
        <v>209</v>
      </c>
      <c r="E428" s="43"/>
      <c r="F428" s="90">
        <v>500</v>
      </c>
      <c r="G428" s="122">
        <v>500</v>
      </c>
      <c r="H428" s="113">
        <f t="shared" si="6"/>
        <v>1</v>
      </c>
    </row>
    <row r="429" spans="1:8" ht="25.5" outlineLevel="2">
      <c r="A429" s="34"/>
      <c r="B429" s="34"/>
      <c r="C429" s="35">
        <v>4740</v>
      </c>
      <c r="D429" s="54" t="s">
        <v>208</v>
      </c>
      <c r="E429" s="43"/>
      <c r="F429" s="90">
        <v>150</v>
      </c>
      <c r="G429" s="122">
        <v>150</v>
      </c>
      <c r="H429" s="113">
        <f t="shared" si="6"/>
        <v>1</v>
      </c>
    </row>
    <row r="430" spans="1:8" ht="15" outlineLevel="1">
      <c r="A430" s="34"/>
      <c r="B430" s="34"/>
      <c r="C430" s="35">
        <v>4300</v>
      </c>
      <c r="D430" s="40" t="s">
        <v>110</v>
      </c>
      <c r="E430" s="64">
        <v>1872</v>
      </c>
      <c r="F430" s="91">
        <v>1500</v>
      </c>
      <c r="G430" s="126">
        <v>1499.87</v>
      </c>
      <c r="H430" s="113">
        <f t="shared" si="6"/>
        <v>0.9999133333333332</v>
      </c>
    </row>
    <row r="431" spans="1:8" ht="33" customHeight="1">
      <c r="A431" s="34"/>
      <c r="B431" s="51"/>
      <c r="C431" s="37"/>
      <c r="D431" s="48" t="s">
        <v>257</v>
      </c>
      <c r="E431" s="36">
        <f>SUM(E432:E437)</f>
        <v>652696</v>
      </c>
      <c r="F431" s="87">
        <f>SUM(F432)</f>
        <v>12675</v>
      </c>
      <c r="G431" s="127">
        <f>SUM(G432)</f>
        <v>12431</v>
      </c>
      <c r="H431" s="113">
        <f t="shared" si="6"/>
        <v>0.980749506903353</v>
      </c>
    </row>
    <row r="432" spans="1:8" ht="25.5" outlineLevel="1">
      <c r="A432" s="30"/>
      <c r="B432" s="30"/>
      <c r="C432" s="35">
        <v>4440</v>
      </c>
      <c r="D432" s="40" t="s">
        <v>27</v>
      </c>
      <c r="E432" s="43">
        <v>2933</v>
      </c>
      <c r="F432" s="89">
        <v>12675</v>
      </c>
      <c r="G432" s="121">
        <v>12431</v>
      </c>
      <c r="H432" s="113">
        <f t="shared" si="6"/>
        <v>0.980749506903353</v>
      </c>
    </row>
    <row r="433" spans="1:8" ht="33" customHeight="1">
      <c r="A433" s="34"/>
      <c r="B433" s="51"/>
      <c r="C433" s="37"/>
      <c r="D433" s="48" t="s">
        <v>256</v>
      </c>
      <c r="E433" s="36">
        <f>SUM(E434:E439)</f>
        <v>381313</v>
      </c>
      <c r="F433" s="87">
        <f>SUM(F434)</f>
        <v>29575</v>
      </c>
      <c r="G433" s="127">
        <f>SUM(G434)</f>
        <v>22181.25</v>
      </c>
      <c r="H433" s="113">
        <f t="shared" si="6"/>
        <v>0.75</v>
      </c>
    </row>
    <row r="434" spans="1:8" ht="25.5" outlineLevel="1">
      <c r="A434" s="30"/>
      <c r="B434" s="30"/>
      <c r="C434" s="35">
        <v>4440</v>
      </c>
      <c r="D434" s="40" t="s">
        <v>27</v>
      </c>
      <c r="E434" s="43">
        <v>2933</v>
      </c>
      <c r="F434" s="89">
        <v>29575</v>
      </c>
      <c r="G434" s="121">
        <v>22181.25</v>
      </c>
      <c r="H434" s="113">
        <f t="shared" si="6"/>
        <v>0.75</v>
      </c>
    </row>
    <row r="435" spans="1:8" ht="33" customHeight="1">
      <c r="A435" s="34"/>
      <c r="B435" s="51"/>
      <c r="C435" s="37"/>
      <c r="D435" s="48" t="s">
        <v>187</v>
      </c>
      <c r="E435" s="36">
        <f>SUM(E436:E441)</f>
        <v>197219</v>
      </c>
      <c r="F435" s="87">
        <f>SUM(F436)</f>
        <v>11830</v>
      </c>
      <c r="G435" s="127">
        <f>SUM(G436)</f>
        <v>8873</v>
      </c>
      <c r="H435" s="113">
        <f t="shared" si="6"/>
        <v>0.7500422654268808</v>
      </c>
    </row>
    <row r="436" spans="1:8" ht="25.5" outlineLevel="1">
      <c r="A436" s="30"/>
      <c r="B436" s="30"/>
      <c r="C436" s="35">
        <v>4440</v>
      </c>
      <c r="D436" s="40" t="s">
        <v>27</v>
      </c>
      <c r="E436" s="43">
        <v>2933</v>
      </c>
      <c r="F436" s="89">
        <v>11830</v>
      </c>
      <c r="G436" s="121">
        <v>8873</v>
      </c>
      <c r="H436" s="113">
        <f t="shared" si="6"/>
        <v>0.7500422654268808</v>
      </c>
    </row>
    <row r="437" spans="1:8" s="14" customFormat="1" ht="15.75">
      <c r="A437" s="30">
        <v>803</v>
      </c>
      <c r="B437" s="30"/>
      <c r="C437" s="31"/>
      <c r="D437" s="49" t="s">
        <v>115</v>
      </c>
      <c r="E437" s="33">
        <f>E438</f>
        <v>65365</v>
      </c>
      <c r="F437" s="94">
        <f>F438</f>
        <v>45197</v>
      </c>
      <c r="G437" s="116">
        <f>G438</f>
        <v>45196.85999999999</v>
      </c>
      <c r="H437" s="113">
        <f t="shared" si="6"/>
        <v>0.9999969024492774</v>
      </c>
    </row>
    <row r="438" spans="1:8" s="13" customFormat="1" ht="15.75">
      <c r="A438" s="37"/>
      <c r="B438" s="37">
        <v>80309</v>
      </c>
      <c r="C438" s="41"/>
      <c r="D438" s="48" t="s">
        <v>116</v>
      </c>
      <c r="E438" s="42">
        <f>SUM(E439:E446)</f>
        <v>65365</v>
      </c>
      <c r="F438" s="86">
        <f>SUM(F439:F446)</f>
        <v>45197</v>
      </c>
      <c r="G438" s="119">
        <f>SUM(G439:G446)</f>
        <v>45196.85999999999</v>
      </c>
      <c r="H438" s="113">
        <f t="shared" si="6"/>
        <v>0.9999969024492774</v>
      </c>
    </row>
    <row r="439" spans="1:8" ht="15" outlineLevel="1">
      <c r="A439" s="30"/>
      <c r="B439" s="30"/>
      <c r="C439" s="35">
        <v>3218</v>
      </c>
      <c r="D439" s="40" t="s">
        <v>117</v>
      </c>
      <c r="E439" s="43">
        <v>47498</v>
      </c>
      <c r="F439" s="87">
        <v>32550</v>
      </c>
      <c r="G439" s="121">
        <v>32550</v>
      </c>
      <c r="H439" s="113">
        <f t="shared" si="6"/>
        <v>1</v>
      </c>
    </row>
    <row r="440" spans="1:8" ht="15" outlineLevel="1">
      <c r="A440" s="30"/>
      <c r="B440" s="30"/>
      <c r="C440" s="35">
        <v>3219</v>
      </c>
      <c r="D440" s="40" t="s">
        <v>117</v>
      </c>
      <c r="E440" s="43">
        <v>15832</v>
      </c>
      <c r="F440" s="87">
        <v>10850</v>
      </c>
      <c r="G440" s="121">
        <v>10850</v>
      </c>
      <c r="H440" s="113">
        <f t="shared" si="6"/>
        <v>1</v>
      </c>
    </row>
    <row r="441" spans="1:8" ht="15" outlineLevel="1">
      <c r="A441" s="30"/>
      <c r="B441" s="30"/>
      <c r="C441" s="35">
        <v>4118</v>
      </c>
      <c r="D441" s="40" t="s">
        <v>83</v>
      </c>
      <c r="E441" s="43">
        <v>226</v>
      </c>
      <c r="F441" s="87">
        <v>193</v>
      </c>
      <c r="G441" s="121">
        <v>193.26</v>
      </c>
      <c r="H441" s="113">
        <f t="shared" si="6"/>
        <v>1.0013471502590674</v>
      </c>
    </row>
    <row r="442" spans="1:8" ht="15" outlineLevel="1">
      <c r="A442" s="30"/>
      <c r="B442" s="30"/>
      <c r="C442" s="35">
        <v>4119</v>
      </c>
      <c r="D442" s="40" t="s">
        <v>83</v>
      </c>
      <c r="E442" s="43">
        <v>75</v>
      </c>
      <c r="F442" s="87">
        <v>64</v>
      </c>
      <c r="G442" s="121">
        <v>64.42</v>
      </c>
      <c r="H442" s="113">
        <f t="shared" si="6"/>
        <v>1.0065625</v>
      </c>
    </row>
    <row r="443" spans="1:8" ht="15" outlineLevel="1">
      <c r="A443" s="30"/>
      <c r="B443" s="30"/>
      <c r="C443" s="35">
        <v>4128</v>
      </c>
      <c r="D443" s="40" t="s">
        <v>22</v>
      </c>
      <c r="E443" s="43">
        <v>32</v>
      </c>
      <c r="F443" s="87">
        <v>28</v>
      </c>
      <c r="G443" s="121">
        <v>27.61</v>
      </c>
      <c r="H443" s="113">
        <f t="shared" si="6"/>
        <v>0.9860714285714286</v>
      </c>
    </row>
    <row r="444" spans="1:8" ht="15" outlineLevel="1">
      <c r="A444" s="30"/>
      <c r="B444" s="30"/>
      <c r="C444" s="35">
        <v>4129</v>
      </c>
      <c r="D444" s="40" t="s">
        <v>22</v>
      </c>
      <c r="E444" s="43">
        <v>11</v>
      </c>
      <c r="F444" s="87">
        <v>9</v>
      </c>
      <c r="G444" s="121">
        <v>9.2</v>
      </c>
      <c r="H444" s="113">
        <f t="shared" si="6"/>
        <v>1.0222222222222221</v>
      </c>
    </row>
    <row r="445" spans="1:8" ht="15" outlineLevel="1">
      <c r="A445" s="30"/>
      <c r="B445" s="30"/>
      <c r="C445" s="35">
        <v>4178</v>
      </c>
      <c r="D445" s="40" t="s">
        <v>128</v>
      </c>
      <c r="E445" s="43">
        <v>1254</v>
      </c>
      <c r="F445" s="87">
        <v>1127</v>
      </c>
      <c r="G445" s="121">
        <v>1126.77</v>
      </c>
      <c r="H445" s="113">
        <f t="shared" si="6"/>
        <v>0.9997959183673469</v>
      </c>
    </row>
    <row r="446" spans="1:8" ht="15" outlineLevel="1">
      <c r="A446" s="30"/>
      <c r="B446" s="30"/>
      <c r="C446" s="35">
        <v>4179</v>
      </c>
      <c r="D446" s="40" t="s">
        <v>128</v>
      </c>
      <c r="E446" s="43">
        <v>437</v>
      </c>
      <c r="F446" s="87">
        <v>376</v>
      </c>
      <c r="G446" s="121">
        <v>375.6</v>
      </c>
      <c r="H446" s="113">
        <f t="shared" si="6"/>
        <v>0.998936170212766</v>
      </c>
    </row>
    <row r="447" spans="1:8" s="22" customFormat="1" ht="15.75">
      <c r="A447" s="30">
        <v>851</v>
      </c>
      <c r="B447" s="30"/>
      <c r="C447" s="31"/>
      <c r="D447" s="49" t="s">
        <v>53</v>
      </c>
      <c r="E447" s="33" t="e">
        <f>E448+E454+#REF!+#REF!</f>
        <v>#REF!</v>
      </c>
      <c r="F447" s="94">
        <f>F448+F454+F456</f>
        <v>1130000</v>
      </c>
      <c r="G447" s="128">
        <f>G448+G454+G456</f>
        <v>568168.85</v>
      </c>
      <c r="H447" s="113">
        <f t="shared" si="6"/>
        <v>0.5028042920353982</v>
      </c>
    </row>
    <row r="448" spans="1:8" s="22" customFormat="1" ht="51">
      <c r="A448" s="37"/>
      <c r="B448" s="37">
        <v>85156</v>
      </c>
      <c r="C448" s="41"/>
      <c r="D448" s="48" t="s">
        <v>66</v>
      </c>
      <c r="E448" s="42">
        <f>SUM(E449:E449)</f>
        <v>1047850</v>
      </c>
      <c r="F448" s="86">
        <f>SUM(F449:F449)</f>
        <v>1083000</v>
      </c>
      <c r="G448" s="119">
        <f>SUM(G449:G449)</f>
        <v>566168.85</v>
      </c>
      <c r="H448" s="113">
        <f t="shared" si="6"/>
        <v>0.5227782548476454</v>
      </c>
    </row>
    <row r="449" spans="1:8" s="22" customFormat="1" ht="15" outlineLevel="1">
      <c r="A449" s="67"/>
      <c r="B449" s="67"/>
      <c r="C449" s="61">
        <v>4130</v>
      </c>
      <c r="D449" s="54" t="s">
        <v>54</v>
      </c>
      <c r="E449" s="43">
        <v>1047850</v>
      </c>
      <c r="F449" s="87">
        <v>1083000</v>
      </c>
      <c r="G449" s="121">
        <v>566168.85</v>
      </c>
      <c r="H449" s="113">
        <f t="shared" si="6"/>
        <v>0.5227782548476454</v>
      </c>
    </row>
    <row r="450" spans="1:8" s="22" customFormat="1" ht="25.5">
      <c r="A450" s="67"/>
      <c r="B450" s="67"/>
      <c r="C450" s="61" t="s">
        <v>67</v>
      </c>
      <c r="D450" s="48" t="s">
        <v>147</v>
      </c>
      <c r="E450" s="43">
        <f>SUM(E451)</f>
        <v>8532</v>
      </c>
      <c r="F450" s="87">
        <f>SUM(F451)</f>
        <v>13600</v>
      </c>
      <c r="G450" s="121">
        <f>SUM(G451)</f>
        <v>1927.8</v>
      </c>
      <c r="H450" s="113">
        <f t="shared" si="6"/>
        <v>0.14175</v>
      </c>
    </row>
    <row r="451" spans="1:8" s="22" customFormat="1" ht="15">
      <c r="A451" s="67"/>
      <c r="B451" s="67"/>
      <c r="C451" s="61">
        <v>4130</v>
      </c>
      <c r="D451" s="54" t="s">
        <v>54</v>
      </c>
      <c r="E451" s="43">
        <v>8532</v>
      </c>
      <c r="F451" s="95">
        <v>13600</v>
      </c>
      <c r="G451" s="122">
        <v>1927.8</v>
      </c>
      <c r="H451" s="113">
        <f t="shared" si="6"/>
        <v>0.14175</v>
      </c>
    </row>
    <row r="452" spans="1:8" s="22" customFormat="1" ht="15">
      <c r="A452" s="67"/>
      <c r="B452" s="67"/>
      <c r="C452" s="61"/>
      <c r="D452" s="48" t="s">
        <v>148</v>
      </c>
      <c r="E452" s="43">
        <f>SUM(E453)</f>
        <v>1039318</v>
      </c>
      <c r="F452" s="87">
        <f>SUM(F453)</f>
        <v>1069400</v>
      </c>
      <c r="G452" s="121">
        <v>564241.05</v>
      </c>
      <c r="H452" s="113">
        <f t="shared" si="6"/>
        <v>0.527623948008229</v>
      </c>
    </row>
    <row r="453" spans="1:8" s="22" customFormat="1" ht="15">
      <c r="A453" s="67"/>
      <c r="B453" s="67"/>
      <c r="C453" s="61">
        <v>4130</v>
      </c>
      <c r="D453" s="54" t="s">
        <v>54</v>
      </c>
      <c r="E453" s="43">
        <v>1039318</v>
      </c>
      <c r="F453" s="95">
        <v>1069400</v>
      </c>
      <c r="G453" s="122">
        <v>564241.05</v>
      </c>
      <c r="H453" s="113">
        <f t="shared" si="6"/>
        <v>0.527623948008229</v>
      </c>
    </row>
    <row r="454" spans="1:8" s="22" customFormat="1" ht="15.75">
      <c r="A454" s="37"/>
      <c r="B454" s="37">
        <v>85149</v>
      </c>
      <c r="C454" s="41"/>
      <c r="D454" s="48" t="s">
        <v>134</v>
      </c>
      <c r="E454" s="42">
        <f>SUM(E455:E455)</f>
        <v>39788</v>
      </c>
      <c r="F454" s="86">
        <f>SUM(F455:F455)</f>
        <v>45000</v>
      </c>
      <c r="G454" s="119">
        <f>SUM(G455:G455)</f>
        <v>0</v>
      </c>
      <c r="H454" s="113">
        <f t="shared" si="6"/>
        <v>0</v>
      </c>
    </row>
    <row r="455" spans="1:8" s="22" customFormat="1" ht="15" outlineLevel="1">
      <c r="A455" s="67"/>
      <c r="B455" s="67"/>
      <c r="C455" s="61">
        <v>4280</v>
      </c>
      <c r="D455" s="54" t="s">
        <v>135</v>
      </c>
      <c r="E455" s="43">
        <v>39788</v>
      </c>
      <c r="F455" s="92">
        <v>45000</v>
      </c>
      <c r="G455" s="124">
        <v>0</v>
      </c>
      <c r="H455" s="113">
        <f t="shared" si="6"/>
        <v>0</v>
      </c>
    </row>
    <row r="456" spans="1:8" s="4" customFormat="1" ht="15.75">
      <c r="A456" s="37"/>
      <c r="B456" s="37">
        <v>85195</v>
      </c>
      <c r="C456" s="41"/>
      <c r="D456" s="68" t="s">
        <v>45</v>
      </c>
      <c r="E456" s="102">
        <f>E457</f>
        <v>2000</v>
      </c>
      <c r="F456" s="86">
        <f>SUM(F457:F457)</f>
        <v>2000</v>
      </c>
      <c r="G456" s="119">
        <f>SUM(G457:G457)</f>
        <v>2000</v>
      </c>
      <c r="H456" s="113">
        <f aca="true" t="shared" si="7" ref="H456:H519">G456/F456</f>
        <v>1</v>
      </c>
    </row>
    <row r="457" spans="1:8" s="4" customFormat="1" ht="33.75">
      <c r="A457" s="37"/>
      <c r="B457" s="37"/>
      <c r="C457" s="61">
        <v>2820</v>
      </c>
      <c r="D457" s="70" t="s">
        <v>183</v>
      </c>
      <c r="E457" s="103">
        <v>2000</v>
      </c>
      <c r="F457" s="92">
        <v>2000</v>
      </c>
      <c r="G457" s="124">
        <v>2000</v>
      </c>
      <c r="H457" s="113">
        <f t="shared" si="7"/>
        <v>1</v>
      </c>
    </row>
    <row r="458" spans="1:8" s="3" customFormat="1" ht="15.75">
      <c r="A458" s="30">
        <v>852</v>
      </c>
      <c r="B458" s="30"/>
      <c r="C458" s="31"/>
      <c r="D458" s="49" t="s">
        <v>68</v>
      </c>
      <c r="E458" s="33">
        <f>E459+E514+E725+E749+E712+E759+E763+E645</f>
        <v>12376048</v>
      </c>
      <c r="F458" s="94">
        <f>F459+F514+F725+F749+F712+F759+F763+F645</f>
        <v>14012091</v>
      </c>
      <c r="G458" s="116">
        <f>G459+G514+G725+G749+G712+G759+G763+G645</f>
        <v>6586769.82</v>
      </c>
      <c r="H458" s="113">
        <f t="shared" si="7"/>
        <v>0.4700775794276529</v>
      </c>
    </row>
    <row r="459" spans="1:8" s="4" customFormat="1" ht="15.75">
      <c r="A459" s="37"/>
      <c r="B459" s="37">
        <v>85201</v>
      </c>
      <c r="C459" s="41"/>
      <c r="D459" s="48" t="s">
        <v>69</v>
      </c>
      <c r="E459" s="42">
        <f>SUM(E461:E484)</f>
        <v>1062095</v>
      </c>
      <c r="F459" s="86">
        <f>SUM(F460:F484)</f>
        <v>1387500</v>
      </c>
      <c r="G459" s="117">
        <f>SUM(G460:G484)</f>
        <v>659083.89</v>
      </c>
      <c r="H459" s="113">
        <f t="shared" si="7"/>
        <v>0.47501541621621624</v>
      </c>
    </row>
    <row r="460" spans="1:8" s="22" customFormat="1" ht="51" outlineLevel="1">
      <c r="A460" s="67"/>
      <c r="B460" s="67"/>
      <c r="C460" s="61">
        <v>2320</v>
      </c>
      <c r="D460" s="54" t="s">
        <v>216</v>
      </c>
      <c r="E460" s="43"/>
      <c r="F460" s="87">
        <f>F513</f>
        <v>259150</v>
      </c>
      <c r="G460" s="121">
        <v>97430.2</v>
      </c>
      <c r="H460" s="113">
        <f t="shared" si="7"/>
        <v>0.37596064055566275</v>
      </c>
    </row>
    <row r="461" spans="1:8" s="22" customFormat="1" ht="25.5" outlineLevel="1">
      <c r="A461" s="67"/>
      <c r="B461" s="67"/>
      <c r="C461" s="61">
        <v>3020</v>
      </c>
      <c r="D461" s="54" t="s">
        <v>124</v>
      </c>
      <c r="E461" s="43">
        <v>24749</v>
      </c>
      <c r="F461" s="87">
        <v>46900</v>
      </c>
      <c r="G461" s="121">
        <v>12306.36</v>
      </c>
      <c r="H461" s="113">
        <f t="shared" si="7"/>
        <v>0.26239573560767593</v>
      </c>
    </row>
    <row r="462" spans="1:8" s="22" customFormat="1" ht="15" outlineLevel="1">
      <c r="A462" s="67"/>
      <c r="B462" s="67"/>
      <c r="C462" s="61">
        <v>3110</v>
      </c>
      <c r="D462" s="54" t="s">
        <v>70</v>
      </c>
      <c r="E462" s="43">
        <v>124076</v>
      </c>
      <c r="F462" s="87">
        <f>F487+F511</f>
        <v>161600</v>
      </c>
      <c r="G462" s="121">
        <v>56389.91</v>
      </c>
      <c r="H462" s="113">
        <f t="shared" si="7"/>
        <v>0.34894746287128714</v>
      </c>
    </row>
    <row r="463" spans="1:8" s="22" customFormat="1" ht="15" outlineLevel="1">
      <c r="A463" s="67"/>
      <c r="B463" s="67"/>
      <c r="C463" s="61">
        <v>4010</v>
      </c>
      <c r="D463" s="54" t="s">
        <v>19</v>
      </c>
      <c r="E463" s="43">
        <v>567207</v>
      </c>
      <c r="F463" s="87">
        <v>572450</v>
      </c>
      <c r="G463" s="122">
        <v>276080.5</v>
      </c>
      <c r="H463" s="113">
        <f t="shared" si="7"/>
        <v>0.4822788016420648</v>
      </c>
    </row>
    <row r="464" spans="1:8" s="22" customFormat="1" ht="15" outlineLevel="1">
      <c r="A464" s="67"/>
      <c r="B464" s="67"/>
      <c r="C464" s="61">
        <v>4040</v>
      </c>
      <c r="D464" s="54" t="s">
        <v>20</v>
      </c>
      <c r="E464" s="43">
        <v>45937</v>
      </c>
      <c r="F464" s="87">
        <f aca="true" t="shared" si="8" ref="F464:F484">F489</f>
        <v>45000</v>
      </c>
      <c r="G464" s="122">
        <v>42792.9</v>
      </c>
      <c r="H464" s="113">
        <f t="shared" si="7"/>
        <v>0.9509533333333333</v>
      </c>
    </row>
    <row r="465" spans="1:8" s="22" customFormat="1" ht="15" outlineLevel="1">
      <c r="A465" s="67"/>
      <c r="B465" s="67"/>
      <c r="C465" s="61">
        <v>4110</v>
      </c>
      <c r="D465" s="54" t="s">
        <v>21</v>
      </c>
      <c r="E465" s="43">
        <v>105656</v>
      </c>
      <c r="F465" s="87">
        <v>108397</v>
      </c>
      <c r="G465" s="122">
        <v>50320.5</v>
      </c>
      <c r="H465" s="113">
        <f t="shared" si="7"/>
        <v>0.4642241021430482</v>
      </c>
    </row>
    <row r="466" spans="1:8" s="22" customFormat="1" ht="15" outlineLevel="1">
      <c r="A466" s="67"/>
      <c r="B466" s="67"/>
      <c r="C466" s="61">
        <v>4120</v>
      </c>
      <c r="D466" s="54" t="s">
        <v>22</v>
      </c>
      <c r="E466" s="43">
        <v>14600</v>
      </c>
      <c r="F466" s="87">
        <v>15603</v>
      </c>
      <c r="G466" s="122">
        <v>7129.24</v>
      </c>
      <c r="H466" s="113">
        <f t="shared" si="7"/>
        <v>0.45691469589181566</v>
      </c>
    </row>
    <row r="467" spans="1:8" s="22" customFormat="1" ht="13.5" customHeight="1" outlineLevel="1">
      <c r="A467" s="67"/>
      <c r="B467" s="67"/>
      <c r="C467" s="61">
        <v>4210</v>
      </c>
      <c r="D467" s="54" t="s">
        <v>13</v>
      </c>
      <c r="E467" s="43">
        <v>43679</v>
      </c>
      <c r="F467" s="87">
        <f t="shared" si="8"/>
        <v>33600</v>
      </c>
      <c r="G467" s="121">
        <v>31152.37</v>
      </c>
      <c r="H467" s="113">
        <f t="shared" si="7"/>
        <v>0.927153869047619</v>
      </c>
    </row>
    <row r="468" spans="1:8" s="22" customFormat="1" ht="15" outlineLevel="1">
      <c r="A468" s="67"/>
      <c r="B468" s="67"/>
      <c r="C468" s="61">
        <v>4220</v>
      </c>
      <c r="D468" s="54" t="s">
        <v>71</v>
      </c>
      <c r="E468" s="43">
        <v>41688</v>
      </c>
      <c r="F468" s="87">
        <f t="shared" si="8"/>
        <v>45000</v>
      </c>
      <c r="G468" s="121">
        <v>24790.11</v>
      </c>
      <c r="H468" s="113">
        <f t="shared" si="7"/>
        <v>0.5508913333333334</v>
      </c>
    </row>
    <row r="469" spans="1:8" s="22" customFormat="1" ht="25.5" outlineLevel="1">
      <c r="A469" s="67"/>
      <c r="B469" s="67"/>
      <c r="C469" s="61">
        <v>4230</v>
      </c>
      <c r="D469" s="54" t="s">
        <v>243</v>
      </c>
      <c r="E469" s="43">
        <v>1999</v>
      </c>
      <c r="F469" s="87">
        <f t="shared" si="8"/>
        <v>2000</v>
      </c>
      <c r="G469" s="121">
        <v>2213.01</v>
      </c>
      <c r="H469" s="113">
        <f t="shared" si="7"/>
        <v>1.106505</v>
      </c>
    </row>
    <row r="470" spans="1:8" s="22" customFormat="1" ht="25.5" outlineLevel="1">
      <c r="A470" s="67"/>
      <c r="B470" s="67"/>
      <c r="C470" s="61">
        <v>4240</v>
      </c>
      <c r="D470" s="54" t="s">
        <v>72</v>
      </c>
      <c r="E470" s="43">
        <v>2193</v>
      </c>
      <c r="F470" s="87">
        <f t="shared" si="8"/>
        <v>2000</v>
      </c>
      <c r="G470" s="121">
        <v>253.87</v>
      </c>
      <c r="H470" s="113">
        <f t="shared" si="7"/>
        <v>0.126935</v>
      </c>
    </row>
    <row r="471" spans="1:8" s="22" customFormat="1" ht="15" outlineLevel="1">
      <c r="A471" s="67"/>
      <c r="B471" s="67"/>
      <c r="C471" s="61">
        <v>4260</v>
      </c>
      <c r="D471" s="54" t="s">
        <v>23</v>
      </c>
      <c r="E471" s="43">
        <v>18217</v>
      </c>
      <c r="F471" s="87">
        <f t="shared" si="8"/>
        <v>18700</v>
      </c>
      <c r="G471" s="121">
        <v>10267.22</v>
      </c>
      <c r="H471" s="113">
        <f t="shared" si="7"/>
        <v>0.5490491978609625</v>
      </c>
    </row>
    <row r="472" spans="1:8" s="22" customFormat="1" ht="15" outlineLevel="1">
      <c r="A472" s="67"/>
      <c r="B472" s="67"/>
      <c r="C472" s="61">
        <v>4270</v>
      </c>
      <c r="D472" s="54" t="s">
        <v>31</v>
      </c>
      <c r="E472" s="43">
        <v>9625</v>
      </c>
      <c r="F472" s="87">
        <f t="shared" si="8"/>
        <v>11500</v>
      </c>
      <c r="G472" s="121">
        <v>3466.21</v>
      </c>
      <c r="H472" s="113">
        <f t="shared" si="7"/>
        <v>0.3014095652173913</v>
      </c>
    </row>
    <row r="473" spans="1:8" s="22" customFormat="1" ht="15" outlineLevel="1">
      <c r="A473" s="67"/>
      <c r="B473" s="67"/>
      <c r="C473" s="61">
        <v>4280</v>
      </c>
      <c r="D473" s="54" t="s">
        <v>75</v>
      </c>
      <c r="E473" s="43">
        <v>985</v>
      </c>
      <c r="F473" s="87">
        <f t="shared" si="8"/>
        <v>300</v>
      </c>
      <c r="G473" s="121">
        <v>40</v>
      </c>
      <c r="H473" s="113">
        <f t="shared" si="7"/>
        <v>0.13333333333333333</v>
      </c>
    </row>
    <row r="474" spans="1:8" s="22" customFormat="1" ht="15" outlineLevel="1">
      <c r="A474" s="67"/>
      <c r="B474" s="67"/>
      <c r="C474" s="61">
        <v>4300</v>
      </c>
      <c r="D474" s="54" t="s">
        <v>35</v>
      </c>
      <c r="E474" s="43">
        <v>20464</v>
      </c>
      <c r="F474" s="87">
        <f t="shared" si="8"/>
        <v>12000</v>
      </c>
      <c r="G474" s="121">
        <v>10624.58</v>
      </c>
      <c r="H474" s="113">
        <f t="shared" si="7"/>
        <v>0.8853816666666666</v>
      </c>
    </row>
    <row r="475" spans="1:8" s="22" customFormat="1" ht="15" outlineLevel="1">
      <c r="A475" s="67"/>
      <c r="B475" s="67"/>
      <c r="C475" s="61">
        <v>4350</v>
      </c>
      <c r="D475" s="54" t="s">
        <v>140</v>
      </c>
      <c r="E475" s="43">
        <v>378</v>
      </c>
      <c r="F475" s="87">
        <f t="shared" si="8"/>
        <v>1100</v>
      </c>
      <c r="G475" s="121">
        <v>489.9</v>
      </c>
      <c r="H475" s="113">
        <f t="shared" si="7"/>
        <v>0.44536363636363635</v>
      </c>
    </row>
    <row r="476" spans="1:8" s="22" customFormat="1" ht="25.5" outlineLevel="1">
      <c r="A476" s="67"/>
      <c r="B476" s="67"/>
      <c r="C476" s="61">
        <v>4360</v>
      </c>
      <c r="D476" s="54" t="s">
        <v>210</v>
      </c>
      <c r="E476" s="43"/>
      <c r="F476" s="87">
        <f t="shared" si="8"/>
        <v>1200</v>
      </c>
      <c r="G476" s="121">
        <v>494.27</v>
      </c>
      <c r="H476" s="113">
        <f t="shared" si="7"/>
        <v>0.41189166666666666</v>
      </c>
    </row>
    <row r="477" spans="1:8" s="22" customFormat="1" ht="25.5" outlineLevel="1">
      <c r="A477" s="67"/>
      <c r="B477" s="67"/>
      <c r="C477" s="61">
        <v>4370</v>
      </c>
      <c r="D477" s="54" t="s">
        <v>206</v>
      </c>
      <c r="E477" s="43"/>
      <c r="F477" s="87">
        <f t="shared" si="8"/>
        <v>5000</v>
      </c>
      <c r="G477" s="121">
        <v>2244.36</v>
      </c>
      <c r="H477" s="113">
        <f t="shared" si="7"/>
        <v>0.44887200000000005</v>
      </c>
    </row>
    <row r="478" spans="1:8" s="22" customFormat="1" ht="15" outlineLevel="1">
      <c r="A478" s="67"/>
      <c r="B478" s="67"/>
      <c r="C478" s="61">
        <v>4410</v>
      </c>
      <c r="D478" s="54" t="s">
        <v>25</v>
      </c>
      <c r="E478" s="43">
        <v>2858</v>
      </c>
      <c r="F478" s="87">
        <f t="shared" si="8"/>
        <v>3000</v>
      </c>
      <c r="G478" s="121">
        <v>1455.78</v>
      </c>
      <c r="H478" s="113">
        <f t="shared" si="7"/>
        <v>0.48525999999999997</v>
      </c>
    </row>
    <row r="479" spans="1:8" s="22" customFormat="1" ht="15" outlineLevel="1">
      <c r="A479" s="67"/>
      <c r="B479" s="67"/>
      <c r="C479" s="61">
        <v>4430</v>
      </c>
      <c r="D479" s="54" t="s">
        <v>26</v>
      </c>
      <c r="E479" s="43">
        <v>1273</v>
      </c>
      <c r="F479" s="87">
        <f t="shared" si="8"/>
        <v>2500</v>
      </c>
      <c r="G479" s="121">
        <v>2124</v>
      </c>
      <c r="H479" s="113">
        <f t="shared" si="7"/>
        <v>0.8496</v>
      </c>
    </row>
    <row r="480" spans="1:8" s="22" customFormat="1" ht="25.5" outlineLevel="1">
      <c r="A480" s="67"/>
      <c r="B480" s="67"/>
      <c r="C480" s="61">
        <v>4440</v>
      </c>
      <c r="D480" s="54" t="s">
        <v>27</v>
      </c>
      <c r="E480" s="43">
        <v>31300</v>
      </c>
      <c r="F480" s="87">
        <f t="shared" si="8"/>
        <v>32000</v>
      </c>
      <c r="G480" s="121">
        <v>25000</v>
      </c>
      <c r="H480" s="113">
        <f t="shared" si="7"/>
        <v>0.78125</v>
      </c>
    </row>
    <row r="481" spans="1:8" s="22" customFormat="1" ht="15" outlineLevel="1">
      <c r="A481" s="67"/>
      <c r="B481" s="67"/>
      <c r="C481" s="61">
        <v>4480</v>
      </c>
      <c r="D481" s="54" t="s">
        <v>28</v>
      </c>
      <c r="E481" s="43">
        <v>4259</v>
      </c>
      <c r="F481" s="87">
        <f t="shared" si="8"/>
        <v>5000</v>
      </c>
      <c r="G481" s="121">
        <v>2002.8</v>
      </c>
      <c r="H481" s="113">
        <f t="shared" si="7"/>
        <v>0.40055999999999997</v>
      </c>
    </row>
    <row r="482" spans="1:8" s="22" customFormat="1" ht="15" outlineLevel="1">
      <c r="A482" s="67"/>
      <c r="B482" s="67"/>
      <c r="C482" s="61">
        <v>4520</v>
      </c>
      <c r="D482" s="54" t="s">
        <v>182</v>
      </c>
      <c r="E482" s="43">
        <v>952</v>
      </c>
      <c r="F482" s="87">
        <f t="shared" si="8"/>
        <v>1300</v>
      </c>
      <c r="G482" s="121">
        <v>0</v>
      </c>
      <c r="H482" s="113">
        <f t="shared" si="7"/>
        <v>0</v>
      </c>
    </row>
    <row r="483" spans="1:8" s="22" customFormat="1" ht="25.5" outlineLevel="1">
      <c r="A483" s="67"/>
      <c r="B483" s="67"/>
      <c r="C483" s="61">
        <v>4740</v>
      </c>
      <c r="D483" s="54" t="s">
        <v>208</v>
      </c>
      <c r="E483" s="43"/>
      <c r="F483" s="87">
        <f t="shared" si="8"/>
        <v>1200</v>
      </c>
      <c r="G483" s="121">
        <v>15.8</v>
      </c>
      <c r="H483" s="113">
        <f t="shared" si="7"/>
        <v>0.013166666666666667</v>
      </c>
    </row>
    <row r="484" spans="1:8" s="22" customFormat="1" ht="25.5" outlineLevel="1">
      <c r="A484" s="67"/>
      <c r="B484" s="67"/>
      <c r="C484" s="61">
        <v>4750</v>
      </c>
      <c r="D484" s="54" t="s">
        <v>209</v>
      </c>
      <c r="E484" s="43"/>
      <c r="F484" s="87">
        <f t="shared" si="8"/>
        <v>1000</v>
      </c>
      <c r="G484" s="121">
        <v>0</v>
      </c>
      <c r="H484" s="113">
        <f t="shared" si="7"/>
        <v>0</v>
      </c>
    </row>
    <row r="485" spans="1:8" s="4" customFormat="1" ht="25.5">
      <c r="A485" s="37"/>
      <c r="B485" s="62"/>
      <c r="C485" s="67" t="s">
        <v>51</v>
      </c>
      <c r="D485" s="48" t="s">
        <v>147</v>
      </c>
      <c r="E485" s="42">
        <f>SUM(E486:E509)</f>
        <v>942573</v>
      </c>
      <c r="F485" s="87">
        <f>SUM(F486:F509)</f>
        <v>972250</v>
      </c>
      <c r="G485" s="121">
        <f>SUM(G486:G509)</f>
        <v>507303.78</v>
      </c>
      <c r="H485" s="113">
        <f t="shared" si="7"/>
        <v>0.5217832656209823</v>
      </c>
    </row>
    <row r="486" spans="1:8" s="22" customFormat="1" ht="25.5" outlineLevel="1">
      <c r="A486" s="67"/>
      <c r="B486" s="67"/>
      <c r="C486" s="61">
        <v>3020</v>
      </c>
      <c r="D486" s="54" t="s">
        <v>124</v>
      </c>
      <c r="E486" s="43">
        <v>24749</v>
      </c>
      <c r="F486" s="95">
        <v>46900</v>
      </c>
      <c r="G486" s="122">
        <v>12306.36</v>
      </c>
      <c r="H486" s="113">
        <f t="shared" si="7"/>
        <v>0.26239573560767593</v>
      </c>
    </row>
    <row r="487" spans="1:8" s="22" customFormat="1" ht="15" outlineLevel="1">
      <c r="A487" s="67"/>
      <c r="B487" s="67"/>
      <c r="C487" s="61">
        <v>3110</v>
      </c>
      <c r="D487" s="54" t="s">
        <v>70</v>
      </c>
      <c r="E487" s="43">
        <v>4555</v>
      </c>
      <c r="F487" s="95">
        <v>5500</v>
      </c>
      <c r="G487" s="122">
        <v>2040</v>
      </c>
      <c r="H487" s="113">
        <f t="shared" si="7"/>
        <v>0.3709090909090909</v>
      </c>
    </row>
    <row r="488" spans="1:8" s="22" customFormat="1" ht="15" outlineLevel="1">
      <c r="A488" s="67"/>
      <c r="B488" s="67"/>
      <c r="C488" s="61">
        <v>4010</v>
      </c>
      <c r="D488" s="54" t="s">
        <v>19</v>
      </c>
      <c r="E488" s="43">
        <v>567207</v>
      </c>
      <c r="F488" s="95">
        <v>572450</v>
      </c>
      <c r="G488" s="122">
        <v>276080.5</v>
      </c>
      <c r="H488" s="113">
        <f t="shared" si="7"/>
        <v>0.4822788016420648</v>
      </c>
    </row>
    <row r="489" spans="1:8" s="22" customFormat="1" ht="15" outlineLevel="1">
      <c r="A489" s="67"/>
      <c r="B489" s="67"/>
      <c r="C489" s="61">
        <v>4040</v>
      </c>
      <c r="D489" s="54" t="s">
        <v>20</v>
      </c>
      <c r="E489" s="43">
        <v>45937</v>
      </c>
      <c r="F489" s="95">
        <v>45000</v>
      </c>
      <c r="G489" s="122">
        <v>42792.9</v>
      </c>
      <c r="H489" s="113">
        <f t="shared" si="7"/>
        <v>0.9509533333333333</v>
      </c>
    </row>
    <row r="490" spans="1:8" s="22" customFormat="1" ht="15" outlineLevel="1">
      <c r="A490" s="67"/>
      <c r="B490" s="67"/>
      <c r="C490" s="61">
        <v>4110</v>
      </c>
      <c r="D490" s="54" t="s">
        <v>21</v>
      </c>
      <c r="E490" s="43">
        <v>105656</v>
      </c>
      <c r="F490" s="95">
        <v>108397</v>
      </c>
      <c r="G490" s="122">
        <v>50320.5</v>
      </c>
      <c r="H490" s="113">
        <f t="shared" si="7"/>
        <v>0.4642241021430482</v>
      </c>
    </row>
    <row r="491" spans="1:8" s="22" customFormat="1" ht="15" outlineLevel="1">
      <c r="A491" s="67"/>
      <c r="B491" s="67"/>
      <c r="C491" s="61">
        <v>4120</v>
      </c>
      <c r="D491" s="54" t="s">
        <v>22</v>
      </c>
      <c r="E491" s="43">
        <v>14600</v>
      </c>
      <c r="F491" s="95">
        <v>15603</v>
      </c>
      <c r="G491" s="122">
        <v>7129.24</v>
      </c>
      <c r="H491" s="113">
        <f t="shared" si="7"/>
        <v>0.45691469589181566</v>
      </c>
    </row>
    <row r="492" spans="1:8" s="22" customFormat="1" ht="15" outlineLevel="1">
      <c r="A492" s="67"/>
      <c r="B492" s="67"/>
      <c r="C492" s="61">
        <v>4210</v>
      </c>
      <c r="D492" s="54" t="s">
        <v>13</v>
      </c>
      <c r="E492" s="43">
        <v>43678</v>
      </c>
      <c r="F492" s="95">
        <v>33600</v>
      </c>
      <c r="G492" s="122">
        <v>31152.37</v>
      </c>
      <c r="H492" s="113">
        <f t="shared" si="7"/>
        <v>0.927153869047619</v>
      </c>
    </row>
    <row r="493" spans="1:8" s="22" customFormat="1" ht="15" outlineLevel="1">
      <c r="A493" s="67"/>
      <c r="B493" s="67"/>
      <c r="C493" s="61">
        <v>4220</v>
      </c>
      <c r="D493" s="54" t="s">
        <v>71</v>
      </c>
      <c r="E493" s="43">
        <v>41688</v>
      </c>
      <c r="F493" s="95">
        <v>45000</v>
      </c>
      <c r="G493" s="122">
        <v>24790.11</v>
      </c>
      <c r="H493" s="113">
        <f t="shared" si="7"/>
        <v>0.5508913333333334</v>
      </c>
    </row>
    <row r="494" spans="1:8" s="22" customFormat="1" ht="25.5" outlineLevel="1">
      <c r="A494" s="67"/>
      <c r="B494" s="67"/>
      <c r="C494" s="61">
        <v>4230</v>
      </c>
      <c r="D494" s="54" t="s">
        <v>243</v>
      </c>
      <c r="E494" s="43">
        <v>1999</v>
      </c>
      <c r="F494" s="95">
        <v>2000</v>
      </c>
      <c r="G494" s="122">
        <v>2213.01</v>
      </c>
      <c r="H494" s="113">
        <f t="shared" si="7"/>
        <v>1.106505</v>
      </c>
    </row>
    <row r="495" spans="1:8" s="22" customFormat="1" ht="25.5" outlineLevel="1">
      <c r="A495" s="67"/>
      <c r="B495" s="67"/>
      <c r="C495" s="61">
        <v>4240</v>
      </c>
      <c r="D495" s="54" t="s">
        <v>73</v>
      </c>
      <c r="E495" s="43">
        <v>2193</v>
      </c>
      <c r="F495" s="95">
        <v>2000</v>
      </c>
      <c r="G495" s="122">
        <v>253.87</v>
      </c>
      <c r="H495" s="113">
        <f t="shared" si="7"/>
        <v>0.126935</v>
      </c>
    </row>
    <row r="496" spans="1:8" s="22" customFormat="1" ht="15" outlineLevel="1">
      <c r="A496" s="67"/>
      <c r="B496" s="67"/>
      <c r="C496" s="61">
        <v>4260</v>
      </c>
      <c r="D496" s="54" t="s">
        <v>23</v>
      </c>
      <c r="E496" s="43">
        <v>18217</v>
      </c>
      <c r="F496" s="95">
        <v>18700</v>
      </c>
      <c r="G496" s="122">
        <v>10267.22</v>
      </c>
      <c r="H496" s="113">
        <f t="shared" si="7"/>
        <v>0.5490491978609625</v>
      </c>
    </row>
    <row r="497" spans="1:8" s="22" customFormat="1" ht="15" outlineLevel="1">
      <c r="A497" s="67"/>
      <c r="B497" s="67"/>
      <c r="C497" s="61">
        <v>4270</v>
      </c>
      <c r="D497" s="54" t="s">
        <v>31</v>
      </c>
      <c r="E497" s="43">
        <v>9625</v>
      </c>
      <c r="F497" s="95">
        <v>11500</v>
      </c>
      <c r="G497" s="122">
        <v>3466.21</v>
      </c>
      <c r="H497" s="113">
        <f t="shared" si="7"/>
        <v>0.3014095652173913</v>
      </c>
    </row>
    <row r="498" spans="1:8" s="22" customFormat="1" ht="15" outlineLevel="1">
      <c r="A498" s="67"/>
      <c r="B498" s="67"/>
      <c r="C498" s="61">
        <v>4280</v>
      </c>
      <c r="D498" s="54" t="s">
        <v>75</v>
      </c>
      <c r="E498" s="43">
        <v>985</v>
      </c>
      <c r="F498" s="95">
        <v>300</v>
      </c>
      <c r="G498" s="122">
        <v>40</v>
      </c>
      <c r="H498" s="113">
        <f t="shared" si="7"/>
        <v>0.13333333333333333</v>
      </c>
    </row>
    <row r="499" spans="1:8" s="22" customFormat="1" ht="15" outlineLevel="1">
      <c r="A499" s="67"/>
      <c r="B499" s="67"/>
      <c r="C499" s="61">
        <v>4300</v>
      </c>
      <c r="D499" s="54" t="s">
        <v>131</v>
      </c>
      <c r="E499" s="43">
        <v>20464</v>
      </c>
      <c r="F499" s="95">
        <v>12000</v>
      </c>
      <c r="G499" s="122">
        <v>10624.58</v>
      </c>
      <c r="H499" s="113">
        <f t="shared" si="7"/>
        <v>0.8853816666666666</v>
      </c>
    </row>
    <row r="500" spans="1:8" s="22" customFormat="1" ht="15" outlineLevel="1">
      <c r="A500" s="67"/>
      <c r="B500" s="67"/>
      <c r="C500" s="61">
        <v>4350</v>
      </c>
      <c r="D500" s="54" t="s">
        <v>140</v>
      </c>
      <c r="E500" s="43">
        <v>378</v>
      </c>
      <c r="F500" s="95">
        <v>1100</v>
      </c>
      <c r="G500" s="122">
        <v>489.9</v>
      </c>
      <c r="H500" s="113">
        <f t="shared" si="7"/>
        <v>0.44536363636363635</v>
      </c>
    </row>
    <row r="501" spans="1:8" s="22" customFormat="1" ht="25.5" outlineLevel="1">
      <c r="A501" s="67"/>
      <c r="B501" s="67"/>
      <c r="C501" s="61">
        <v>4360</v>
      </c>
      <c r="D501" s="54" t="s">
        <v>210</v>
      </c>
      <c r="E501" s="43"/>
      <c r="F501" s="92">
        <v>1200</v>
      </c>
      <c r="G501" s="124">
        <v>494.27</v>
      </c>
      <c r="H501" s="113">
        <f t="shared" si="7"/>
        <v>0.41189166666666666</v>
      </c>
    </row>
    <row r="502" spans="1:8" s="22" customFormat="1" ht="25.5" outlineLevel="1">
      <c r="A502" s="67"/>
      <c r="B502" s="67"/>
      <c r="C502" s="61">
        <v>4370</v>
      </c>
      <c r="D502" s="54" t="s">
        <v>206</v>
      </c>
      <c r="E502" s="43"/>
      <c r="F502" s="92">
        <v>5000</v>
      </c>
      <c r="G502" s="124">
        <v>2244.36</v>
      </c>
      <c r="H502" s="113">
        <f t="shared" si="7"/>
        <v>0.44887200000000005</v>
      </c>
    </row>
    <row r="503" spans="1:8" s="22" customFormat="1" ht="15" outlineLevel="1">
      <c r="A503" s="67"/>
      <c r="B503" s="67"/>
      <c r="C503" s="61">
        <v>4410</v>
      </c>
      <c r="D503" s="54" t="s">
        <v>25</v>
      </c>
      <c r="E503" s="43">
        <v>2858</v>
      </c>
      <c r="F503" s="95">
        <v>3000</v>
      </c>
      <c r="G503" s="122">
        <v>1455.78</v>
      </c>
      <c r="H503" s="113">
        <f t="shared" si="7"/>
        <v>0.48525999999999997</v>
      </c>
    </row>
    <row r="504" spans="1:8" s="22" customFormat="1" ht="15" outlineLevel="1">
      <c r="A504" s="67"/>
      <c r="B504" s="67"/>
      <c r="C504" s="61">
        <v>4430</v>
      </c>
      <c r="D504" s="54" t="s">
        <v>26</v>
      </c>
      <c r="E504" s="43">
        <v>1273</v>
      </c>
      <c r="F504" s="95">
        <v>2500</v>
      </c>
      <c r="G504" s="122">
        <v>2124</v>
      </c>
      <c r="H504" s="113">
        <f t="shared" si="7"/>
        <v>0.8496</v>
      </c>
    </row>
    <row r="505" spans="1:8" s="22" customFormat="1" ht="25.5" outlineLevel="1">
      <c r="A505" s="67"/>
      <c r="B505" s="67"/>
      <c r="C505" s="61">
        <v>4440</v>
      </c>
      <c r="D505" s="54" t="s">
        <v>27</v>
      </c>
      <c r="E505" s="43">
        <v>31300</v>
      </c>
      <c r="F505" s="95">
        <v>32000</v>
      </c>
      <c r="G505" s="122">
        <v>25000</v>
      </c>
      <c r="H505" s="113">
        <f t="shared" si="7"/>
        <v>0.78125</v>
      </c>
    </row>
    <row r="506" spans="1:8" s="22" customFormat="1" ht="15" outlineLevel="1">
      <c r="A506" s="67"/>
      <c r="B506" s="67"/>
      <c r="C506" s="61">
        <v>4480</v>
      </c>
      <c r="D506" s="54" t="s">
        <v>28</v>
      </c>
      <c r="E506" s="43">
        <v>4259</v>
      </c>
      <c r="F506" s="95">
        <v>5000</v>
      </c>
      <c r="G506" s="122">
        <v>2002.8</v>
      </c>
      <c r="H506" s="113">
        <f t="shared" si="7"/>
        <v>0.40055999999999997</v>
      </c>
    </row>
    <row r="507" spans="1:8" s="22" customFormat="1" ht="15" outlineLevel="1">
      <c r="A507" s="67"/>
      <c r="B507" s="67"/>
      <c r="C507" s="61">
        <v>4520</v>
      </c>
      <c r="D507" s="54" t="s">
        <v>182</v>
      </c>
      <c r="E507" s="43">
        <v>952</v>
      </c>
      <c r="F507" s="95">
        <v>1300</v>
      </c>
      <c r="G507" s="122">
        <v>0</v>
      </c>
      <c r="H507" s="113">
        <f t="shared" si="7"/>
        <v>0</v>
      </c>
    </row>
    <row r="508" spans="1:8" s="22" customFormat="1" ht="25.5" outlineLevel="1">
      <c r="A508" s="67"/>
      <c r="B508" s="67"/>
      <c r="C508" s="61">
        <v>4740</v>
      </c>
      <c r="D508" s="54" t="s">
        <v>208</v>
      </c>
      <c r="E508" s="43"/>
      <c r="F508" s="92">
        <v>1200</v>
      </c>
      <c r="G508" s="124">
        <v>15.8</v>
      </c>
      <c r="H508" s="113">
        <f t="shared" si="7"/>
        <v>0.013166666666666667</v>
      </c>
    </row>
    <row r="509" spans="1:8" s="22" customFormat="1" ht="25.5" outlineLevel="1">
      <c r="A509" s="67"/>
      <c r="B509" s="67"/>
      <c r="C509" s="61">
        <v>4750</v>
      </c>
      <c r="D509" s="54" t="s">
        <v>209</v>
      </c>
      <c r="E509" s="43"/>
      <c r="F509" s="92">
        <v>1000</v>
      </c>
      <c r="G509" s="124">
        <v>0</v>
      </c>
      <c r="H509" s="113">
        <f t="shared" si="7"/>
        <v>0</v>
      </c>
    </row>
    <row r="510" spans="1:8" s="4" customFormat="1" ht="15">
      <c r="A510" s="37"/>
      <c r="B510" s="37"/>
      <c r="C510" s="41"/>
      <c r="D510" s="48" t="s">
        <v>161</v>
      </c>
      <c r="E510" s="42">
        <f>SUM(E511:E511)</f>
        <v>119522</v>
      </c>
      <c r="F510" s="87">
        <f>SUM(F511:F511)</f>
        <v>156100</v>
      </c>
      <c r="G510" s="118">
        <f>SUM(G511:G511)</f>
        <v>54349.91</v>
      </c>
      <c r="H510" s="113">
        <f t="shared" si="7"/>
        <v>0.34817367072389493</v>
      </c>
    </row>
    <row r="511" spans="1:8" s="22" customFormat="1" ht="15" outlineLevel="1">
      <c r="A511" s="67"/>
      <c r="B511" s="67"/>
      <c r="C511" s="61">
        <v>3110</v>
      </c>
      <c r="D511" s="54" t="s">
        <v>70</v>
      </c>
      <c r="E511" s="43">
        <v>119522</v>
      </c>
      <c r="F511" s="95">
        <v>156100</v>
      </c>
      <c r="G511" s="129">
        <v>54349.91</v>
      </c>
      <c r="H511" s="113">
        <f t="shared" si="7"/>
        <v>0.34817367072389493</v>
      </c>
    </row>
    <row r="512" spans="1:8" s="27" customFormat="1" ht="13.5" customHeight="1">
      <c r="A512" s="72"/>
      <c r="B512" s="72"/>
      <c r="C512" s="73"/>
      <c r="D512" s="38" t="s">
        <v>217</v>
      </c>
      <c r="E512" s="39"/>
      <c r="F512" s="87">
        <f>F513</f>
        <v>259150</v>
      </c>
      <c r="G512" s="118">
        <f>G513</f>
        <v>97430</v>
      </c>
      <c r="H512" s="113">
        <f t="shared" si="7"/>
        <v>0.3759598688018522</v>
      </c>
    </row>
    <row r="513" spans="1:8" s="22" customFormat="1" ht="57" customHeight="1">
      <c r="A513" s="67"/>
      <c r="B513" s="67"/>
      <c r="C513" s="61">
        <v>2320</v>
      </c>
      <c r="D513" s="54" t="s">
        <v>216</v>
      </c>
      <c r="E513" s="43"/>
      <c r="F513" s="95">
        <v>259150</v>
      </c>
      <c r="G513" s="122">
        <v>97430</v>
      </c>
      <c r="H513" s="113">
        <f t="shared" si="7"/>
        <v>0.3759598688018522</v>
      </c>
    </row>
    <row r="514" spans="1:8" s="4" customFormat="1" ht="15.75">
      <c r="A514" s="37"/>
      <c r="B514" s="37">
        <v>85202</v>
      </c>
      <c r="C514" s="41"/>
      <c r="D514" s="48" t="s">
        <v>74</v>
      </c>
      <c r="E514" s="42">
        <f>SUM(E515:E540)</f>
        <v>9261750</v>
      </c>
      <c r="F514" s="86">
        <f>SUM(F515:F541)</f>
        <v>9591133</v>
      </c>
      <c r="G514" s="117">
        <f>SUM(G515:G542)</f>
        <v>4445339.01</v>
      </c>
      <c r="H514" s="113">
        <f t="shared" si="7"/>
        <v>0.4634842421640905</v>
      </c>
    </row>
    <row r="515" spans="1:8" s="22" customFormat="1" ht="25.5" outlineLevel="1">
      <c r="A515" s="67"/>
      <c r="B515" s="67"/>
      <c r="C515" s="61">
        <v>3020</v>
      </c>
      <c r="D515" s="54" t="s">
        <v>18</v>
      </c>
      <c r="E515" s="43">
        <v>33197</v>
      </c>
      <c r="F515" s="87">
        <f>F544+F571+F597+F622</f>
        <v>34800</v>
      </c>
      <c r="G515" s="121">
        <v>15037.37</v>
      </c>
      <c r="H515" s="113">
        <f t="shared" si="7"/>
        <v>0.43210833333333337</v>
      </c>
    </row>
    <row r="516" spans="1:8" s="22" customFormat="1" ht="15" outlineLevel="1">
      <c r="A516" s="67"/>
      <c r="B516" s="67"/>
      <c r="C516" s="61">
        <v>4010</v>
      </c>
      <c r="D516" s="54" t="s">
        <v>19</v>
      </c>
      <c r="E516" s="43">
        <v>4547291</v>
      </c>
      <c r="F516" s="87">
        <f>F545+F572+F598+F623</f>
        <v>4507210</v>
      </c>
      <c r="G516" s="121">
        <v>2167582.1</v>
      </c>
      <c r="H516" s="113">
        <f t="shared" si="7"/>
        <v>0.4809143794054415</v>
      </c>
    </row>
    <row r="517" spans="1:8" s="22" customFormat="1" ht="15" outlineLevel="1">
      <c r="A517" s="67"/>
      <c r="B517" s="67"/>
      <c r="C517" s="61">
        <v>4040</v>
      </c>
      <c r="D517" s="54" t="s">
        <v>20</v>
      </c>
      <c r="E517" s="43">
        <v>364944</v>
      </c>
      <c r="F517" s="87">
        <f>F546+F573+F599+F624</f>
        <v>344247</v>
      </c>
      <c r="G517" s="121">
        <v>333473.03</v>
      </c>
      <c r="H517" s="113">
        <f t="shared" si="7"/>
        <v>0.9687027918907065</v>
      </c>
    </row>
    <row r="518" spans="1:8" s="22" customFormat="1" ht="15" outlineLevel="1">
      <c r="A518" s="67"/>
      <c r="B518" s="67"/>
      <c r="C518" s="61">
        <v>4110</v>
      </c>
      <c r="D518" s="54" t="s">
        <v>21</v>
      </c>
      <c r="E518" s="43">
        <v>821009</v>
      </c>
      <c r="F518" s="87">
        <f>F547+F574+F600+F625</f>
        <v>809350</v>
      </c>
      <c r="G518" s="121">
        <v>414482.05</v>
      </c>
      <c r="H518" s="113">
        <f t="shared" si="7"/>
        <v>0.5121171928090443</v>
      </c>
    </row>
    <row r="519" spans="1:8" s="22" customFormat="1" ht="15" outlineLevel="1">
      <c r="A519" s="67"/>
      <c r="B519" s="67"/>
      <c r="C519" s="61">
        <v>4120</v>
      </c>
      <c r="D519" s="54" t="s">
        <v>22</v>
      </c>
      <c r="E519" s="43">
        <v>107766</v>
      </c>
      <c r="F519" s="87">
        <f>F548+F575+F601+F626</f>
        <v>116280</v>
      </c>
      <c r="G519" s="121">
        <v>56629.21</v>
      </c>
      <c r="H519" s="113">
        <f t="shared" si="7"/>
        <v>0.48700730994152047</v>
      </c>
    </row>
    <row r="520" spans="1:8" s="22" customFormat="1" ht="15" outlineLevel="1">
      <c r="A520" s="67"/>
      <c r="B520" s="67"/>
      <c r="C520" s="61">
        <v>4140</v>
      </c>
      <c r="D520" s="54" t="s">
        <v>138</v>
      </c>
      <c r="E520" s="43"/>
      <c r="F520" s="87">
        <v>7000</v>
      </c>
      <c r="G520" s="121">
        <v>5368</v>
      </c>
      <c r="H520" s="113">
        <f aca="true" t="shared" si="9" ref="H520:H584">G520/F520</f>
        <v>0.7668571428571429</v>
      </c>
    </row>
    <row r="521" spans="1:8" s="22" customFormat="1" ht="15" outlineLevel="1">
      <c r="A521" s="67"/>
      <c r="B521" s="67"/>
      <c r="C521" s="61">
        <v>4170</v>
      </c>
      <c r="D521" s="54" t="s">
        <v>132</v>
      </c>
      <c r="E521" s="43">
        <v>19227</v>
      </c>
      <c r="F521" s="87">
        <f aca="true" t="shared" si="10" ref="F521:F535">F549+F577+F602+F627</f>
        <v>13900</v>
      </c>
      <c r="G521" s="121">
        <v>2548.75</v>
      </c>
      <c r="H521" s="113">
        <f t="shared" si="9"/>
        <v>0.183363309352518</v>
      </c>
    </row>
    <row r="522" spans="1:8" s="22" customFormat="1" ht="15" outlineLevel="1">
      <c r="A522" s="67"/>
      <c r="B522" s="67"/>
      <c r="C522" s="61">
        <v>4210</v>
      </c>
      <c r="D522" s="54" t="s">
        <v>13</v>
      </c>
      <c r="E522" s="43">
        <v>1167784</v>
      </c>
      <c r="F522" s="87">
        <f t="shared" si="10"/>
        <v>985900</v>
      </c>
      <c r="G522" s="121">
        <v>474692.82</v>
      </c>
      <c r="H522" s="113">
        <f t="shared" si="9"/>
        <v>0.4814817121411908</v>
      </c>
    </row>
    <row r="523" spans="1:8" s="22" customFormat="1" ht="15" outlineLevel="1">
      <c r="A523" s="67"/>
      <c r="B523" s="67"/>
      <c r="C523" s="61">
        <v>4220</v>
      </c>
      <c r="D523" s="54" t="s">
        <v>71</v>
      </c>
      <c r="E523" s="43">
        <v>881829</v>
      </c>
      <c r="F523" s="87">
        <f t="shared" si="10"/>
        <v>887400</v>
      </c>
      <c r="G523" s="121">
        <v>382361.84</v>
      </c>
      <c r="H523" s="113">
        <f t="shared" si="9"/>
        <v>0.43087879197656076</v>
      </c>
    </row>
    <row r="524" spans="1:8" s="22" customFormat="1" ht="25.5" outlineLevel="1">
      <c r="A524" s="67"/>
      <c r="B524" s="67"/>
      <c r="C524" s="61">
        <v>4230</v>
      </c>
      <c r="D524" s="54" t="s">
        <v>243</v>
      </c>
      <c r="E524" s="43">
        <v>129193</v>
      </c>
      <c r="F524" s="87">
        <f t="shared" si="10"/>
        <v>142475</v>
      </c>
      <c r="G524" s="121">
        <v>69661.73</v>
      </c>
      <c r="H524" s="113">
        <f t="shared" si="9"/>
        <v>0.4889400245657132</v>
      </c>
    </row>
    <row r="525" spans="1:8" s="22" customFormat="1" ht="15" outlineLevel="1">
      <c r="A525" s="67"/>
      <c r="B525" s="67"/>
      <c r="C525" s="61">
        <v>4260</v>
      </c>
      <c r="D525" s="54" t="s">
        <v>23</v>
      </c>
      <c r="E525" s="43">
        <v>256706</v>
      </c>
      <c r="F525" s="87">
        <f t="shared" si="10"/>
        <v>225700</v>
      </c>
      <c r="G525" s="121">
        <v>125709.55</v>
      </c>
      <c r="H525" s="113">
        <f t="shared" si="9"/>
        <v>0.5569762959680993</v>
      </c>
    </row>
    <row r="526" spans="1:8" s="22" customFormat="1" ht="15" outlineLevel="1">
      <c r="A526" s="67"/>
      <c r="B526" s="67"/>
      <c r="C526" s="61">
        <v>4270</v>
      </c>
      <c r="D526" s="54" t="s">
        <v>24</v>
      </c>
      <c r="E526" s="43">
        <v>201340</v>
      </c>
      <c r="F526" s="87">
        <f t="shared" si="10"/>
        <v>138790</v>
      </c>
      <c r="G526" s="121">
        <v>46728.59</v>
      </c>
      <c r="H526" s="113">
        <f t="shared" si="9"/>
        <v>0.3366855681245046</v>
      </c>
    </row>
    <row r="527" spans="1:8" s="22" customFormat="1" ht="15" outlineLevel="1">
      <c r="A527" s="67"/>
      <c r="B527" s="67"/>
      <c r="C527" s="61">
        <v>4280</v>
      </c>
      <c r="D527" s="54" t="s">
        <v>75</v>
      </c>
      <c r="E527" s="43">
        <v>15199</v>
      </c>
      <c r="F527" s="87">
        <f t="shared" si="10"/>
        <v>14430</v>
      </c>
      <c r="G527" s="121">
        <v>3588.6</v>
      </c>
      <c r="H527" s="113">
        <f t="shared" si="9"/>
        <v>0.2486902286902287</v>
      </c>
    </row>
    <row r="528" spans="1:8" s="22" customFormat="1" ht="15" outlineLevel="1">
      <c r="A528" s="67"/>
      <c r="B528" s="67"/>
      <c r="C528" s="61">
        <v>4300</v>
      </c>
      <c r="D528" s="54" t="s">
        <v>65</v>
      </c>
      <c r="E528" s="43">
        <v>347234</v>
      </c>
      <c r="F528" s="87">
        <f t="shared" si="10"/>
        <v>246535</v>
      </c>
      <c r="G528" s="121">
        <v>118517.47</v>
      </c>
      <c r="H528" s="113">
        <f t="shared" si="9"/>
        <v>0.48073283712251813</v>
      </c>
    </row>
    <row r="529" spans="1:8" s="22" customFormat="1" ht="15" outlineLevel="1">
      <c r="A529" s="67"/>
      <c r="B529" s="67"/>
      <c r="C529" s="61">
        <v>4350</v>
      </c>
      <c r="D529" s="54" t="s">
        <v>140</v>
      </c>
      <c r="E529" s="43">
        <v>7953</v>
      </c>
      <c r="F529" s="87">
        <f t="shared" si="10"/>
        <v>7330</v>
      </c>
      <c r="G529" s="121">
        <v>3041.33</v>
      </c>
      <c r="H529" s="113">
        <f t="shared" si="9"/>
        <v>0.41491541609822646</v>
      </c>
    </row>
    <row r="530" spans="1:8" s="22" customFormat="1" ht="25.5" outlineLevel="1">
      <c r="A530" s="67"/>
      <c r="B530" s="67"/>
      <c r="C530" s="61">
        <v>4360</v>
      </c>
      <c r="D530" s="54" t="s">
        <v>210</v>
      </c>
      <c r="E530" s="43"/>
      <c r="F530" s="87">
        <f t="shared" si="10"/>
        <v>16000</v>
      </c>
      <c r="G530" s="121">
        <v>7721.69</v>
      </c>
      <c r="H530" s="113">
        <f t="shared" si="9"/>
        <v>0.482605625</v>
      </c>
    </row>
    <row r="531" spans="1:8" s="22" customFormat="1" ht="25.5" outlineLevel="1">
      <c r="A531" s="67"/>
      <c r="B531" s="67"/>
      <c r="C531" s="61">
        <v>4370</v>
      </c>
      <c r="D531" s="54" t="s">
        <v>206</v>
      </c>
      <c r="E531" s="43"/>
      <c r="F531" s="87">
        <f t="shared" si="10"/>
        <v>45700</v>
      </c>
      <c r="G531" s="121">
        <v>16177.41</v>
      </c>
      <c r="H531" s="113">
        <f t="shared" si="9"/>
        <v>0.35399146608315096</v>
      </c>
    </row>
    <row r="532" spans="1:8" s="22" customFormat="1" ht="15" outlineLevel="1">
      <c r="A532" s="67"/>
      <c r="B532" s="67"/>
      <c r="C532" s="61">
        <v>4410</v>
      </c>
      <c r="D532" s="54" t="s">
        <v>25</v>
      </c>
      <c r="E532" s="43">
        <v>9346</v>
      </c>
      <c r="F532" s="87">
        <f t="shared" si="10"/>
        <v>7990</v>
      </c>
      <c r="G532" s="121">
        <v>1372</v>
      </c>
      <c r="H532" s="113">
        <f t="shared" si="9"/>
        <v>0.17171464330413017</v>
      </c>
    </row>
    <row r="533" spans="1:8" s="22" customFormat="1" ht="15" outlineLevel="1">
      <c r="A533" s="67"/>
      <c r="B533" s="67"/>
      <c r="C533" s="61">
        <v>4430</v>
      </c>
      <c r="D533" s="54" t="s">
        <v>26</v>
      </c>
      <c r="E533" s="43">
        <v>23940</v>
      </c>
      <c r="F533" s="87">
        <f t="shared" si="10"/>
        <v>30750</v>
      </c>
      <c r="G533" s="121">
        <v>15429.6</v>
      </c>
      <c r="H533" s="113">
        <f t="shared" si="9"/>
        <v>0.5017756097560976</v>
      </c>
    </row>
    <row r="534" spans="1:8" s="22" customFormat="1" ht="25.5" outlineLevel="1">
      <c r="A534" s="67"/>
      <c r="B534" s="67"/>
      <c r="C534" s="61">
        <v>4440</v>
      </c>
      <c r="D534" s="54" t="s">
        <v>27</v>
      </c>
      <c r="E534" s="43">
        <v>207651</v>
      </c>
      <c r="F534" s="87">
        <f t="shared" si="10"/>
        <v>184653</v>
      </c>
      <c r="G534" s="121">
        <v>136116</v>
      </c>
      <c r="H534" s="113">
        <f t="shared" si="9"/>
        <v>0.7371448067456255</v>
      </c>
    </row>
    <row r="535" spans="1:8" s="22" customFormat="1" ht="15" outlineLevel="1">
      <c r="A535" s="67"/>
      <c r="B535" s="67"/>
      <c r="C535" s="61">
        <v>4480</v>
      </c>
      <c r="D535" s="54" t="s">
        <v>28</v>
      </c>
      <c r="E535" s="43">
        <v>20232</v>
      </c>
      <c r="F535" s="87">
        <f t="shared" si="10"/>
        <v>30883</v>
      </c>
      <c r="G535" s="121">
        <v>13741.54</v>
      </c>
      <c r="H535" s="113">
        <f t="shared" si="9"/>
        <v>0.44495482951785775</v>
      </c>
    </row>
    <row r="536" spans="1:8" s="22" customFormat="1" ht="25.5" outlineLevel="1">
      <c r="A536" s="67"/>
      <c r="B536" s="67"/>
      <c r="C536" s="61">
        <v>4520</v>
      </c>
      <c r="D536" s="54" t="s">
        <v>76</v>
      </c>
      <c r="E536" s="43">
        <v>4591</v>
      </c>
      <c r="F536" s="87">
        <f>F564</f>
        <v>4600</v>
      </c>
      <c r="G536" s="121">
        <v>4591.25</v>
      </c>
      <c r="H536" s="113">
        <f t="shared" si="9"/>
        <v>0.9980978260869565</v>
      </c>
    </row>
    <row r="537" spans="1:8" s="22" customFormat="1" ht="25.5" outlineLevel="1">
      <c r="A537" s="67"/>
      <c r="B537" s="67"/>
      <c r="C537" s="61">
        <v>4700</v>
      </c>
      <c r="D537" s="54" t="s">
        <v>207</v>
      </c>
      <c r="E537" s="43"/>
      <c r="F537" s="87">
        <f>F565+F592+F617+F642</f>
        <v>12000</v>
      </c>
      <c r="G537" s="121">
        <v>9787</v>
      </c>
      <c r="H537" s="113">
        <f t="shared" si="9"/>
        <v>0.8155833333333333</v>
      </c>
    </row>
    <row r="538" spans="1:8" s="22" customFormat="1" ht="25.5" outlineLevel="1">
      <c r="A538" s="67"/>
      <c r="B538" s="67"/>
      <c r="C538" s="61">
        <v>4740</v>
      </c>
      <c r="D538" s="54" t="s">
        <v>208</v>
      </c>
      <c r="E538" s="43"/>
      <c r="F538" s="87">
        <f>F566+F593+F618+F643</f>
        <v>7800</v>
      </c>
      <c r="G538" s="121">
        <v>3303.89</v>
      </c>
      <c r="H538" s="113">
        <f t="shared" si="9"/>
        <v>0.423575641025641</v>
      </c>
    </row>
    <row r="539" spans="1:8" s="22" customFormat="1" ht="25.5" outlineLevel="1">
      <c r="A539" s="67"/>
      <c r="B539" s="67"/>
      <c r="C539" s="61">
        <v>4750</v>
      </c>
      <c r="D539" s="54" t="s">
        <v>209</v>
      </c>
      <c r="E539" s="43"/>
      <c r="F539" s="87">
        <f>F567+F594+F619+F644</f>
        <v>4600</v>
      </c>
      <c r="G539" s="121">
        <v>3247.42</v>
      </c>
      <c r="H539" s="113">
        <f t="shared" si="9"/>
        <v>0.7059608695652174</v>
      </c>
    </row>
    <row r="540" spans="1:8" s="22" customFormat="1" ht="25.5" outlineLevel="1">
      <c r="A540" s="30"/>
      <c r="B540" s="30"/>
      <c r="C540" s="74">
        <v>6050</v>
      </c>
      <c r="D540" s="53" t="s">
        <v>125</v>
      </c>
      <c r="E540" s="43">
        <v>95318</v>
      </c>
      <c r="F540" s="87">
        <f>F568+F595</f>
        <v>745610</v>
      </c>
      <c r="G540" s="121">
        <v>6606.86</v>
      </c>
      <c r="H540" s="113">
        <f t="shared" si="9"/>
        <v>0.008861013130188704</v>
      </c>
    </row>
    <row r="541" spans="1:8" ht="25.5" outlineLevel="2">
      <c r="A541" s="30"/>
      <c r="B541" s="30"/>
      <c r="C541" s="35">
        <v>6060</v>
      </c>
      <c r="D541" s="52" t="s">
        <v>235</v>
      </c>
      <c r="E541" s="43">
        <v>93852</v>
      </c>
      <c r="F541" s="88">
        <v>19200</v>
      </c>
      <c r="G541" s="121">
        <v>7200</v>
      </c>
      <c r="H541" s="113">
        <f t="shared" si="9"/>
        <v>0.375</v>
      </c>
    </row>
    <row r="542" spans="1:8" ht="15" outlineLevel="2">
      <c r="A542" s="30"/>
      <c r="B542" s="30"/>
      <c r="C542" s="35">
        <v>4990</v>
      </c>
      <c r="D542" s="52"/>
      <c r="E542" s="43"/>
      <c r="F542" s="88">
        <v>0</v>
      </c>
      <c r="G542" s="123">
        <v>621.91</v>
      </c>
      <c r="H542" s="113"/>
    </row>
    <row r="543" spans="1:8" s="22" customFormat="1" ht="15">
      <c r="A543" s="67"/>
      <c r="B543" s="67"/>
      <c r="C543" s="61" t="s">
        <v>51</v>
      </c>
      <c r="D543" s="48" t="s">
        <v>160</v>
      </c>
      <c r="E543" s="42">
        <f>SUM(E544:E568)</f>
        <v>1532508</v>
      </c>
      <c r="F543" s="87">
        <f>SUM(F544:F569)</f>
        <v>1573937</v>
      </c>
      <c r="G543" s="118">
        <f>SUM(G544:G569)</f>
        <v>808221.99</v>
      </c>
      <c r="H543" s="113">
        <f t="shared" si="9"/>
        <v>0.513503393083713</v>
      </c>
    </row>
    <row r="544" spans="1:8" s="22" customFormat="1" ht="25.5" outlineLevel="1">
      <c r="A544" s="67"/>
      <c r="B544" s="67"/>
      <c r="C544" s="61">
        <v>3020</v>
      </c>
      <c r="D544" s="54" t="s">
        <v>18</v>
      </c>
      <c r="E544" s="43">
        <v>5441</v>
      </c>
      <c r="F544" s="95">
        <v>3800</v>
      </c>
      <c r="G544" s="122">
        <v>2717.88</v>
      </c>
      <c r="H544" s="113">
        <f t="shared" si="9"/>
        <v>0.7152315789473684</v>
      </c>
    </row>
    <row r="545" spans="1:8" s="22" customFormat="1" ht="15" outlineLevel="1">
      <c r="A545" s="67"/>
      <c r="B545" s="67"/>
      <c r="C545" s="61">
        <v>4010</v>
      </c>
      <c r="D545" s="54" t="s">
        <v>19</v>
      </c>
      <c r="E545" s="43">
        <v>741848</v>
      </c>
      <c r="F545" s="95">
        <v>831920</v>
      </c>
      <c r="G545" s="122">
        <v>391539.66</v>
      </c>
      <c r="H545" s="113">
        <f t="shared" si="9"/>
        <v>0.4706458072891624</v>
      </c>
    </row>
    <row r="546" spans="1:8" s="22" customFormat="1" ht="15" outlineLevel="1">
      <c r="A546" s="67"/>
      <c r="B546" s="67"/>
      <c r="C546" s="61">
        <v>4040</v>
      </c>
      <c r="D546" s="54" t="s">
        <v>20</v>
      </c>
      <c r="E546" s="43">
        <v>61508</v>
      </c>
      <c r="F546" s="95">
        <v>64800</v>
      </c>
      <c r="G546" s="122">
        <v>59241.69</v>
      </c>
      <c r="H546" s="113">
        <f t="shared" si="9"/>
        <v>0.9142236111111112</v>
      </c>
    </row>
    <row r="547" spans="1:8" s="22" customFormat="1" ht="15" outlineLevel="1">
      <c r="A547" s="67"/>
      <c r="B547" s="67"/>
      <c r="C547" s="61">
        <v>4110</v>
      </c>
      <c r="D547" s="54" t="s">
        <v>21</v>
      </c>
      <c r="E547" s="43">
        <v>136468</v>
      </c>
      <c r="F547" s="95">
        <v>151320</v>
      </c>
      <c r="G547" s="122">
        <v>73815.37</v>
      </c>
      <c r="H547" s="113">
        <f t="shared" si="9"/>
        <v>0.48780974094633883</v>
      </c>
    </row>
    <row r="548" spans="1:8" s="22" customFormat="1" ht="15" outlineLevel="1">
      <c r="A548" s="67"/>
      <c r="B548" s="67"/>
      <c r="C548" s="61">
        <v>4120</v>
      </c>
      <c r="D548" s="54" t="s">
        <v>22</v>
      </c>
      <c r="E548" s="43">
        <v>18858</v>
      </c>
      <c r="F548" s="95">
        <v>21770</v>
      </c>
      <c r="G548" s="122">
        <v>9562.23</v>
      </c>
      <c r="H548" s="113">
        <f t="shared" si="9"/>
        <v>0.4392388608176389</v>
      </c>
    </row>
    <row r="549" spans="1:8" s="22" customFormat="1" ht="15" outlineLevel="1">
      <c r="A549" s="67"/>
      <c r="B549" s="67"/>
      <c r="C549" s="61">
        <v>4170</v>
      </c>
      <c r="D549" s="54" t="s">
        <v>130</v>
      </c>
      <c r="E549" s="43">
        <v>3669</v>
      </c>
      <c r="F549" s="95">
        <v>3000</v>
      </c>
      <c r="G549" s="122">
        <v>1400.4</v>
      </c>
      <c r="H549" s="113">
        <f t="shared" si="9"/>
        <v>0.46680000000000005</v>
      </c>
    </row>
    <row r="550" spans="1:8" s="22" customFormat="1" ht="15" outlineLevel="1">
      <c r="A550" s="67"/>
      <c r="B550" s="67"/>
      <c r="C550" s="61">
        <v>4210</v>
      </c>
      <c r="D550" s="54" t="s">
        <v>13</v>
      </c>
      <c r="E550" s="43">
        <v>188217</v>
      </c>
      <c r="F550" s="95">
        <v>140700</v>
      </c>
      <c r="G550" s="122">
        <v>71079.15</v>
      </c>
      <c r="H550" s="113">
        <f t="shared" si="9"/>
        <v>0.5051823027718549</v>
      </c>
    </row>
    <row r="551" spans="1:8" s="22" customFormat="1" ht="15" outlineLevel="1">
      <c r="A551" s="67"/>
      <c r="B551" s="67"/>
      <c r="C551" s="61">
        <v>4220</v>
      </c>
      <c r="D551" s="54" t="s">
        <v>71</v>
      </c>
      <c r="E551" s="43">
        <v>149400</v>
      </c>
      <c r="F551" s="95">
        <v>154600</v>
      </c>
      <c r="G551" s="122">
        <v>65816.01</v>
      </c>
      <c r="H551" s="113">
        <f t="shared" si="9"/>
        <v>0.4257180465717982</v>
      </c>
    </row>
    <row r="552" spans="1:8" s="22" customFormat="1" ht="25.5" outlineLevel="1">
      <c r="A552" s="67"/>
      <c r="B552" s="67"/>
      <c r="C552" s="61">
        <v>4230</v>
      </c>
      <c r="D552" s="54" t="s">
        <v>243</v>
      </c>
      <c r="E552" s="43">
        <v>22500</v>
      </c>
      <c r="F552" s="95">
        <f>21100+3730</f>
        <v>24830</v>
      </c>
      <c r="G552" s="122">
        <v>16889.51</v>
      </c>
      <c r="H552" s="113">
        <f t="shared" si="9"/>
        <v>0.6802057994361659</v>
      </c>
    </row>
    <row r="553" spans="1:8" s="22" customFormat="1" ht="15" outlineLevel="1">
      <c r="A553" s="67"/>
      <c r="B553" s="67"/>
      <c r="C553" s="61">
        <v>4260</v>
      </c>
      <c r="D553" s="54" t="s">
        <v>23</v>
      </c>
      <c r="E553" s="43">
        <v>12104</v>
      </c>
      <c r="F553" s="95">
        <v>13100</v>
      </c>
      <c r="G553" s="122">
        <v>6967.31</v>
      </c>
      <c r="H553" s="113">
        <f t="shared" si="9"/>
        <v>0.5318557251908397</v>
      </c>
    </row>
    <row r="554" spans="1:8" s="22" customFormat="1" ht="15" outlineLevel="1">
      <c r="A554" s="67"/>
      <c r="B554" s="67"/>
      <c r="C554" s="61">
        <v>4270</v>
      </c>
      <c r="D554" s="54" t="s">
        <v>24</v>
      </c>
      <c r="E554" s="43">
        <v>70928</v>
      </c>
      <c r="F554" s="95">
        <f>16700+11590</f>
        <v>28290</v>
      </c>
      <c r="G554" s="122">
        <v>19274.72</v>
      </c>
      <c r="H554" s="113">
        <f t="shared" si="9"/>
        <v>0.6813262636974197</v>
      </c>
    </row>
    <row r="555" spans="1:8" s="22" customFormat="1" ht="15" outlineLevel="1">
      <c r="A555" s="67"/>
      <c r="B555" s="67"/>
      <c r="C555" s="61">
        <v>4280</v>
      </c>
      <c r="D555" s="54" t="s">
        <v>75</v>
      </c>
      <c r="E555" s="43">
        <v>1475</v>
      </c>
      <c r="F555" s="95">
        <v>3500</v>
      </c>
      <c r="G555" s="122">
        <v>390</v>
      </c>
      <c r="H555" s="113">
        <f t="shared" si="9"/>
        <v>0.11142857142857143</v>
      </c>
    </row>
    <row r="556" spans="1:8" s="22" customFormat="1" ht="15" outlineLevel="1">
      <c r="A556" s="67"/>
      <c r="B556" s="67"/>
      <c r="C556" s="61">
        <v>4300</v>
      </c>
      <c r="D556" s="54" t="s">
        <v>65</v>
      </c>
      <c r="E556" s="43">
        <v>71576</v>
      </c>
      <c r="F556" s="95">
        <v>52600</v>
      </c>
      <c r="G556" s="122">
        <v>32261.14</v>
      </c>
      <c r="H556" s="113">
        <f t="shared" si="9"/>
        <v>0.6133296577946767</v>
      </c>
    </row>
    <row r="557" spans="1:8" s="22" customFormat="1" ht="15" outlineLevel="1">
      <c r="A557" s="67"/>
      <c r="B557" s="67"/>
      <c r="C557" s="61">
        <v>4350</v>
      </c>
      <c r="D557" s="54" t="s">
        <v>140</v>
      </c>
      <c r="E557" s="43">
        <v>1751</v>
      </c>
      <c r="F557" s="95">
        <v>2030</v>
      </c>
      <c r="G557" s="122">
        <v>732.14</v>
      </c>
      <c r="H557" s="113">
        <f t="shared" si="9"/>
        <v>0.36066009852216746</v>
      </c>
    </row>
    <row r="558" spans="1:8" s="22" customFormat="1" ht="25.5" outlineLevel="1">
      <c r="A558" s="67"/>
      <c r="B558" s="67"/>
      <c r="C558" s="61">
        <v>4360</v>
      </c>
      <c r="D558" s="54" t="s">
        <v>210</v>
      </c>
      <c r="E558" s="43"/>
      <c r="F558" s="95">
        <v>2100</v>
      </c>
      <c r="G558" s="122">
        <v>826.48</v>
      </c>
      <c r="H558" s="113">
        <f t="shared" si="9"/>
        <v>0.3935619047619048</v>
      </c>
    </row>
    <row r="559" spans="1:8" s="22" customFormat="1" ht="25.5" outlineLevel="1">
      <c r="A559" s="67"/>
      <c r="B559" s="67"/>
      <c r="C559" s="61">
        <v>4370</v>
      </c>
      <c r="D559" s="54" t="s">
        <v>206</v>
      </c>
      <c r="E559" s="43"/>
      <c r="F559" s="95">
        <v>9100</v>
      </c>
      <c r="G559" s="122">
        <v>3232.19</v>
      </c>
      <c r="H559" s="113">
        <f t="shared" si="9"/>
        <v>0.35518571428571427</v>
      </c>
    </row>
    <row r="560" spans="1:8" s="22" customFormat="1" ht="15" outlineLevel="1">
      <c r="A560" s="67"/>
      <c r="B560" s="67"/>
      <c r="C560" s="61">
        <v>4410</v>
      </c>
      <c r="D560" s="54" t="s">
        <v>25</v>
      </c>
      <c r="E560" s="43">
        <v>1875</v>
      </c>
      <c r="F560" s="95">
        <v>2040</v>
      </c>
      <c r="G560" s="122">
        <v>415.06</v>
      </c>
      <c r="H560" s="113">
        <f t="shared" si="9"/>
        <v>0.2034607843137255</v>
      </c>
    </row>
    <row r="561" spans="1:8" s="22" customFormat="1" ht="15" outlineLevel="1">
      <c r="A561" s="67"/>
      <c r="B561" s="67"/>
      <c r="C561" s="61">
        <v>4430</v>
      </c>
      <c r="D561" s="54" t="s">
        <v>26</v>
      </c>
      <c r="E561" s="43">
        <v>5257</v>
      </c>
      <c r="F561" s="95">
        <v>6500</v>
      </c>
      <c r="G561" s="122">
        <v>5635</v>
      </c>
      <c r="H561" s="113">
        <f t="shared" si="9"/>
        <v>0.8669230769230769</v>
      </c>
    </row>
    <row r="562" spans="1:8" s="22" customFormat="1" ht="25.5" outlineLevel="1">
      <c r="A562" s="67"/>
      <c r="B562" s="67"/>
      <c r="C562" s="61">
        <v>4440</v>
      </c>
      <c r="D562" s="54" t="s">
        <v>27</v>
      </c>
      <c r="E562" s="43">
        <v>33730</v>
      </c>
      <c r="F562" s="95">
        <v>34597</v>
      </c>
      <c r="G562" s="122">
        <v>26000</v>
      </c>
      <c r="H562" s="113">
        <f t="shared" si="9"/>
        <v>0.7515102465531693</v>
      </c>
    </row>
    <row r="563" spans="1:8" s="22" customFormat="1" ht="15" outlineLevel="1">
      <c r="A563" s="67"/>
      <c r="B563" s="67"/>
      <c r="C563" s="61">
        <v>4480</v>
      </c>
      <c r="D563" s="54" t="s">
        <v>28</v>
      </c>
      <c r="E563" s="43">
        <v>1312</v>
      </c>
      <c r="F563" s="95">
        <v>1430</v>
      </c>
      <c r="G563" s="122">
        <v>958.44</v>
      </c>
      <c r="H563" s="113">
        <f t="shared" si="9"/>
        <v>0.6702377622377623</v>
      </c>
    </row>
    <row r="564" spans="1:8" s="22" customFormat="1" ht="25.5" outlineLevel="1">
      <c r="A564" s="67"/>
      <c r="B564" s="67"/>
      <c r="C564" s="61">
        <v>4520</v>
      </c>
      <c r="D564" s="54" t="s">
        <v>112</v>
      </c>
      <c r="E564" s="43">
        <v>4591</v>
      </c>
      <c r="F564" s="95">
        <v>4600</v>
      </c>
      <c r="G564" s="122">
        <v>4591.25</v>
      </c>
      <c r="H564" s="113">
        <f t="shared" si="9"/>
        <v>0.9980978260869565</v>
      </c>
    </row>
    <row r="565" spans="1:8" s="22" customFormat="1" ht="25.5" outlineLevel="1">
      <c r="A565" s="67"/>
      <c r="B565" s="67"/>
      <c r="C565" s="61">
        <v>4700</v>
      </c>
      <c r="D565" s="54" t="s">
        <v>207</v>
      </c>
      <c r="E565" s="43"/>
      <c r="F565" s="95">
        <v>1500</v>
      </c>
      <c r="G565" s="122">
        <v>724</v>
      </c>
      <c r="H565" s="113">
        <f t="shared" si="9"/>
        <v>0.4826666666666667</v>
      </c>
    </row>
    <row r="566" spans="1:8" s="22" customFormat="1" ht="25.5" outlineLevel="1">
      <c r="A566" s="67"/>
      <c r="B566" s="67"/>
      <c r="C566" s="61">
        <v>4740</v>
      </c>
      <c r="D566" s="54" t="s">
        <v>208</v>
      </c>
      <c r="E566" s="43"/>
      <c r="F566" s="95">
        <v>1300</v>
      </c>
      <c r="G566" s="122">
        <v>290.97</v>
      </c>
      <c r="H566" s="113">
        <f t="shared" si="9"/>
        <v>0.22382307692307696</v>
      </c>
    </row>
    <row r="567" spans="1:8" s="22" customFormat="1" ht="25.5" outlineLevel="1">
      <c r="A567" s="67"/>
      <c r="B567" s="67"/>
      <c r="C567" s="61">
        <v>4750</v>
      </c>
      <c r="D567" s="54" t="s">
        <v>209</v>
      </c>
      <c r="E567" s="43"/>
      <c r="F567" s="95">
        <v>700</v>
      </c>
      <c r="G567" s="122">
        <v>54.53</v>
      </c>
      <c r="H567" s="113">
        <f t="shared" si="9"/>
        <v>0.0779</v>
      </c>
    </row>
    <row r="568" spans="1:8" s="22" customFormat="1" ht="15" outlineLevel="1">
      <c r="A568" s="67"/>
      <c r="B568" s="67"/>
      <c r="C568" s="61">
        <v>6050</v>
      </c>
      <c r="D568" s="54" t="s">
        <v>145</v>
      </c>
      <c r="E568" s="43"/>
      <c r="F568" s="95">
        <v>6610</v>
      </c>
      <c r="G568" s="122">
        <v>6606.86</v>
      </c>
      <c r="H568" s="113">
        <f t="shared" si="9"/>
        <v>0.9995249621785174</v>
      </c>
    </row>
    <row r="569" spans="1:8" ht="25.5" outlineLevel="2">
      <c r="A569" s="30"/>
      <c r="B569" s="30"/>
      <c r="C569" s="35">
        <v>6060</v>
      </c>
      <c r="D569" s="52" t="s">
        <v>235</v>
      </c>
      <c r="E569" s="43">
        <v>93852</v>
      </c>
      <c r="F569" s="88">
        <v>7200</v>
      </c>
      <c r="G569" s="123">
        <v>7200</v>
      </c>
      <c r="H569" s="113">
        <f t="shared" si="9"/>
        <v>1</v>
      </c>
    </row>
    <row r="570" spans="1:8" s="22" customFormat="1" ht="15">
      <c r="A570" s="37"/>
      <c r="B570" s="37"/>
      <c r="C570" s="41"/>
      <c r="D570" s="48" t="s">
        <v>159</v>
      </c>
      <c r="E570" s="42">
        <f>SUM(E571:E595)</f>
        <v>4423185</v>
      </c>
      <c r="F570" s="87">
        <f>SUM(F571:F595)</f>
        <v>4801353</v>
      </c>
      <c r="G570" s="121">
        <f>SUM(G571:G595)</f>
        <v>2087758.9700000002</v>
      </c>
      <c r="H570" s="113">
        <f t="shared" si="9"/>
        <v>0.4348272184944536</v>
      </c>
    </row>
    <row r="571" spans="1:8" s="22" customFormat="1" ht="25.5" outlineLevel="1">
      <c r="A571" s="67"/>
      <c r="B571" s="67"/>
      <c r="C571" s="61">
        <v>3020</v>
      </c>
      <c r="D571" s="54" t="s">
        <v>18</v>
      </c>
      <c r="E571" s="43">
        <v>24099</v>
      </c>
      <c r="F571" s="95">
        <v>25000</v>
      </c>
      <c r="G571" s="122">
        <v>10013.49</v>
      </c>
      <c r="H571" s="113">
        <f t="shared" si="9"/>
        <v>0.4005396</v>
      </c>
    </row>
    <row r="572" spans="1:8" s="22" customFormat="1" ht="15" outlineLevel="1">
      <c r="A572" s="67"/>
      <c r="B572" s="67"/>
      <c r="C572" s="61">
        <v>4010</v>
      </c>
      <c r="D572" s="54" t="s">
        <v>19</v>
      </c>
      <c r="E572" s="43">
        <v>2170198</v>
      </c>
      <c r="F572" s="95">
        <v>2045720</v>
      </c>
      <c r="G572" s="122">
        <v>1010904.44</v>
      </c>
      <c r="H572" s="113">
        <f t="shared" si="9"/>
        <v>0.49415581800050834</v>
      </c>
    </row>
    <row r="573" spans="1:8" s="22" customFormat="1" ht="15" outlineLevel="1">
      <c r="A573" s="67"/>
      <c r="B573" s="67"/>
      <c r="C573" s="61">
        <v>4040</v>
      </c>
      <c r="D573" s="54" t="s">
        <v>20</v>
      </c>
      <c r="E573" s="43">
        <v>172258</v>
      </c>
      <c r="F573" s="95">
        <v>154247</v>
      </c>
      <c r="G573" s="122">
        <v>154247.17</v>
      </c>
      <c r="H573" s="113">
        <f t="shared" si="9"/>
        <v>1.0000011021284045</v>
      </c>
    </row>
    <row r="574" spans="1:8" s="22" customFormat="1" ht="15" outlineLevel="1">
      <c r="A574" s="67"/>
      <c r="B574" s="67"/>
      <c r="C574" s="61">
        <v>4110</v>
      </c>
      <c r="D574" s="54" t="s">
        <v>21</v>
      </c>
      <c r="E574" s="43">
        <v>386567</v>
      </c>
      <c r="F574" s="95">
        <v>363770</v>
      </c>
      <c r="G574" s="122">
        <v>193306.61</v>
      </c>
      <c r="H574" s="113">
        <f t="shared" si="9"/>
        <v>0.5313978887758748</v>
      </c>
    </row>
    <row r="575" spans="1:8" s="22" customFormat="1" ht="15" outlineLevel="1">
      <c r="A575" s="67"/>
      <c r="B575" s="67"/>
      <c r="C575" s="61">
        <v>4120</v>
      </c>
      <c r="D575" s="54" t="s">
        <v>22</v>
      </c>
      <c r="E575" s="43">
        <v>52159</v>
      </c>
      <c r="F575" s="95">
        <v>52290</v>
      </c>
      <c r="G575" s="122">
        <v>26717.5</v>
      </c>
      <c r="H575" s="113">
        <f t="shared" si="9"/>
        <v>0.510948556129279</v>
      </c>
    </row>
    <row r="576" spans="1:8" s="22" customFormat="1" ht="15" outlineLevel="1">
      <c r="A576" s="67"/>
      <c r="B576" s="67"/>
      <c r="C576" s="61">
        <v>4140</v>
      </c>
      <c r="D576" s="54" t="s">
        <v>138</v>
      </c>
      <c r="E576" s="43"/>
      <c r="F576" s="95">
        <v>7000</v>
      </c>
      <c r="G576" s="122">
        <v>5368</v>
      </c>
      <c r="H576" s="113">
        <f t="shared" si="9"/>
        <v>0.7668571428571429</v>
      </c>
    </row>
    <row r="577" spans="1:8" s="22" customFormat="1" ht="15" outlineLevel="1">
      <c r="A577" s="67"/>
      <c r="B577" s="67"/>
      <c r="C577" s="61">
        <v>4170</v>
      </c>
      <c r="D577" s="54" t="s">
        <v>132</v>
      </c>
      <c r="E577" s="43">
        <v>104</v>
      </c>
      <c r="F577" s="95">
        <v>1500</v>
      </c>
      <c r="G577" s="122">
        <v>508.35</v>
      </c>
      <c r="H577" s="113">
        <f t="shared" si="9"/>
        <v>0.33890000000000003</v>
      </c>
    </row>
    <row r="578" spans="1:8" s="22" customFormat="1" ht="15" outlineLevel="1">
      <c r="A578" s="67"/>
      <c r="B578" s="67"/>
      <c r="C578" s="61">
        <v>4210</v>
      </c>
      <c r="D578" s="54" t="s">
        <v>13</v>
      </c>
      <c r="E578" s="43">
        <v>591932</v>
      </c>
      <c r="F578" s="95">
        <v>472000</v>
      </c>
      <c r="G578" s="122">
        <v>251508.99</v>
      </c>
      <c r="H578" s="113">
        <f t="shared" si="9"/>
        <v>0.5328580296610169</v>
      </c>
    </row>
    <row r="579" spans="1:8" s="22" customFormat="1" ht="15" outlineLevel="1">
      <c r="A579" s="67"/>
      <c r="B579" s="67"/>
      <c r="C579" s="61">
        <v>4220</v>
      </c>
      <c r="D579" s="54" t="s">
        <v>71</v>
      </c>
      <c r="E579" s="43">
        <v>388736</v>
      </c>
      <c r="F579" s="95">
        <v>392200</v>
      </c>
      <c r="G579" s="122">
        <v>169687.25</v>
      </c>
      <c r="H579" s="113">
        <f t="shared" si="9"/>
        <v>0.4326548954614992</v>
      </c>
    </row>
    <row r="580" spans="1:8" s="22" customFormat="1" ht="25.5" outlineLevel="1">
      <c r="A580" s="67"/>
      <c r="B580" s="67"/>
      <c r="C580" s="61">
        <v>4230</v>
      </c>
      <c r="D580" s="54" t="s">
        <v>243</v>
      </c>
      <c r="E580" s="43">
        <v>66651</v>
      </c>
      <c r="F580" s="95">
        <v>70705</v>
      </c>
      <c r="G580" s="122">
        <v>31261.56</v>
      </c>
      <c r="H580" s="113">
        <f t="shared" si="9"/>
        <v>0.4421407255498197</v>
      </c>
    </row>
    <row r="581" spans="1:8" s="22" customFormat="1" ht="15" outlineLevel="1">
      <c r="A581" s="67"/>
      <c r="B581" s="67"/>
      <c r="C581" s="61">
        <v>4260</v>
      </c>
      <c r="D581" s="54" t="s">
        <v>23</v>
      </c>
      <c r="E581" s="43">
        <v>119307</v>
      </c>
      <c r="F581" s="95">
        <v>105800</v>
      </c>
      <c r="G581" s="122">
        <v>63105.59</v>
      </c>
      <c r="H581" s="113">
        <f t="shared" si="9"/>
        <v>0.5964611531190926</v>
      </c>
    </row>
    <row r="582" spans="1:8" s="22" customFormat="1" ht="15" outlineLevel="1">
      <c r="A582" s="67"/>
      <c r="B582" s="67"/>
      <c r="C582" s="61">
        <v>4270</v>
      </c>
      <c r="D582" s="54" t="s">
        <v>24</v>
      </c>
      <c r="E582" s="43">
        <v>93473</v>
      </c>
      <c r="F582" s="95">
        <v>80000</v>
      </c>
      <c r="G582" s="122">
        <v>16441.74</v>
      </c>
      <c r="H582" s="113">
        <f t="shared" si="9"/>
        <v>0.20552175000000003</v>
      </c>
    </row>
    <row r="583" spans="1:8" s="22" customFormat="1" ht="15" outlineLevel="1">
      <c r="A583" s="67"/>
      <c r="B583" s="67"/>
      <c r="C583" s="61">
        <v>4280</v>
      </c>
      <c r="D583" s="54" t="s">
        <v>75</v>
      </c>
      <c r="E583" s="43">
        <v>11451</v>
      </c>
      <c r="F583" s="95">
        <v>6500</v>
      </c>
      <c r="G583" s="122">
        <v>2376.5</v>
      </c>
      <c r="H583" s="113">
        <f t="shared" si="9"/>
        <v>0.3656153846153846</v>
      </c>
    </row>
    <row r="584" spans="1:8" s="22" customFormat="1" ht="15" outlineLevel="1">
      <c r="A584" s="67"/>
      <c r="B584" s="67"/>
      <c r="C584" s="61">
        <v>4300</v>
      </c>
      <c r="D584" s="54" t="s">
        <v>65</v>
      </c>
      <c r="E584" s="43">
        <v>196342</v>
      </c>
      <c r="F584" s="95">
        <v>125050</v>
      </c>
      <c r="G584" s="122">
        <v>53808.07</v>
      </c>
      <c r="H584" s="113">
        <f t="shared" si="9"/>
        <v>0.4302924430227909</v>
      </c>
    </row>
    <row r="585" spans="1:8" s="22" customFormat="1" ht="15" outlineLevel="1">
      <c r="A585" s="67"/>
      <c r="B585" s="67"/>
      <c r="C585" s="61">
        <v>4350</v>
      </c>
      <c r="D585" s="54" t="s">
        <v>140</v>
      </c>
      <c r="E585" s="43">
        <v>3815</v>
      </c>
      <c r="F585" s="95">
        <v>2000</v>
      </c>
      <c r="G585" s="122">
        <v>1106.94</v>
      </c>
      <c r="H585" s="113">
        <f aca="true" t="shared" si="11" ref="H585:H648">G585/F585</f>
        <v>0.55347</v>
      </c>
    </row>
    <row r="586" spans="1:8" s="22" customFormat="1" ht="25.5" outlineLevel="1">
      <c r="A586" s="67"/>
      <c r="B586" s="67"/>
      <c r="C586" s="61">
        <v>4360</v>
      </c>
      <c r="D586" s="54" t="s">
        <v>210</v>
      </c>
      <c r="E586" s="43"/>
      <c r="F586" s="95">
        <v>9000</v>
      </c>
      <c r="G586" s="122">
        <v>4259.14</v>
      </c>
      <c r="H586" s="113">
        <f t="shared" si="11"/>
        <v>0.4732377777777778</v>
      </c>
    </row>
    <row r="587" spans="1:8" s="22" customFormat="1" ht="25.5" outlineLevel="1">
      <c r="A587" s="67"/>
      <c r="B587" s="67"/>
      <c r="C587" s="61">
        <v>4370</v>
      </c>
      <c r="D587" s="54" t="s">
        <v>206</v>
      </c>
      <c r="E587" s="43"/>
      <c r="F587" s="95">
        <v>19000</v>
      </c>
      <c r="G587" s="122">
        <v>6348.48</v>
      </c>
      <c r="H587" s="113">
        <f t="shared" si="11"/>
        <v>0.33413052631578943</v>
      </c>
    </row>
    <row r="588" spans="1:8" s="22" customFormat="1" ht="15" outlineLevel="1">
      <c r="A588" s="67"/>
      <c r="B588" s="67"/>
      <c r="C588" s="61">
        <v>4410</v>
      </c>
      <c r="D588" s="54" t="s">
        <v>25</v>
      </c>
      <c r="E588" s="43">
        <v>5468</v>
      </c>
      <c r="F588" s="95">
        <v>1300</v>
      </c>
      <c r="G588" s="122">
        <v>567.2</v>
      </c>
      <c r="H588" s="113">
        <f t="shared" si="11"/>
        <v>0.43630769230769234</v>
      </c>
    </row>
    <row r="589" spans="1:8" s="22" customFormat="1" ht="15" outlineLevel="1">
      <c r="A589" s="67"/>
      <c r="B589" s="67"/>
      <c r="C589" s="61">
        <v>4430</v>
      </c>
      <c r="D589" s="54" t="s">
        <v>26</v>
      </c>
      <c r="E589" s="43">
        <v>6739</v>
      </c>
      <c r="F589" s="95">
        <v>9200</v>
      </c>
      <c r="G589" s="122">
        <v>5507.6</v>
      </c>
      <c r="H589" s="113">
        <f t="shared" si="11"/>
        <v>0.5986521739130435</v>
      </c>
    </row>
    <row r="590" spans="1:8" s="22" customFormat="1" ht="25.5" outlineLevel="1">
      <c r="A590" s="67"/>
      <c r="B590" s="67"/>
      <c r="C590" s="61">
        <v>4440</v>
      </c>
      <c r="D590" s="54" t="s">
        <v>27</v>
      </c>
      <c r="E590" s="43">
        <v>101960</v>
      </c>
      <c r="F590" s="95">
        <v>82873</v>
      </c>
      <c r="G590" s="122">
        <v>60700</v>
      </c>
      <c r="H590" s="113">
        <f t="shared" si="11"/>
        <v>0.7324460318801057</v>
      </c>
    </row>
    <row r="591" spans="1:8" s="22" customFormat="1" ht="15" outlineLevel="1">
      <c r="A591" s="67"/>
      <c r="B591" s="67"/>
      <c r="C591" s="61">
        <v>4480</v>
      </c>
      <c r="D591" s="54" t="s">
        <v>28</v>
      </c>
      <c r="E591" s="43">
        <v>13944</v>
      </c>
      <c r="F591" s="95">
        <v>25498</v>
      </c>
      <c r="G591" s="122">
        <v>11007.6</v>
      </c>
      <c r="H591" s="113">
        <f t="shared" si="11"/>
        <v>0.4317044474076398</v>
      </c>
    </row>
    <row r="592" spans="1:8" s="22" customFormat="1" ht="25.5" outlineLevel="1">
      <c r="A592" s="67"/>
      <c r="B592" s="67"/>
      <c r="C592" s="61">
        <v>4700</v>
      </c>
      <c r="D592" s="54" t="s">
        <v>207</v>
      </c>
      <c r="E592" s="43"/>
      <c r="F592" s="95">
        <v>5600</v>
      </c>
      <c r="G592" s="122">
        <v>4160</v>
      </c>
      <c r="H592" s="113">
        <f t="shared" si="11"/>
        <v>0.7428571428571429</v>
      </c>
    </row>
    <row r="593" spans="1:8" s="22" customFormat="1" ht="25.5" outlineLevel="1">
      <c r="A593" s="67"/>
      <c r="B593" s="67"/>
      <c r="C593" s="61">
        <v>4740</v>
      </c>
      <c r="D593" s="54" t="s">
        <v>208</v>
      </c>
      <c r="E593" s="43"/>
      <c r="F593" s="95">
        <v>3900</v>
      </c>
      <c r="G593" s="122">
        <v>2694.03</v>
      </c>
      <c r="H593" s="113">
        <f t="shared" si="11"/>
        <v>0.6907769230769232</v>
      </c>
    </row>
    <row r="594" spans="1:8" s="22" customFormat="1" ht="25.5" outlineLevel="1">
      <c r="A594" s="67"/>
      <c r="B594" s="67"/>
      <c r="C594" s="61">
        <v>4750</v>
      </c>
      <c r="D594" s="54" t="s">
        <v>209</v>
      </c>
      <c r="E594" s="43"/>
      <c r="F594" s="95">
        <v>2200</v>
      </c>
      <c r="G594" s="122">
        <v>2152.72</v>
      </c>
      <c r="H594" s="113">
        <f t="shared" si="11"/>
        <v>0.9785090909090908</v>
      </c>
    </row>
    <row r="595" spans="1:8" s="22" customFormat="1" ht="15" outlineLevel="1">
      <c r="A595" s="67"/>
      <c r="B595" s="67"/>
      <c r="C595" s="61">
        <v>6050</v>
      </c>
      <c r="D595" s="54" t="s">
        <v>146</v>
      </c>
      <c r="E595" s="43">
        <v>17982</v>
      </c>
      <c r="F595" s="92">
        <v>739000</v>
      </c>
      <c r="G595" s="124">
        <v>0</v>
      </c>
      <c r="H595" s="113">
        <f t="shared" si="11"/>
        <v>0</v>
      </c>
    </row>
    <row r="596" spans="1:8" s="22" customFormat="1" ht="15">
      <c r="A596" s="67"/>
      <c r="B596" s="67"/>
      <c r="C596" s="41"/>
      <c r="D596" s="48" t="s">
        <v>157</v>
      </c>
      <c r="E596" s="42">
        <f>SUM(E597:E619)</f>
        <v>1702702</v>
      </c>
      <c r="F596" s="87">
        <f>SUM(F597:F620)</f>
        <v>1846900</v>
      </c>
      <c r="G596" s="118">
        <f>SUM(G597:G620)</f>
        <v>914922.01</v>
      </c>
      <c r="H596" s="113">
        <f t="shared" si="11"/>
        <v>0.49538253830743406</v>
      </c>
    </row>
    <row r="597" spans="1:8" s="22" customFormat="1" ht="25.5" outlineLevel="1">
      <c r="A597" s="67"/>
      <c r="B597" s="67"/>
      <c r="C597" s="61">
        <v>3020</v>
      </c>
      <c r="D597" s="54" t="s">
        <v>18</v>
      </c>
      <c r="E597" s="43">
        <v>2257</v>
      </c>
      <c r="F597" s="95">
        <v>4000</v>
      </c>
      <c r="G597" s="122">
        <v>2286.01</v>
      </c>
      <c r="H597" s="113">
        <f t="shared" si="11"/>
        <v>0.5715025</v>
      </c>
    </row>
    <row r="598" spans="1:8" s="22" customFormat="1" ht="15" outlineLevel="1">
      <c r="A598" s="67"/>
      <c r="B598" s="67"/>
      <c r="C598" s="61">
        <v>4010</v>
      </c>
      <c r="D598" s="54" t="s">
        <v>19</v>
      </c>
      <c r="E598" s="43">
        <v>860348</v>
      </c>
      <c r="F598" s="95">
        <v>945950</v>
      </c>
      <c r="G598" s="122">
        <v>434373.05</v>
      </c>
      <c r="H598" s="113">
        <f t="shared" si="11"/>
        <v>0.4591923991754321</v>
      </c>
    </row>
    <row r="599" spans="1:8" s="22" customFormat="1" ht="15" outlineLevel="1">
      <c r="A599" s="67"/>
      <c r="B599" s="67"/>
      <c r="C599" s="61">
        <v>4040</v>
      </c>
      <c r="D599" s="54" t="s">
        <v>20</v>
      </c>
      <c r="E599" s="43">
        <v>64900</v>
      </c>
      <c r="F599" s="95">
        <v>73200</v>
      </c>
      <c r="G599" s="122">
        <v>70399.25</v>
      </c>
      <c r="H599" s="113">
        <f t="shared" si="11"/>
        <v>0.961738387978142</v>
      </c>
    </row>
    <row r="600" spans="1:8" s="22" customFormat="1" ht="15" outlineLevel="1">
      <c r="A600" s="67"/>
      <c r="B600" s="67"/>
      <c r="C600" s="61">
        <v>4110</v>
      </c>
      <c r="D600" s="54" t="s">
        <v>21</v>
      </c>
      <c r="E600" s="43">
        <v>159802</v>
      </c>
      <c r="F600" s="95">
        <v>169190</v>
      </c>
      <c r="G600" s="122">
        <v>83609.24</v>
      </c>
      <c r="H600" s="113">
        <f t="shared" si="11"/>
        <v>0.4941736509249956</v>
      </c>
    </row>
    <row r="601" spans="1:8" s="22" customFormat="1" ht="15" outlineLevel="1">
      <c r="A601" s="67"/>
      <c r="B601" s="67"/>
      <c r="C601" s="61">
        <v>4120</v>
      </c>
      <c r="D601" s="54" t="s">
        <v>22</v>
      </c>
      <c r="E601" s="43">
        <v>22082</v>
      </c>
      <c r="F601" s="95">
        <v>24300</v>
      </c>
      <c r="G601" s="122">
        <v>11247.63</v>
      </c>
      <c r="H601" s="113">
        <f t="shared" si="11"/>
        <v>0.4628654320987654</v>
      </c>
    </row>
    <row r="602" spans="1:8" s="22" customFormat="1" ht="15" outlineLevel="1">
      <c r="A602" s="67"/>
      <c r="B602" s="67"/>
      <c r="C602" s="61">
        <v>4170</v>
      </c>
      <c r="D602" s="54" t="s">
        <v>133</v>
      </c>
      <c r="E602" s="43"/>
      <c r="F602" s="95">
        <v>1000</v>
      </c>
      <c r="G602" s="122">
        <v>240</v>
      </c>
      <c r="H602" s="113">
        <f t="shared" si="11"/>
        <v>0.24</v>
      </c>
    </row>
    <row r="603" spans="1:8" s="22" customFormat="1" ht="15" outlineLevel="1">
      <c r="A603" s="67"/>
      <c r="B603" s="67"/>
      <c r="C603" s="61">
        <v>4210</v>
      </c>
      <c r="D603" s="54" t="s">
        <v>13</v>
      </c>
      <c r="E603" s="43">
        <v>206406</v>
      </c>
      <c r="F603" s="95">
        <v>210000</v>
      </c>
      <c r="G603" s="122">
        <v>102151.08</v>
      </c>
      <c r="H603" s="113">
        <f t="shared" si="11"/>
        <v>0.4864337142857143</v>
      </c>
    </row>
    <row r="604" spans="1:8" s="22" customFormat="1" ht="15" outlineLevel="1">
      <c r="A604" s="67"/>
      <c r="B604" s="67"/>
      <c r="C604" s="61">
        <v>4220</v>
      </c>
      <c r="D604" s="54" t="s">
        <v>71</v>
      </c>
      <c r="E604" s="43">
        <v>193357</v>
      </c>
      <c r="F604" s="95">
        <v>201700</v>
      </c>
      <c r="G604" s="122">
        <v>93566.35</v>
      </c>
      <c r="H604" s="113">
        <f t="shared" si="11"/>
        <v>0.46388869608329203</v>
      </c>
    </row>
    <row r="605" spans="1:8" s="22" customFormat="1" ht="25.5" outlineLevel="1">
      <c r="A605" s="67"/>
      <c r="B605" s="67"/>
      <c r="C605" s="61">
        <v>4230</v>
      </c>
      <c r="D605" s="54" t="s">
        <v>243</v>
      </c>
      <c r="E605" s="43">
        <v>22900</v>
      </c>
      <c r="F605" s="95">
        <f>23600+4170</f>
        <v>27770</v>
      </c>
      <c r="G605" s="122">
        <v>13076.46</v>
      </c>
      <c r="H605" s="113">
        <f t="shared" si="11"/>
        <v>0.4708844076341375</v>
      </c>
    </row>
    <row r="606" spans="1:8" s="22" customFormat="1" ht="15" outlineLevel="1">
      <c r="A606" s="67"/>
      <c r="B606" s="67"/>
      <c r="C606" s="61">
        <v>4260</v>
      </c>
      <c r="D606" s="54" t="s">
        <v>23</v>
      </c>
      <c r="E606" s="43">
        <v>71312</v>
      </c>
      <c r="F606" s="95">
        <v>64000</v>
      </c>
      <c r="G606" s="122">
        <v>37925.19</v>
      </c>
      <c r="H606" s="113">
        <f t="shared" si="11"/>
        <v>0.59258109375</v>
      </c>
    </row>
    <row r="607" spans="1:8" s="22" customFormat="1" ht="15" outlineLevel="1">
      <c r="A607" s="67"/>
      <c r="B607" s="67"/>
      <c r="C607" s="61">
        <v>4270</v>
      </c>
      <c r="D607" s="54" t="s">
        <v>24</v>
      </c>
      <c r="E607" s="43">
        <v>16098</v>
      </c>
      <c r="F607" s="95">
        <v>15000</v>
      </c>
      <c r="G607" s="122">
        <v>6559.4</v>
      </c>
      <c r="H607" s="113">
        <f t="shared" si="11"/>
        <v>0.4372933333333333</v>
      </c>
    </row>
    <row r="608" spans="1:8" s="22" customFormat="1" ht="15" outlineLevel="1">
      <c r="A608" s="67"/>
      <c r="B608" s="67"/>
      <c r="C608" s="61">
        <v>4280</v>
      </c>
      <c r="D608" s="54" t="s">
        <v>75</v>
      </c>
      <c r="E608" s="43">
        <v>1614</v>
      </c>
      <c r="F608" s="95">
        <v>1630</v>
      </c>
      <c r="G608" s="122">
        <v>664.1</v>
      </c>
      <c r="H608" s="113">
        <f t="shared" si="11"/>
        <v>0.4074233128834356</v>
      </c>
    </row>
    <row r="609" spans="1:8" s="22" customFormat="1" ht="15" outlineLevel="1">
      <c r="A609" s="67"/>
      <c r="B609" s="67"/>
      <c r="C609" s="61">
        <v>4300</v>
      </c>
      <c r="D609" s="54" t="s">
        <v>65</v>
      </c>
      <c r="E609" s="43">
        <v>37781</v>
      </c>
      <c r="F609" s="95">
        <v>31000</v>
      </c>
      <c r="G609" s="122">
        <v>17600.82</v>
      </c>
      <c r="H609" s="113">
        <f t="shared" si="11"/>
        <v>0.5677683870967741</v>
      </c>
    </row>
    <row r="610" spans="1:8" s="22" customFormat="1" ht="15" outlineLevel="1">
      <c r="A610" s="67"/>
      <c r="B610" s="67"/>
      <c r="C610" s="61">
        <v>4350</v>
      </c>
      <c r="D610" s="54" t="s">
        <v>140</v>
      </c>
      <c r="E610" s="43">
        <v>1122</v>
      </c>
      <c r="F610" s="95">
        <v>1700</v>
      </c>
      <c r="G610" s="122">
        <v>578.28</v>
      </c>
      <c r="H610" s="113">
        <f t="shared" si="11"/>
        <v>0.3401647058823529</v>
      </c>
    </row>
    <row r="611" spans="1:8" s="22" customFormat="1" ht="25.5" outlineLevel="1">
      <c r="A611" s="67"/>
      <c r="B611" s="67"/>
      <c r="C611" s="61">
        <v>4360</v>
      </c>
      <c r="D611" s="54" t="s">
        <v>210</v>
      </c>
      <c r="E611" s="43"/>
      <c r="F611" s="95">
        <v>3600</v>
      </c>
      <c r="G611" s="122">
        <v>1793.33</v>
      </c>
      <c r="H611" s="113">
        <f t="shared" si="11"/>
        <v>0.4981472222222222</v>
      </c>
    </row>
    <row r="612" spans="1:8" s="22" customFormat="1" ht="25.5" outlineLevel="1">
      <c r="A612" s="67"/>
      <c r="B612" s="67"/>
      <c r="C612" s="61">
        <v>4370</v>
      </c>
      <c r="D612" s="54" t="s">
        <v>206</v>
      </c>
      <c r="E612" s="43"/>
      <c r="F612" s="95">
        <v>8400</v>
      </c>
      <c r="G612" s="122">
        <v>2901.67</v>
      </c>
      <c r="H612" s="113">
        <f t="shared" si="11"/>
        <v>0.34543690476190475</v>
      </c>
    </row>
    <row r="613" spans="1:8" s="22" customFormat="1" ht="15" outlineLevel="1">
      <c r="A613" s="67"/>
      <c r="B613" s="67"/>
      <c r="C613" s="61">
        <v>4410</v>
      </c>
      <c r="D613" s="54" t="s">
        <v>25</v>
      </c>
      <c r="E613" s="43">
        <v>1608</v>
      </c>
      <c r="F613" s="95">
        <v>2150</v>
      </c>
      <c r="G613" s="122">
        <v>372.54</v>
      </c>
      <c r="H613" s="113">
        <f t="shared" si="11"/>
        <v>0.17327441860465118</v>
      </c>
    </row>
    <row r="614" spans="1:8" s="22" customFormat="1" ht="15" outlineLevel="1">
      <c r="A614" s="67"/>
      <c r="B614" s="67"/>
      <c r="C614" s="61">
        <v>4430</v>
      </c>
      <c r="D614" s="54" t="s">
        <v>26</v>
      </c>
      <c r="E614" s="43">
        <v>3497</v>
      </c>
      <c r="F614" s="95">
        <f>5000+450</f>
        <v>5450</v>
      </c>
      <c r="G614" s="122">
        <v>2002</v>
      </c>
      <c r="H614" s="113">
        <f t="shared" si="11"/>
        <v>0.3673394495412844</v>
      </c>
    </row>
    <row r="615" spans="1:8" s="22" customFormat="1" ht="25.5" outlineLevel="1">
      <c r="A615" s="67"/>
      <c r="B615" s="67"/>
      <c r="C615" s="61">
        <v>4440</v>
      </c>
      <c r="D615" s="54" t="s">
        <v>27</v>
      </c>
      <c r="E615" s="43">
        <v>35513</v>
      </c>
      <c r="F615" s="95">
        <v>38620</v>
      </c>
      <c r="G615" s="122">
        <v>28966</v>
      </c>
      <c r="H615" s="113">
        <f t="shared" si="11"/>
        <v>0.7500258933195235</v>
      </c>
    </row>
    <row r="616" spans="1:8" s="22" customFormat="1" ht="15" outlineLevel="1">
      <c r="A616" s="67"/>
      <c r="B616" s="67"/>
      <c r="C616" s="61">
        <v>4480</v>
      </c>
      <c r="D616" s="54" t="s">
        <v>28</v>
      </c>
      <c r="E616" s="43">
        <v>2105</v>
      </c>
      <c r="F616" s="95">
        <v>2240</v>
      </c>
      <c r="G616" s="122">
        <v>829</v>
      </c>
      <c r="H616" s="113">
        <f t="shared" si="11"/>
        <v>0.37008928571428573</v>
      </c>
    </row>
    <row r="617" spans="1:8" s="22" customFormat="1" ht="25.5" outlineLevel="1">
      <c r="A617" s="67"/>
      <c r="B617" s="67"/>
      <c r="C617" s="61">
        <v>4700</v>
      </c>
      <c r="D617" s="54" t="s">
        <v>207</v>
      </c>
      <c r="E617" s="43"/>
      <c r="F617" s="95">
        <v>1700</v>
      </c>
      <c r="G617" s="122">
        <v>2633</v>
      </c>
      <c r="H617" s="113">
        <f t="shared" si="11"/>
        <v>1.5488235294117647</v>
      </c>
    </row>
    <row r="618" spans="1:8" s="22" customFormat="1" ht="25.5" outlineLevel="1">
      <c r="A618" s="67"/>
      <c r="B618" s="67"/>
      <c r="C618" s="61">
        <v>4740</v>
      </c>
      <c r="D618" s="54" t="s">
        <v>208</v>
      </c>
      <c r="E618" s="43"/>
      <c r="F618" s="95">
        <v>1300</v>
      </c>
      <c r="G618" s="122">
        <v>318.89</v>
      </c>
      <c r="H618" s="113">
        <f t="shared" si="11"/>
        <v>0.2453</v>
      </c>
    </row>
    <row r="619" spans="1:8" s="22" customFormat="1" ht="25.5" outlineLevel="1">
      <c r="A619" s="67"/>
      <c r="B619" s="67"/>
      <c r="C619" s="61">
        <v>4750</v>
      </c>
      <c r="D619" s="54" t="s">
        <v>209</v>
      </c>
      <c r="E619" s="43"/>
      <c r="F619" s="95">
        <v>1000</v>
      </c>
      <c r="G619" s="122">
        <v>828.72</v>
      </c>
      <c r="H619" s="113">
        <f t="shared" si="11"/>
        <v>0.82872</v>
      </c>
    </row>
    <row r="620" spans="1:8" ht="25.5" outlineLevel="2">
      <c r="A620" s="30"/>
      <c r="B620" s="30"/>
      <c r="C620" s="35">
        <v>6060</v>
      </c>
      <c r="D620" s="52" t="s">
        <v>235</v>
      </c>
      <c r="E620" s="43">
        <v>93852</v>
      </c>
      <c r="F620" s="88">
        <v>12000</v>
      </c>
      <c r="G620" s="123">
        <v>0</v>
      </c>
      <c r="H620" s="113">
        <f t="shared" si="11"/>
        <v>0</v>
      </c>
    </row>
    <row r="621" spans="1:8" s="22" customFormat="1" ht="15">
      <c r="A621" s="37"/>
      <c r="B621" s="37"/>
      <c r="C621" s="41"/>
      <c r="D621" s="48" t="s">
        <v>158</v>
      </c>
      <c r="E621" s="42">
        <f>SUM(E622:E644)</f>
        <v>1526020</v>
      </c>
      <c r="F621" s="87">
        <f>SUM(F622:F644)</f>
        <v>1368943</v>
      </c>
      <c r="G621" s="121">
        <f>SUM(G622:G644)</f>
        <v>633814.1299999997</v>
      </c>
      <c r="H621" s="113">
        <f t="shared" si="11"/>
        <v>0.4629952671513713</v>
      </c>
    </row>
    <row r="622" spans="1:8" s="22" customFormat="1" ht="25.5" outlineLevel="1">
      <c r="A622" s="67"/>
      <c r="B622" s="67"/>
      <c r="C622" s="61">
        <v>3020</v>
      </c>
      <c r="D622" s="54" t="s">
        <v>18</v>
      </c>
      <c r="E622" s="43">
        <v>1400</v>
      </c>
      <c r="F622" s="95">
        <v>2000</v>
      </c>
      <c r="G622" s="122">
        <v>19.99</v>
      </c>
      <c r="H622" s="113">
        <f t="shared" si="11"/>
        <v>0.009994999999999999</v>
      </c>
    </row>
    <row r="623" spans="1:8" s="22" customFormat="1" ht="15" outlineLevel="1">
      <c r="A623" s="67"/>
      <c r="B623" s="67"/>
      <c r="C623" s="61">
        <v>4010</v>
      </c>
      <c r="D623" s="54" t="s">
        <v>19</v>
      </c>
      <c r="E623" s="43">
        <v>774897</v>
      </c>
      <c r="F623" s="95">
        <v>683620</v>
      </c>
      <c r="G623" s="122">
        <v>330764.95</v>
      </c>
      <c r="H623" s="113">
        <f t="shared" si="11"/>
        <v>0.48384329013194466</v>
      </c>
    </row>
    <row r="624" spans="1:8" s="22" customFormat="1" ht="15" outlineLevel="1">
      <c r="A624" s="67"/>
      <c r="B624" s="67"/>
      <c r="C624" s="61">
        <v>4040</v>
      </c>
      <c r="D624" s="54" t="s">
        <v>20</v>
      </c>
      <c r="E624" s="43">
        <v>66280</v>
      </c>
      <c r="F624" s="95">
        <v>52000</v>
      </c>
      <c r="G624" s="122">
        <v>49584.92</v>
      </c>
      <c r="H624" s="113">
        <f t="shared" si="11"/>
        <v>0.9535561538461538</v>
      </c>
    </row>
    <row r="625" spans="1:8" s="22" customFormat="1" ht="15" outlineLevel="1">
      <c r="A625" s="67"/>
      <c r="B625" s="67"/>
      <c r="C625" s="61">
        <v>4110</v>
      </c>
      <c r="D625" s="54" t="s">
        <v>21</v>
      </c>
      <c r="E625" s="43">
        <v>138172</v>
      </c>
      <c r="F625" s="95">
        <v>125070</v>
      </c>
      <c r="G625" s="122">
        <v>63750.83</v>
      </c>
      <c r="H625" s="113">
        <f t="shared" si="11"/>
        <v>0.5097211961301671</v>
      </c>
    </row>
    <row r="626" spans="1:8" s="22" customFormat="1" ht="15" outlineLevel="1">
      <c r="A626" s="67"/>
      <c r="B626" s="67"/>
      <c r="C626" s="61">
        <v>4120</v>
      </c>
      <c r="D626" s="54" t="s">
        <v>22</v>
      </c>
      <c r="E626" s="43">
        <v>14667</v>
      </c>
      <c r="F626" s="95">
        <v>17920</v>
      </c>
      <c r="G626" s="122">
        <v>9101.85</v>
      </c>
      <c r="H626" s="113">
        <f t="shared" si="11"/>
        <v>0.5079157366071428</v>
      </c>
    </row>
    <row r="627" spans="1:8" s="22" customFormat="1" ht="15" outlineLevel="1">
      <c r="A627" s="67"/>
      <c r="B627" s="67"/>
      <c r="C627" s="61">
        <v>4170</v>
      </c>
      <c r="D627" s="54" t="s">
        <v>130</v>
      </c>
      <c r="E627" s="43">
        <v>15454</v>
      </c>
      <c r="F627" s="95">
        <v>8400</v>
      </c>
      <c r="G627" s="122">
        <v>400</v>
      </c>
      <c r="H627" s="113">
        <f t="shared" si="11"/>
        <v>0.047619047619047616</v>
      </c>
    </row>
    <row r="628" spans="1:8" s="22" customFormat="1" ht="15" outlineLevel="1">
      <c r="A628" s="67"/>
      <c r="B628" s="67"/>
      <c r="C628" s="61">
        <v>4210</v>
      </c>
      <c r="D628" s="54" t="s">
        <v>13</v>
      </c>
      <c r="E628" s="43">
        <v>181229</v>
      </c>
      <c r="F628" s="95">
        <v>163200</v>
      </c>
      <c r="G628" s="122">
        <v>49953.6</v>
      </c>
      <c r="H628" s="113">
        <f t="shared" si="11"/>
        <v>0.30608823529411766</v>
      </c>
    </row>
    <row r="629" spans="1:8" s="22" customFormat="1" ht="15" outlineLevel="1">
      <c r="A629" s="67"/>
      <c r="B629" s="67"/>
      <c r="C629" s="61">
        <v>4220</v>
      </c>
      <c r="D629" s="54" t="s">
        <v>71</v>
      </c>
      <c r="E629" s="43">
        <v>150336</v>
      </c>
      <c r="F629" s="95">
        <v>138900</v>
      </c>
      <c r="G629" s="122">
        <v>53292.23</v>
      </c>
      <c r="H629" s="113">
        <f t="shared" si="11"/>
        <v>0.38367336213102954</v>
      </c>
    </row>
    <row r="630" spans="1:8" s="22" customFormat="1" ht="25.5" outlineLevel="1">
      <c r="A630" s="67"/>
      <c r="B630" s="67"/>
      <c r="C630" s="61">
        <v>4230</v>
      </c>
      <c r="D630" s="54" t="s">
        <v>243</v>
      </c>
      <c r="E630" s="43">
        <v>17141</v>
      </c>
      <c r="F630" s="95">
        <f>16300+2870</f>
        <v>19170</v>
      </c>
      <c r="G630" s="122">
        <v>8434.2</v>
      </c>
      <c r="H630" s="113">
        <f t="shared" si="11"/>
        <v>0.4399687010954617</v>
      </c>
    </row>
    <row r="631" spans="1:8" s="22" customFormat="1" ht="15" outlineLevel="1">
      <c r="A631" s="67"/>
      <c r="B631" s="67"/>
      <c r="C631" s="61">
        <v>4260</v>
      </c>
      <c r="D631" s="54" t="s">
        <v>23</v>
      </c>
      <c r="E631" s="43">
        <v>53982</v>
      </c>
      <c r="F631" s="95">
        <v>42800</v>
      </c>
      <c r="G631" s="122">
        <v>17711.46</v>
      </c>
      <c r="H631" s="113">
        <f t="shared" si="11"/>
        <v>0.4138191588785047</v>
      </c>
    </row>
    <row r="632" spans="1:8" s="22" customFormat="1" ht="15" outlineLevel="1">
      <c r="A632" s="67"/>
      <c r="B632" s="67"/>
      <c r="C632" s="61">
        <v>4270</v>
      </c>
      <c r="D632" s="54" t="s">
        <v>24</v>
      </c>
      <c r="E632" s="43">
        <v>20840</v>
      </c>
      <c r="F632" s="95">
        <v>15500</v>
      </c>
      <c r="G632" s="122">
        <v>4452.73</v>
      </c>
      <c r="H632" s="113">
        <f t="shared" si="11"/>
        <v>0.2872729032258064</v>
      </c>
    </row>
    <row r="633" spans="1:8" s="22" customFormat="1" ht="15" outlineLevel="1">
      <c r="A633" s="67"/>
      <c r="B633" s="67"/>
      <c r="C633" s="61">
        <v>4280</v>
      </c>
      <c r="D633" s="54" t="s">
        <v>75</v>
      </c>
      <c r="E633" s="43">
        <v>658</v>
      </c>
      <c r="F633" s="95">
        <v>2800</v>
      </c>
      <c r="G633" s="122">
        <v>158</v>
      </c>
      <c r="H633" s="113">
        <f t="shared" si="11"/>
        <v>0.056428571428571425</v>
      </c>
    </row>
    <row r="634" spans="1:8" s="22" customFormat="1" ht="15" outlineLevel="1">
      <c r="A634" s="67"/>
      <c r="B634" s="67"/>
      <c r="C634" s="61">
        <v>4300</v>
      </c>
      <c r="D634" s="54" t="s">
        <v>65</v>
      </c>
      <c r="E634" s="43">
        <v>41535</v>
      </c>
      <c r="F634" s="95">
        <v>37885</v>
      </c>
      <c r="G634" s="122">
        <v>14847.44</v>
      </c>
      <c r="H634" s="113">
        <f t="shared" si="11"/>
        <v>0.3919081430645374</v>
      </c>
    </row>
    <row r="635" spans="1:8" s="22" customFormat="1" ht="15" outlineLevel="1">
      <c r="A635" s="67"/>
      <c r="B635" s="67"/>
      <c r="C635" s="61">
        <v>4350</v>
      </c>
      <c r="D635" s="54" t="s">
        <v>140</v>
      </c>
      <c r="E635" s="43">
        <v>1266</v>
      </c>
      <c r="F635" s="95">
        <v>1600</v>
      </c>
      <c r="G635" s="122">
        <v>623.97</v>
      </c>
      <c r="H635" s="113">
        <f t="shared" si="11"/>
        <v>0.38998125</v>
      </c>
    </row>
    <row r="636" spans="1:8" s="22" customFormat="1" ht="25.5" outlineLevel="1">
      <c r="A636" s="67"/>
      <c r="B636" s="67"/>
      <c r="C636" s="61">
        <v>4360</v>
      </c>
      <c r="D636" s="54" t="s">
        <v>210</v>
      </c>
      <c r="E636" s="43"/>
      <c r="F636" s="95">
        <v>1300</v>
      </c>
      <c r="G636" s="122">
        <v>842.74</v>
      </c>
      <c r="H636" s="113">
        <f t="shared" si="11"/>
        <v>0.6482615384615384</v>
      </c>
    </row>
    <row r="637" spans="1:8" s="22" customFormat="1" ht="25.5" outlineLevel="1">
      <c r="A637" s="67"/>
      <c r="B637" s="67"/>
      <c r="C637" s="61">
        <v>4370</v>
      </c>
      <c r="D637" s="54" t="s">
        <v>206</v>
      </c>
      <c r="E637" s="43"/>
      <c r="F637" s="95">
        <v>9200</v>
      </c>
      <c r="G637" s="122">
        <v>3695.07</v>
      </c>
      <c r="H637" s="113">
        <f t="shared" si="11"/>
        <v>0.4016380434782609</v>
      </c>
    </row>
    <row r="638" spans="1:8" s="22" customFormat="1" ht="15" outlineLevel="1">
      <c r="A638" s="67"/>
      <c r="B638" s="67"/>
      <c r="C638" s="61">
        <v>4410</v>
      </c>
      <c r="D638" s="54" t="s">
        <v>25</v>
      </c>
      <c r="E638" s="43">
        <v>395</v>
      </c>
      <c r="F638" s="95">
        <v>2500</v>
      </c>
      <c r="G638" s="122">
        <v>17.2</v>
      </c>
      <c r="H638" s="113">
        <f t="shared" si="11"/>
        <v>0.00688</v>
      </c>
    </row>
    <row r="639" spans="1:8" s="22" customFormat="1" ht="15" outlineLevel="1">
      <c r="A639" s="67"/>
      <c r="B639" s="67"/>
      <c r="C639" s="61">
        <v>4430</v>
      </c>
      <c r="D639" s="54" t="s">
        <v>26</v>
      </c>
      <c r="E639" s="43">
        <v>8447</v>
      </c>
      <c r="F639" s="95">
        <v>9600</v>
      </c>
      <c r="G639" s="122">
        <v>2285</v>
      </c>
      <c r="H639" s="113">
        <f t="shared" si="11"/>
        <v>0.23802083333333332</v>
      </c>
    </row>
    <row r="640" spans="1:8" s="22" customFormat="1" ht="25.5" outlineLevel="1">
      <c r="A640" s="67"/>
      <c r="B640" s="67"/>
      <c r="C640" s="61">
        <v>4440</v>
      </c>
      <c r="D640" s="54" t="s">
        <v>27</v>
      </c>
      <c r="E640" s="43">
        <v>36449</v>
      </c>
      <c r="F640" s="95">
        <v>28563</v>
      </c>
      <c r="G640" s="122">
        <v>20450</v>
      </c>
      <c r="H640" s="113">
        <f t="shared" si="11"/>
        <v>0.7159612085565241</v>
      </c>
    </row>
    <row r="641" spans="1:8" s="22" customFormat="1" ht="15" outlineLevel="1">
      <c r="A641" s="67"/>
      <c r="B641" s="67"/>
      <c r="C641" s="61">
        <v>4480</v>
      </c>
      <c r="D641" s="54" t="s">
        <v>28</v>
      </c>
      <c r="E641" s="43">
        <v>2872</v>
      </c>
      <c r="F641" s="95">
        <v>1715</v>
      </c>
      <c r="G641" s="122">
        <v>946.5</v>
      </c>
      <c r="H641" s="113">
        <f t="shared" si="11"/>
        <v>0.5518950437317784</v>
      </c>
    </row>
    <row r="642" spans="1:8" s="22" customFormat="1" ht="25.5" outlineLevel="1">
      <c r="A642" s="67"/>
      <c r="B642" s="67"/>
      <c r="C642" s="61">
        <v>4700</v>
      </c>
      <c r="D642" s="54" t="s">
        <v>207</v>
      </c>
      <c r="E642" s="43"/>
      <c r="F642" s="95">
        <v>3200</v>
      </c>
      <c r="G642" s="122">
        <v>2270</v>
      </c>
      <c r="H642" s="113">
        <f t="shared" si="11"/>
        <v>0.709375</v>
      </c>
    </row>
    <row r="643" spans="1:8" s="22" customFormat="1" ht="25.5" outlineLevel="1">
      <c r="A643" s="67"/>
      <c r="B643" s="67"/>
      <c r="C643" s="61">
        <v>4740</v>
      </c>
      <c r="D643" s="54" t="s">
        <v>208</v>
      </c>
      <c r="E643" s="43"/>
      <c r="F643" s="95">
        <v>1300</v>
      </c>
      <c r="G643" s="122">
        <v>0</v>
      </c>
      <c r="H643" s="113">
        <f t="shared" si="11"/>
        <v>0</v>
      </c>
    </row>
    <row r="644" spans="1:8" s="22" customFormat="1" ht="25.5" outlineLevel="1">
      <c r="A644" s="67"/>
      <c r="B644" s="67"/>
      <c r="C644" s="61">
        <v>4750</v>
      </c>
      <c r="D644" s="54" t="s">
        <v>209</v>
      </c>
      <c r="E644" s="43"/>
      <c r="F644" s="95">
        <v>700</v>
      </c>
      <c r="G644" s="122">
        <v>211.45</v>
      </c>
      <c r="H644" s="113">
        <f t="shared" si="11"/>
        <v>0.30207142857142855</v>
      </c>
    </row>
    <row r="645" spans="1:8" s="4" customFormat="1" ht="15.75">
      <c r="A645" s="37"/>
      <c r="B645" s="37">
        <v>85203</v>
      </c>
      <c r="C645" s="41"/>
      <c r="D645" s="48" t="s">
        <v>142</v>
      </c>
      <c r="E645" s="42">
        <f>SUM(E646:E667)</f>
        <v>158207</v>
      </c>
      <c r="F645" s="86">
        <f>SUM(F646:F668)</f>
        <v>673870</v>
      </c>
      <c r="G645" s="117">
        <f>SUM(G646:G668)</f>
        <v>327186.62000000005</v>
      </c>
      <c r="H645" s="113">
        <f t="shared" si="11"/>
        <v>0.4855337379613279</v>
      </c>
    </row>
    <row r="646" spans="1:8" s="22" customFormat="1" ht="25.5" outlineLevel="1">
      <c r="A646" s="67"/>
      <c r="B646" s="67"/>
      <c r="C646" s="61">
        <v>3020</v>
      </c>
      <c r="D646" s="54" t="s">
        <v>18</v>
      </c>
      <c r="E646" s="43"/>
      <c r="F646" s="87">
        <f>F670+F694</f>
        <v>800</v>
      </c>
      <c r="G646" s="118">
        <v>40.26</v>
      </c>
      <c r="H646" s="113">
        <f t="shared" si="11"/>
        <v>0.050324999999999995</v>
      </c>
    </row>
    <row r="647" spans="1:8" s="22" customFormat="1" ht="15" outlineLevel="1">
      <c r="A647" s="67"/>
      <c r="B647" s="67"/>
      <c r="C647" s="61">
        <v>4010</v>
      </c>
      <c r="D647" s="54" t="s">
        <v>19</v>
      </c>
      <c r="E647" s="43">
        <v>64665</v>
      </c>
      <c r="F647" s="87">
        <f>F671+F695</f>
        <v>326340</v>
      </c>
      <c r="G647" s="118">
        <v>154322.96</v>
      </c>
      <c r="H647" s="113">
        <f t="shared" si="11"/>
        <v>0.4728901146044003</v>
      </c>
    </row>
    <row r="648" spans="1:8" s="22" customFormat="1" ht="15" outlineLevel="1">
      <c r="A648" s="67"/>
      <c r="B648" s="67"/>
      <c r="C648" s="61">
        <v>4040</v>
      </c>
      <c r="D648" s="54" t="s">
        <v>20</v>
      </c>
      <c r="E648" s="43"/>
      <c r="F648" s="87">
        <f>F672+F696</f>
        <v>17403</v>
      </c>
      <c r="G648" s="118">
        <v>17403</v>
      </c>
      <c r="H648" s="113">
        <f t="shared" si="11"/>
        <v>1</v>
      </c>
    </row>
    <row r="649" spans="1:8" s="22" customFormat="1" ht="15" outlineLevel="1">
      <c r="A649" s="67"/>
      <c r="B649" s="67"/>
      <c r="C649" s="61">
        <v>4110</v>
      </c>
      <c r="D649" s="54" t="s">
        <v>21</v>
      </c>
      <c r="E649" s="43">
        <v>11892</v>
      </c>
      <c r="F649" s="87">
        <f>F673+F697</f>
        <v>59350</v>
      </c>
      <c r="G649" s="118">
        <v>30893.48</v>
      </c>
      <c r="H649" s="113">
        <f aca="true" t="shared" si="12" ref="H649:H712">G649/F649</f>
        <v>0.5205304128053917</v>
      </c>
    </row>
    <row r="650" spans="1:8" s="22" customFormat="1" ht="15" outlineLevel="1">
      <c r="A650" s="67"/>
      <c r="B650" s="67"/>
      <c r="C650" s="61">
        <v>4120</v>
      </c>
      <c r="D650" s="54" t="s">
        <v>22</v>
      </c>
      <c r="E650" s="43">
        <v>1235</v>
      </c>
      <c r="F650" s="87">
        <f>F674+F698</f>
        <v>8480</v>
      </c>
      <c r="G650" s="118">
        <v>4388.48</v>
      </c>
      <c r="H650" s="113">
        <f t="shared" si="12"/>
        <v>0.5175094339622641</v>
      </c>
    </row>
    <row r="651" spans="1:8" s="22" customFormat="1" ht="15" outlineLevel="1">
      <c r="A651" s="67"/>
      <c r="B651" s="67"/>
      <c r="C651" s="61">
        <v>4170</v>
      </c>
      <c r="D651" s="54" t="s">
        <v>132</v>
      </c>
      <c r="E651" s="43">
        <v>8800</v>
      </c>
      <c r="F651" s="87">
        <f>F675</f>
        <v>16800</v>
      </c>
      <c r="G651" s="118">
        <v>4022.91</v>
      </c>
      <c r="H651" s="113">
        <f t="shared" si="12"/>
        <v>0.23945892857142856</v>
      </c>
    </row>
    <row r="652" spans="1:8" s="22" customFormat="1" ht="15" outlineLevel="1">
      <c r="A652" s="67"/>
      <c r="B652" s="67"/>
      <c r="C652" s="61">
        <v>4210</v>
      </c>
      <c r="D652" s="54" t="s">
        <v>13</v>
      </c>
      <c r="E652" s="43">
        <v>51634</v>
      </c>
      <c r="F652" s="87">
        <f>F676+F699</f>
        <v>124358</v>
      </c>
      <c r="G652" s="118">
        <v>60201.99</v>
      </c>
      <c r="H652" s="113">
        <f t="shared" si="12"/>
        <v>0.48410226925489314</v>
      </c>
    </row>
    <row r="653" spans="1:8" s="22" customFormat="1" ht="15" outlineLevel="1">
      <c r="A653" s="67"/>
      <c r="B653" s="67"/>
      <c r="C653" s="61">
        <v>4220</v>
      </c>
      <c r="D653" s="54" t="s">
        <v>71</v>
      </c>
      <c r="E653" s="43">
        <v>4877</v>
      </c>
      <c r="F653" s="87">
        <f>F677+F700</f>
        <v>43400</v>
      </c>
      <c r="G653" s="118">
        <v>16093.71</v>
      </c>
      <c r="H653" s="113">
        <f t="shared" si="12"/>
        <v>0.37082281105990783</v>
      </c>
    </row>
    <row r="654" spans="1:8" s="22" customFormat="1" ht="25.5" outlineLevel="1">
      <c r="A654" s="67"/>
      <c r="B654" s="67"/>
      <c r="C654" s="61">
        <v>4230</v>
      </c>
      <c r="D654" s="54" t="s">
        <v>243</v>
      </c>
      <c r="E654" s="43"/>
      <c r="F654" s="87">
        <f>F678</f>
        <v>200</v>
      </c>
      <c r="G654" s="118">
        <v>0</v>
      </c>
      <c r="H654" s="113">
        <f t="shared" si="12"/>
        <v>0</v>
      </c>
    </row>
    <row r="655" spans="1:8" s="22" customFormat="1" ht="12" customHeight="1" outlineLevel="1">
      <c r="A655" s="67"/>
      <c r="B655" s="67"/>
      <c r="C655" s="61">
        <v>4260</v>
      </c>
      <c r="D655" s="54" t="s">
        <v>23</v>
      </c>
      <c r="E655" s="43">
        <v>2280</v>
      </c>
      <c r="F655" s="87">
        <f>F679+F701</f>
        <v>15000</v>
      </c>
      <c r="G655" s="118">
        <v>4841.33</v>
      </c>
      <c r="H655" s="113">
        <f t="shared" si="12"/>
        <v>0.32275533333333334</v>
      </c>
    </row>
    <row r="656" spans="1:8" s="22" customFormat="1" ht="15" outlineLevel="1">
      <c r="A656" s="67"/>
      <c r="B656" s="67"/>
      <c r="C656" s="61">
        <v>4270</v>
      </c>
      <c r="D656" s="54" t="s">
        <v>24</v>
      </c>
      <c r="E656" s="43">
        <v>7440</v>
      </c>
      <c r="F656" s="87">
        <f>F680+F702</f>
        <v>4700</v>
      </c>
      <c r="G656" s="118">
        <v>2976.5</v>
      </c>
      <c r="H656" s="113">
        <f t="shared" si="12"/>
        <v>0.6332978723404256</v>
      </c>
    </row>
    <row r="657" spans="1:8" s="22" customFormat="1" ht="15" outlineLevel="1">
      <c r="A657" s="67"/>
      <c r="B657" s="67"/>
      <c r="C657" s="61">
        <v>4280</v>
      </c>
      <c r="D657" s="54" t="s">
        <v>75</v>
      </c>
      <c r="E657" s="43">
        <v>162</v>
      </c>
      <c r="F657" s="87">
        <f>F681+F703</f>
        <v>1200</v>
      </c>
      <c r="G657" s="118">
        <v>290</v>
      </c>
      <c r="H657" s="113">
        <f t="shared" si="12"/>
        <v>0.24166666666666667</v>
      </c>
    </row>
    <row r="658" spans="1:8" s="22" customFormat="1" ht="15" outlineLevel="1">
      <c r="A658" s="67"/>
      <c r="B658" s="67"/>
      <c r="C658" s="61">
        <v>4300</v>
      </c>
      <c r="D658" s="54" t="s">
        <v>65</v>
      </c>
      <c r="E658" s="43">
        <v>1835</v>
      </c>
      <c r="F658" s="87">
        <f>F682+F704</f>
        <v>18100</v>
      </c>
      <c r="G658" s="118">
        <v>7635.76</v>
      </c>
      <c r="H658" s="113">
        <f t="shared" si="12"/>
        <v>0.42186519337016576</v>
      </c>
    </row>
    <row r="659" spans="1:8" s="22" customFormat="1" ht="25.5" outlineLevel="1">
      <c r="A659" s="67"/>
      <c r="B659" s="67"/>
      <c r="C659" s="61">
        <v>4360</v>
      </c>
      <c r="D659" s="54" t="s">
        <v>210</v>
      </c>
      <c r="E659" s="43"/>
      <c r="F659" s="87">
        <f>F683</f>
        <v>300</v>
      </c>
      <c r="G659" s="118">
        <v>171.78</v>
      </c>
      <c r="H659" s="113">
        <f t="shared" si="12"/>
        <v>0.5726</v>
      </c>
    </row>
    <row r="660" spans="1:8" s="22" customFormat="1" ht="25.5" outlineLevel="1">
      <c r="A660" s="67"/>
      <c r="B660" s="67"/>
      <c r="C660" s="61">
        <v>4370</v>
      </c>
      <c r="D660" s="54" t="s">
        <v>206</v>
      </c>
      <c r="E660" s="43"/>
      <c r="F660" s="87">
        <f>F684+F705</f>
        <v>4200</v>
      </c>
      <c r="G660" s="118">
        <v>2109.75</v>
      </c>
      <c r="H660" s="113">
        <f t="shared" si="12"/>
        <v>0.5023214285714286</v>
      </c>
    </row>
    <row r="661" spans="1:8" s="22" customFormat="1" ht="15" outlineLevel="1">
      <c r="A661" s="67"/>
      <c r="B661" s="67"/>
      <c r="C661" s="61">
        <v>4410</v>
      </c>
      <c r="D661" s="54" t="s">
        <v>25</v>
      </c>
      <c r="E661" s="43"/>
      <c r="F661" s="87">
        <f>F685</f>
        <v>300</v>
      </c>
      <c r="G661" s="118">
        <v>0</v>
      </c>
      <c r="H661" s="113">
        <f t="shared" si="12"/>
        <v>0</v>
      </c>
    </row>
    <row r="662" spans="1:8" s="22" customFormat="1" ht="15" outlineLevel="1">
      <c r="A662" s="67"/>
      <c r="B662" s="67"/>
      <c r="C662" s="61">
        <v>4430</v>
      </c>
      <c r="D662" s="54" t="s">
        <v>26</v>
      </c>
      <c r="E662" s="43"/>
      <c r="F662" s="87">
        <f>F686+F706</f>
        <v>8300</v>
      </c>
      <c r="G662" s="118">
        <v>3025</v>
      </c>
      <c r="H662" s="113">
        <f t="shared" si="12"/>
        <v>0.3644578313253012</v>
      </c>
    </row>
    <row r="663" spans="1:8" s="22" customFormat="1" ht="25.5" outlineLevel="1">
      <c r="A663" s="67"/>
      <c r="B663" s="67"/>
      <c r="C663" s="61">
        <v>4440</v>
      </c>
      <c r="D663" s="54" t="s">
        <v>27</v>
      </c>
      <c r="E663" s="43">
        <v>2994</v>
      </c>
      <c r="F663" s="87">
        <f>F687+F707</f>
        <v>13977</v>
      </c>
      <c r="G663" s="118">
        <v>11550</v>
      </c>
      <c r="H663" s="113">
        <f t="shared" si="12"/>
        <v>0.8263575874651212</v>
      </c>
    </row>
    <row r="664" spans="1:8" s="22" customFormat="1" ht="15" outlineLevel="1">
      <c r="A664" s="67"/>
      <c r="B664" s="67"/>
      <c r="C664" s="61">
        <v>4480</v>
      </c>
      <c r="D664" s="54" t="s">
        <v>28</v>
      </c>
      <c r="E664" s="43">
        <v>393</v>
      </c>
      <c r="F664" s="87">
        <f>F688+F708</f>
        <v>4527</v>
      </c>
      <c r="G664" s="118">
        <v>2513.48</v>
      </c>
      <c r="H664" s="113">
        <f t="shared" si="12"/>
        <v>0.5552197923569693</v>
      </c>
    </row>
    <row r="665" spans="1:8" s="22" customFormat="1" ht="15" outlineLevel="1">
      <c r="A665" s="30"/>
      <c r="B665" s="30"/>
      <c r="C665" s="61">
        <v>4520</v>
      </c>
      <c r="D665" s="54" t="s">
        <v>242</v>
      </c>
      <c r="E665" s="43"/>
      <c r="F665" s="92">
        <v>771</v>
      </c>
      <c r="G665" s="124">
        <v>439.8</v>
      </c>
      <c r="H665" s="113">
        <f t="shared" si="12"/>
        <v>0.5704280155642023</v>
      </c>
    </row>
    <row r="666" spans="1:8" s="22" customFormat="1" ht="24.75" customHeight="1" outlineLevel="1">
      <c r="A666" s="67"/>
      <c r="B666" s="67"/>
      <c r="C666" s="61">
        <v>4700</v>
      </c>
      <c r="D666" s="54" t="s">
        <v>207</v>
      </c>
      <c r="E666" s="43"/>
      <c r="F666" s="87">
        <f>F690+F710</f>
        <v>4064</v>
      </c>
      <c r="G666" s="118">
        <v>3730</v>
      </c>
      <c r="H666" s="113">
        <f t="shared" si="12"/>
        <v>0.9178149606299213</v>
      </c>
    </row>
    <row r="667" spans="1:8" s="22" customFormat="1" ht="25.5" outlineLevel="1">
      <c r="A667" s="67"/>
      <c r="B667" s="67"/>
      <c r="C667" s="61">
        <v>4740</v>
      </c>
      <c r="D667" s="54" t="s">
        <v>208</v>
      </c>
      <c r="E667" s="43"/>
      <c r="F667" s="87">
        <f>F691+F711</f>
        <v>800</v>
      </c>
      <c r="G667" s="118">
        <v>332.64</v>
      </c>
      <c r="H667" s="113">
        <f t="shared" si="12"/>
        <v>0.4158</v>
      </c>
    </row>
    <row r="668" spans="1:8" s="22" customFormat="1" ht="25.5" outlineLevel="1">
      <c r="A668" s="67"/>
      <c r="B668" s="67"/>
      <c r="C668" s="61">
        <v>4750</v>
      </c>
      <c r="D668" s="54" t="s">
        <v>209</v>
      </c>
      <c r="E668" s="43"/>
      <c r="F668" s="87">
        <v>500</v>
      </c>
      <c r="G668" s="118">
        <v>203.79</v>
      </c>
      <c r="H668" s="113">
        <f t="shared" si="12"/>
        <v>0.40758</v>
      </c>
    </row>
    <row r="669" spans="1:8" s="4" customFormat="1" ht="15" outlineLevel="1">
      <c r="A669" s="30"/>
      <c r="B669" s="30"/>
      <c r="C669" s="41" t="s">
        <v>51</v>
      </c>
      <c r="D669" s="48" t="s">
        <v>249</v>
      </c>
      <c r="E669" s="42"/>
      <c r="F669" s="87">
        <f>SUM(F670:F692)</f>
        <v>362260</v>
      </c>
      <c r="G669" s="118">
        <f>SUM(G670:G692)</f>
        <v>170919.13000000003</v>
      </c>
      <c r="H669" s="113">
        <f t="shared" si="12"/>
        <v>0.4718134212996192</v>
      </c>
    </row>
    <row r="670" spans="1:8" s="22" customFormat="1" ht="25.5" outlineLevel="1">
      <c r="A670" s="30"/>
      <c r="B670" s="30"/>
      <c r="C670" s="61">
        <v>3020</v>
      </c>
      <c r="D670" s="54" t="s">
        <v>18</v>
      </c>
      <c r="E670" s="43"/>
      <c r="F670" s="92">
        <v>300</v>
      </c>
      <c r="G670" s="124">
        <v>0</v>
      </c>
      <c r="H670" s="113">
        <f t="shared" si="12"/>
        <v>0</v>
      </c>
    </row>
    <row r="671" spans="1:8" s="22" customFormat="1" ht="15" outlineLevel="1">
      <c r="A671" s="30"/>
      <c r="B671" s="30"/>
      <c r="C671" s="61">
        <v>4010</v>
      </c>
      <c r="D671" s="54" t="s">
        <v>19</v>
      </c>
      <c r="E671" s="43"/>
      <c r="F671" s="92">
        <v>173250</v>
      </c>
      <c r="G671" s="124">
        <v>81408.7</v>
      </c>
      <c r="H671" s="113">
        <f t="shared" si="12"/>
        <v>0.46989148629148625</v>
      </c>
    </row>
    <row r="672" spans="1:8" s="22" customFormat="1" ht="15" outlineLevel="1">
      <c r="A672" s="30"/>
      <c r="B672" s="30"/>
      <c r="C672" s="61">
        <v>4040</v>
      </c>
      <c r="D672" s="54" t="s">
        <v>20</v>
      </c>
      <c r="E672" s="43"/>
      <c r="F672" s="95">
        <v>13503</v>
      </c>
      <c r="G672" s="122">
        <v>13503</v>
      </c>
      <c r="H672" s="113">
        <f t="shared" si="12"/>
        <v>1</v>
      </c>
    </row>
    <row r="673" spans="1:8" s="22" customFormat="1" ht="15" outlineLevel="1">
      <c r="A673" s="30"/>
      <c r="B673" s="30"/>
      <c r="C673" s="61">
        <v>4110</v>
      </c>
      <c r="D673" s="54" t="s">
        <v>21</v>
      </c>
      <c r="E673" s="43"/>
      <c r="F673" s="95">
        <v>33060</v>
      </c>
      <c r="G673" s="122">
        <v>16581.89</v>
      </c>
      <c r="H673" s="113">
        <f t="shared" si="12"/>
        <v>0.501569570477919</v>
      </c>
    </row>
    <row r="674" spans="1:8" s="22" customFormat="1" ht="15" outlineLevel="1">
      <c r="A674" s="30"/>
      <c r="B674" s="30"/>
      <c r="C674" s="61">
        <v>4120</v>
      </c>
      <c r="D674" s="54" t="s">
        <v>22</v>
      </c>
      <c r="E674" s="43"/>
      <c r="F674" s="95">
        <v>4600</v>
      </c>
      <c r="G674" s="122">
        <v>2415.51</v>
      </c>
      <c r="H674" s="113">
        <f t="shared" si="12"/>
        <v>0.5251108695652175</v>
      </c>
    </row>
    <row r="675" spans="1:8" s="22" customFormat="1" ht="15" outlineLevel="1">
      <c r="A675" s="30"/>
      <c r="B675" s="30"/>
      <c r="C675" s="61">
        <v>4170</v>
      </c>
      <c r="D675" s="54" t="s">
        <v>132</v>
      </c>
      <c r="E675" s="43"/>
      <c r="F675" s="95">
        <v>16800</v>
      </c>
      <c r="G675" s="122">
        <v>4022.91</v>
      </c>
      <c r="H675" s="113">
        <f t="shared" si="12"/>
        <v>0.23945892857142856</v>
      </c>
    </row>
    <row r="676" spans="1:8" s="22" customFormat="1" ht="15" outlineLevel="1">
      <c r="A676" s="30"/>
      <c r="B676" s="30"/>
      <c r="C676" s="61">
        <v>4210</v>
      </c>
      <c r="D676" s="54" t="s">
        <v>13</v>
      </c>
      <c r="E676" s="43"/>
      <c r="F676" s="95">
        <v>61279</v>
      </c>
      <c r="G676" s="122">
        <v>28050.83</v>
      </c>
      <c r="H676" s="113">
        <f t="shared" si="12"/>
        <v>0.45775600124022914</v>
      </c>
    </row>
    <row r="677" spans="1:8" s="22" customFormat="1" ht="15" outlineLevel="1">
      <c r="A677" s="30"/>
      <c r="B677" s="30"/>
      <c r="C677" s="61">
        <v>4220</v>
      </c>
      <c r="D677" s="54" t="s">
        <v>71</v>
      </c>
      <c r="E677" s="43"/>
      <c r="F677" s="95">
        <v>19400</v>
      </c>
      <c r="G677" s="122">
        <v>7830.1</v>
      </c>
      <c r="H677" s="113">
        <f t="shared" si="12"/>
        <v>0.4036134020618557</v>
      </c>
    </row>
    <row r="678" spans="1:8" s="22" customFormat="1" ht="25.5" outlineLevel="1">
      <c r="A678" s="30"/>
      <c r="B678" s="30"/>
      <c r="C678" s="61">
        <v>4230</v>
      </c>
      <c r="D678" s="54" t="s">
        <v>246</v>
      </c>
      <c r="E678" s="43"/>
      <c r="F678" s="95">
        <v>200</v>
      </c>
      <c r="G678" s="122">
        <v>0</v>
      </c>
      <c r="H678" s="113">
        <f t="shared" si="12"/>
        <v>0</v>
      </c>
    </row>
    <row r="679" spans="1:8" s="22" customFormat="1" ht="15" outlineLevel="1">
      <c r="A679" s="30"/>
      <c r="B679" s="30"/>
      <c r="C679" s="61">
        <v>4260</v>
      </c>
      <c r="D679" s="54" t="s">
        <v>23</v>
      </c>
      <c r="E679" s="43"/>
      <c r="F679" s="95">
        <v>6000</v>
      </c>
      <c r="G679" s="122">
        <v>2044.32</v>
      </c>
      <c r="H679" s="113">
        <f t="shared" si="12"/>
        <v>0.34071999999999997</v>
      </c>
    </row>
    <row r="680" spans="1:8" s="22" customFormat="1" ht="15" outlineLevel="1">
      <c r="A680" s="30"/>
      <c r="B680" s="30"/>
      <c r="C680" s="61">
        <v>4270</v>
      </c>
      <c r="D680" s="54" t="s">
        <v>24</v>
      </c>
      <c r="E680" s="43"/>
      <c r="F680" s="95">
        <v>3700</v>
      </c>
      <c r="G680" s="122">
        <v>1976.5</v>
      </c>
      <c r="H680" s="113">
        <f t="shared" si="12"/>
        <v>0.5341891891891892</v>
      </c>
    </row>
    <row r="681" spans="1:8" s="22" customFormat="1" ht="15" outlineLevel="1">
      <c r="A681" s="30"/>
      <c r="B681" s="30"/>
      <c r="C681" s="61">
        <v>4280</v>
      </c>
      <c r="D681" s="54" t="s">
        <v>75</v>
      </c>
      <c r="E681" s="43"/>
      <c r="F681" s="95">
        <v>200</v>
      </c>
      <c r="G681" s="122">
        <v>0</v>
      </c>
      <c r="H681" s="113">
        <f t="shared" si="12"/>
        <v>0</v>
      </c>
    </row>
    <row r="682" spans="1:8" s="22" customFormat="1" ht="15" outlineLevel="1">
      <c r="A682" s="30"/>
      <c r="B682" s="30"/>
      <c r="C682" s="61">
        <v>4300</v>
      </c>
      <c r="D682" s="54" t="s">
        <v>65</v>
      </c>
      <c r="E682" s="43"/>
      <c r="F682" s="95">
        <v>9400</v>
      </c>
      <c r="G682" s="122">
        <v>4681.91</v>
      </c>
      <c r="H682" s="113">
        <f t="shared" si="12"/>
        <v>0.4980755319148936</v>
      </c>
    </row>
    <row r="683" spans="1:8" s="22" customFormat="1" ht="25.5" outlineLevel="1">
      <c r="A683" s="30"/>
      <c r="B683" s="30"/>
      <c r="C683" s="61">
        <v>4360</v>
      </c>
      <c r="D683" s="54" t="s">
        <v>210</v>
      </c>
      <c r="E683" s="43"/>
      <c r="F683" s="92">
        <v>300</v>
      </c>
      <c r="G683" s="124">
        <v>0</v>
      </c>
      <c r="H683" s="113">
        <f t="shared" si="12"/>
        <v>0</v>
      </c>
    </row>
    <row r="684" spans="1:8" s="22" customFormat="1" ht="25.5" outlineLevel="1">
      <c r="A684" s="30"/>
      <c r="B684" s="30"/>
      <c r="C684" s="61">
        <v>4370</v>
      </c>
      <c r="D684" s="54" t="s">
        <v>206</v>
      </c>
      <c r="E684" s="43"/>
      <c r="F684" s="92">
        <v>1700</v>
      </c>
      <c r="G684" s="124">
        <v>171.78</v>
      </c>
      <c r="H684" s="113">
        <f t="shared" si="12"/>
        <v>0.1010470588235294</v>
      </c>
    </row>
    <row r="685" spans="1:8" s="22" customFormat="1" ht="15" outlineLevel="1">
      <c r="A685" s="30"/>
      <c r="B685" s="30"/>
      <c r="C685" s="61">
        <v>4410</v>
      </c>
      <c r="D685" s="54" t="s">
        <v>25</v>
      </c>
      <c r="E685" s="43"/>
      <c r="F685" s="95">
        <v>300</v>
      </c>
      <c r="G685" s="122">
        <v>0</v>
      </c>
      <c r="H685" s="113">
        <f t="shared" si="12"/>
        <v>0</v>
      </c>
    </row>
    <row r="686" spans="1:8" s="22" customFormat="1" ht="15" outlineLevel="1">
      <c r="A686" s="30"/>
      <c r="B686" s="30"/>
      <c r="C686" s="61">
        <v>4430</v>
      </c>
      <c r="D686" s="54" t="s">
        <v>26</v>
      </c>
      <c r="E686" s="43"/>
      <c r="F686" s="95">
        <v>5300</v>
      </c>
      <c r="G686" s="122">
        <v>25</v>
      </c>
      <c r="H686" s="113">
        <f t="shared" si="12"/>
        <v>0.0047169811320754715</v>
      </c>
    </row>
    <row r="687" spans="1:8" s="22" customFormat="1" ht="25.5" outlineLevel="1">
      <c r="A687" s="30"/>
      <c r="B687" s="30"/>
      <c r="C687" s="61">
        <v>4440</v>
      </c>
      <c r="D687" s="54" t="s">
        <v>27</v>
      </c>
      <c r="E687" s="43"/>
      <c r="F687" s="95">
        <v>7241</v>
      </c>
      <c r="G687" s="122">
        <v>5250</v>
      </c>
      <c r="H687" s="113">
        <f t="shared" si="12"/>
        <v>0.7250379781798094</v>
      </c>
    </row>
    <row r="688" spans="1:8" s="22" customFormat="1" ht="15" outlineLevel="1">
      <c r="A688" s="30"/>
      <c r="B688" s="30"/>
      <c r="C688" s="61">
        <v>4480</v>
      </c>
      <c r="D688" s="54" t="s">
        <v>28</v>
      </c>
      <c r="E688" s="43"/>
      <c r="F688" s="95">
        <v>3927</v>
      </c>
      <c r="G688" s="122">
        <v>1913.48</v>
      </c>
      <c r="H688" s="113">
        <f t="shared" si="12"/>
        <v>0.48726254138018843</v>
      </c>
    </row>
    <row r="689" spans="1:8" s="22" customFormat="1" ht="15" outlineLevel="1">
      <c r="A689" s="30"/>
      <c r="B689" s="30"/>
      <c r="C689" s="61">
        <v>4520</v>
      </c>
      <c r="D689" s="54" t="s">
        <v>242</v>
      </c>
      <c r="E689" s="43"/>
      <c r="F689" s="92">
        <v>0</v>
      </c>
      <c r="G689" s="124">
        <v>0</v>
      </c>
      <c r="H689" s="113"/>
    </row>
    <row r="690" spans="1:8" s="22" customFormat="1" ht="25.5" outlineLevel="1">
      <c r="A690" s="30"/>
      <c r="B690" s="30"/>
      <c r="C690" s="61">
        <v>4700</v>
      </c>
      <c r="D690" s="54" t="s">
        <v>207</v>
      </c>
      <c r="E690" s="43"/>
      <c r="F690" s="92">
        <v>1000</v>
      </c>
      <c r="G690" s="124">
        <v>800</v>
      </c>
      <c r="H690" s="113">
        <f t="shared" si="12"/>
        <v>0.8</v>
      </c>
    </row>
    <row r="691" spans="1:8" s="22" customFormat="1" ht="25.5" outlineLevel="1">
      <c r="A691" s="30"/>
      <c r="B691" s="30"/>
      <c r="C691" s="61">
        <v>4740</v>
      </c>
      <c r="D691" s="54" t="s">
        <v>208</v>
      </c>
      <c r="E691" s="43"/>
      <c r="F691" s="92">
        <v>300</v>
      </c>
      <c r="G691" s="124">
        <v>39.41</v>
      </c>
      <c r="H691" s="113">
        <f t="shared" si="12"/>
        <v>0.13136666666666666</v>
      </c>
    </row>
    <row r="692" spans="1:8" s="22" customFormat="1" ht="25.5" outlineLevel="1">
      <c r="A692" s="30"/>
      <c r="B692" s="30"/>
      <c r="C692" s="61">
        <v>4750</v>
      </c>
      <c r="D692" s="54" t="s">
        <v>209</v>
      </c>
      <c r="E692" s="43"/>
      <c r="F692" s="92">
        <v>500</v>
      </c>
      <c r="G692" s="124">
        <v>203.79</v>
      </c>
      <c r="H692" s="113">
        <f t="shared" si="12"/>
        <v>0.40758</v>
      </c>
    </row>
    <row r="693" spans="1:8" s="4" customFormat="1" ht="15" outlineLevel="1">
      <c r="A693" s="30"/>
      <c r="B693" s="30"/>
      <c r="C693" s="58"/>
      <c r="D693" s="48" t="s">
        <v>250</v>
      </c>
      <c r="E693" s="42">
        <f>SUM(E694:E711)</f>
        <v>0</v>
      </c>
      <c r="F693" s="87">
        <f>SUM(F694:F711)</f>
        <v>311610</v>
      </c>
      <c r="G693" s="121">
        <f>SUM(G694:G711)</f>
        <v>155231.31999999998</v>
      </c>
      <c r="H693" s="113">
        <f t="shared" si="12"/>
        <v>0.49815898077725357</v>
      </c>
    </row>
    <row r="694" spans="1:8" s="22" customFormat="1" ht="25.5" outlineLevel="1">
      <c r="A694" s="30"/>
      <c r="B694" s="30"/>
      <c r="C694" s="61">
        <v>3020</v>
      </c>
      <c r="D694" s="54" t="s">
        <v>18</v>
      </c>
      <c r="E694" s="43"/>
      <c r="F694" s="92">
        <v>500</v>
      </c>
      <c r="G694" s="124">
        <v>40.26</v>
      </c>
      <c r="H694" s="113">
        <f t="shared" si="12"/>
        <v>0.08052</v>
      </c>
    </row>
    <row r="695" spans="1:8" s="22" customFormat="1" ht="15" outlineLevel="1">
      <c r="A695" s="30"/>
      <c r="B695" s="30"/>
      <c r="C695" s="61">
        <v>4010</v>
      </c>
      <c r="D695" s="54" t="s">
        <v>19</v>
      </c>
      <c r="E695" s="43"/>
      <c r="F695" s="92">
        <v>153090</v>
      </c>
      <c r="G695" s="124">
        <v>72914.26</v>
      </c>
      <c r="H695" s="113">
        <f t="shared" si="12"/>
        <v>0.476283624012019</v>
      </c>
    </row>
    <row r="696" spans="1:8" s="22" customFormat="1" ht="15" outlineLevel="1">
      <c r="A696" s="30"/>
      <c r="B696" s="30"/>
      <c r="C696" s="61">
        <v>4040</v>
      </c>
      <c r="D696" s="54" t="s">
        <v>20</v>
      </c>
      <c r="E696" s="43"/>
      <c r="F696" s="92">
        <v>3900</v>
      </c>
      <c r="G696" s="124">
        <v>3900</v>
      </c>
      <c r="H696" s="113">
        <f t="shared" si="12"/>
        <v>1</v>
      </c>
    </row>
    <row r="697" spans="1:8" s="22" customFormat="1" ht="13.5" customHeight="1" outlineLevel="1">
      <c r="A697" s="30"/>
      <c r="B697" s="30"/>
      <c r="C697" s="61">
        <v>4110</v>
      </c>
      <c r="D697" s="54" t="s">
        <v>21</v>
      </c>
      <c r="E697" s="43"/>
      <c r="F697" s="92">
        <v>26290</v>
      </c>
      <c r="G697" s="124">
        <v>14311.59</v>
      </c>
      <c r="H697" s="113">
        <f t="shared" si="12"/>
        <v>0.5443739064282997</v>
      </c>
    </row>
    <row r="698" spans="1:8" s="22" customFormat="1" ht="15" outlineLevel="1">
      <c r="A698" s="30"/>
      <c r="B698" s="30"/>
      <c r="C698" s="61">
        <v>4120</v>
      </c>
      <c r="D698" s="54" t="s">
        <v>22</v>
      </c>
      <c r="E698" s="43"/>
      <c r="F698" s="92">
        <v>3880</v>
      </c>
      <c r="G698" s="124">
        <v>1972.97</v>
      </c>
      <c r="H698" s="113">
        <f t="shared" si="12"/>
        <v>0.5084974226804124</v>
      </c>
    </row>
    <row r="699" spans="1:8" s="22" customFormat="1" ht="15" outlineLevel="1">
      <c r="A699" s="30"/>
      <c r="B699" s="30"/>
      <c r="C699" s="61">
        <v>4210</v>
      </c>
      <c r="D699" s="54" t="s">
        <v>13</v>
      </c>
      <c r="E699" s="43"/>
      <c r="F699" s="92">
        <v>63079</v>
      </c>
      <c r="G699" s="124">
        <v>32151.16</v>
      </c>
      <c r="H699" s="113">
        <f t="shared" si="12"/>
        <v>0.5096967294979312</v>
      </c>
    </row>
    <row r="700" spans="1:8" s="22" customFormat="1" ht="15" outlineLevel="1">
      <c r="A700" s="30"/>
      <c r="B700" s="30"/>
      <c r="C700" s="61">
        <v>4220</v>
      </c>
      <c r="D700" s="54" t="s">
        <v>71</v>
      </c>
      <c r="E700" s="43"/>
      <c r="F700" s="92">
        <v>24000</v>
      </c>
      <c r="G700" s="124">
        <v>8263.61</v>
      </c>
      <c r="H700" s="113">
        <f t="shared" si="12"/>
        <v>0.3443170833333334</v>
      </c>
    </row>
    <row r="701" spans="1:8" s="22" customFormat="1" ht="15" outlineLevel="1">
      <c r="A701" s="30"/>
      <c r="B701" s="30"/>
      <c r="C701" s="61">
        <v>4260</v>
      </c>
      <c r="D701" s="54" t="s">
        <v>23</v>
      </c>
      <c r="E701" s="43"/>
      <c r="F701" s="92">
        <v>9000</v>
      </c>
      <c r="G701" s="124">
        <v>2797.01</v>
      </c>
      <c r="H701" s="113">
        <f t="shared" si="12"/>
        <v>0.31077888888888894</v>
      </c>
    </row>
    <row r="702" spans="1:8" s="22" customFormat="1" ht="15" outlineLevel="1">
      <c r="A702" s="30"/>
      <c r="B702" s="30"/>
      <c r="C702" s="61">
        <v>4270</v>
      </c>
      <c r="D702" s="54" t="s">
        <v>24</v>
      </c>
      <c r="E702" s="43"/>
      <c r="F702" s="92">
        <v>1000</v>
      </c>
      <c r="G702" s="124">
        <v>1000</v>
      </c>
      <c r="H702" s="113">
        <f t="shared" si="12"/>
        <v>1</v>
      </c>
    </row>
    <row r="703" spans="1:8" s="22" customFormat="1" ht="15" outlineLevel="1">
      <c r="A703" s="30"/>
      <c r="B703" s="30"/>
      <c r="C703" s="61">
        <v>4280</v>
      </c>
      <c r="D703" s="54" t="s">
        <v>218</v>
      </c>
      <c r="E703" s="43"/>
      <c r="F703" s="92">
        <v>1000</v>
      </c>
      <c r="G703" s="124">
        <v>290</v>
      </c>
      <c r="H703" s="113">
        <f t="shared" si="12"/>
        <v>0.29</v>
      </c>
    </row>
    <row r="704" spans="1:8" s="22" customFormat="1" ht="15" outlineLevel="1">
      <c r="A704" s="30"/>
      <c r="B704" s="30"/>
      <c r="C704" s="61">
        <v>4300</v>
      </c>
      <c r="D704" s="54" t="s">
        <v>65</v>
      </c>
      <c r="E704" s="43"/>
      <c r="F704" s="92">
        <v>8700</v>
      </c>
      <c r="G704" s="124">
        <v>2953.85</v>
      </c>
      <c r="H704" s="113">
        <f t="shared" si="12"/>
        <v>0.33952298850574714</v>
      </c>
    </row>
    <row r="705" spans="1:8" s="22" customFormat="1" ht="25.5" outlineLevel="1">
      <c r="A705" s="30"/>
      <c r="B705" s="30"/>
      <c r="C705" s="61">
        <v>4370</v>
      </c>
      <c r="D705" s="54" t="s">
        <v>206</v>
      </c>
      <c r="E705" s="43"/>
      <c r="F705" s="92">
        <v>2500</v>
      </c>
      <c r="G705" s="124">
        <v>1073.58</v>
      </c>
      <c r="H705" s="113">
        <f t="shared" si="12"/>
        <v>0.429432</v>
      </c>
    </row>
    <row r="706" spans="1:8" s="22" customFormat="1" ht="15" outlineLevel="1">
      <c r="A706" s="30"/>
      <c r="B706" s="30"/>
      <c r="C706" s="61">
        <v>4430</v>
      </c>
      <c r="D706" s="54" t="s">
        <v>26</v>
      </c>
      <c r="E706" s="43"/>
      <c r="F706" s="92">
        <v>3000</v>
      </c>
      <c r="G706" s="124">
        <v>3000</v>
      </c>
      <c r="H706" s="113">
        <f t="shared" si="12"/>
        <v>1</v>
      </c>
    </row>
    <row r="707" spans="1:8" s="22" customFormat="1" ht="25.5" outlineLevel="1">
      <c r="A707" s="30"/>
      <c r="B707" s="30"/>
      <c r="C707" s="61">
        <v>4440</v>
      </c>
      <c r="D707" s="54" t="s">
        <v>27</v>
      </c>
      <c r="E707" s="43"/>
      <c r="F707" s="92">
        <v>6736</v>
      </c>
      <c r="G707" s="124">
        <v>6300</v>
      </c>
      <c r="H707" s="113">
        <f t="shared" si="12"/>
        <v>0.9352731591448931</v>
      </c>
    </row>
    <row r="708" spans="1:8" s="22" customFormat="1" ht="15" outlineLevel="1">
      <c r="A708" s="30"/>
      <c r="B708" s="30"/>
      <c r="C708" s="61">
        <v>4480</v>
      </c>
      <c r="D708" s="54" t="s">
        <v>28</v>
      </c>
      <c r="E708" s="43"/>
      <c r="F708" s="92">
        <v>600</v>
      </c>
      <c r="G708" s="124">
        <v>600</v>
      </c>
      <c r="H708" s="113">
        <f t="shared" si="12"/>
        <v>1</v>
      </c>
    </row>
    <row r="709" spans="1:8" s="22" customFormat="1" ht="15" outlineLevel="1">
      <c r="A709" s="30"/>
      <c r="B709" s="30"/>
      <c r="C709" s="61">
        <v>4520</v>
      </c>
      <c r="D709" s="54" t="s">
        <v>242</v>
      </c>
      <c r="E709" s="43"/>
      <c r="F709" s="92">
        <v>771</v>
      </c>
      <c r="G709" s="124">
        <v>439.8</v>
      </c>
      <c r="H709" s="113">
        <f t="shared" si="12"/>
        <v>0.5704280155642023</v>
      </c>
    </row>
    <row r="710" spans="1:8" s="22" customFormat="1" ht="25.5" outlineLevel="1">
      <c r="A710" s="30"/>
      <c r="B710" s="30"/>
      <c r="C710" s="61">
        <v>4700</v>
      </c>
      <c r="D710" s="54" t="s">
        <v>207</v>
      </c>
      <c r="E710" s="43"/>
      <c r="F710" s="92">
        <v>3064</v>
      </c>
      <c r="G710" s="124">
        <v>2930</v>
      </c>
      <c r="H710" s="113">
        <f t="shared" si="12"/>
        <v>0.956266318537859</v>
      </c>
    </row>
    <row r="711" spans="1:8" s="22" customFormat="1" ht="25.5" outlineLevel="1">
      <c r="A711" s="30"/>
      <c r="B711" s="30"/>
      <c r="C711" s="61">
        <v>4740</v>
      </c>
      <c r="D711" s="54" t="s">
        <v>208</v>
      </c>
      <c r="E711" s="43"/>
      <c r="F711" s="92">
        <v>500</v>
      </c>
      <c r="G711" s="124">
        <v>293.23</v>
      </c>
      <c r="H711" s="113">
        <f t="shared" si="12"/>
        <v>0.58646</v>
      </c>
    </row>
    <row r="712" spans="1:8" s="4" customFormat="1" ht="15.75">
      <c r="A712" s="37"/>
      <c r="B712" s="37">
        <v>85204</v>
      </c>
      <c r="C712" s="41"/>
      <c r="D712" s="48" t="s">
        <v>78</v>
      </c>
      <c r="E712" s="42">
        <f>SUM(E718:E722)</f>
        <v>1436566</v>
      </c>
      <c r="F712" s="86">
        <f>SUM(F713:F717)</f>
        <v>1794374</v>
      </c>
      <c r="G712" s="119">
        <f>SUM(G713:G717)</f>
        <v>899203.7000000001</v>
      </c>
      <c r="H712" s="113">
        <f t="shared" si="12"/>
        <v>0.5011239017061103</v>
      </c>
    </row>
    <row r="713" spans="1:8" s="22" customFormat="1" ht="51" outlineLevel="1">
      <c r="A713" s="67"/>
      <c r="B713" s="67"/>
      <c r="C713" s="61">
        <v>2320</v>
      </c>
      <c r="D713" s="54" t="s">
        <v>216</v>
      </c>
      <c r="E713" s="75"/>
      <c r="F713" s="92">
        <f>F724</f>
        <v>77186</v>
      </c>
      <c r="G713" s="124">
        <v>39655.8</v>
      </c>
      <c r="H713" s="113">
        <f aca="true" t="shared" si="13" ref="H713:H776">G713/F713</f>
        <v>0.5137693364081569</v>
      </c>
    </row>
    <row r="714" spans="1:8" s="22" customFormat="1" ht="15" outlineLevel="1">
      <c r="A714" s="67"/>
      <c r="B714" s="67"/>
      <c r="C714" s="61">
        <v>3110</v>
      </c>
      <c r="D714" s="54" t="s">
        <v>70</v>
      </c>
      <c r="E714" s="75"/>
      <c r="F714" s="92">
        <f>F719</f>
        <v>1543660</v>
      </c>
      <c r="G714" s="124">
        <v>797839.07</v>
      </c>
      <c r="H714" s="113">
        <f t="shared" si="13"/>
        <v>0.5168489628545145</v>
      </c>
    </row>
    <row r="715" spans="1:8" s="22" customFormat="1" ht="15" outlineLevel="1">
      <c r="A715" s="67"/>
      <c r="B715" s="67"/>
      <c r="C715" s="61">
        <v>4170</v>
      </c>
      <c r="D715" s="54" t="s">
        <v>130</v>
      </c>
      <c r="E715" s="75"/>
      <c r="F715" s="92">
        <v>146464</v>
      </c>
      <c r="G715" s="124">
        <v>53326.89</v>
      </c>
      <c r="H715" s="113">
        <f t="shared" si="13"/>
        <v>0.3640955456630981</v>
      </c>
    </row>
    <row r="716" spans="1:8" s="22" customFormat="1" ht="15" outlineLevel="1">
      <c r="A716" s="67"/>
      <c r="B716" s="67"/>
      <c r="C716" s="61">
        <v>4110</v>
      </c>
      <c r="D716" s="54" t="s">
        <v>83</v>
      </c>
      <c r="E716" s="75"/>
      <c r="F716" s="92">
        <f>F721</f>
        <v>23523</v>
      </c>
      <c r="G716" s="124">
        <v>7284.38</v>
      </c>
      <c r="H716" s="113">
        <f t="shared" si="13"/>
        <v>0.3096705352208477</v>
      </c>
    </row>
    <row r="717" spans="1:8" s="22" customFormat="1" ht="15" outlineLevel="1">
      <c r="A717" s="67"/>
      <c r="B717" s="67"/>
      <c r="C717" s="61">
        <v>4120</v>
      </c>
      <c r="D717" s="54" t="s">
        <v>22</v>
      </c>
      <c r="E717" s="75"/>
      <c r="F717" s="92">
        <f>F722</f>
        <v>3541</v>
      </c>
      <c r="G717" s="124">
        <v>1097.56</v>
      </c>
      <c r="H717" s="113">
        <f t="shared" si="13"/>
        <v>0.30995763908500423</v>
      </c>
    </row>
    <row r="718" spans="1:8" s="4" customFormat="1" ht="15" outlineLevel="1">
      <c r="A718" s="37"/>
      <c r="B718" s="37"/>
      <c r="C718" s="41" t="s">
        <v>137</v>
      </c>
      <c r="D718" s="48" t="s">
        <v>251</v>
      </c>
      <c r="E718" s="42"/>
      <c r="F718" s="87">
        <f>SUM(F719:F722)</f>
        <v>1717188</v>
      </c>
      <c r="G718" s="118">
        <f>SUM(G719:G722)</f>
        <v>859547.9</v>
      </c>
      <c r="H718" s="113">
        <f t="shared" si="13"/>
        <v>0.5005555012031297</v>
      </c>
    </row>
    <row r="719" spans="1:8" s="22" customFormat="1" ht="15" outlineLevel="1">
      <c r="A719" s="67"/>
      <c r="B719" s="67"/>
      <c r="C719" s="61">
        <v>3110</v>
      </c>
      <c r="D719" s="54" t="s">
        <v>70</v>
      </c>
      <c r="E719" s="43">
        <v>1383071</v>
      </c>
      <c r="F719" s="95">
        <f>1546300-2640</f>
        <v>1543660</v>
      </c>
      <c r="G719" s="122">
        <v>797839.07</v>
      </c>
      <c r="H719" s="113">
        <f t="shared" si="13"/>
        <v>0.5168489628545145</v>
      </c>
    </row>
    <row r="720" spans="1:8" s="4" customFormat="1" ht="15" outlineLevel="1">
      <c r="A720" s="37"/>
      <c r="B720" s="37"/>
      <c r="C720" s="61">
        <v>4170</v>
      </c>
      <c r="D720" s="54" t="s">
        <v>130</v>
      </c>
      <c r="E720" s="43">
        <v>45064</v>
      </c>
      <c r="F720" s="95">
        <v>146464</v>
      </c>
      <c r="G720" s="122">
        <v>53326.89</v>
      </c>
      <c r="H720" s="113">
        <f t="shared" si="13"/>
        <v>0.3640955456630981</v>
      </c>
    </row>
    <row r="721" spans="1:8" s="22" customFormat="1" ht="15" outlineLevel="1">
      <c r="A721" s="67"/>
      <c r="B721" s="67"/>
      <c r="C721" s="61">
        <v>4110</v>
      </c>
      <c r="D721" s="54" t="s">
        <v>83</v>
      </c>
      <c r="E721" s="43">
        <v>7327</v>
      </c>
      <c r="F721" s="95">
        <f>27600-4077</f>
        <v>23523</v>
      </c>
      <c r="G721" s="122">
        <v>7284.38</v>
      </c>
      <c r="H721" s="113">
        <f t="shared" si="13"/>
        <v>0.3096705352208477</v>
      </c>
    </row>
    <row r="722" spans="1:8" s="22" customFormat="1" ht="15" outlineLevel="1">
      <c r="A722" s="67"/>
      <c r="B722" s="67"/>
      <c r="C722" s="61">
        <v>4120</v>
      </c>
      <c r="D722" s="54" t="s">
        <v>22</v>
      </c>
      <c r="E722" s="43">
        <v>1104</v>
      </c>
      <c r="F722" s="95">
        <f>4150-609</f>
        <v>3541</v>
      </c>
      <c r="G722" s="122">
        <v>1097.56</v>
      </c>
      <c r="H722" s="113">
        <f t="shared" si="13"/>
        <v>0.30995763908500423</v>
      </c>
    </row>
    <row r="723" spans="1:8" s="22" customFormat="1" ht="15" outlineLevel="1">
      <c r="A723" s="67"/>
      <c r="B723" s="67"/>
      <c r="C723" s="41"/>
      <c r="D723" s="48" t="s">
        <v>219</v>
      </c>
      <c r="E723" s="42"/>
      <c r="F723" s="87">
        <f>F724</f>
        <v>77186</v>
      </c>
      <c r="G723" s="121">
        <f>G724</f>
        <v>39655.8</v>
      </c>
      <c r="H723" s="113">
        <f t="shared" si="13"/>
        <v>0.5137693364081569</v>
      </c>
    </row>
    <row r="724" spans="1:8" s="22" customFormat="1" ht="51" outlineLevel="1">
      <c r="A724" s="67"/>
      <c r="B724" s="67"/>
      <c r="C724" s="61">
        <v>2320</v>
      </c>
      <c r="D724" s="54" t="s">
        <v>216</v>
      </c>
      <c r="E724" s="43"/>
      <c r="F724" s="95">
        <f>53740+23446</f>
        <v>77186</v>
      </c>
      <c r="G724" s="122">
        <v>39655.8</v>
      </c>
      <c r="H724" s="113">
        <f t="shared" si="13"/>
        <v>0.5137693364081569</v>
      </c>
    </row>
    <row r="725" spans="1:8" s="4" customFormat="1" ht="15.75">
      <c r="A725" s="37"/>
      <c r="B725" s="37">
        <v>85218</v>
      </c>
      <c r="C725" s="41"/>
      <c r="D725" s="48" t="s">
        <v>123</v>
      </c>
      <c r="E725" s="42">
        <f>SUM(E726:E748)</f>
        <v>413587</v>
      </c>
      <c r="F725" s="86">
        <f>SUM(F726:F748)</f>
        <v>513570</v>
      </c>
      <c r="G725" s="119">
        <f>SUM(G726:G748)</f>
        <v>230731.99000000005</v>
      </c>
      <c r="H725" s="113">
        <f t="shared" si="13"/>
        <v>0.4492707712677922</v>
      </c>
    </row>
    <row r="726" spans="1:8" s="22" customFormat="1" ht="15" outlineLevel="1">
      <c r="A726" s="67"/>
      <c r="B726" s="67"/>
      <c r="C726" s="61"/>
      <c r="D726" s="54" t="s">
        <v>168</v>
      </c>
      <c r="E726" s="43"/>
      <c r="F726" s="92"/>
      <c r="G726" s="124"/>
      <c r="H726" s="113"/>
    </row>
    <row r="727" spans="1:8" s="22" customFormat="1" ht="25.5" outlineLevel="1">
      <c r="A727" s="67"/>
      <c r="B727" s="67"/>
      <c r="C727" s="61">
        <v>3020</v>
      </c>
      <c r="D727" s="54" t="s">
        <v>124</v>
      </c>
      <c r="E727" s="43">
        <v>542</v>
      </c>
      <c r="F727" s="95">
        <v>1000</v>
      </c>
      <c r="G727" s="122">
        <v>697.54</v>
      </c>
      <c r="H727" s="113">
        <f t="shared" si="13"/>
        <v>0.6975399999999999</v>
      </c>
    </row>
    <row r="728" spans="1:8" s="22" customFormat="1" ht="15" outlineLevel="1">
      <c r="A728" s="67"/>
      <c r="B728" s="67"/>
      <c r="C728" s="61">
        <v>4010</v>
      </c>
      <c r="D728" s="54" t="s">
        <v>19</v>
      </c>
      <c r="E728" s="43">
        <v>235606</v>
      </c>
      <c r="F728" s="95">
        <v>303030</v>
      </c>
      <c r="G728" s="122">
        <v>130473.29</v>
      </c>
      <c r="H728" s="113">
        <f t="shared" si="13"/>
        <v>0.43056228756228754</v>
      </c>
    </row>
    <row r="729" spans="1:8" s="22" customFormat="1" ht="15" outlineLevel="1">
      <c r="A729" s="67"/>
      <c r="B729" s="67"/>
      <c r="C729" s="61">
        <v>4040</v>
      </c>
      <c r="D729" s="54" t="s">
        <v>20</v>
      </c>
      <c r="E729" s="43">
        <v>18332</v>
      </c>
      <c r="F729" s="95">
        <v>22037</v>
      </c>
      <c r="G729" s="122">
        <v>22037.17</v>
      </c>
      <c r="H729" s="113">
        <f t="shared" si="13"/>
        <v>1.0000077142986794</v>
      </c>
    </row>
    <row r="730" spans="1:8" s="22" customFormat="1" ht="15" outlineLevel="1">
      <c r="A730" s="67"/>
      <c r="B730" s="67"/>
      <c r="C730" s="61">
        <v>4110</v>
      </c>
      <c r="D730" s="54" t="s">
        <v>21</v>
      </c>
      <c r="E730" s="43">
        <v>43650</v>
      </c>
      <c r="F730" s="95">
        <v>56920</v>
      </c>
      <c r="G730" s="122">
        <v>20001.6</v>
      </c>
      <c r="H730" s="113">
        <f t="shared" si="13"/>
        <v>0.35139845397048486</v>
      </c>
    </row>
    <row r="731" spans="1:8" s="22" customFormat="1" ht="15" outlineLevel="1">
      <c r="A731" s="67"/>
      <c r="B731" s="67"/>
      <c r="C731" s="61">
        <v>4120</v>
      </c>
      <c r="D731" s="54" t="s">
        <v>22</v>
      </c>
      <c r="E731" s="43">
        <v>6322</v>
      </c>
      <c r="F731" s="95">
        <v>7950</v>
      </c>
      <c r="G731" s="122">
        <v>3488.64</v>
      </c>
      <c r="H731" s="113">
        <f t="shared" si="13"/>
        <v>0.43882264150943395</v>
      </c>
    </row>
    <row r="732" spans="1:8" s="22" customFormat="1" ht="15" outlineLevel="1">
      <c r="A732" s="67"/>
      <c r="B732" s="67"/>
      <c r="C732" s="61">
        <v>4170</v>
      </c>
      <c r="D732" s="54" t="s">
        <v>132</v>
      </c>
      <c r="E732" s="43">
        <v>6930</v>
      </c>
      <c r="F732" s="95">
        <v>6600</v>
      </c>
      <c r="G732" s="122">
        <v>1590</v>
      </c>
      <c r="H732" s="113">
        <f t="shared" si="13"/>
        <v>0.2409090909090909</v>
      </c>
    </row>
    <row r="733" spans="1:8" s="22" customFormat="1" ht="15" outlineLevel="1">
      <c r="A733" s="67"/>
      <c r="B733" s="67"/>
      <c r="C733" s="61">
        <v>4210</v>
      </c>
      <c r="D733" s="54" t="s">
        <v>13</v>
      </c>
      <c r="E733" s="43">
        <v>12064</v>
      </c>
      <c r="F733" s="95">
        <v>8500</v>
      </c>
      <c r="G733" s="122">
        <v>2662.47</v>
      </c>
      <c r="H733" s="113">
        <f t="shared" si="13"/>
        <v>0.3132317647058823</v>
      </c>
    </row>
    <row r="734" spans="1:8" s="22" customFormat="1" ht="25.5" outlineLevel="1">
      <c r="A734" s="67"/>
      <c r="B734" s="67"/>
      <c r="C734" s="61">
        <v>4230</v>
      </c>
      <c r="D734" s="54" t="s">
        <v>246</v>
      </c>
      <c r="E734" s="43"/>
      <c r="F734" s="95">
        <v>125</v>
      </c>
      <c r="G734" s="122">
        <v>124.97</v>
      </c>
      <c r="H734" s="113">
        <f t="shared" si="13"/>
        <v>0.99976</v>
      </c>
    </row>
    <row r="735" spans="1:8" s="22" customFormat="1" ht="15" outlineLevel="1">
      <c r="A735" s="67"/>
      <c r="B735" s="67"/>
      <c r="C735" s="61">
        <v>4260</v>
      </c>
      <c r="D735" s="54" t="s">
        <v>23</v>
      </c>
      <c r="E735" s="43">
        <v>5748</v>
      </c>
      <c r="F735" s="95">
        <v>6200</v>
      </c>
      <c r="G735" s="122">
        <v>3475.57</v>
      </c>
      <c r="H735" s="113">
        <f t="shared" si="13"/>
        <v>0.560575806451613</v>
      </c>
    </row>
    <row r="736" spans="1:8" s="22" customFormat="1" ht="15" outlineLevel="1">
      <c r="A736" s="67"/>
      <c r="B736" s="67"/>
      <c r="C736" s="61">
        <v>4270</v>
      </c>
      <c r="D736" s="54" t="s">
        <v>24</v>
      </c>
      <c r="E736" s="43">
        <v>2942</v>
      </c>
      <c r="F736" s="95">
        <v>3100</v>
      </c>
      <c r="G736" s="122">
        <v>821.93</v>
      </c>
      <c r="H736" s="113">
        <f t="shared" si="13"/>
        <v>0.2651387096774193</v>
      </c>
    </row>
    <row r="737" spans="1:8" s="22" customFormat="1" ht="15" outlineLevel="1">
      <c r="A737" s="67"/>
      <c r="B737" s="67"/>
      <c r="C737" s="61">
        <v>4280</v>
      </c>
      <c r="D737" s="54" t="s">
        <v>75</v>
      </c>
      <c r="E737" s="43">
        <v>277</v>
      </c>
      <c r="F737" s="95">
        <v>200</v>
      </c>
      <c r="G737" s="122">
        <v>75</v>
      </c>
      <c r="H737" s="113">
        <f t="shared" si="13"/>
        <v>0.375</v>
      </c>
    </row>
    <row r="738" spans="1:8" s="22" customFormat="1" ht="15" outlineLevel="1">
      <c r="A738" s="67"/>
      <c r="B738" s="67"/>
      <c r="C738" s="61">
        <v>4300</v>
      </c>
      <c r="D738" s="54" t="s">
        <v>65</v>
      </c>
      <c r="E738" s="43">
        <v>69992</v>
      </c>
      <c r="F738" s="95">
        <v>22585</v>
      </c>
      <c r="G738" s="122">
        <v>10162.25</v>
      </c>
      <c r="H738" s="113">
        <f t="shared" si="13"/>
        <v>0.4499557228248838</v>
      </c>
    </row>
    <row r="739" spans="1:8" s="22" customFormat="1" ht="15" outlineLevel="1">
      <c r="A739" s="67"/>
      <c r="B739" s="67"/>
      <c r="C739" s="61">
        <v>4350</v>
      </c>
      <c r="D739" s="54" t="s">
        <v>140</v>
      </c>
      <c r="E739" s="43">
        <v>1322</v>
      </c>
      <c r="F739" s="95">
        <v>1500</v>
      </c>
      <c r="G739" s="122">
        <v>374.06</v>
      </c>
      <c r="H739" s="113">
        <f t="shared" si="13"/>
        <v>0.24937333333333334</v>
      </c>
    </row>
    <row r="740" spans="1:8" s="22" customFormat="1" ht="25.5" outlineLevel="1">
      <c r="A740" s="67"/>
      <c r="B740" s="67"/>
      <c r="C740" s="61">
        <v>4360</v>
      </c>
      <c r="D740" s="54" t="s">
        <v>210</v>
      </c>
      <c r="E740" s="43"/>
      <c r="F740" s="92">
        <v>1700</v>
      </c>
      <c r="G740" s="124">
        <v>1273.79</v>
      </c>
      <c r="H740" s="113">
        <f t="shared" si="13"/>
        <v>0.7492882352941176</v>
      </c>
    </row>
    <row r="741" spans="1:8" s="22" customFormat="1" ht="25.5" outlineLevel="1">
      <c r="A741" s="67"/>
      <c r="B741" s="67"/>
      <c r="C741" s="61">
        <v>4370</v>
      </c>
      <c r="D741" s="54" t="s">
        <v>206</v>
      </c>
      <c r="E741" s="43"/>
      <c r="F741" s="92">
        <v>7500</v>
      </c>
      <c r="G741" s="124">
        <v>3354.01</v>
      </c>
      <c r="H741" s="113">
        <f t="shared" si="13"/>
        <v>0.44720133333333334</v>
      </c>
    </row>
    <row r="742" spans="1:8" s="22" customFormat="1" ht="25.5" outlineLevel="1">
      <c r="A742" s="67"/>
      <c r="B742" s="67"/>
      <c r="C742" s="61">
        <v>4400</v>
      </c>
      <c r="D742" s="40" t="s">
        <v>247</v>
      </c>
      <c r="E742" s="43"/>
      <c r="F742" s="92">
        <v>43920</v>
      </c>
      <c r="G742" s="124">
        <v>17952.3</v>
      </c>
      <c r="H742" s="113">
        <f t="shared" si="13"/>
        <v>0.40875</v>
      </c>
    </row>
    <row r="743" spans="1:8" s="22" customFormat="1" ht="15" outlineLevel="1">
      <c r="A743" s="67"/>
      <c r="B743" s="67"/>
      <c r="C743" s="61">
        <v>4410</v>
      </c>
      <c r="D743" s="54" t="s">
        <v>25</v>
      </c>
      <c r="E743" s="43">
        <v>2844</v>
      </c>
      <c r="F743" s="95">
        <v>2900</v>
      </c>
      <c r="G743" s="122">
        <v>1125.26</v>
      </c>
      <c r="H743" s="113">
        <f t="shared" si="13"/>
        <v>0.3880206896551724</v>
      </c>
    </row>
    <row r="744" spans="1:8" s="22" customFormat="1" ht="15" outlineLevel="1">
      <c r="A744" s="67"/>
      <c r="B744" s="67"/>
      <c r="C744" s="61">
        <v>4430</v>
      </c>
      <c r="D744" s="54" t="s">
        <v>26</v>
      </c>
      <c r="E744" s="43">
        <v>417</v>
      </c>
      <c r="F744" s="95">
        <v>253</v>
      </c>
      <c r="G744" s="122">
        <v>253</v>
      </c>
      <c r="H744" s="113">
        <f t="shared" si="13"/>
        <v>1</v>
      </c>
    </row>
    <row r="745" spans="1:8" s="22" customFormat="1" ht="25.5" outlineLevel="1">
      <c r="A745" s="67"/>
      <c r="B745" s="67"/>
      <c r="C745" s="61">
        <v>4440</v>
      </c>
      <c r="D745" s="54" t="s">
        <v>27</v>
      </c>
      <c r="E745" s="43">
        <v>6599</v>
      </c>
      <c r="F745" s="95">
        <v>8850</v>
      </c>
      <c r="G745" s="122">
        <v>6638</v>
      </c>
      <c r="H745" s="113">
        <f t="shared" si="13"/>
        <v>0.7500564971751412</v>
      </c>
    </row>
    <row r="746" spans="1:8" s="22" customFormat="1" ht="25.5" outlineLevel="1">
      <c r="A746" s="67"/>
      <c r="B746" s="67"/>
      <c r="C746" s="61">
        <v>4700</v>
      </c>
      <c r="D746" s="54" t="s">
        <v>207</v>
      </c>
      <c r="E746" s="43"/>
      <c r="F746" s="92">
        <v>2500</v>
      </c>
      <c r="G746" s="124">
        <v>422</v>
      </c>
      <c r="H746" s="113">
        <f t="shared" si="13"/>
        <v>0.1688</v>
      </c>
    </row>
    <row r="747" spans="1:8" s="22" customFormat="1" ht="25.5" outlineLevel="1">
      <c r="A747" s="67"/>
      <c r="B747" s="67"/>
      <c r="C747" s="61">
        <v>4740</v>
      </c>
      <c r="D747" s="54" t="s">
        <v>208</v>
      </c>
      <c r="E747" s="43"/>
      <c r="F747" s="92">
        <v>2000</v>
      </c>
      <c r="G747" s="124">
        <v>0</v>
      </c>
      <c r="H747" s="113">
        <f t="shared" si="13"/>
        <v>0</v>
      </c>
    </row>
    <row r="748" spans="1:8" s="22" customFormat="1" ht="25.5" outlineLevel="1">
      <c r="A748" s="67"/>
      <c r="B748" s="67"/>
      <c r="C748" s="61">
        <v>4750</v>
      </c>
      <c r="D748" s="54" t="s">
        <v>209</v>
      </c>
      <c r="E748" s="43"/>
      <c r="F748" s="92">
        <v>4200</v>
      </c>
      <c r="G748" s="124">
        <v>3729.14</v>
      </c>
      <c r="H748" s="113">
        <f t="shared" si="13"/>
        <v>0.8878904761904761</v>
      </c>
    </row>
    <row r="749" spans="1:8" s="4" customFormat="1" ht="38.25">
      <c r="A749" s="37"/>
      <c r="B749" s="37">
        <v>85220</v>
      </c>
      <c r="C749" s="41"/>
      <c r="D749" s="48" t="s">
        <v>77</v>
      </c>
      <c r="E749" s="42">
        <f>SUM(E750:E758)</f>
        <v>43063</v>
      </c>
      <c r="F749" s="86">
        <f>SUM(F750:F758)</f>
        <v>47264</v>
      </c>
      <c r="G749" s="119">
        <f>SUM(G750:G758)</f>
        <v>24944.61</v>
      </c>
      <c r="H749" s="113">
        <f t="shared" si="13"/>
        <v>0.5277718771157752</v>
      </c>
    </row>
    <row r="750" spans="1:8" s="22" customFormat="1" ht="15" outlineLevel="1">
      <c r="A750" s="67"/>
      <c r="B750" s="67"/>
      <c r="C750" s="61"/>
      <c r="D750" s="54" t="s">
        <v>168</v>
      </c>
      <c r="E750" s="43"/>
      <c r="F750" s="92"/>
      <c r="G750" s="124"/>
      <c r="H750" s="113"/>
    </row>
    <row r="751" spans="1:8" s="22" customFormat="1" ht="15" outlineLevel="1">
      <c r="A751" s="67"/>
      <c r="B751" s="67"/>
      <c r="C751" s="61">
        <v>4010</v>
      </c>
      <c r="D751" s="54" t="s">
        <v>19</v>
      </c>
      <c r="E751" s="43">
        <v>32767</v>
      </c>
      <c r="F751" s="95">
        <v>33390</v>
      </c>
      <c r="G751" s="122">
        <v>17416.76</v>
      </c>
      <c r="H751" s="113">
        <f t="shared" si="13"/>
        <v>0.5216160527103922</v>
      </c>
    </row>
    <row r="752" spans="1:8" s="22" customFormat="1" ht="15" outlineLevel="1">
      <c r="A752" s="67"/>
      <c r="B752" s="67"/>
      <c r="C752" s="61">
        <v>4040</v>
      </c>
      <c r="D752" s="54" t="s">
        <v>20</v>
      </c>
      <c r="E752" s="43">
        <v>2499</v>
      </c>
      <c r="F752" s="95">
        <v>2700</v>
      </c>
      <c r="G752" s="122">
        <v>2669</v>
      </c>
      <c r="H752" s="113">
        <f t="shared" si="13"/>
        <v>0.9885185185185185</v>
      </c>
    </row>
    <row r="753" spans="1:8" s="22" customFormat="1" ht="15" outlineLevel="1">
      <c r="A753" s="67"/>
      <c r="B753" s="67"/>
      <c r="C753" s="61">
        <v>4110</v>
      </c>
      <c r="D753" s="54" t="s">
        <v>21</v>
      </c>
      <c r="E753" s="43">
        <v>6206</v>
      </c>
      <c r="F753" s="95">
        <v>6280</v>
      </c>
      <c r="G753" s="122">
        <v>3020.43</v>
      </c>
      <c r="H753" s="113">
        <f t="shared" si="13"/>
        <v>0.4809601910828025</v>
      </c>
    </row>
    <row r="754" spans="1:8" s="22" customFormat="1" ht="15" outlineLevel="1">
      <c r="A754" s="67"/>
      <c r="B754" s="67"/>
      <c r="C754" s="61">
        <v>4120</v>
      </c>
      <c r="D754" s="54" t="s">
        <v>22</v>
      </c>
      <c r="E754" s="43">
        <v>858</v>
      </c>
      <c r="F754" s="92">
        <v>890</v>
      </c>
      <c r="G754" s="124">
        <v>489.27</v>
      </c>
      <c r="H754" s="113">
        <f t="shared" si="13"/>
        <v>0.5497415730337079</v>
      </c>
    </row>
    <row r="755" spans="1:8" s="22" customFormat="1" ht="15" outlineLevel="1">
      <c r="A755" s="67"/>
      <c r="B755" s="67"/>
      <c r="C755" s="61">
        <v>4170</v>
      </c>
      <c r="D755" s="54" t="s">
        <v>129</v>
      </c>
      <c r="E755" s="43"/>
      <c r="F755" s="95">
        <v>2400</v>
      </c>
      <c r="G755" s="122">
        <v>412.5</v>
      </c>
      <c r="H755" s="113">
        <f t="shared" si="13"/>
        <v>0.171875</v>
      </c>
    </row>
    <row r="756" spans="1:8" s="22" customFormat="1" ht="15" outlineLevel="1">
      <c r="A756" s="67"/>
      <c r="B756" s="67"/>
      <c r="C756" s="61">
        <v>4300</v>
      </c>
      <c r="D756" s="54" t="s">
        <v>8</v>
      </c>
      <c r="E756" s="43"/>
      <c r="F756" s="95">
        <v>600</v>
      </c>
      <c r="G756" s="122">
        <v>332.65</v>
      </c>
      <c r="H756" s="113">
        <f t="shared" si="13"/>
        <v>0.5544166666666667</v>
      </c>
    </row>
    <row r="757" spans="1:8" s="22" customFormat="1" ht="15" outlineLevel="1">
      <c r="A757" s="67"/>
      <c r="B757" s="67"/>
      <c r="C757" s="61">
        <v>4410</v>
      </c>
      <c r="D757" s="54" t="s">
        <v>25</v>
      </c>
      <c r="E757" s="43"/>
      <c r="F757" s="95">
        <v>200</v>
      </c>
      <c r="G757" s="122">
        <v>0</v>
      </c>
      <c r="H757" s="113">
        <f t="shared" si="13"/>
        <v>0</v>
      </c>
    </row>
    <row r="758" spans="1:8" s="22" customFormat="1" ht="25.5" outlineLevel="1">
      <c r="A758" s="67"/>
      <c r="B758" s="67"/>
      <c r="C758" s="61">
        <v>4440</v>
      </c>
      <c r="D758" s="54" t="s">
        <v>27</v>
      </c>
      <c r="E758" s="43">
        <v>733</v>
      </c>
      <c r="F758" s="95">
        <v>804</v>
      </c>
      <c r="G758" s="122">
        <v>604</v>
      </c>
      <c r="H758" s="113">
        <f t="shared" si="13"/>
        <v>0.7512437810945274</v>
      </c>
    </row>
    <row r="759" spans="1:8" s="4" customFormat="1" ht="25.5">
      <c r="A759" s="37"/>
      <c r="B759" s="37">
        <v>85233</v>
      </c>
      <c r="C759" s="41"/>
      <c r="D759" s="48" t="s">
        <v>119</v>
      </c>
      <c r="E759" s="42">
        <f>SUM(E761:E762)</f>
        <v>0</v>
      </c>
      <c r="F759" s="86">
        <f>SUM(F761:F762)</f>
        <v>3535</v>
      </c>
      <c r="G759" s="119">
        <f>SUM(G761:G762)</f>
        <v>280</v>
      </c>
      <c r="H759" s="113">
        <f t="shared" si="13"/>
        <v>0.07920792079207921</v>
      </c>
    </row>
    <row r="760" spans="1:8" s="22" customFormat="1" ht="15" outlineLevel="1">
      <c r="A760" s="67"/>
      <c r="B760" s="67"/>
      <c r="C760" s="61"/>
      <c r="D760" s="54" t="s">
        <v>156</v>
      </c>
      <c r="E760" s="43"/>
      <c r="F760" s="92"/>
      <c r="G760" s="124"/>
      <c r="H760" s="113"/>
    </row>
    <row r="761" spans="1:8" s="22" customFormat="1" ht="15" outlineLevel="1">
      <c r="A761" s="67"/>
      <c r="B761" s="67"/>
      <c r="C761" s="61">
        <v>4300</v>
      </c>
      <c r="D761" s="54" t="s">
        <v>8</v>
      </c>
      <c r="E761" s="43"/>
      <c r="F761" s="95">
        <v>3105</v>
      </c>
      <c r="G761" s="122">
        <v>280</v>
      </c>
      <c r="H761" s="113">
        <f t="shared" si="13"/>
        <v>0.09017713365539452</v>
      </c>
    </row>
    <row r="762" spans="1:8" s="22" customFormat="1" ht="15" outlineLevel="1">
      <c r="A762" s="67"/>
      <c r="B762" s="67"/>
      <c r="C762" s="61">
        <v>4410</v>
      </c>
      <c r="D762" s="54" t="s">
        <v>25</v>
      </c>
      <c r="E762" s="43"/>
      <c r="F762" s="95">
        <v>430</v>
      </c>
      <c r="G762" s="122">
        <v>0</v>
      </c>
      <c r="H762" s="113">
        <f t="shared" si="13"/>
        <v>0</v>
      </c>
    </row>
    <row r="763" spans="1:8" s="4" customFormat="1" ht="15.75" outlineLevel="1">
      <c r="A763" s="37"/>
      <c r="B763" s="37">
        <v>85295</v>
      </c>
      <c r="C763" s="41"/>
      <c r="D763" s="48" t="s">
        <v>141</v>
      </c>
      <c r="E763" s="42">
        <f>SUM(E765)</f>
        <v>780</v>
      </c>
      <c r="F763" s="86">
        <f>SUM(F765)</f>
        <v>845</v>
      </c>
      <c r="G763" s="119">
        <f>SUM(G765)</f>
        <v>0</v>
      </c>
      <c r="H763" s="113">
        <f t="shared" si="13"/>
        <v>0</v>
      </c>
    </row>
    <row r="764" spans="1:8" s="22" customFormat="1" ht="15" outlineLevel="1">
      <c r="A764" s="67"/>
      <c r="B764" s="67"/>
      <c r="C764" s="61"/>
      <c r="D764" s="54" t="s">
        <v>156</v>
      </c>
      <c r="E764" s="43"/>
      <c r="F764" s="92"/>
      <c r="G764" s="124"/>
      <c r="H764" s="113"/>
    </row>
    <row r="765" spans="1:8" s="22" customFormat="1" ht="25.5" outlineLevel="2">
      <c r="A765" s="67"/>
      <c r="B765" s="67"/>
      <c r="C765" s="61">
        <v>4440</v>
      </c>
      <c r="D765" s="54" t="s">
        <v>27</v>
      </c>
      <c r="E765" s="43">
        <v>780</v>
      </c>
      <c r="F765" s="95">
        <v>845</v>
      </c>
      <c r="G765" s="122">
        <v>0</v>
      </c>
      <c r="H765" s="113">
        <f t="shared" si="13"/>
        <v>0</v>
      </c>
    </row>
    <row r="766" spans="1:8" s="3" customFormat="1" ht="25.5">
      <c r="A766" s="30">
        <v>853</v>
      </c>
      <c r="B766" s="30"/>
      <c r="C766" s="31"/>
      <c r="D766" s="49" t="s">
        <v>79</v>
      </c>
      <c r="E766" s="33" t="e">
        <f>E809+E767+E784+#REF!</f>
        <v>#REF!</v>
      </c>
      <c r="F766" s="94">
        <f>F809+F767+F784</f>
        <v>2658889</v>
      </c>
      <c r="G766" s="116">
        <f>G809+G767+G784</f>
        <v>1550784.14</v>
      </c>
      <c r="H766" s="113">
        <f t="shared" si="13"/>
        <v>0.5832451599145357</v>
      </c>
    </row>
    <row r="767" spans="1:8" s="4" customFormat="1" ht="25.5" outlineLevel="1">
      <c r="A767" s="37"/>
      <c r="B767" s="37">
        <v>85321</v>
      </c>
      <c r="C767" s="41"/>
      <c r="D767" s="48" t="s">
        <v>194</v>
      </c>
      <c r="E767" s="42">
        <f>SUM(E769:E779)</f>
        <v>101325</v>
      </c>
      <c r="F767" s="86">
        <f>SUM(F769:F783)</f>
        <v>113162</v>
      </c>
      <c r="G767" s="117">
        <f>SUM(G769:G783)</f>
        <v>47366.46</v>
      </c>
      <c r="H767" s="113">
        <f t="shared" si="13"/>
        <v>0.4185721355225252</v>
      </c>
    </row>
    <row r="768" spans="1:8" s="4" customFormat="1" ht="15.75" outlineLevel="2">
      <c r="A768" s="37"/>
      <c r="B768" s="37"/>
      <c r="C768" s="41"/>
      <c r="D768" s="54" t="s">
        <v>168</v>
      </c>
      <c r="E768" s="42"/>
      <c r="F768" s="136"/>
      <c r="G768" s="130"/>
      <c r="H768" s="113"/>
    </row>
    <row r="769" spans="1:8" s="22" customFormat="1" ht="15" outlineLevel="2">
      <c r="A769" s="67"/>
      <c r="B769" s="67"/>
      <c r="C769" s="61">
        <v>4010</v>
      </c>
      <c r="D769" s="54" t="s">
        <v>19</v>
      </c>
      <c r="E769" s="43">
        <v>20691</v>
      </c>
      <c r="F769" s="95">
        <v>20440</v>
      </c>
      <c r="G769" s="122">
        <v>8943.86</v>
      </c>
      <c r="H769" s="113">
        <f t="shared" si="13"/>
        <v>0.43756653620352254</v>
      </c>
    </row>
    <row r="770" spans="1:8" s="22" customFormat="1" ht="15" outlineLevel="2">
      <c r="A770" s="67"/>
      <c r="B770" s="67"/>
      <c r="C770" s="61">
        <v>4040</v>
      </c>
      <c r="D770" s="54" t="s">
        <v>20</v>
      </c>
      <c r="E770" s="43">
        <v>1428</v>
      </c>
      <c r="F770" s="95">
        <v>1530</v>
      </c>
      <c r="G770" s="122">
        <v>1507.45</v>
      </c>
      <c r="H770" s="113">
        <f t="shared" si="13"/>
        <v>0.9852614379084967</v>
      </c>
    </row>
    <row r="771" spans="1:8" s="22" customFormat="1" ht="15" outlineLevel="2">
      <c r="A771" s="67"/>
      <c r="B771" s="67"/>
      <c r="C771" s="61">
        <v>4110</v>
      </c>
      <c r="D771" s="54" t="s">
        <v>21</v>
      </c>
      <c r="E771" s="43">
        <v>8487</v>
      </c>
      <c r="F771" s="95">
        <v>8470</v>
      </c>
      <c r="G771" s="122">
        <v>2500.89</v>
      </c>
      <c r="H771" s="113">
        <f t="shared" si="13"/>
        <v>0.29526446280991736</v>
      </c>
    </row>
    <row r="772" spans="1:8" s="22" customFormat="1" ht="15" outlineLevel="2">
      <c r="A772" s="67"/>
      <c r="B772" s="67"/>
      <c r="C772" s="61">
        <v>4120</v>
      </c>
      <c r="D772" s="54" t="s">
        <v>22</v>
      </c>
      <c r="E772" s="43">
        <v>1173</v>
      </c>
      <c r="F772" s="95">
        <v>1070</v>
      </c>
      <c r="G772" s="122">
        <v>369.75</v>
      </c>
      <c r="H772" s="113">
        <f t="shared" si="13"/>
        <v>0.3455607476635514</v>
      </c>
    </row>
    <row r="773" spans="1:8" s="22" customFormat="1" ht="15" outlineLevel="2">
      <c r="A773" s="67"/>
      <c r="B773" s="67"/>
      <c r="C773" s="61">
        <v>4170</v>
      </c>
      <c r="D773" s="54" t="s">
        <v>130</v>
      </c>
      <c r="E773" s="43">
        <v>55127</v>
      </c>
      <c r="F773" s="95">
        <v>67000</v>
      </c>
      <c r="G773" s="122">
        <v>28380.93</v>
      </c>
      <c r="H773" s="113">
        <f t="shared" si="13"/>
        <v>0.4235959701492537</v>
      </c>
    </row>
    <row r="774" spans="1:8" s="22" customFormat="1" ht="15" outlineLevel="2">
      <c r="A774" s="67"/>
      <c r="B774" s="67"/>
      <c r="C774" s="61">
        <v>4210</v>
      </c>
      <c r="D774" s="54" t="s">
        <v>13</v>
      </c>
      <c r="E774" s="43">
        <v>6767</v>
      </c>
      <c r="F774" s="95">
        <v>1500</v>
      </c>
      <c r="G774" s="122">
        <v>1460.22</v>
      </c>
      <c r="H774" s="113">
        <f t="shared" si="13"/>
        <v>0.97348</v>
      </c>
    </row>
    <row r="775" spans="1:8" s="22" customFormat="1" ht="15" outlineLevel="2">
      <c r="A775" s="67"/>
      <c r="B775" s="67"/>
      <c r="C775" s="61">
        <v>4270</v>
      </c>
      <c r="D775" s="54" t="s">
        <v>24</v>
      </c>
      <c r="E775" s="43">
        <v>303</v>
      </c>
      <c r="F775" s="87">
        <v>500</v>
      </c>
      <c r="G775" s="121">
        <v>359.7</v>
      </c>
      <c r="H775" s="113">
        <f t="shared" si="13"/>
        <v>0.7193999999999999</v>
      </c>
    </row>
    <row r="776" spans="1:8" s="22" customFormat="1" ht="15" outlineLevel="2">
      <c r="A776" s="67"/>
      <c r="B776" s="67"/>
      <c r="C776" s="61">
        <v>4300</v>
      </c>
      <c r="D776" s="54" t="s">
        <v>65</v>
      </c>
      <c r="E776" s="43">
        <v>6874</v>
      </c>
      <c r="F776" s="95">
        <v>5050</v>
      </c>
      <c r="G776" s="122">
        <v>2581.23</v>
      </c>
      <c r="H776" s="113">
        <f t="shared" si="13"/>
        <v>0.5111346534653466</v>
      </c>
    </row>
    <row r="777" spans="1:8" s="22" customFormat="1" ht="25.5" outlineLevel="2">
      <c r="A777" s="67"/>
      <c r="B777" s="67"/>
      <c r="C777" s="61">
        <v>4370</v>
      </c>
      <c r="D777" s="54" t="s">
        <v>206</v>
      </c>
      <c r="E777" s="43"/>
      <c r="F777" s="92">
        <v>1500</v>
      </c>
      <c r="G777" s="124">
        <v>845.71</v>
      </c>
      <c r="H777" s="113">
        <f aca="true" t="shared" si="14" ref="H777:H840">G777/F777</f>
        <v>0.5638066666666667</v>
      </c>
    </row>
    <row r="778" spans="1:8" s="22" customFormat="1" ht="15" outlineLevel="2">
      <c r="A778" s="67"/>
      <c r="B778" s="67"/>
      <c r="C778" s="61">
        <v>4410</v>
      </c>
      <c r="D778" s="54" t="s">
        <v>198</v>
      </c>
      <c r="E778" s="43">
        <v>108</v>
      </c>
      <c r="F778" s="95">
        <v>200</v>
      </c>
      <c r="G778" s="122">
        <v>67.2</v>
      </c>
      <c r="H778" s="113">
        <f t="shared" si="14"/>
        <v>0.336</v>
      </c>
    </row>
    <row r="779" spans="1:8" s="22" customFormat="1" ht="25.5" outlineLevel="2">
      <c r="A779" s="67"/>
      <c r="B779" s="67"/>
      <c r="C779" s="61">
        <v>4440</v>
      </c>
      <c r="D779" s="54" t="s">
        <v>27</v>
      </c>
      <c r="E779" s="43">
        <v>367</v>
      </c>
      <c r="F779" s="95">
        <v>402</v>
      </c>
      <c r="G779" s="122">
        <v>302</v>
      </c>
      <c r="H779" s="113">
        <f t="shared" si="14"/>
        <v>0.7512437810945274</v>
      </c>
    </row>
    <row r="780" spans="1:8" s="22" customFormat="1" ht="25.5" outlineLevel="2">
      <c r="A780" s="67"/>
      <c r="B780" s="67"/>
      <c r="C780" s="61">
        <v>4700</v>
      </c>
      <c r="D780" s="54" t="s">
        <v>207</v>
      </c>
      <c r="E780" s="43"/>
      <c r="F780" s="95">
        <v>300</v>
      </c>
      <c r="G780" s="122">
        <v>0</v>
      </c>
      <c r="H780" s="113">
        <f t="shared" si="14"/>
        <v>0</v>
      </c>
    </row>
    <row r="781" spans="1:8" s="22" customFormat="1" ht="25.5" outlineLevel="2">
      <c r="A781" s="67"/>
      <c r="B781" s="67"/>
      <c r="C781" s="61">
        <v>4740</v>
      </c>
      <c r="D781" s="54" t="s">
        <v>208</v>
      </c>
      <c r="E781" s="43"/>
      <c r="F781" s="95">
        <v>600</v>
      </c>
      <c r="G781" s="122">
        <v>0</v>
      </c>
      <c r="H781" s="113">
        <f t="shared" si="14"/>
        <v>0</v>
      </c>
    </row>
    <row r="782" spans="1:8" s="22" customFormat="1" ht="25.5" outlineLevel="2">
      <c r="A782" s="67"/>
      <c r="B782" s="67"/>
      <c r="C782" s="61">
        <v>4750</v>
      </c>
      <c r="D782" s="54" t="s">
        <v>209</v>
      </c>
      <c r="E782" s="43"/>
      <c r="F782" s="95">
        <v>100</v>
      </c>
      <c r="G782" s="122">
        <v>47.52</v>
      </c>
      <c r="H782" s="113">
        <f t="shared" si="14"/>
        <v>0.4752</v>
      </c>
    </row>
    <row r="783" spans="1:8" s="22" customFormat="1" ht="25.5" outlineLevel="2">
      <c r="A783" s="67"/>
      <c r="B783" s="67"/>
      <c r="C783" s="61">
        <v>6060</v>
      </c>
      <c r="D783" s="54" t="s">
        <v>259</v>
      </c>
      <c r="E783" s="43"/>
      <c r="F783" s="95">
        <v>4500</v>
      </c>
      <c r="G783" s="122">
        <v>0</v>
      </c>
      <c r="H783" s="113">
        <f t="shared" si="14"/>
        <v>0</v>
      </c>
    </row>
    <row r="784" spans="1:8" s="22" customFormat="1" ht="15.75" outlineLevel="1">
      <c r="A784" s="67"/>
      <c r="B784" s="37">
        <v>85333</v>
      </c>
      <c r="C784" s="61"/>
      <c r="D784" s="48" t="s">
        <v>195</v>
      </c>
      <c r="E784" s="42">
        <f>SUM(E786:E808)</f>
        <v>1625884</v>
      </c>
      <c r="F784" s="86">
        <f>SUM(F786:F808)</f>
        <v>1640260</v>
      </c>
      <c r="G784" s="119">
        <f>SUM(G786:G808)</f>
        <v>823662.1</v>
      </c>
      <c r="H784" s="113">
        <f t="shared" si="14"/>
        <v>0.5021533781229804</v>
      </c>
    </row>
    <row r="785" spans="1:8" s="22" customFormat="1" ht="15" outlineLevel="2">
      <c r="A785" s="67"/>
      <c r="B785" s="37"/>
      <c r="C785" s="61"/>
      <c r="D785" s="54" t="s">
        <v>178</v>
      </c>
      <c r="E785" s="43"/>
      <c r="F785" s="92"/>
      <c r="G785" s="124"/>
      <c r="H785" s="113"/>
    </row>
    <row r="786" spans="1:8" s="22" customFormat="1" ht="25.5" outlineLevel="2">
      <c r="A786" s="67"/>
      <c r="B786" s="67"/>
      <c r="C786" s="61">
        <v>3020</v>
      </c>
      <c r="D786" s="54" t="s">
        <v>124</v>
      </c>
      <c r="E786" s="65">
        <v>529</v>
      </c>
      <c r="F786" s="93">
        <v>780</v>
      </c>
      <c r="G786" s="131">
        <v>527.89</v>
      </c>
      <c r="H786" s="113">
        <f t="shared" si="14"/>
        <v>0.6767820512820513</v>
      </c>
    </row>
    <row r="787" spans="1:8" s="22" customFormat="1" ht="15" outlineLevel="2">
      <c r="A787" s="67"/>
      <c r="B787" s="67"/>
      <c r="C787" s="74">
        <v>4010</v>
      </c>
      <c r="D787" s="54" t="s">
        <v>19</v>
      </c>
      <c r="E787" s="43">
        <v>1082846</v>
      </c>
      <c r="F787" s="87">
        <v>1090919</v>
      </c>
      <c r="G787" s="121">
        <v>512626.05</v>
      </c>
      <c r="H787" s="113">
        <f t="shared" si="14"/>
        <v>0.46990294421492335</v>
      </c>
    </row>
    <row r="788" spans="1:8" s="22" customFormat="1" ht="15" outlineLevel="2">
      <c r="A788" s="67"/>
      <c r="B788" s="67"/>
      <c r="C788" s="61">
        <v>4040</v>
      </c>
      <c r="D788" s="54" t="s">
        <v>20</v>
      </c>
      <c r="E788" s="43">
        <v>72129</v>
      </c>
      <c r="F788" s="87">
        <v>84533</v>
      </c>
      <c r="G788" s="121">
        <v>84532.86</v>
      </c>
      <c r="H788" s="113">
        <f t="shared" si="14"/>
        <v>0.9999983438420499</v>
      </c>
    </row>
    <row r="789" spans="1:8" s="22" customFormat="1" ht="15" outlineLevel="2">
      <c r="A789" s="67"/>
      <c r="B789" s="67"/>
      <c r="C789" s="61">
        <v>4110</v>
      </c>
      <c r="D789" s="54" t="s">
        <v>21</v>
      </c>
      <c r="E789" s="43">
        <v>196662</v>
      </c>
      <c r="F789" s="87">
        <v>204393</v>
      </c>
      <c r="G789" s="121">
        <v>90114.55</v>
      </c>
      <c r="H789" s="113">
        <f t="shared" si="14"/>
        <v>0.44088863121535476</v>
      </c>
    </row>
    <row r="790" spans="1:8" s="22" customFormat="1" ht="15" outlineLevel="2">
      <c r="A790" s="67"/>
      <c r="B790" s="67"/>
      <c r="C790" s="61">
        <v>4120</v>
      </c>
      <c r="D790" s="54" t="s">
        <v>22</v>
      </c>
      <c r="E790" s="43">
        <v>27964</v>
      </c>
      <c r="F790" s="87">
        <v>29339</v>
      </c>
      <c r="G790" s="121">
        <v>12867.77</v>
      </c>
      <c r="H790" s="113">
        <f t="shared" si="14"/>
        <v>0.43858924980401515</v>
      </c>
    </row>
    <row r="791" spans="1:8" s="22" customFormat="1" ht="15" outlineLevel="2">
      <c r="A791" s="67"/>
      <c r="B791" s="67"/>
      <c r="C791" s="61">
        <v>4210</v>
      </c>
      <c r="D791" s="54" t="s">
        <v>13</v>
      </c>
      <c r="E791" s="43">
        <v>45261</v>
      </c>
      <c r="F791" s="87">
        <v>34100</v>
      </c>
      <c r="G791" s="121">
        <v>16844.19</v>
      </c>
      <c r="H791" s="113">
        <f t="shared" si="14"/>
        <v>0.4939645161290322</v>
      </c>
    </row>
    <row r="792" spans="1:8" s="22" customFormat="1" ht="15" outlineLevel="2">
      <c r="A792" s="67"/>
      <c r="B792" s="67"/>
      <c r="C792" s="61">
        <v>4260</v>
      </c>
      <c r="D792" s="54" t="s">
        <v>23</v>
      </c>
      <c r="E792" s="43">
        <v>31212</v>
      </c>
      <c r="F792" s="87">
        <v>43500</v>
      </c>
      <c r="G792" s="121">
        <v>23964.01</v>
      </c>
      <c r="H792" s="113">
        <f t="shared" si="14"/>
        <v>0.5508967816091954</v>
      </c>
    </row>
    <row r="793" spans="1:8" s="22" customFormat="1" ht="15" outlineLevel="2">
      <c r="A793" s="67"/>
      <c r="B793" s="67"/>
      <c r="C793" s="61">
        <v>4270</v>
      </c>
      <c r="D793" s="54" t="s">
        <v>24</v>
      </c>
      <c r="E793" s="43">
        <v>1176</v>
      </c>
      <c r="F793" s="87">
        <v>12500</v>
      </c>
      <c r="G793" s="121">
        <v>324.52</v>
      </c>
      <c r="H793" s="113">
        <f t="shared" si="14"/>
        <v>0.025961599999999998</v>
      </c>
    </row>
    <row r="794" spans="1:8" s="22" customFormat="1" ht="15" outlineLevel="2">
      <c r="A794" s="67"/>
      <c r="B794" s="67"/>
      <c r="C794" s="61">
        <v>4280</v>
      </c>
      <c r="D794" s="54" t="s">
        <v>200</v>
      </c>
      <c r="E794" s="43">
        <v>1111</v>
      </c>
      <c r="F794" s="87">
        <v>1400</v>
      </c>
      <c r="G794" s="121">
        <v>523</v>
      </c>
      <c r="H794" s="113">
        <f t="shared" si="14"/>
        <v>0.37357142857142855</v>
      </c>
    </row>
    <row r="795" spans="1:8" s="22" customFormat="1" ht="15" outlineLevel="2">
      <c r="A795" s="67"/>
      <c r="B795" s="67"/>
      <c r="C795" s="61">
        <v>4300</v>
      </c>
      <c r="D795" s="54" t="s">
        <v>196</v>
      </c>
      <c r="E795" s="43">
        <v>80244</v>
      </c>
      <c r="F795" s="87">
        <v>14785</v>
      </c>
      <c r="G795" s="121">
        <v>5339.44</v>
      </c>
      <c r="H795" s="113">
        <f t="shared" si="14"/>
        <v>0.3611389922218464</v>
      </c>
    </row>
    <row r="796" spans="1:8" s="22" customFormat="1" ht="15" outlineLevel="2">
      <c r="A796" s="67"/>
      <c r="B796" s="67"/>
      <c r="C796" s="61">
        <v>4350</v>
      </c>
      <c r="D796" s="54" t="s">
        <v>140</v>
      </c>
      <c r="E796" s="43"/>
      <c r="F796" s="92">
        <v>0</v>
      </c>
      <c r="G796" s="124">
        <v>0</v>
      </c>
      <c r="H796" s="113"/>
    </row>
    <row r="797" spans="1:8" s="22" customFormat="1" ht="25.5" outlineLevel="2">
      <c r="A797" s="67"/>
      <c r="B797" s="67"/>
      <c r="C797" s="61">
        <v>4360</v>
      </c>
      <c r="D797" s="54" t="s">
        <v>210</v>
      </c>
      <c r="E797" s="43"/>
      <c r="F797" s="92">
        <v>1400</v>
      </c>
      <c r="G797" s="124">
        <v>653.83</v>
      </c>
      <c r="H797" s="113">
        <f t="shared" si="14"/>
        <v>0.4670214285714286</v>
      </c>
    </row>
    <row r="798" spans="1:8" s="22" customFormat="1" ht="25.5" outlineLevel="2">
      <c r="A798" s="67"/>
      <c r="B798" s="67"/>
      <c r="C798" s="61">
        <v>4370</v>
      </c>
      <c r="D798" s="54" t="s">
        <v>206</v>
      </c>
      <c r="E798" s="43"/>
      <c r="F798" s="92">
        <v>5017</v>
      </c>
      <c r="G798" s="124">
        <v>3532.86</v>
      </c>
      <c r="H798" s="113">
        <f t="shared" si="14"/>
        <v>0.704177795495316</v>
      </c>
    </row>
    <row r="799" spans="1:8" s="22" customFormat="1" ht="25.5" outlineLevel="2">
      <c r="A799" s="67"/>
      <c r="B799" s="67"/>
      <c r="C799" s="61">
        <v>4400</v>
      </c>
      <c r="D799" s="40" t="s">
        <v>247</v>
      </c>
      <c r="E799" s="43"/>
      <c r="F799" s="92">
        <v>45000</v>
      </c>
      <c r="G799" s="124">
        <v>17952.3</v>
      </c>
      <c r="H799" s="113">
        <f t="shared" si="14"/>
        <v>0.39893999999999996</v>
      </c>
    </row>
    <row r="800" spans="1:8" s="22" customFormat="1" ht="15" outlineLevel="2">
      <c r="A800" s="67"/>
      <c r="B800" s="67"/>
      <c r="C800" s="61">
        <v>4410</v>
      </c>
      <c r="D800" s="54" t="s">
        <v>25</v>
      </c>
      <c r="E800" s="43">
        <v>3504</v>
      </c>
      <c r="F800" s="87">
        <v>2800</v>
      </c>
      <c r="G800" s="121">
        <v>738.67</v>
      </c>
      <c r="H800" s="113">
        <f t="shared" si="14"/>
        <v>0.2638107142857143</v>
      </c>
    </row>
    <row r="801" spans="1:8" s="22" customFormat="1" ht="15" outlineLevel="2">
      <c r="A801" s="67"/>
      <c r="B801" s="67"/>
      <c r="C801" s="61">
        <v>4430</v>
      </c>
      <c r="D801" s="54" t="s">
        <v>26</v>
      </c>
      <c r="E801" s="43">
        <v>3183</v>
      </c>
      <c r="F801" s="87">
        <v>6300</v>
      </c>
      <c r="G801" s="121">
        <v>3351</v>
      </c>
      <c r="H801" s="113">
        <f t="shared" si="14"/>
        <v>0.5319047619047619</v>
      </c>
    </row>
    <row r="802" spans="1:8" s="22" customFormat="1" ht="25.5" outlineLevel="2">
      <c r="A802" s="67"/>
      <c r="B802" s="67"/>
      <c r="C802" s="61">
        <v>4440</v>
      </c>
      <c r="D802" s="54" t="s">
        <v>27</v>
      </c>
      <c r="E802" s="43">
        <v>31400</v>
      </c>
      <c r="F802" s="87">
        <v>43046</v>
      </c>
      <c r="G802" s="121">
        <v>32284.5</v>
      </c>
      <c r="H802" s="113">
        <f t="shared" si="14"/>
        <v>0.75</v>
      </c>
    </row>
    <row r="803" spans="1:8" s="22" customFormat="1" ht="15" outlineLevel="2">
      <c r="A803" s="67"/>
      <c r="B803" s="67"/>
      <c r="C803" s="61">
        <v>4480</v>
      </c>
      <c r="D803" s="54" t="s">
        <v>28</v>
      </c>
      <c r="E803" s="43">
        <v>4898</v>
      </c>
      <c r="F803" s="87">
        <v>3930</v>
      </c>
      <c r="G803" s="121">
        <v>1968</v>
      </c>
      <c r="H803" s="113">
        <f t="shared" si="14"/>
        <v>0.500763358778626</v>
      </c>
    </row>
    <row r="804" spans="1:8" s="22" customFormat="1" ht="15" outlineLevel="2">
      <c r="A804" s="67"/>
      <c r="B804" s="67"/>
      <c r="C804" s="61">
        <v>4520</v>
      </c>
      <c r="D804" s="54" t="s">
        <v>197</v>
      </c>
      <c r="E804" s="43"/>
      <c r="F804" s="87">
        <v>33</v>
      </c>
      <c r="G804" s="121">
        <v>32.19</v>
      </c>
      <c r="H804" s="113">
        <f t="shared" si="14"/>
        <v>0.9754545454545454</v>
      </c>
    </row>
    <row r="805" spans="1:8" s="22" customFormat="1" ht="25.5" outlineLevel="2">
      <c r="A805" s="67"/>
      <c r="B805" s="67"/>
      <c r="C805" s="61">
        <v>4700</v>
      </c>
      <c r="D805" s="54" t="s">
        <v>258</v>
      </c>
      <c r="E805" s="43"/>
      <c r="F805" s="87">
        <v>385</v>
      </c>
      <c r="G805" s="121">
        <v>385</v>
      </c>
      <c r="H805" s="113">
        <f t="shared" si="14"/>
        <v>1</v>
      </c>
    </row>
    <row r="806" spans="1:8" s="22" customFormat="1" ht="25.5" outlineLevel="2">
      <c r="A806" s="67"/>
      <c r="B806" s="67"/>
      <c r="C806" s="61">
        <v>4740</v>
      </c>
      <c r="D806" s="54" t="s">
        <v>208</v>
      </c>
      <c r="E806" s="43"/>
      <c r="F806" s="92">
        <v>1000</v>
      </c>
      <c r="G806" s="124">
        <v>0</v>
      </c>
      <c r="H806" s="113">
        <f t="shared" si="14"/>
        <v>0</v>
      </c>
    </row>
    <row r="807" spans="1:8" s="22" customFormat="1" ht="25.5" outlineLevel="2">
      <c r="A807" s="67"/>
      <c r="B807" s="67"/>
      <c r="C807" s="61">
        <v>6050</v>
      </c>
      <c r="D807" s="54" t="s">
        <v>221</v>
      </c>
      <c r="E807" s="43"/>
      <c r="F807" s="92">
        <v>0</v>
      </c>
      <c r="G807" s="124">
        <v>0</v>
      </c>
      <c r="H807" s="113"/>
    </row>
    <row r="808" spans="1:8" s="22" customFormat="1" ht="15" outlineLevel="2">
      <c r="A808" s="67"/>
      <c r="B808" s="67"/>
      <c r="C808" s="61">
        <v>6060</v>
      </c>
      <c r="D808" s="54" t="s">
        <v>203</v>
      </c>
      <c r="E808" s="43">
        <v>43765</v>
      </c>
      <c r="F808" s="92">
        <v>15100</v>
      </c>
      <c r="G808" s="124">
        <v>15099.47</v>
      </c>
      <c r="H808" s="113">
        <f t="shared" si="14"/>
        <v>0.9999649006622516</v>
      </c>
    </row>
    <row r="809" spans="1:8" s="4" customFormat="1" ht="15.75" outlineLevel="2">
      <c r="A809" s="77"/>
      <c r="B809" s="77">
        <v>85395</v>
      </c>
      <c r="C809" s="79"/>
      <c r="D809" s="48" t="s">
        <v>141</v>
      </c>
      <c r="E809" s="42">
        <f>SUM(E811:E813)</f>
        <v>329628</v>
      </c>
      <c r="F809" s="86">
        <f>SUM(F811:F813)</f>
        <v>905467</v>
      </c>
      <c r="G809" s="119">
        <f>SUM(G811:G813)</f>
        <v>679755.58</v>
      </c>
      <c r="H809" s="113">
        <f t="shared" si="14"/>
        <v>0.7507237480769592</v>
      </c>
    </row>
    <row r="810" spans="1:8" s="22" customFormat="1" ht="15" outlineLevel="2">
      <c r="A810" s="76"/>
      <c r="B810" s="76"/>
      <c r="C810" s="78"/>
      <c r="D810" s="54" t="s">
        <v>178</v>
      </c>
      <c r="E810" s="43"/>
      <c r="F810" s="92"/>
      <c r="G810" s="124"/>
      <c r="H810" s="113"/>
    </row>
    <row r="811" spans="1:8" s="22" customFormat="1" ht="15" outlineLevel="2">
      <c r="A811" s="76"/>
      <c r="B811" s="76"/>
      <c r="C811" s="78">
        <v>3118</v>
      </c>
      <c r="D811" s="54" t="s">
        <v>180</v>
      </c>
      <c r="E811" s="43">
        <v>236815</v>
      </c>
      <c r="F811" s="96">
        <v>697279</v>
      </c>
      <c r="G811" s="132">
        <v>548158.22</v>
      </c>
      <c r="H811" s="113">
        <f t="shared" si="14"/>
        <v>0.7861390060506626</v>
      </c>
    </row>
    <row r="812" spans="1:8" s="22" customFormat="1" ht="15" outlineLevel="2">
      <c r="A812" s="76"/>
      <c r="B812" s="76"/>
      <c r="C812" s="78">
        <v>4118</v>
      </c>
      <c r="D812" s="70" t="s">
        <v>21</v>
      </c>
      <c r="E812" s="43">
        <v>90962</v>
      </c>
      <c r="F812" s="87">
        <v>148508</v>
      </c>
      <c r="G812" s="121">
        <v>131597.36</v>
      </c>
      <c r="H812" s="113">
        <f t="shared" si="14"/>
        <v>0.8861297707867589</v>
      </c>
    </row>
    <row r="813" spans="1:8" s="22" customFormat="1" ht="15" outlineLevel="2">
      <c r="A813" s="76"/>
      <c r="B813" s="76"/>
      <c r="C813" s="78">
        <v>4308</v>
      </c>
      <c r="D813" s="54" t="s">
        <v>181</v>
      </c>
      <c r="E813" s="43">
        <v>1851</v>
      </c>
      <c r="F813" s="87">
        <v>59680</v>
      </c>
      <c r="G813" s="121">
        <v>0</v>
      </c>
      <c r="H813" s="113">
        <f t="shared" si="14"/>
        <v>0</v>
      </c>
    </row>
    <row r="814" spans="1:8" s="3" customFormat="1" ht="15.75">
      <c r="A814" s="30">
        <v>854</v>
      </c>
      <c r="B814" s="30"/>
      <c r="C814" s="31"/>
      <c r="D814" s="49" t="s">
        <v>99</v>
      </c>
      <c r="E814" s="33" t="e">
        <f>E815+E823+E868+E992+E909+E984+#REF!</f>
        <v>#REF!</v>
      </c>
      <c r="F814" s="94">
        <f>F815+F823+F868+F992+F909+F984+F903</f>
        <v>8101106</v>
      </c>
      <c r="G814" s="128">
        <f>G815+G823+G868+G992+G909+G984+G903</f>
        <v>6774460.299999998</v>
      </c>
      <c r="H814" s="113">
        <f t="shared" si="14"/>
        <v>0.8362389407076019</v>
      </c>
    </row>
    <row r="815" spans="1:8" s="4" customFormat="1" ht="15.75">
      <c r="A815" s="37"/>
      <c r="B815" s="37">
        <v>85401</v>
      </c>
      <c r="C815" s="41"/>
      <c r="D815" s="48" t="s">
        <v>100</v>
      </c>
      <c r="E815" s="42">
        <f>SUM(E816:E822)</f>
        <v>164771</v>
      </c>
      <c r="F815" s="86">
        <f>SUM(F816:F822)</f>
        <v>174730</v>
      </c>
      <c r="G815" s="119">
        <f>SUM(G816:G822)</f>
        <v>95361.48</v>
      </c>
      <c r="H815" s="113">
        <f t="shared" si="14"/>
        <v>0.5457647799462026</v>
      </c>
    </row>
    <row r="816" spans="1:8" ht="15" outlineLevel="1">
      <c r="A816" s="34"/>
      <c r="B816" s="34"/>
      <c r="C816" s="35"/>
      <c r="D816" s="54" t="s">
        <v>169</v>
      </c>
      <c r="E816" s="43"/>
      <c r="F816" s="88"/>
      <c r="G816" s="123"/>
      <c r="H816" s="113"/>
    </row>
    <row r="817" spans="1:8" ht="25.5" outlineLevel="1">
      <c r="A817" s="34"/>
      <c r="B817" s="34"/>
      <c r="C817" s="35">
        <v>3020</v>
      </c>
      <c r="D817" s="40" t="s">
        <v>124</v>
      </c>
      <c r="E817" s="43">
        <v>180</v>
      </c>
      <c r="F817" s="87">
        <v>190</v>
      </c>
      <c r="G817" s="121">
        <v>0</v>
      </c>
      <c r="H817" s="113">
        <f t="shared" si="14"/>
        <v>0</v>
      </c>
    </row>
    <row r="818" spans="1:8" ht="15" outlineLevel="1">
      <c r="A818" s="34"/>
      <c r="B818" s="34"/>
      <c r="C818" s="35">
        <v>4010</v>
      </c>
      <c r="D818" s="40" t="s">
        <v>19</v>
      </c>
      <c r="E818" s="43">
        <v>123067</v>
      </c>
      <c r="F818" s="87">
        <v>129640</v>
      </c>
      <c r="G818" s="121">
        <v>66035.05</v>
      </c>
      <c r="H818" s="113">
        <f t="shared" si="14"/>
        <v>0.5093724930576983</v>
      </c>
    </row>
    <row r="819" spans="1:8" ht="15" outlineLevel="1">
      <c r="A819" s="34"/>
      <c r="B819" s="34"/>
      <c r="C819" s="35">
        <v>4040</v>
      </c>
      <c r="D819" s="40" t="s">
        <v>20</v>
      </c>
      <c r="E819" s="43">
        <v>8196</v>
      </c>
      <c r="F819" s="87">
        <v>10820</v>
      </c>
      <c r="G819" s="121">
        <v>10297.78</v>
      </c>
      <c r="H819" s="113">
        <f t="shared" si="14"/>
        <v>0.951735674676525</v>
      </c>
    </row>
    <row r="820" spans="1:8" ht="15" outlineLevel="1">
      <c r="A820" s="34"/>
      <c r="B820" s="34"/>
      <c r="C820" s="35">
        <v>4110</v>
      </c>
      <c r="D820" s="40" t="s">
        <v>83</v>
      </c>
      <c r="E820" s="43">
        <v>22549</v>
      </c>
      <c r="F820" s="87">
        <v>23710</v>
      </c>
      <c r="G820" s="121">
        <v>12203.4</v>
      </c>
      <c r="H820" s="113">
        <f t="shared" si="14"/>
        <v>0.5146942218473218</v>
      </c>
    </row>
    <row r="821" spans="1:8" ht="15" outlineLevel="1">
      <c r="A821" s="34"/>
      <c r="B821" s="34"/>
      <c r="C821" s="35">
        <v>4120</v>
      </c>
      <c r="D821" s="40" t="s">
        <v>22</v>
      </c>
      <c r="E821" s="43">
        <v>3164</v>
      </c>
      <c r="F821" s="87">
        <v>3440</v>
      </c>
      <c r="G821" s="121">
        <v>1627.25</v>
      </c>
      <c r="H821" s="113">
        <f t="shared" si="14"/>
        <v>0.47303779069767443</v>
      </c>
    </row>
    <row r="822" spans="1:8" ht="25.5" outlineLevel="1">
      <c r="A822" s="34"/>
      <c r="B822" s="34"/>
      <c r="C822" s="35">
        <v>4440</v>
      </c>
      <c r="D822" s="40" t="s">
        <v>27</v>
      </c>
      <c r="E822" s="43">
        <v>7615</v>
      </c>
      <c r="F822" s="87">
        <v>6930</v>
      </c>
      <c r="G822" s="121">
        <v>5198</v>
      </c>
      <c r="H822" s="113">
        <f t="shared" si="14"/>
        <v>0.7500721500721501</v>
      </c>
    </row>
    <row r="823" spans="1:8" s="4" customFormat="1" ht="25.5">
      <c r="A823" s="37"/>
      <c r="B823" s="37">
        <v>85406</v>
      </c>
      <c r="C823" s="41"/>
      <c r="D823" s="48" t="s">
        <v>120</v>
      </c>
      <c r="E823" s="42">
        <f>SUM(E824:E844)</f>
        <v>722546</v>
      </c>
      <c r="F823" s="86">
        <f>SUM(F824:F844)</f>
        <v>819270</v>
      </c>
      <c r="G823" s="119">
        <f>SUM(G824:G844)</f>
        <v>415475.60000000003</v>
      </c>
      <c r="H823" s="113">
        <f t="shared" si="14"/>
        <v>0.5071290295018737</v>
      </c>
    </row>
    <row r="824" spans="1:8" ht="51" outlineLevel="1">
      <c r="A824" s="34"/>
      <c r="B824" s="34"/>
      <c r="C824" s="35">
        <v>2310</v>
      </c>
      <c r="D824" s="40" t="s">
        <v>101</v>
      </c>
      <c r="E824" s="43">
        <v>251932</v>
      </c>
      <c r="F824" s="87">
        <v>263000</v>
      </c>
      <c r="G824" s="121">
        <v>133134</v>
      </c>
      <c r="H824" s="113">
        <f t="shared" si="14"/>
        <v>0.5062129277566539</v>
      </c>
    </row>
    <row r="825" spans="1:8" ht="25.5" outlineLevel="1">
      <c r="A825" s="34"/>
      <c r="B825" s="34"/>
      <c r="C825" s="35">
        <v>3020</v>
      </c>
      <c r="D825" s="40" t="s">
        <v>124</v>
      </c>
      <c r="E825" s="43">
        <v>5838</v>
      </c>
      <c r="F825" s="87">
        <v>8700</v>
      </c>
      <c r="G825" s="121">
        <v>3228.78</v>
      </c>
      <c r="H825" s="113">
        <f t="shared" si="14"/>
        <v>0.3711241379310345</v>
      </c>
    </row>
    <row r="826" spans="1:8" ht="15" outlineLevel="1">
      <c r="A826" s="34"/>
      <c r="B826" s="34"/>
      <c r="C826" s="35">
        <v>4010</v>
      </c>
      <c r="D826" s="40" t="s">
        <v>19</v>
      </c>
      <c r="E826" s="43">
        <v>318731</v>
      </c>
      <c r="F826" s="87">
        <f>372260+5400</f>
        <v>377660</v>
      </c>
      <c r="G826" s="121">
        <v>177046.79</v>
      </c>
      <c r="H826" s="113">
        <f t="shared" si="14"/>
        <v>0.46879942276121384</v>
      </c>
    </row>
    <row r="827" spans="1:8" ht="14.25" customHeight="1" outlineLevel="1">
      <c r="A827" s="34"/>
      <c r="B827" s="34"/>
      <c r="C827" s="35">
        <v>4040</v>
      </c>
      <c r="D827" s="40" t="s">
        <v>20</v>
      </c>
      <c r="E827" s="43">
        <v>24106</v>
      </c>
      <c r="F827" s="87">
        <v>28910</v>
      </c>
      <c r="G827" s="121">
        <v>27929.74</v>
      </c>
      <c r="H827" s="113">
        <f t="shared" si="14"/>
        <v>0.9660927014873747</v>
      </c>
    </row>
    <row r="828" spans="1:8" ht="15" outlineLevel="1">
      <c r="A828" s="34"/>
      <c r="B828" s="34"/>
      <c r="C828" s="35">
        <v>4110</v>
      </c>
      <c r="D828" s="40" t="s">
        <v>83</v>
      </c>
      <c r="E828" s="43">
        <v>59958</v>
      </c>
      <c r="F828" s="87">
        <v>67720</v>
      </c>
      <c r="G828" s="121">
        <v>35817.8</v>
      </c>
      <c r="H828" s="113">
        <f t="shared" si="14"/>
        <v>0.5289102185469581</v>
      </c>
    </row>
    <row r="829" spans="1:8" ht="15" outlineLevel="1">
      <c r="A829" s="34"/>
      <c r="B829" s="34"/>
      <c r="C829" s="35">
        <v>4120</v>
      </c>
      <c r="D829" s="40" t="s">
        <v>22</v>
      </c>
      <c r="E829" s="43">
        <v>8305</v>
      </c>
      <c r="F829" s="87">
        <v>9830</v>
      </c>
      <c r="G829" s="121">
        <v>4681.78</v>
      </c>
      <c r="H829" s="113">
        <f t="shared" si="14"/>
        <v>0.4762746693794506</v>
      </c>
    </row>
    <row r="830" spans="1:8" ht="15" outlineLevel="1">
      <c r="A830" s="34"/>
      <c r="B830" s="34"/>
      <c r="C830" s="35">
        <v>4170</v>
      </c>
      <c r="D830" s="40" t="s">
        <v>132</v>
      </c>
      <c r="E830" s="43">
        <v>600</v>
      </c>
      <c r="F830" s="87">
        <f>1540+2000</f>
        <v>3540</v>
      </c>
      <c r="G830" s="121">
        <v>767</v>
      </c>
      <c r="H830" s="113">
        <f t="shared" si="14"/>
        <v>0.21666666666666667</v>
      </c>
    </row>
    <row r="831" spans="1:8" ht="15" outlineLevel="1">
      <c r="A831" s="34"/>
      <c r="B831" s="34"/>
      <c r="C831" s="35">
        <v>4210</v>
      </c>
      <c r="D831" s="40" t="s">
        <v>13</v>
      </c>
      <c r="E831" s="43">
        <v>12912</v>
      </c>
      <c r="F831" s="87">
        <v>4810</v>
      </c>
      <c r="G831" s="121">
        <v>1525.64</v>
      </c>
      <c r="H831" s="113">
        <f t="shared" si="14"/>
        <v>0.3171808731808732</v>
      </c>
    </row>
    <row r="832" spans="1:8" ht="25.5" outlineLevel="1">
      <c r="A832" s="34"/>
      <c r="B832" s="34"/>
      <c r="C832" s="35">
        <v>4240</v>
      </c>
      <c r="D832" s="40" t="s">
        <v>73</v>
      </c>
      <c r="E832" s="43">
        <v>0</v>
      </c>
      <c r="F832" s="95">
        <v>2020</v>
      </c>
      <c r="G832" s="122">
        <v>1756.3</v>
      </c>
      <c r="H832" s="113">
        <f t="shared" si="14"/>
        <v>0.8694554455445545</v>
      </c>
    </row>
    <row r="833" spans="1:8" ht="15" outlineLevel="1">
      <c r="A833" s="34"/>
      <c r="B833" s="34"/>
      <c r="C833" s="35">
        <v>4260</v>
      </c>
      <c r="D833" s="40" t="s">
        <v>23</v>
      </c>
      <c r="E833" s="43">
        <v>7448</v>
      </c>
      <c r="F833" s="87">
        <v>11920</v>
      </c>
      <c r="G833" s="121">
        <v>5010.03</v>
      </c>
      <c r="H833" s="113">
        <f t="shared" si="14"/>
        <v>0.4203045302013423</v>
      </c>
    </row>
    <row r="834" spans="1:8" ht="15" outlineLevel="1">
      <c r="A834" s="34"/>
      <c r="B834" s="34"/>
      <c r="C834" s="35">
        <v>4270</v>
      </c>
      <c r="D834" s="40" t="s">
        <v>24</v>
      </c>
      <c r="E834" s="43">
        <v>214</v>
      </c>
      <c r="F834" s="87">
        <v>1760</v>
      </c>
      <c r="G834" s="121">
        <v>555.42</v>
      </c>
      <c r="H834" s="113">
        <f t="shared" si="14"/>
        <v>0.3155795454545454</v>
      </c>
    </row>
    <row r="835" spans="1:8" ht="15" outlineLevel="1">
      <c r="A835" s="34"/>
      <c r="B835" s="34"/>
      <c r="C835" s="35">
        <v>4280</v>
      </c>
      <c r="D835" s="40" t="s">
        <v>75</v>
      </c>
      <c r="E835" s="43">
        <v>180</v>
      </c>
      <c r="F835" s="87">
        <v>150</v>
      </c>
      <c r="G835" s="121">
        <v>50</v>
      </c>
      <c r="H835" s="113">
        <f t="shared" si="14"/>
        <v>0.3333333333333333</v>
      </c>
    </row>
    <row r="836" spans="1:8" ht="15" outlineLevel="1">
      <c r="A836" s="34"/>
      <c r="B836" s="34"/>
      <c r="C836" s="35">
        <v>4300</v>
      </c>
      <c r="D836" s="40" t="s">
        <v>35</v>
      </c>
      <c r="E836" s="43">
        <v>8731</v>
      </c>
      <c r="F836" s="87">
        <f>ROUND(6940*101.9%,-1)-5500-820+1900</f>
        <v>2650</v>
      </c>
      <c r="G836" s="121">
        <v>1513.36</v>
      </c>
      <c r="H836" s="113">
        <f t="shared" si="14"/>
        <v>0.5710792452830188</v>
      </c>
    </row>
    <row r="837" spans="1:8" ht="15" outlineLevel="1">
      <c r="A837" s="34"/>
      <c r="B837" s="34"/>
      <c r="C837" s="35">
        <v>4350</v>
      </c>
      <c r="D837" s="40" t="s">
        <v>140</v>
      </c>
      <c r="E837" s="43">
        <v>492</v>
      </c>
      <c r="F837" s="87">
        <v>1440</v>
      </c>
      <c r="G837" s="121">
        <v>708</v>
      </c>
      <c r="H837" s="113">
        <f t="shared" si="14"/>
        <v>0.49166666666666664</v>
      </c>
    </row>
    <row r="838" spans="1:8" ht="25.5" outlineLevel="1">
      <c r="A838" s="34"/>
      <c r="B838" s="34"/>
      <c r="C838" s="35">
        <v>4370</v>
      </c>
      <c r="D838" s="40" t="s">
        <v>206</v>
      </c>
      <c r="E838" s="43">
        <v>0</v>
      </c>
      <c r="F838" s="87">
        <v>5500</v>
      </c>
      <c r="G838" s="121">
        <v>2579.88</v>
      </c>
      <c r="H838" s="113">
        <f t="shared" si="14"/>
        <v>0.46906909090909094</v>
      </c>
    </row>
    <row r="839" spans="1:8" ht="15" outlineLevel="1">
      <c r="A839" s="34"/>
      <c r="B839" s="34"/>
      <c r="C839" s="35">
        <v>4410</v>
      </c>
      <c r="D839" s="40" t="s">
        <v>25</v>
      </c>
      <c r="E839" s="43">
        <v>2204</v>
      </c>
      <c r="F839" s="87">
        <v>3450</v>
      </c>
      <c r="G839" s="121">
        <v>1354.98</v>
      </c>
      <c r="H839" s="113">
        <f t="shared" si="14"/>
        <v>0.3927478260869565</v>
      </c>
    </row>
    <row r="840" spans="1:8" ht="15" outlineLevel="1">
      <c r="A840" s="34"/>
      <c r="B840" s="34"/>
      <c r="C840" s="35">
        <v>4430</v>
      </c>
      <c r="D840" s="40" t="s">
        <v>26</v>
      </c>
      <c r="E840" s="43">
        <v>115</v>
      </c>
      <c r="F840" s="87">
        <v>600</v>
      </c>
      <c r="G840" s="121">
        <v>376.53</v>
      </c>
      <c r="H840" s="113">
        <f t="shared" si="14"/>
        <v>0.6275499999999999</v>
      </c>
    </row>
    <row r="841" spans="1:8" ht="25.5" outlineLevel="1">
      <c r="A841" s="34"/>
      <c r="B841" s="34"/>
      <c r="C841" s="35">
        <v>4440</v>
      </c>
      <c r="D841" s="40" t="s">
        <v>27</v>
      </c>
      <c r="E841" s="43">
        <v>20780</v>
      </c>
      <c r="F841" s="87">
        <v>22440</v>
      </c>
      <c r="G841" s="121">
        <v>16830</v>
      </c>
      <c r="H841" s="113">
        <f aca="true" t="shared" si="15" ref="H841:H903">G841/F841</f>
        <v>0.75</v>
      </c>
    </row>
    <row r="842" spans="1:8" ht="25.5" outlineLevel="1">
      <c r="A842" s="34"/>
      <c r="B842" s="34"/>
      <c r="C842" s="35">
        <v>4700</v>
      </c>
      <c r="D842" s="40" t="s">
        <v>207</v>
      </c>
      <c r="E842" s="43">
        <v>0</v>
      </c>
      <c r="F842" s="87">
        <v>820</v>
      </c>
      <c r="G842" s="121">
        <v>0</v>
      </c>
      <c r="H842" s="113">
        <f t="shared" si="15"/>
        <v>0</v>
      </c>
    </row>
    <row r="843" spans="1:8" ht="25.5" outlineLevel="1">
      <c r="A843" s="34"/>
      <c r="B843" s="34"/>
      <c r="C843" s="35">
        <v>4740</v>
      </c>
      <c r="D843" s="40" t="s">
        <v>208</v>
      </c>
      <c r="E843" s="43">
        <v>0</v>
      </c>
      <c r="F843" s="87">
        <v>1530</v>
      </c>
      <c r="G843" s="121">
        <v>0</v>
      </c>
      <c r="H843" s="113">
        <f t="shared" si="15"/>
        <v>0</v>
      </c>
    </row>
    <row r="844" spans="1:8" ht="25.5" outlineLevel="1">
      <c r="A844" s="34"/>
      <c r="B844" s="34"/>
      <c r="C844" s="35">
        <v>4750</v>
      </c>
      <c r="D844" s="40" t="s">
        <v>209</v>
      </c>
      <c r="E844" s="43">
        <v>0</v>
      </c>
      <c r="F844" s="87">
        <v>820</v>
      </c>
      <c r="G844" s="121">
        <v>609.57</v>
      </c>
      <c r="H844" s="113">
        <f t="shared" si="15"/>
        <v>0.7433780487804879</v>
      </c>
    </row>
    <row r="845" spans="1:8" ht="25.5">
      <c r="A845" s="34"/>
      <c r="B845" s="34"/>
      <c r="C845" s="40" t="s">
        <v>51</v>
      </c>
      <c r="D845" s="48" t="s">
        <v>176</v>
      </c>
      <c r="E845" s="42">
        <f>SUM(E846:E862)</f>
        <v>470612</v>
      </c>
      <c r="F845" s="87">
        <f>SUM(F846:F865)</f>
        <v>556270</v>
      </c>
      <c r="G845" s="121">
        <f>SUM(G846:G865)</f>
        <v>282341.6</v>
      </c>
      <c r="H845" s="113">
        <f t="shared" si="15"/>
        <v>0.5075621550685817</v>
      </c>
    </row>
    <row r="846" spans="1:8" ht="25.5" outlineLevel="1">
      <c r="A846" s="34"/>
      <c r="B846" s="34"/>
      <c r="C846" s="35">
        <v>3020</v>
      </c>
      <c r="D846" s="40" t="s">
        <v>124</v>
      </c>
      <c r="E846" s="43">
        <v>5835</v>
      </c>
      <c r="F846" s="87">
        <v>8700</v>
      </c>
      <c r="G846" s="121">
        <v>3228.78</v>
      </c>
      <c r="H846" s="113">
        <f t="shared" si="15"/>
        <v>0.3711241379310345</v>
      </c>
    </row>
    <row r="847" spans="1:8" ht="15" outlineLevel="1">
      <c r="A847" s="34"/>
      <c r="B847" s="34"/>
      <c r="C847" s="35">
        <v>4010</v>
      </c>
      <c r="D847" s="40" t="s">
        <v>19</v>
      </c>
      <c r="E847" s="43">
        <v>318731</v>
      </c>
      <c r="F847" s="87">
        <f>372260+5400</f>
        <v>377660</v>
      </c>
      <c r="G847" s="121">
        <v>177046.79</v>
      </c>
      <c r="H847" s="113">
        <f t="shared" si="15"/>
        <v>0.46879942276121384</v>
      </c>
    </row>
    <row r="848" spans="1:8" ht="15" outlineLevel="1">
      <c r="A848" s="34"/>
      <c r="B848" s="34"/>
      <c r="C848" s="35">
        <v>4040</v>
      </c>
      <c r="D848" s="40" t="s">
        <v>20</v>
      </c>
      <c r="E848" s="43">
        <v>24106</v>
      </c>
      <c r="F848" s="87">
        <v>28910</v>
      </c>
      <c r="G848" s="121">
        <v>27929.74</v>
      </c>
      <c r="H848" s="113">
        <f t="shared" si="15"/>
        <v>0.9660927014873747</v>
      </c>
    </row>
    <row r="849" spans="1:8" ht="15" outlineLevel="1">
      <c r="A849" s="34"/>
      <c r="B849" s="34"/>
      <c r="C849" s="35">
        <v>4110</v>
      </c>
      <c r="D849" s="40" t="s">
        <v>83</v>
      </c>
      <c r="E849" s="43">
        <v>59958</v>
      </c>
      <c r="F849" s="87">
        <v>67720</v>
      </c>
      <c r="G849" s="121">
        <v>35817.8</v>
      </c>
      <c r="H849" s="113">
        <f t="shared" si="15"/>
        <v>0.5289102185469581</v>
      </c>
    </row>
    <row r="850" spans="1:8" ht="15" outlineLevel="1">
      <c r="A850" s="34"/>
      <c r="B850" s="34"/>
      <c r="C850" s="35">
        <v>4120</v>
      </c>
      <c r="D850" s="40" t="s">
        <v>22</v>
      </c>
      <c r="E850" s="43">
        <v>8305</v>
      </c>
      <c r="F850" s="87">
        <v>9830</v>
      </c>
      <c r="G850" s="121">
        <v>4681.78</v>
      </c>
      <c r="H850" s="113">
        <f t="shared" si="15"/>
        <v>0.4762746693794506</v>
      </c>
    </row>
    <row r="851" spans="1:8" ht="15" outlineLevel="1">
      <c r="A851" s="34"/>
      <c r="B851" s="34"/>
      <c r="C851" s="35">
        <v>4170</v>
      </c>
      <c r="D851" s="40" t="s">
        <v>132</v>
      </c>
      <c r="E851" s="43">
        <v>600</v>
      </c>
      <c r="F851" s="87">
        <f>1540+2000</f>
        <v>3540</v>
      </c>
      <c r="G851" s="121">
        <v>767</v>
      </c>
      <c r="H851" s="113">
        <f t="shared" si="15"/>
        <v>0.21666666666666667</v>
      </c>
    </row>
    <row r="852" spans="1:8" ht="15" outlineLevel="1">
      <c r="A852" s="34"/>
      <c r="B852" s="34"/>
      <c r="C852" s="35">
        <v>4210</v>
      </c>
      <c r="D852" s="40" t="s">
        <v>13</v>
      </c>
      <c r="E852" s="43">
        <v>12912</v>
      </c>
      <c r="F852" s="87">
        <v>4810</v>
      </c>
      <c r="G852" s="121">
        <v>1525.64</v>
      </c>
      <c r="H852" s="113">
        <f t="shared" si="15"/>
        <v>0.3171808731808732</v>
      </c>
    </row>
    <row r="853" spans="1:8" ht="25.5" outlineLevel="1">
      <c r="A853" s="34"/>
      <c r="B853" s="34"/>
      <c r="C853" s="35">
        <v>4240</v>
      </c>
      <c r="D853" s="40" t="s">
        <v>73</v>
      </c>
      <c r="E853" s="43">
        <v>0</v>
      </c>
      <c r="F853" s="95">
        <v>2020</v>
      </c>
      <c r="G853" s="122">
        <v>1756.3</v>
      </c>
      <c r="H853" s="113">
        <f t="shared" si="15"/>
        <v>0.8694554455445545</v>
      </c>
    </row>
    <row r="854" spans="1:8" ht="15" outlineLevel="1">
      <c r="A854" s="34"/>
      <c r="B854" s="34"/>
      <c r="C854" s="35">
        <v>4260</v>
      </c>
      <c r="D854" s="40" t="s">
        <v>23</v>
      </c>
      <c r="E854" s="43">
        <v>7448</v>
      </c>
      <c r="F854" s="87">
        <v>11920</v>
      </c>
      <c r="G854" s="121">
        <v>5010.03</v>
      </c>
      <c r="H854" s="113">
        <f t="shared" si="15"/>
        <v>0.4203045302013423</v>
      </c>
    </row>
    <row r="855" spans="1:8" ht="15" outlineLevel="1">
      <c r="A855" s="34"/>
      <c r="B855" s="34"/>
      <c r="C855" s="35">
        <v>4270</v>
      </c>
      <c r="D855" s="40" t="s">
        <v>24</v>
      </c>
      <c r="E855" s="43">
        <v>214</v>
      </c>
      <c r="F855" s="87">
        <v>1760</v>
      </c>
      <c r="G855" s="121">
        <v>555.42</v>
      </c>
      <c r="H855" s="113">
        <f t="shared" si="15"/>
        <v>0.3155795454545454</v>
      </c>
    </row>
    <row r="856" spans="1:8" ht="15" outlineLevel="1">
      <c r="A856" s="34"/>
      <c r="B856" s="34"/>
      <c r="C856" s="35">
        <v>4280</v>
      </c>
      <c r="D856" s="40" t="s">
        <v>75</v>
      </c>
      <c r="E856" s="43">
        <v>180</v>
      </c>
      <c r="F856" s="87">
        <v>150</v>
      </c>
      <c r="G856" s="121">
        <v>50</v>
      </c>
      <c r="H856" s="113">
        <f t="shared" si="15"/>
        <v>0.3333333333333333</v>
      </c>
    </row>
    <row r="857" spans="1:8" ht="15" outlineLevel="1">
      <c r="A857" s="34"/>
      <c r="B857" s="34"/>
      <c r="C857" s="35">
        <v>4300</v>
      </c>
      <c r="D857" s="40" t="s">
        <v>35</v>
      </c>
      <c r="E857" s="43">
        <v>8731</v>
      </c>
      <c r="F857" s="87">
        <f>750+1900</f>
        <v>2650</v>
      </c>
      <c r="G857" s="121">
        <v>1513.36</v>
      </c>
      <c r="H857" s="113">
        <f t="shared" si="15"/>
        <v>0.5710792452830188</v>
      </c>
    </row>
    <row r="858" spans="1:8" ht="15" outlineLevel="1">
      <c r="A858" s="34"/>
      <c r="B858" s="34"/>
      <c r="C858" s="35">
        <v>4350</v>
      </c>
      <c r="D858" s="40" t="s">
        <v>140</v>
      </c>
      <c r="E858" s="43">
        <v>493</v>
      </c>
      <c r="F858" s="87">
        <v>1440</v>
      </c>
      <c r="G858" s="121">
        <v>708</v>
      </c>
      <c r="H858" s="113">
        <f t="shared" si="15"/>
        <v>0.49166666666666664</v>
      </c>
    </row>
    <row r="859" spans="1:8" ht="25.5" outlineLevel="1">
      <c r="A859" s="34"/>
      <c r="B859" s="34"/>
      <c r="C859" s="35">
        <v>4370</v>
      </c>
      <c r="D859" s="40" t="s">
        <v>206</v>
      </c>
      <c r="E859" s="43">
        <v>0</v>
      </c>
      <c r="F859" s="87">
        <v>5500</v>
      </c>
      <c r="G859" s="121">
        <v>2579.88</v>
      </c>
      <c r="H859" s="113">
        <f t="shared" si="15"/>
        <v>0.46906909090909094</v>
      </c>
    </row>
    <row r="860" spans="1:8" ht="15" outlineLevel="1">
      <c r="A860" s="34"/>
      <c r="B860" s="34"/>
      <c r="C860" s="35">
        <v>4410</v>
      </c>
      <c r="D860" s="40" t="s">
        <v>25</v>
      </c>
      <c r="E860" s="43">
        <v>2204</v>
      </c>
      <c r="F860" s="87">
        <v>3450</v>
      </c>
      <c r="G860" s="121">
        <v>1354.98</v>
      </c>
      <c r="H860" s="113">
        <f t="shared" si="15"/>
        <v>0.3927478260869565</v>
      </c>
    </row>
    <row r="861" spans="1:8" ht="15" outlineLevel="1">
      <c r="A861" s="34"/>
      <c r="B861" s="34"/>
      <c r="C861" s="35">
        <v>4430</v>
      </c>
      <c r="D861" s="40" t="s">
        <v>26</v>
      </c>
      <c r="E861" s="43">
        <v>115</v>
      </c>
      <c r="F861" s="87">
        <v>600</v>
      </c>
      <c r="G861" s="121">
        <v>376.53</v>
      </c>
      <c r="H861" s="113">
        <f t="shared" si="15"/>
        <v>0.6275499999999999</v>
      </c>
    </row>
    <row r="862" spans="1:8" ht="25.5" outlineLevel="1">
      <c r="A862" s="34"/>
      <c r="B862" s="34"/>
      <c r="C862" s="35">
        <v>4440</v>
      </c>
      <c r="D862" s="40" t="s">
        <v>27</v>
      </c>
      <c r="E862" s="43">
        <v>20780</v>
      </c>
      <c r="F862" s="87">
        <v>22440</v>
      </c>
      <c r="G862" s="121">
        <v>16830</v>
      </c>
      <c r="H862" s="113">
        <f t="shared" si="15"/>
        <v>0.75</v>
      </c>
    </row>
    <row r="863" spans="1:8" ht="25.5" outlineLevel="1">
      <c r="A863" s="34"/>
      <c r="B863" s="34"/>
      <c r="C863" s="35">
        <v>4700</v>
      </c>
      <c r="D863" s="40" t="s">
        <v>207</v>
      </c>
      <c r="E863" s="43">
        <v>0</v>
      </c>
      <c r="F863" s="87">
        <v>820</v>
      </c>
      <c r="G863" s="121">
        <v>0</v>
      </c>
      <c r="H863" s="113">
        <f t="shared" si="15"/>
        <v>0</v>
      </c>
    </row>
    <row r="864" spans="1:8" ht="25.5" outlineLevel="1">
      <c r="A864" s="34"/>
      <c r="B864" s="34"/>
      <c r="C864" s="35">
        <v>4740</v>
      </c>
      <c r="D864" s="40" t="s">
        <v>208</v>
      </c>
      <c r="E864" s="43">
        <v>0</v>
      </c>
      <c r="F864" s="87">
        <v>1530</v>
      </c>
      <c r="G864" s="121">
        <v>0</v>
      </c>
      <c r="H864" s="113">
        <f t="shared" si="15"/>
        <v>0</v>
      </c>
    </row>
    <row r="865" spans="1:8" ht="25.5" outlineLevel="1">
      <c r="A865" s="34"/>
      <c r="B865" s="34"/>
      <c r="C865" s="35">
        <v>4750</v>
      </c>
      <c r="D865" s="40" t="s">
        <v>209</v>
      </c>
      <c r="E865" s="43">
        <v>0</v>
      </c>
      <c r="F865" s="87">
        <v>820</v>
      </c>
      <c r="G865" s="121">
        <v>609.57</v>
      </c>
      <c r="H865" s="113">
        <f t="shared" si="15"/>
        <v>0.7433780487804879</v>
      </c>
    </row>
    <row r="866" spans="1:8" ht="15">
      <c r="A866" s="34"/>
      <c r="B866" s="34"/>
      <c r="C866" s="35"/>
      <c r="D866" s="48" t="s">
        <v>163</v>
      </c>
      <c r="E866" s="42">
        <f>SUM(E867)</f>
        <v>251932</v>
      </c>
      <c r="F866" s="87">
        <f>SUM(F867)</f>
        <v>263000</v>
      </c>
      <c r="G866" s="121">
        <f>SUM(G867)</f>
        <v>133134</v>
      </c>
      <c r="H866" s="113">
        <f t="shared" si="15"/>
        <v>0.5062129277566539</v>
      </c>
    </row>
    <row r="867" spans="1:8" ht="51" outlineLevel="1">
      <c r="A867" s="34"/>
      <c r="B867" s="34"/>
      <c r="C867" s="35">
        <v>2310</v>
      </c>
      <c r="D867" s="40" t="s">
        <v>102</v>
      </c>
      <c r="E867" s="43">
        <v>251932</v>
      </c>
      <c r="F867" s="87">
        <v>263000</v>
      </c>
      <c r="G867" s="121">
        <v>133134</v>
      </c>
      <c r="H867" s="113">
        <f t="shared" si="15"/>
        <v>0.5062129277566539</v>
      </c>
    </row>
    <row r="868" spans="1:8" s="4" customFormat="1" ht="15.75">
      <c r="A868" s="37"/>
      <c r="B868" s="37">
        <v>85410</v>
      </c>
      <c r="C868" s="41"/>
      <c r="D868" s="48" t="s">
        <v>103</v>
      </c>
      <c r="E868" s="42">
        <f>SUM(E869:E883)</f>
        <v>808583</v>
      </c>
      <c r="F868" s="86">
        <f>SUM(F869:F884)</f>
        <v>1092940</v>
      </c>
      <c r="G868" s="117">
        <f>SUM(G869:G884)</f>
        <v>460514.30000000005</v>
      </c>
      <c r="H868" s="113">
        <f t="shared" si="15"/>
        <v>0.42135368821710256</v>
      </c>
    </row>
    <row r="869" spans="1:8" ht="25.5" outlineLevel="1">
      <c r="A869" s="34"/>
      <c r="B869" s="34"/>
      <c r="C869" s="35">
        <v>3020</v>
      </c>
      <c r="D869" s="40" t="s">
        <v>124</v>
      </c>
      <c r="E869" s="43">
        <v>21529</v>
      </c>
      <c r="F869" s="87">
        <v>22620</v>
      </c>
      <c r="G869" s="121">
        <v>11375.83</v>
      </c>
      <c r="H869" s="113">
        <f t="shared" si="15"/>
        <v>0.5029102564102564</v>
      </c>
    </row>
    <row r="870" spans="1:8" ht="15" outlineLevel="1">
      <c r="A870" s="34"/>
      <c r="B870" s="34"/>
      <c r="C870" s="35">
        <v>4010</v>
      </c>
      <c r="D870" s="40" t="s">
        <v>19</v>
      </c>
      <c r="E870" s="43">
        <v>334385</v>
      </c>
      <c r="F870" s="87">
        <v>439860</v>
      </c>
      <c r="G870" s="121">
        <v>197935.63</v>
      </c>
      <c r="H870" s="113">
        <f t="shared" si="15"/>
        <v>0.44999688537261856</v>
      </c>
    </row>
    <row r="871" spans="1:8" ht="15" outlineLevel="1">
      <c r="A871" s="34"/>
      <c r="B871" s="34"/>
      <c r="C871" s="35">
        <v>4040</v>
      </c>
      <c r="D871" s="40" t="s">
        <v>20</v>
      </c>
      <c r="E871" s="43">
        <v>22548</v>
      </c>
      <c r="F871" s="87">
        <v>34740</v>
      </c>
      <c r="G871" s="121">
        <v>32664.03</v>
      </c>
      <c r="H871" s="113">
        <f t="shared" si="15"/>
        <v>0.9402426597582038</v>
      </c>
    </row>
    <row r="872" spans="1:8" ht="15" outlineLevel="1">
      <c r="A872" s="34"/>
      <c r="B872" s="34"/>
      <c r="C872" s="35">
        <v>4110</v>
      </c>
      <c r="D872" s="40" t="s">
        <v>83</v>
      </c>
      <c r="E872" s="43">
        <v>61810</v>
      </c>
      <c r="F872" s="87">
        <v>80110</v>
      </c>
      <c r="G872" s="121">
        <v>37586.15</v>
      </c>
      <c r="H872" s="113">
        <f t="shared" si="15"/>
        <v>0.4691817500936213</v>
      </c>
    </row>
    <row r="873" spans="1:8" ht="15" outlineLevel="1">
      <c r="A873" s="34"/>
      <c r="B873" s="34"/>
      <c r="C873" s="35">
        <v>4120</v>
      </c>
      <c r="D873" s="40" t="s">
        <v>22</v>
      </c>
      <c r="E873" s="43">
        <v>8379</v>
      </c>
      <c r="F873" s="87">
        <v>11630</v>
      </c>
      <c r="G873" s="121">
        <v>5111.19</v>
      </c>
      <c r="H873" s="113">
        <f t="shared" si="15"/>
        <v>0.4394832330180567</v>
      </c>
    </row>
    <row r="874" spans="1:8" ht="15" outlineLevel="1">
      <c r="A874" s="34"/>
      <c r="B874" s="34"/>
      <c r="C874" s="35">
        <v>4210</v>
      </c>
      <c r="D874" s="40" t="s">
        <v>13</v>
      </c>
      <c r="E874" s="43">
        <v>280967</v>
      </c>
      <c r="F874" s="87">
        <v>363900</v>
      </c>
      <c r="G874" s="121">
        <v>114876.8</v>
      </c>
      <c r="H874" s="113">
        <f t="shared" si="15"/>
        <v>0.3156823303105249</v>
      </c>
    </row>
    <row r="875" spans="1:8" ht="15" outlineLevel="1">
      <c r="A875" s="34"/>
      <c r="B875" s="34"/>
      <c r="C875" s="35">
        <v>4260</v>
      </c>
      <c r="D875" s="40" t="s">
        <v>23</v>
      </c>
      <c r="E875" s="43">
        <v>37280</v>
      </c>
      <c r="F875" s="87">
        <v>42700</v>
      </c>
      <c r="G875" s="121">
        <v>21088.62</v>
      </c>
      <c r="H875" s="113">
        <f t="shared" si="15"/>
        <v>0.49387868852459016</v>
      </c>
    </row>
    <row r="876" spans="1:8" ht="15" outlineLevel="1">
      <c r="A876" s="34"/>
      <c r="B876" s="34"/>
      <c r="C876" s="35">
        <v>4270</v>
      </c>
      <c r="D876" s="40" t="s">
        <v>24</v>
      </c>
      <c r="E876" s="43">
        <v>360</v>
      </c>
      <c r="F876" s="87">
        <v>25040</v>
      </c>
      <c r="G876" s="121">
        <v>694.18</v>
      </c>
      <c r="H876" s="113">
        <f t="shared" si="15"/>
        <v>0.02772284345047923</v>
      </c>
    </row>
    <row r="877" spans="1:8" ht="15" outlineLevel="1">
      <c r="A877" s="34"/>
      <c r="B877" s="34"/>
      <c r="C877" s="35">
        <v>4280</v>
      </c>
      <c r="D877" s="40" t="s">
        <v>75</v>
      </c>
      <c r="E877" s="43">
        <v>231</v>
      </c>
      <c r="F877" s="87">
        <v>510</v>
      </c>
      <c r="G877" s="121">
        <v>0</v>
      </c>
      <c r="H877" s="113">
        <f t="shared" si="15"/>
        <v>0</v>
      </c>
    </row>
    <row r="878" spans="1:8" ht="15" outlineLevel="1">
      <c r="A878" s="34"/>
      <c r="B878" s="34"/>
      <c r="C878" s="35">
        <v>4300</v>
      </c>
      <c r="D878" s="40" t="s">
        <v>35</v>
      </c>
      <c r="E878" s="43">
        <v>8034</v>
      </c>
      <c r="F878" s="87">
        <v>12060</v>
      </c>
      <c r="G878" s="121">
        <v>1610.64</v>
      </c>
      <c r="H878" s="113">
        <f t="shared" si="15"/>
        <v>0.13355223880597017</v>
      </c>
    </row>
    <row r="879" spans="1:8" ht="25.5" outlineLevel="1">
      <c r="A879" s="34"/>
      <c r="B879" s="34"/>
      <c r="C879" s="35">
        <v>4370</v>
      </c>
      <c r="D879" s="40" t="s">
        <v>206</v>
      </c>
      <c r="E879" s="43">
        <v>0</v>
      </c>
      <c r="F879" s="87">
        <v>3060</v>
      </c>
      <c r="G879" s="121">
        <v>523.02</v>
      </c>
      <c r="H879" s="113">
        <f t="shared" si="15"/>
        <v>0.17092156862745098</v>
      </c>
    </row>
    <row r="880" spans="1:8" ht="15" outlineLevel="1">
      <c r="A880" s="34"/>
      <c r="B880" s="34"/>
      <c r="C880" s="35">
        <v>4410</v>
      </c>
      <c r="D880" s="40" t="s">
        <v>25</v>
      </c>
      <c r="E880" s="43">
        <v>370</v>
      </c>
      <c r="F880" s="87">
        <v>390</v>
      </c>
      <c r="G880" s="121">
        <v>213.2</v>
      </c>
      <c r="H880" s="113">
        <f t="shared" si="15"/>
        <v>0.5466666666666666</v>
      </c>
    </row>
    <row r="881" spans="1:8" ht="15" outlineLevel="1">
      <c r="A881" s="34"/>
      <c r="B881" s="34"/>
      <c r="C881" s="35">
        <v>4430</v>
      </c>
      <c r="D881" s="40" t="s">
        <v>26</v>
      </c>
      <c r="E881" s="43">
        <v>510</v>
      </c>
      <c r="F881" s="87">
        <v>530</v>
      </c>
      <c r="G881" s="121">
        <v>0</v>
      </c>
      <c r="H881" s="113">
        <f t="shared" si="15"/>
        <v>0</v>
      </c>
    </row>
    <row r="882" spans="1:8" ht="25.5" outlineLevel="1">
      <c r="A882" s="34"/>
      <c r="B882" s="34"/>
      <c r="C882" s="35">
        <v>4440</v>
      </c>
      <c r="D882" s="40" t="s">
        <v>27</v>
      </c>
      <c r="E882" s="43">
        <v>19940</v>
      </c>
      <c r="F882" s="87">
        <v>25740</v>
      </c>
      <c r="G882" s="121">
        <v>19305</v>
      </c>
      <c r="H882" s="113">
        <f t="shared" si="15"/>
        <v>0.75</v>
      </c>
    </row>
    <row r="883" spans="1:8" ht="15" outlineLevel="1">
      <c r="A883" s="34"/>
      <c r="B883" s="34"/>
      <c r="C883" s="61">
        <v>6050</v>
      </c>
      <c r="D883" s="54" t="s">
        <v>146</v>
      </c>
      <c r="E883" s="43">
        <v>12240</v>
      </c>
      <c r="F883" s="88">
        <v>15570</v>
      </c>
      <c r="G883" s="123">
        <v>3050</v>
      </c>
      <c r="H883" s="113">
        <f t="shared" si="15"/>
        <v>0.19588953114964675</v>
      </c>
    </row>
    <row r="884" spans="1:8" ht="25.5" outlineLevel="1">
      <c r="A884" s="34"/>
      <c r="B884" s="34"/>
      <c r="C884" s="35">
        <v>6060</v>
      </c>
      <c r="D884" s="40" t="s">
        <v>235</v>
      </c>
      <c r="E884" s="43">
        <v>0</v>
      </c>
      <c r="F884" s="87">
        <v>14480</v>
      </c>
      <c r="G884" s="121">
        <v>14480.01</v>
      </c>
      <c r="H884" s="113">
        <f t="shared" si="15"/>
        <v>1.0000006906077348</v>
      </c>
    </row>
    <row r="885" spans="1:8" ht="15">
      <c r="A885" s="30"/>
      <c r="B885" s="30"/>
      <c r="C885" s="51" t="s">
        <v>137</v>
      </c>
      <c r="D885" s="48" t="s">
        <v>170</v>
      </c>
      <c r="E885" s="42">
        <f>SUM(E886:E899)</f>
        <v>796342</v>
      </c>
      <c r="F885" s="89">
        <f>SUM(F886:F899)</f>
        <v>1062890</v>
      </c>
      <c r="G885" s="121">
        <f>SUM(G886:G899)</f>
        <v>442984.29000000004</v>
      </c>
      <c r="H885" s="113">
        <f t="shared" si="15"/>
        <v>0.4167734102305977</v>
      </c>
    </row>
    <row r="886" spans="1:8" ht="25.5" outlineLevel="1">
      <c r="A886" s="34"/>
      <c r="B886" s="34"/>
      <c r="C886" s="35">
        <v>3020</v>
      </c>
      <c r="D886" s="40" t="s">
        <v>124</v>
      </c>
      <c r="E886" s="43">
        <v>21529</v>
      </c>
      <c r="F886" s="87">
        <v>22620</v>
      </c>
      <c r="G886" s="121">
        <v>11375.83</v>
      </c>
      <c r="H886" s="113">
        <f t="shared" si="15"/>
        <v>0.5029102564102564</v>
      </c>
    </row>
    <row r="887" spans="1:8" ht="15" outlineLevel="1">
      <c r="A887" s="34"/>
      <c r="B887" s="34"/>
      <c r="C887" s="35">
        <v>4010</v>
      </c>
      <c r="D887" s="40" t="s">
        <v>19</v>
      </c>
      <c r="E887" s="43">
        <v>334385</v>
      </c>
      <c r="F887" s="87">
        <v>439860</v>
      </c>
      <c r="G887" s="121">
        <v>197935.63</v>
      </c>
      <c r="H887" s="113">
        <f t="shared" si="15"/>
        <v>0.44999688537261856</v>
      </c>
    </row>
    <row r="888" spans="1:8" ht="15" outlineLevel="1">
      <c r="A888" s="34"/>
      <c r="B888" s="34"/>
      <c r="C888" s="35">
        <v>4040</v>
      </c>
      <c r="D888" s="40" t="s">
        <v>20</v>
      </c>
      <c r="E888" s="43">
        <v>22548</v>
      </c>
      <c r="F888" s="87">
        <v>34740</v>
      </c>
      <c r="G888" s="121">
        <v>32664.03</v>
      </c>
      <c r="H888" s="113">
        <f t="shared" si="15"/>
        <v>0.9402426597582038</v>
      </c>
    </row>
    <row r="889" spans="1:8" ht="15" outlineLevel="1">
      <c r="A889" s="34"/>
      <c r="B889" s="34"/>
      <c r="C889" s="35">
        <v>4110</v>
      </c>
      <c r="D889" s="40" t="s">
        <v>83</v>
      </c>
      <c r="E889" s="43">
        <v>61810</v>
      </c>
      <c r="F889" s="87">
        <v>80110</v>
      </c>
      <c r="G889" s="121">
        <v>37586.15</v>
      </c>
      <c r="H889" s="113">
        <f t="shared" si="15"/>
        <v>0.4691817500936213</v>
      </c>
    </row>
    <row r="890" spans="1:8" ht="15" outlineLevel="1">
      <c r="A890" s="34"/>
      <c r="B890" s="34"/>
      <c r="C890" s="35">
        <v>4120</v>
      </c>
      <c r="D890" s="40" t="s">
        <v>22</v>
      </c>
      <c r="E890" s="43">
        <v>8379</v>
      </c>
      <c r="F890" s="87">
        <v>11630</v>
      </c>
      <c r="G890" s="121">
        <v>5111.19</v>
      </c>
      <c r="H890" s="113">
        <f t="shared" si="15"/>
        <v>0.4394832330180567</v>
      </c>
    </row>
    <row r="891" spans="1:8" ht="15" outlineLevel="1">
      <c r="A891" s="34"/>
      <c r="B891" s="34"/>
      <c r="C891" s="35">
        <v>4210</v>
      </c>
      <c r="D891" s="40" t="s">
        <v>13</v>
      </c>
      <c r="E891" s="43">
        <v>280967</v>
      </c>
      <c r="F891" s="87">
        <v>363900</v>
      </c>
      <c r="G891" s="121">
        <v>114876.8</v>
      </c>
      <c r="H891" s="113">
        <f t="shared" si="15"/>
        <v>0.3156823303105249</v>
      </c>
    </row>
    <row r="892" spans="1:8" ht="15" outlineLevel="1">
      <c r="A892" s="34"/>
      <c r="B892" s="34"/>
      <c r="C892" s="35">
        <v>4260</v>
      </c>
      <c r="D892" s="40" t="s">
        <v>23</v>
      </c>
      <c r="E892" s="43">
        <v>37280</v>
      </c>
      <c r="F892" s="87">
        <v>42700</v>
      </c>
      <c r="G892" s="121">
        <v>21088.62</v>
      </c>
      <c r="H892" s="113">
        <f t="shared" si="15"/>
        <v>0.49387868852459016</v>
      </c>
    </row>
    <row r="893" spans="1:8" ht="15" outlineLevel="1">
      <c r="A893" s="34"/>
      <c r="B893" s="34"/>
      <c r="C893" s="35">
        <v>4270</v>
      </c>
      <c r="D893" s="40" t="s">
        <v>24</v>
      </c>
      <c r="E893" s="43">
        <v>360</v>
      </c>
      <c r="F893" s="87">
        <v>25040</v>
      </c>
      <c r="G893" s="121">
        <v>694.18</v>
      </c>
      <c r="H893" s="113">
        <f t="shared" si="15"/>
        <v>0.02772284345047923</v>
      </c>
    </row>
    <row r="894" spans="1:8" ht="15" outlineLevel="1">
      <c r="A894" s="34"/>
      <c r="B894" s="34"/>
      <c r="C894" s="35">
        <v>4280</v>
      </c>
      <c r="D894" s="40" t="s">
        <v>75</v>
      </c>
      <c r="E894" s="43">
        <v>231</v>
      </c>
      <c r="F894" s="87">
        <v>510</v>
      </c>
      <c r="G894" s="121">
        <v>0</v>
      </c>
      <c r="H894" s="113">
        <f t="shared" si="15"/>
        <v>0</v>
      </c>
    </row>
    <row r="895" spans="1:8" ht="15" outlineLevel="1">
      <c r="A895" s="34"/>
      <c r="B895" s="34"/>
      <c r="C895" s="35">
        <v>4300</v>
      </c>
      <c r="D895" s="40" t="s">
        <v>35</v>
      </c>
      <c r="E895" s="43">
        <v>8033</v>
      </c>
      <c r="F895" s="87">
        <v>12060</v>
      </c>
      <c r="G895" s="121">
        <v>1610.64</v>
      </c>
      <c r="H895" s="113">
        <f t="shared" si="15"/>
        <v>0.13355223880597017</v>
      </c>
    </row>
    <row r="896" spans="1:8" ht="25.5" outlineLevel="1">
      <c r="A896" s="34"/>
      <c r="B896" s="34"/>
      <c r="C896" s="35">
        <v>4370</v>
      </c>
      <c r="D896" s="40" t="s">
        <v>206</v>
      </c>
      <c r="E896" s="43">
        <v>0</v>
      </c>
      <c r="F896" s="87">
        <v>3060</v>
      </c>
      <c r="G896" s="121">
        <v>523.02</v>
      </c>
      <c r="H896" s="113">
        <f t="shared" si="15"/>
        <v>0.17092156862745098</v>
      </c>
    </row>
    <row r="897" spans="1:8" ht="15" outlineLevel="1">
      <c r="A897" s="34"/>
      <c r="B897" s="34"/>
      <c r="C897" s="35">
        <v>4410</v>
      </c>
      <c r="D897" s="40" t="s">
        <v>25</v>
      </c>
      <c r="E897" s="43">
        <v>370</v>
      </c>
      <c r="F897" s="87">
        <v>390</v>
      </c>
      <c r="G897" s="121">
        <v>213.2</v>
      </c>
      <c r="H897" s="113">
        <f t="shared" si="15"/>
        <v>0.5466666666666666</v>
      </c>
    </row>
    <row r="898" spans="1:8" ht="15" outlineLevel="1">
      <c r="A898" s="34"/>
      <c r="B898" s="34"/>
      <c r="C898" s="35">
        <v>4430</v>
      </c>
      <c r="D898" s="40" t="s">
        <v>26</v>
      </c>
      <c r="E898" s="43">
        <v>510</v>
      </c>
      <c r="F898" s="87">
        <v>530</v>
      </c>
      <c r="G898" s="121">
        <v>0</v>
      </c>
      <c r="H898" s="113">
        <f t="shared" si="15"/>
        <v>0</v>
      </c>
    </row>
    <row r="899" spans="1:8" ht="25.5" outlineLevel="1">
      <c r="A899" s="34"/>
      <c r="B899" s="34"/>
      <c r="C899" s="35">
        <v>4440</v>
      </c>
      <c r="D899" s="40" t="s">
        <v>27</v>
      </c>
      <c r="E899" s="43">
        <v>19940</v>
      </c>
      <c r="F899" s="87">
        <v>25740</v>
      </c>
      <c r="G899" s="121">
        <v>19305</v>
      </c>
      <c r="H899" s="113">
        <f t="shared" si="15"/>
        <v>0.75</v>
      </c>
    </row>
    <row r="900" spans="1:8" ht="15" outlineLevel="1">
      <c r="A900" s="34"/>
      <c r="B900" s="34"/>
      <c r="C900" s="35"/>
      <c r="D900" s="48" t="s">
        <v>252</v>
      </c>
      <c r="E900" s="43"/>
      <c r="F900" s="87">
        <f>SUM(F901:F902)</f>
        <v>30050</v>
      </c>
      <c r="G900" s="118">
        <f>SUM(G901:G902)</f>
        <v>17530.010000000002</v>
      </c>
      <c r="H900" s="113">
        <f t="shared" si="15"/>
        <v>0.5833613976705492</v>
      </c>
    </row>
    <row r="901" spans="1:8" ht="15" outlineLevel="1">
      <c r="A901" s="34"/>
      <c r="B901" s="34"/>
      <c r="C901" s="35">
        <v>6050</v>
      </c>
      <c r="D901" s="40" t="s">
        <v>146</v>
      </c>
      <c r="E901" s="43">
        <v>0</v>
      </c>
      <c r="F901" s="87">
        <v>15570</v>
      </c>
      <c r="G901" s="121">
        <v>3050</v>
      </c>
      <c r="H901" s="113">
        <f t="shared" si="15"/>
        <v>0.19588953114964675</v>
      </c>
    </row>
    <row r="902" spans="1:8" ht="15" outlineLevel="1">
      <c r="A902" s="34"/>
      <c r="B902" s="34"/>
      <c r="C902" s="35">
        <v>6060</v>
      </c>
      <c r="D902" s="40" t="s">
        <v>146</v>
      </c>
      <c r="E902" s="43">
        <v>0</v>
      </c>
      <c r="F902" s="87">
        <v>14480</v>
      </c>
      <c r="G902" s="121">
        <v>14480.01</v>
      </c>
      <c r="H902" s="113">
        <f t="shared" si="15"/>
        <v>1.0000006906077348</v>
      </c>
    </row>
    <row r="903" spans="1:8" s="111" customFormat="1" ht="30">
      <c r="A903" s="108"/>
      <c r="B903" s="109">
        <v>85413</v>
      </c>
      <c r="C903" s="108"/>
      <c r="D903" s="109" t="s">
        <v>268</v>
      </c>
      <c r="E903" s="110">
        <f>SUM(E905)</f>
        <v>54249</v>
      </c>
      <c r="F903" s="110">
        <f>SUM(F905:F908)</f>
        <v>151200</v>
      </c>
      <c r="G903" s="133">
        <f>SUM(G905:G908)</f>
        <v>40500.17999999999</v>
      </c>
      <c r="H903" s="113">
        <f t="shared" si="15"/>
        <v>0.2678583333333333</v>
      </c>
    </row>
    <row r="904" spans="1:8" s="111" customFormat="1" ht="15">
      <c r="A904" s="108"/>
      <c r="B904" s="109"/>
      <c r="C904" s="108"/>
      <c r="D904" s="107" t="s">
        <v>269</v>
      </c>
      <c r="E904" s="110"/>
      <c r="F904" s="110"/>
      <c r="G904" s="133"/>
      <c r="H904" s="113"/>
    </row>
    <row r="905" spans="1:8" s="1" customFormat="1" ht="15" outlineLevel="1">
      <c r="A905" s="34"/>
      <c r="B905" s="34"/>
      <c r="C905" s="35">
        <v>4170</v>
      </c>
      <c r="D905" s="40" t="s">
        <v>129</v>
      </c>
      <c r="E905" s="43">
        <v>54249</v>
      </c>
      <c r="F905" s="89">
        <v>25946</v>
      </c>
      <c r="G905" s="121">
        <v>0</v>
      </c>
      <c r="H905" s="113">
        <f aca="true" t="shared" si="16" ref="H905:H968">G905/F905</f>
        <v>0</v>
      </c>
    </row>
    <row r="906" spans="1:8" ht="15" outlineLevel="1">
      <c r="A906" s="34"/>
      <c r="B906" s="34"/>
      <c r="C906" s="35">
        <v>4210</v>
      </c>
      <c r="D906" s="40" t="s">
        <v>13</v>
      </c>
      <c r="E906" s="43">
        <v>280967</v>
      </c>
      <c r="F906" s="89">
        <v>25460</v>
      </c>
      <c r="G906" s="121">
        <v>7123.73</v>
      </c>
      <c r="H906" s="113">
        <f t="shared" si="16"/>
        <v>0.2798008641005499</v>
      </c>
    </row>
    <row r="907" spans="1:8" ht="15" outlineLevel="1">
      <c r="A907" s="34"/>
      <c r="B907" s="34"/>
      <c r="C907" s="35">
        <v>4300</v>
      </c>
      <c r="D907" s="40" t="s">
        <v>35</v>
      </c>
      <c r="E907" s="43">
        <v>8033</v>
      </c>
      <c r="F907" s="89">
        <v>99650</v>
      </c>
      <c r="G907" s="121">
        <v>33271.45</v>
      </c>
      <c r="H907" s="113">
        <f t="shared" si="16"/>
        <v>0.3338830908178625</v>
      </c>
    </row>
    <row r="908" spans="1:8" ht="15" outlineLevel="1">
      <c r="A908" s="34"/>
      <c r="B908" s="34"/>
      <c r="C908" s="35">
        <v>4430</v>
      </c>
      <c r="D908" s="40" t="s">
        <v>26</v>
      </c>
      <c r="E908" s="43">
        <v>510</v>
      </c>
      <c r="F908" s="89">
        <v>144</v>
      </c>
      <c r="G908" s="121">
        <v>105</v>
      </c>
      <c r="H908" s="113">
        <f t="shared" si="16"/>
        <v>0.7291666666666666</v>
      </c>
    </row>
    <row r="909" spans="1:8" s="4" customFormat="1" ht="15.75">
      <c r="A909" s="37"/>
      <c r="B909" s="37">
        <v>85415</v>
      </c>
      <c r="C909" s="41"/>
      <c r="D909" s="48" t="s">
        <v>104</v>
      </c>
      <c r="E909" s="39">
        <f>SUM(E910:E939)</f>
        <v>10137466</v>
      </c>
      <c r="F909" s="86">
        <f>SUM(F910:F939)</f>
        <v>5849866</v>
      </c>
      <c r="G909" s="117">
        <f>SUM(G910:G939)</f>
        <v>5757832.239999998</v>
      </c>
      <c r="H909" s="113">
        <f t="shared" si="16"/>
        <v>0.984267372962047</v>
      </c>
    </row>
    <row r="910" spans="1:8" s="1" customFormat="1" ht="38.25" outlineLevel="1">
      <c r="A910" s="34"/>
      <c r="B910" s="34"/>
      <c r="C910" s="35">
        <v>2318</v>
      </c>
      <c r="D910" s="40" t="s">
        <v>113</v>
      </c>
      <c r="E910" s="36">
        <v>112407</v>
      </c>
      <c r="F910" s="87">
        <v>66840</v>
      </c>
      <c r="G910" s="118">
        <v>66839.52</v>
      </c>
      <c r="H910" s="113">
        <f t="shared" si="16"/>
        <v>0.9999928186714543</v>
      </c>
    </row>
    <row r="911" spans="1:8" s="1" customFormat="1" ht="38.25" outlineLevel="1">
      <c r="A911" s="34"/>
      <c r="B911" s="34"/>
      <c r="C911" s="35">
        <v>2319</v>
      </c>
      <c r="D911" s="40" t="s">
        <v>113</v>
      </c>
      <c r="E911" s="36">
        <v>112407</v>
      </c>
      <c r="F911" s="87">
        <v>31381</v>
      </c>
      <c r="G911" s="118">
        <v>31381.68</v>
      </c>
      <c r="H911" s="113">
        <f t="shared" si="16"/>
        <v>1.0000216691628692</v>
      </c>
    </row>
    <row r="912" spans="1:8" s="1" customFormat="1" ht="38.25" outlineLevel="1">
      <c r="A912" s="37"/>
      <c r="B912" s="37"/>
      <c r="C912" s="35">
        <v>2328</v>
      </c>
      <c r="D912" s="40" t="s">
        <v>114</v>
      </c>
      <c r="E912" s="36">
        <v>6432881</v>
      </c>
      <c r="F912" s="87">
        <v>3632135</v>
      </c>
      <c r="G912" s="118">
        <v>3632052.88</v>
      </c>
      <c r="H912" s="113">
        <f t="shared" si="16"/>
        <v>0.9999773907082198</v>
      </c>
    </row>
    <row r="913" spans="1:8" s="1" customFormat="1" ht="38.25" outlineLevel="1">
      <c r="A913" s="37"/>
      <c r="B913" s="37"/>
      <c r="C913" s="35">
        <v>2329</v>
      </c>
      <c r="D913" s="40" t="s">
        <v>114</v>
      </c>
      <c r="E913" s="36">
        <v>3020392</v>
      </c>
      <c r="F913" s="87">
        <v>1705316</v>
      </c>
      <c r="G913" s="118">
        <v>1705276.88</v>
      </c>
      <c r="H913" s="113">
        <f t="shared" si="16"/>
        <v>0.9999770599701169</v>
      </c>
    </row>
    <row r="914" spans="1:8" s="1" customFormat="1" ht="23.25" customHeight="1" outlineLevel="1">
      <c r="A914" s="34"/>
      <c r="B914" s="34"/>
      <c r="C914" s="35">
        <v>3248</v>
      </c>
      <c r="D914" s="40" t="s">
        <v>136</v>
      </c>
      <c r="E914" s="36">
        <v>108549</v>
      </c>
      <c r="F914" s="87">
        <v>65750</v>
      </c>
      <c r="G914" s="118">
        <v>65240.21</v>
      </c>
      <c r="H914" s="113">
        <f t="shared" si="16"/>
        <v>0.9922465399239544</v>
      </c>
    </row>
    <row r="915" spans="1:8" s="1" customFormat="1" ht="25.5" outlineLevel="1">
      <c r="A915" s="34"/>
      <c r="B915" s="34"/>
      <c r="C915" s="35">
        <v>3249</v>
      </c>
      <c r="D915" s="40" t="s">
        <v>136</v>
      </c>
      <c r="E915" s="36">
        <v>50965</v>
      </c>
      <c r="F915" s="87">
        <v>30871</v>
      </c>
      <c r="G915" s="118">
        <v>30630.79</v>
      </c>
      <c r="H915" s="113">
        <f t="shared" si="16"/>
        <v>0.9922189109520262</v>
      </c>
    </row>
    <row r="916" spans="1:8" s="1" customFormat="1" ht="15" outlineLevel="1">
      <c r="A916" s="34"/>
      <c r="B916" s="34"/>
      <c r="C916" s="35">
        <v>4018</v>
      </c>
      <c r="D916" s="40" t="s">
        <v>199</v>
      </c>
      <c r="E916" s="36"/>
      <c r="F916" s="87">
        <v>12063</v>
      </c>
      <c r="G916" s="118">
        <v>9920.13</v>
      </c>
      <c r="H916" s="113">
        <f t="shared" si="16"/>
        <v>0.822360109425516</v>
      </c>
    </row>
    <row r="917" spans="1:8" s="1" customFormat="1" ht="15" outlineLevel="1">
      <c r="A917" s="34"/>
      <c r="B917" s="34"/>
      <c r="C917" s="35">
        <v>4019</v>
      </c>
      <c r="D917" s="40" t="s">
        <v>199</v>
      </c>
      <c r="E917" s="36"/>
      <c r="F917" s="87">
        <v>5664</v>
      </c>
      <c r="G917" s="118">
        <v>4657.68</v>
      </c>
      <c r="H917" s="113">
        <f t="shared" si="16"/>
        <v>0.8223305084745763</v>
      </c>
    </row>
    <row r="918" spans="1:8" s="1" customFormat="1" ht="15" outlineLevel="1">
      <c r="A918" s="34"/>
      <c r="B918" s="34"/>
      <c r="C918" s="35">
        <v>4118</v>
      </c>
      <c r="D918" s="40" t="s">
        <v>83</v>
      </c>
      <c r="E918" s="43">
        <v>8266</v>
      </c>
      <c r="F918" s="87">
        <v>10602</v>
      </c>
      <c r="G918" s="121">
        <v>7512.15</v>
      </c>
      <c r="H918" s="113">
        <f t="shared" si="16"/>
        <v>0.7085597057159027</v>
      </c>
    </row>
    <row r="919" spans="1:8" s="1" customFormat="1" ht="15" outlineLevel="1">
      <c r="A919" s="34"/>
      <c r="B919" s="34"/>
      <c r="C919" s="35">
        <v>4119</v>
      </c>
      <c r="D919" s="40" t="s">
        <v>83</v>
      </c>
      <c r="E919" s="43">
        <v>3881</v>
      </c>
      <c r="F919" s="87">
        <v>4978</v>
      </c>
      <c r="G919" s="121">
        <v>3527.52</v>
      </c>
      <c r="H919" s="113">
        <f t="shared" si="16"/>
        <v>0.708621936520691</v>
      </c>
    </row>
    <row r="920" spans="1:8" s="1" customFormat="1" ht="15" outlineLevel="1">
      <c r="A920" s="34"/>
      <c r="B920" s="34"/>
      <c r="C920" s="35">
        <v>4128</v>
      </c>
      <c r="D920" s="40" t="s">
        <v>22</v>
      </c>
      <c r="E920" s="43">
        <v>1175</v>
      </c>
      <c r="F920" s="87">
        <v>1514</v>
      </c>
      <c r="G920" s="121">
        <v>1074.18</v>
      </c>
      <c r="H920" s="113">
        <f t="shared" si="16"/>
        <v>0.7094980184940555</v>
      </c>
    </row>
    <row r="921" spans="1:8" s="1" customFormat="1" ht="15" outlineLevel="1">
      <c r="A921" s="34"/>
      <c r="B921" s="34"/>
      <c r="C921" s="35">
        <v>4129</v>
      </c>
      <c r="D921" s="40" t="s">
        <v>22</v>
      </c>
      <c r="E921" s="43">
        <v>552</v>
      </c>
      <c r="F921" s="87">
        <v>711</v>
      </c>
      <c r="G921" s="121">
        <v>504.19</v>
      </c>
      <c r="H921" s="113">
        <f t="shared" si="16"/>
        <v>0.7091279887482419</v>
      </c>
    </row>
    <row r="922" spans="1:8" s="1" customFormat="1" ht="15" outlineLevel="1">
      <c r="A922" s="34"/>
      <c r="B922" s="34"/>
      <c r="C922" s="35">
        <v>4178</v>
      </c>
      <c r="D922" s="40" t="s">
        <v>129</v>
      </c>
      <c r="E922" s="43">
        <v>54249</v>
      </c>
      <c r="F922" s="87">
        <v>55655</v>
      </c>
      <c r="G922" s="121">
        <v>45014.54</v>
      </c>
      <c r="H922" s="113">
        <f t="shared" si="16"/>
        <v>0.8088139430419549</v>
      </c>
    </row>
    <row r="923" spans="1:8" s="1" customFormat="1" ht="15" outlineLevel="1">
      <c r="A923" s="34"/>
      <c r="B923" s="34"/>
      <c r="C923" s="35">
        <v>4179</v>
      </c>
      <c r="D923" s="40" t="s">
        <v>129</v>
      </c>
      <c r="E923" s="43">
        <v>26186</v>
      </c>
      <c r="F923" s="87">
        <v>26130</v>
      </c>
      <c r="G923" s="121">
        <v>21134.63</v>
      </c>
      <c r="H923" s="113">
        <f t="shared" si="16"/>
        <v>0.8088262533486414</v>
      </c>
    </row>
    <row r="924" spans="1:8" s="1" customFormat="1" ht="15" outlineLevel="1">
      <c r="A924" s="34"/>
      <c r="B924" s="34"/>
      <c r="C924" s="35">
        <v>4218</v>
      </c>
      <c r="D924" s="40" t="s">
        <v>13</v>
      </c>
      <c r="E924" s="43">
        <v>70477</v>
      </c>
      <c r="F924" s="87">
        <v>44102</v>
      </c>
      <c r="G924" s="121">
        <v>36870.55</v>
      </c>
      <c r="H924" s="113">
        <f t="shared" si="16"/>
        <v>0.8360289782776292</v>
      </c>
    </row>
    <row r="925" spans="1:8" s="1" customFormat="1" ht="15" outlineLevel="1">
      <c r="A925" s="34"/>
      <c r="B925" s="34"/>
      <c r="C925" s="35">
        <v>4219</v>
      </c>
      <c r="D925" s="40" t="s">
        <v>13</v>
      </c>
      <c r="E925" s="43">
        <v>33076</v>
      </c>
      <c r="F925" s="87">
        <v>20706</v>
      </c>
      <c r="G925" s="121">
        <v>17310.99</v>
      </c>
      <c r="H925" s="113">
        <f t="shared" si="16"/>
        <v>0.8360373804694292</v>
      </c>
    </row>
    <row r="926" spans="1:8" s="1" customFormat="1" ht="15" outlineLevel="1">
      <c r="A926" s="34"/>
      <c r="B926" s="34"/>
      <c r="C926" s="35">
        <v>4278</v>
      </c>
      <c r="D926" s="40" t="s">
        <v>31</v>
      </c>
      <c r="E926" s="43">
        <v>2586</v>
      </c>
      <c r="F926" s="87">
        <v>2042</v>
      </c>
      <c r="G926" s="121">
        <v>1634.38</v>
      </c>
      <c r="H926" s="113">
        <f t="shared" si="16"/>
        <v>0.8003819784524976</v>
      </c>
    </row>
    <row r="927" spans="1:8" s="1" customFormat="1" ht="15" outlineLevel="1">
      <c r="A927" s="34"/>
      <c r="B927" s="34"/>
      <c r="C927" s="35">
        <v>4279</v>
      </c>
      <c r="D927" s="40" t="s">
        <v>31</v>
      </c>
      <c r="E927" s="43">
        <v>1214</v>
      </c>
      <c r="F927" s="87">
        <v>959</v>
      </c>
      <c r="G927" s="121">
        <v>767.35</v>
      </c>
      <c r="H927" s="113">
        <f t="shared" si="16"/>
        <v>0.8001564129301356</v>
      </c>
    </row>
    <row r="928" spans="1:8" s="1" customFormat="1" ht="15" outlineLevel="1">
      <c r="A928" s="34"/>
      <c r="B928" s="34"/>
      <c r="C928" s="35">
        <v>4308</v>
      </c>
      <c r="D928" s="40" t="s">
        <v>35</v>
      </c>
      <c r="E928" s="43">
        <v>35021</v>
      </c>
      <c r="F928" s="87">
        <v>21638</v>
      </c>
      <c r="G928" s="121">
        <v>2223.72</v>
      </c>
      <c r="H928" s="113">
        <f t="shared" si="16"/>
        <v>0.1027692023292356</v>
      </c>
    </row>
    <row r="929" spans="1:8" s="1" customFormat="1" ht="15" outlineLevel="1">
      <c r="A929" s="34"/>
      <c r="B929" s="34"/>
      <c r="C929" s="35">
        <v>4309</v>
      </c>
      <c r="D929" s="40" t="s">
        <v>35</v>
      </c>
      <c r="E929" s="43">
        <v>16442</v>
      </c>
      <c r="F929" s="87">
        <v>10160</v>
      </c>
      <c r="G929" s="121">
        <v>1044.06</v>
      </c>
      <c r="H929" s="113">
        <f t="shared" si="16"/>
        <v>0.10276181102362204</v>
      </c>
    </row>
    <row r="930" spans="1:8" s="1" customFormat="1" ht="25.5" outlineLevel="1">
      <c r="A930" s="34"/>
      <c r="B930" s="34"/>
      <c r="C930" s="35">
        <v>4378</v>
      </c>
      <c r="D930" s="40" t="s">
        <v>206</v>
      </c>
      <c r="E930" s="43"/>
      <c r="F930" s="87">
        <v>1021</v>
      </c>
      <c r="G930" s="121">
        <v>503.88</v>
      </c>
      <c r="H930" s="113">
        <f t="shared" si="16"/>
        <v>0.49351616062683645</v>
      </c>
    </row>
    <row r="931" spans="1:8" s="1" customFormat="1" ht="25.5" outlineLevel="1">
      <c r="A931" s="34"/>
      <c r="B931" s="34"/>
      <c r="C931" s="35">
        <v>4379</v>
      </c>
      <c r="D931" s="40" t="s">
        <v>206</v>
      </c>
      <c r="E931" s="43"/>
      <c r="F931" s="87">
        <v>479</v>
      </c>
      <c r="G931" s="121">
        <v>236.56</v>
      </c>
      <c r="H931" s="113">
        <f t="shared" si="16"/>
        <v>0.4938622129436326</v>
      </c>
    </row>
    <row r="932" spans="1:8" s="1" customFormat="1" ht="25.5" outlineLevel="1">
      <c r="A932" s="34"/>
      <c r="B932" s="34"/>
      <c r="C932" s="35">
        <v>4398</v>
      </c>
      <c r="D932" s="40" t="s">
        <v>234</v>
      </c>
      <c r="E932" s="43"/>
      <c r="F932" s="87">
        <v>10145</v>
      </c>
      <c r="G932" s="121">
        <v>0</v>
      </c>
      <c r="H932" s="113">
        <f t="shared" si="16"/>
        <v>0</v>
      </c>
    </row>
    <row r="933" spans="1:8" s="1" customFormat="1" ht="25.5" outlineLevel="1">
      <c r="A933" s="34"/>
      <c r="B933" s="34"/>
      <c r="C933" s="35">
        <v>4399</v>
      </c>
      <c r="D933" s="40" t="s">
        <v>234</v>
      </c>
      <c r="E933" s="43"/>
      <c r="F933" s="87">
        <v>4763</v>
      </c>
      <c r="G933" s="121">
        <v>0</v>
      </c>
      <c r="H933" s="113">
        <f t="shared" si="16"/>
        <v>0</v>
      </c>
    </row>
    <row r="934" spans="1:8" s="1" customFormat="1" ht="25.5" outlineLevel="1">
      <c r="A934" s="34"/>
      <c r="B934" s="34"/>
      <c r="C934" s="35">
        <v>4440</v>
      </c>
      <c r="D934" s="40" t="s">
        <v>27</v>
      </c>
      <c r="E934" s="43"/>
      <c r="F934" s="89">
        <v>1609</v>
      </c>
      <c r="G934" s="121">
        <v>1206.9</v>
      </c>
      <c r="H934" s="113">
        <f t="shared" si="16"/>
        <v>0.7500932256059665</v>
      </c>
    </row>
    <row r="935" spans="1:8" s="1" customFormat="1" ht="25.5" outlineLevel="1">
      <c r="A935" s="34"/>
      <c r="B935" s="34"/>
      <c r="C935" s="35">
        <v>4748</v>
      </c>
      <c r="D935" s="54" t="s">
        <v>208</v>
      </c>
      <c r="E935" s="43"/>
      <c r="F935" s="87">
        <v>7711</v>
      </c>
      <c r="G935" s="134">
        <v>7704.53</v>
      </c>
      <c r="H935" s="113">
        <f t="shared" si="16"/>
        <v>0.9991609389184282</v>
      </c>
    </row>
    <row r="936" spans="1:8" s="1" customFormat="1" ht="25.5" outlineLevel="1">
      <c r="A936" s="34"/>
      <c r="B936" s="34"/>
      <c r="C936" s="35">
        <v>4749</v>
      </c>
      <c r="D936" s="54" t="s">
        <v>208</v>
      </c>
      <c r="E936" s="43"/>
      <c r="F936" s="87">
        <v>3621</v>
      </c>
      <c r="G936" s="121">
        <v>3617.31</v>
      </c>
      <c r="H936" s="113">
        <f t="shared" si="16"/>
        <v>0.9989809444904723</v>
      </c>
    </row>
    <row r="937" spans="1:8" s="1" customFormat="1" ht="25.5" outlineLevel="1">
      <c r="A937" s="37"/>
      <c r="B937" s="37"/>
      <c r="C937" s="35">
        <v>4758</v>
      </c>
      <c r="D937" s="54" t="s">
        <v>209</v>
      </c>
      <c r="E937" s="36"/>
      <c r="F937" s="87">
        <v>3743</v>
      </c>
      <c r="G937" s="121">
        <v>3310.66</v>
      </c>
      <c r="H937" s="113">
        <f t="shared" si="16"/>
        <v>0.8844937216136788</v>
      </c>
    </row>
    <row r="938" spans="1:8" s="1" customFormat="1" ht="25.5" outlineLevel="1">
      <c r="A938" s="37"/>
      <c r="B938" s="37"/>
      <c r="C938" s="35">
        <v>4759</v>
      </c>
      <c r="D938" s="54" t="s">
        <v>209</v>
      </c>
      <c r="E938" s="36"/>
      <c r="F938" s="87">
        <v>1757</v>
      </c>
      <c r="G938" s="118">
        <v>1554.37</v>
      </c>
      <c r="H938" s="113">
        <f t="shared" si="16"/>
        <v>0.8846727376209448</v>
      </c>
    </row>
    <row r="939" spans="1:8" s="1" customFormat="1" ht="25.5" outlineLevel="1">
      <c r="A939" s="34"/>
      <c r="B939" s="34"/>
      <c r="C939" s="35">
        <v>3240</v>
      </c>
      <c r="D939" s="40" t="s">
        <v>136</v>
      </c>
      <c r="E939" s="36">
        <v>46740</v>
      </c>
      <c r="F939" s="87">
        <v>65800</v>
      </c>
      <c r="G939" s="118">
        <v>55080</v>
      </c>
      <c r="H939" s="113">
        <f t="shared" si="16"/>
        <v>0.8370820668693009</v>
      </c>
    </row>
    <row r="940" spans="1:8" s="1" customFormat="1" ht="25.5">
      <c r="A940" s="82"/>
      <c r="B940" s="66"/>
      <c r="C940" s="66" t="s">
        <v>51</v>
      </c>
      <c r="D940" s="48" t="s">
        <v>150</v>
      </c>
      <c r="E940" s="39">
        <f>SUM(E941:E966)</f>
        <v>9871583</v>
      </c>
      <c r="F940" s="87">
        <f>SUM(F941:F966)</f>
        <v>5685836</v>
      </c>
      <c r="G940" s="118">
        <f>SUM(G941:G966)</f>
        <v>5605674.339999998</v>
      </c>
      <c r="H940" s="113">
        <f t="shared" si="16"/>
        <v>0.9859015173846024</v>
      </c>
    </row>
    <row r="941" spans="1:8" s="1" customFormat="1" ht="38.25" outlineLevel="1">
      <c r="A941" s="34"/>
      <c r="B941" s="34"/>
      <c r="C941" s="35">
        <v>2318</v>
      </c>
      <c r="D941" s="40" t="s">
        <v>113</v>
      </c>
      <c r="E941" s="36">
        <v>112407</v>
      </c>
      <c r="F941" s="87">
        <v>66840</v>
      </c>
      <c r="G941" s="118">
        <v>66839.52</v>
      </c>
      <c r="H941" s="113">
        <f t="shared" si="16"/>
        <v>0.9999928186714543</v>
      </c>
    </row>
    <row r="942" spans="1:8" s="1" customFormat="1" ht="38.25" outlineLevel="1">
      <c r="A942" s="34"/>
      <c r="B942" s="34"/>
      <c r="C942" s="35">
        <v>2319</v>
      </c>
      <c r="D942" s="40" t="s">
        <v>113</v>
      </c>
      <c r="E942" s="36">
        <v>52776</v>
      </c>
      <c r="F942" s="87">
        <v>31381</v>
      </c>
      <c r="G942" s="118">
        <v>31381.68</v>
      </c>
      <c r="H942" s="113">
        <f t="shared" si="16"/>
        <v>1.0000216691628692</v>
      </c>
    </row>
    <row r="943" spans="1:8" s="1" customFormat="1" ht="38.25" outlineLevel="1">
      <c r="A943" s="37"/>
      <c r="B943" s="37"/>
      <c r="C943" s="35">
        <v>2328</v>
      </c>
      <c r="D943" s="40" t="s">
        <v>114</v>
      </c>
      <c r="E943" s="36">
        <v>6432881</v>
      </c>
      <c r="F943" s="87">
        <v>3632135</v>
      </c>
      <c r="G943" s="118">
        <v>3632052.88</v>
      </c>
      <c r="H943" s="113">
        <f t="shared" si="16"/>
        <v>0.9999773907082198</v>
      </c>
    </row>
    <row r="944" spans="1:8" s="1" customFormat="1" ht="38.25" outlineLevel="1">
      <c r="A944" s="37"/>
      <c r="B944" s="37"/>
      <c r="C944" s="35">
        <v>2329</v>
      </c>
      <c r="D944" s="40" t="s">
        <v>114</v>
      </c>
      <c r="E944" s="36">
        <v>3020394</v>
      </c>
      <c r="F944" s="87">
        <v>1705316</v>
      </c>
      <c r="G944" s="118">
        <v>1705276.88</v>
      </c>
      <c r="H944" s="113">
        <f t="shared" si="16"/>
        <v>0.9999770599701169</v>
      </c>
    </row>
    <row r="945" spans="1:8" s="1" customFormat="1" ht="15" outlineLevel="1">
      <c r="A945" s="34"/>
      <c r="B945" s="34"/>
      <c r="C945" s="35">
        <v>4018</v>
      </c>
      <c r="D945" s="40" t="s">
        <v>199</v>
      </c>
      <c r="E945" s="36"/>
      <c r="F945" s="87">
        <v>12063</v>
      </c>
      <c r="G945" s="118">
        <v>9920.13</v>
      </c>
      <c r="H945" s="113">
        <f t="shared" si="16"/>
        <v>0.822360109425516</v>
      </c>
    </row>
    <row r="946" spans="1:8" s="1" customFormat="1" ht="15" outlineLevel="1">
      <c r="A946" s="34"/>
      <c r="B946" s="34"/>
      <c r="C946" s="35">
        <v>4019</v>
      </c>
      <c r="D946" s="40" t="s">
        <v>199</v>
      </c>
      <c r="E946" s="36"/>
      <c r="F946" s="87">
        <v>5664</v>
      </c>
      <c r="G946" s="118">
        <v>4657.68</v>
      </c>
      <c r="H946" s="113">
        <f t="shared" si="16"/>
        <v>0.8223305084745763</v>
      </c>
    </row>
    <row r="947" spans="1:8" s="1" customFormat="1" ht="15" outlineLevel="1">
      <c r="A947" s="34"/>
      <c r="B947" s="34"/>
      <c r="C947" s="35">
        <v>4118</v>
      </c>
      <c r="D947" s="40" t="s">
        <v>83</v>
      </c>
      <c r="E947" s="43">
        <v>8266</v>
      </c>
      <c r="F947" s="87">
        <v>10602</v>
      </c>
      <c r="G947" s="121">
        <v>7512.15</v>
      </c>
      <c r="H947" s="113">
        <f t="shared" si="16"/>
        <v>0.7085597057159027</v>
      </c>
    </row>
    <row r="948" spans="1:8" s="1" customFormat="1" ht="15" outlineLevel="1">
      <c r="A948" s="34"/>
      <c r="B948" s="34"/>
      <c r="C948" s="35">
        <v>4119</v>
      </c>
      <c r="D948" s="40" t="s">
        <v>83</v>
      </c>
      <c r="E948" s="43">
        <v>3881</v>
      </c>
      <c r="F948" s="87">
        <v>4978</v>
      </c>
      <c r="G948" s="121">
        <v>3527.52</v>
      </c>
      <c r="H948" s="113">
        <f t="shared" si="16"/>
        <v>0.708621936520691</v>
      </c>
    </row>
    <row r="949" spans="1:8" s="1" customFormat="1" ht="15" outlineLevel="1">
      <c r="A949" s="34"/>
      <c r="B949" s="34"/>
      <c r="C949" s="35">
        <v>4128</v>
      </c>
      <c r="D949" s="40" t="s">
        <v>22</v>
      </c>
      <c r="E949" s="43">
        <v>1175</v>
      </c>
      <c r="F949" s="87">
        <v>1514</v>
      </c>
      <c r="G949" s="121">
        <v>1074.18</v>
      </c>
      <c r="H949" s="113">
        <f t="shared" si="16"/>
        <v>0.7094980184940555</v>
      </c>
    </row>
    <row r="950" spans="1:8" s="1" customFormat="1" ht="15" outlineLevel="1">
      <c r="A950" s="34"/>
      <c r="B950" s="34"/>
      <c r="C950" s="35">
        <v>4129</v>
      </c>
      <c r="D950" s="40" t="s">
        <v>22</v>
      </c>
      <c r="E950" s="43">
        <v>552</v>
      </c>
      <c r="F950" s="87">
        <v>711</v>
      </c>
      <c r="G950" s="121">
        <v>504.19</v>
      </c>
      <c r="H950" s="113">
        <f t="shared" si="16"/>
        <v>0.7091279887482419</v>
      </c>
    </row>
    <row r="951" spans="1:8" s="1" customFormat="1" ht="15" outlineLevel="1">
      <c r="A951" s="34"/>
      <c r="B951" s="34"/>
      <c r="C951" s="35">
        <v>4178</v>
      </c>
      <c r="D951" s="40" t="s">
        <v>129</v>
      </c>
      <c r="E951" s="43">
        <v>54249</v>
      </c>
      <c r="F951" s="87">
        <v>55655</v>
      </c>
      <c r="G951" s="121">
        <v>45014.54</v>
      </c>
      <c r="H951" s="113">
        <f t="shared" si="16"/>
        <v>0.8088139430419549</v>
      </c>
    </row>
    <row r="952" spans="1:8" s="1" customFormat="1" ht="15" outlineLevel="1">
      <c r="A952" s="34"/>
      <c r="B952" s="34"/>
      <c r="C952" s="35">
        <v>4179</v>
      </c>
      <c r="D952" s="40" t="s">
        <v>129</v>
      </c>
      <c r="E952" s="43">
        <v>26186</v>
      </c>
      <c r="F952" s="87">
        <v>26130</v>
      </c>
      <c r="G952" s="121">
        <v>21134.63</v>
      </c>
      <c r="H952" s="113">
        <f t="shared" si="16"/>
        <v>0.8088262533486414</v>
      </c>
    </row>
    <row r="953" spans="1:8" s="1" customFormat="1" ht="15" outlineLevel="1">
      <c r="A953" s="34"/>
      <c r="B953" s="34"/>
      <c r="C953" s="35">
        <v>4218</v>
      </c>
      <c r="D953" s="40" t="s">
        <v>13</v>
      </c>
      <c r="E953" s="43">
        <v>70477</v>
      </c>
      <c r="F953" s="87">
        <v>44102</v>
      </c>
      <c r="G953" s="121">
        <v>36870.55</v>
      </c>
      <c r="H953" s="113">
        <f t="shared" si="16"/>
        <v>0.8360289782776292</v>
      </c>
    </row>
    <row r="954" spans="1:8" s="1" customFormat="1" ht="15" outlineLevel="1">
      <c r="A954" s="34"/>
      <c r="B954" s="34"/>
      <c r="C954" s="35">
        <v>4219</v>
      </c>
      <c r="D954" s="40" t="s">
        <v>13</v>
      </c>
      <c r="E954" s="43">
        <v>33076</v>
      </c>
      <c r="F954" s="87">
        <v>20706</v>
      </c>
      <c r="G954" s="121">
        <v>17310.99</v>
      </c>
      <c r="H954" s="113">
        <f t="shared" si="16"/>
        <v>0.8360373804694292</v>
      </c>
    </row>
    <row r="955" spans="1:8" s="1" customFormat="1" ht="15" outlineLevel="1">
      <c r="A955" s="34"/>
      <c r="B955" s="34"/>
      <c r="C955" s="35">
        <v>4278</v>
      </c>
      <c r="D955" s="40" t="s">
        <v>31</v>
      </c>
      <c r="E955" s="43">
        <v>2586</v>
      </c>
      <c r="F955" s="87">
        <v>2042</v>
      </c>
      <c r="G955" s="121">
        <v>1634.38</v>
      </c>
      <c r="H955" s="113">
        <f t="shared" si="16"/>
        <v>0.8003819784524976</v>
      </c>
    </row>
    <row r="956" spans="1:8" s="1" customFormat="1" ht="15" outlineLevel="1">
      <c r="A956" s="34"/>
      <c r="B956" s="34"/>
      <c r="C956" s="35">
        <v>4279</v>
      </c>
      <c r="D956" s="40" t="s">
        <v>31</v>
      </c>
      <c r="E956" s="43">
        <v>1214</v>
      </c>
      <c r="F956" s="87">
        <v>959</v>
      </c>
      <c r="G956" s="121">
        <v>767.35</v>
      </c>
      <c r="H956" s="113">
        <f t="shared" si="16"/>
        <v>0.8001564129301356</v>
      </c>
    </row>
    <row r="957" spans="1:8" s="1" customFormat="1" ht="15" outlineLevel="1">
      <c r="A957" s="34"/>
      <c r="B957" s="34"/>
      <c r="C957" s="35">
        <v>4308</v>
      </c>
      <c r="D957" s="40" t="s">
        <v>35</v>
      </c>
      <c r="E957" s="43">
        <v>35021</v>
      </c>
      <c r="F957" s="87">
        <v>21638</v>
      </c>
      <c r="G957" s="121">
        <v>2223.72</v>
      </c>
      <c r="H957" s="113">
        <f t="shared" si="16"/>
        <v>0.1027692023292356</v>
      </c>
    </row>
    <row r="958" spans="1:8" s="1" customFormat="1" ht="15" outlineLevel="1">
      <c r="A958" s="34"/>
      <c r="B958" s="34"/>
      <c r="C958" s="35">
        <v>4309</v>
      </c>
      <c r="D958" s="40" t="s">
        <v>35</v>
      </c>
      <c r="E958" s="43">
        <v>16442</v>
      </c>
      <c r="F958" s="87">
        <v>10160</v>
      </c>
      <c r="G958" s="121">
        <v>1044.06</v>
      </c>
      <c r="H958" s="113">
        <f t="shared" si="16"/>
        <v>0.10276181102362204</v>
      </c>
    </row>
    <row r="959" spans="1:8" s="1" customFormat="1" ht="24.75" customHeight="1" outlineLevel="1">
      <c r="A959" s="34"/>
      <c r="B959" s="34"/>
      <c r="C959" s="35">
        <v>4378</v>
      </c>
      <c r="D959" s="40" t="s">
        <v>206</v>
      </c>
      <c r="E959" s="43"/>
      <c r="F959" s="87">
        <v>1021</v>
      </c>
      <c r="G959" s="121">
        <v>503.88</v>
      </c>
      <c r="H959" s="113">
        <f t="shared" si="16"/>
        <v>0.49351616062683645</v>
      </c>
    </row>
    <row r="960" spans="1:8" s="1" customFormat="1" ht="25.5" outlineLevel="1">
      <c r="A960" s="34"/>
      <c r="B960" s="34"/>
      <c r="C960" s="35">
        <v>4379</v>
      </c>
      <c r="D960" s="40" t="s">
        <v>206</v>
      </c>
      <c r="E960" s="43"/>
      <c r="F960" s="87">
        <v>479</v>
      </c>
      <c r="G960" s="121">
        <v>236.56</v>
      </c>
      <c r="H960" s="113">
        <f t="shared" si="16"/>
        <v>0.4938622129436326</v>
      </c>
    </row>
    <row r="961" spans="1:8" s="1" customFormat="1" ht="25.5" outlineLevel="1">
      <c r="A961" s="34"/>
      <c r="B961" s="34"/>
      <c r="C961" s="35">
        <v>4398</v>
      </c>
      <c r="D961" s="40" t="s">
        <v>234</v>
      </c>
      <c r="E961" s="43"/>
      <c r="F961" s="87">
        <v>10145</v>
      </c>
      <c r="G961" s="121">
        <v>0</v>
      </c>
      <c r="H961" s="113">
        <f t="shared" si="16"/>
        <v>0</v>
      </c>
    </row>
    <row r="962" spans="1:8" s="1" customFormat="1" ht="25.5" outlineLevel="1">
      <c r="A962" s="34"/>
      <c r="B962" s="34"/>
      <c r="C962" s="35">
        <v>4399</v>
      </c>
      <c r="D962" s="40" t="s">
        <v>234</v>
      </c>
      <c r="E962" s="43"/>
      <c r="F962" s="87">
        <v>4763</v>
      </c>
      <c r="G962" s="121">
        <v>0</v>
      </c>
      <c r="H962" s="113">
        <f t="shared" si="16"/>
        <v>0</v>
      </c>
    </row>
    <row r="963" spans="1:8" s="1" customFormat="1" ht="25.5" outlineLevel="1">
      <c r="A963" s="34"/>
      <c r="B963" s="34"/>
      <c r="C963" s="35">
        <v>4748</v>
      </c>
      <c r="D963" s="54" t="s">
        <v>208</v>
      </c>
      <c r="E963" s="43"/>
      <c r="F963" s="87">
        <v>7711</v>
      </c>
      <c r="G963" s="121">
        <v>7704.53</v>
      </c>
      <c r="H963" s="113">
        <f t="shared" si="16"/>
        <v>0.9991609389184282</v>
      </c>
    </row>
    <row r="964" spans="1:8" s="1" customFormat="1" ht="25.5" outlineLevel="1">
      <c r="A964" s="34"/>
      <c r="B964" s="34"/>
      <c r="C964" s="35">
        <v>4749</v>
      </c>
      <c r="D964" s="54" t="s">
        <v>208</v>
      </c>
      <c r="E964" s="43"/>
      <c r="F964" s="87">
        <v>3621</v>
      </c>
      <c r="G964" s="121">
        <v>3617.31</v>
      </c>
      <c r="H964" s="113">
        <f t="shared" si="16"/>
        <v>0.9989809444904723</v>
      </c>
    </row>
    <row r="965" spans="1:8" s="1" customFormat="1" ht="25.5" outlineLevel="1">
      <c r="A965" s="37"/>
      <c r="B965" s="37"/>
      <c r="C965" s="35">
        <v>4758</v>
      </c>
      <c r="D965" s="54" t="s">
        <v>209</v>
      </c>
      <c r="E965" s="36"/>
      <c r="F965" s="87">
        <v>3743</v>
      </c>
      <c r="G965" s="118">
        <v>3310.66</v>
      </c>
      <c r="H965" s="113">
        <f t="shared" si="16"/>
        <v>0.8844937216136788</v>
      </c>
    </row>
    <row r="966" spans="1:8" s="1" customFormat="1" ht="25.5" outlineLevel="1">
      <c r="A966" s="37"/>
      <c r="B966" s="37"/>
      <c r="C966" s="35">
        <v>4759</v>
      </c>
      <c r="D966" s="54" t="s">
        <v>209</v>
      </c>
      <c r="E966" s="36"/>
      <c r="F966" s="87">
        <v>1757</v>
      </c>
      <c r="G966" s="118">
        <v>1554.37</v>
      </c>
      <c r="H966" s="113">
        <f t="shared" si="16"/>
        <v>0.8846727376209448</v>
      </c>
    </row>
    <row r="967" spans="1:8" s="1" customFormat="1" ht="15">
      <c r="A967" s="34"/>
      <c r="B967" s="66"/>
      <c r="C967" s="80"/>
      <c r="D967" s="48" t="s">
        <v>151</v>
      </c>
      <c r="E967" s="39">
        <f>SUM(E968:E969)</f>
        <v>135868</v>
      </c>
      <c r="F967" s="87">
        <f>SUM(F968:F969)</f>
        <v>72000</v>
      </c>
      <c r="G967" s="118">
        <f>SUM(G968:G969)</f>
        <v>72000</v>
      </c>
      <c r="H967" s="113">
        <f t="shared" si="16"/>
        <v>1</v>
      </c>
    </row>
    <row r="968" spans="1:8" s="1" customFormat="1" ht="25.5" outlineLevel="1">
      <c r="A968" s="34"/>
      <c r="B968" s="66"/>
      <c r="C968" s="80">
        <v>3248</v>
      </c>
      <c r="D968" s="81" t="s">
        <v>136</v>
      </c>
      <c r="E968" s="36">
        <v>92458</v>
      </c>
      <c r="F968" s="87">
        <v>48995</v>
      </c>
      <c r="G968" s="118">
        <v>48996</v>
      </c>
      <c r="H968" s="113">
        <f t="shared" si="16"/>
        <v>1.0000204102459436</v>
      </c>
    </row>
    <row r="969" spans="1:8" s="1" customFormat="1" ht="25.5" outlineLevel="1">
      <c r="A969" s="82"/>
      <c r="B969" s="66"/>
      <c r="C969" s="80">
        <v>3249</v>
      </c>
      <c r="D969" s="81" t="s">
        <v>136</v>
      </c>
      <c r="E969" s="36">
        <v>43410</v>
      </c>
      <c r="F969" s="87">
        <v>23005</v>
      </c>
      <c r="G969" s="118">
        <v>23004</v>
      </c>
      <c r="H969" s="113">
        <f aca="true" t="shared" si="17" ref="H969:H1029">G969/F969</f>
        <v>0.999956531188872</v>
      </c>
    </row>
    <row r="970" spans="1:8" s="1" customFormat="1" ht="15">
      <c r="A970" s="34"/>
      <c r="B970" s="66"/>
      <c r="C970" s="80"/>
      <c r="D970" s="48" t="s">
        <v>152</v>
      </c>
      <c r="E970" s="39">
        <f>SUM(E971:E972)</f>
        <v>23646</v>
      </c>
      <c r="F970" s="87">
        <f>SUM(F971:F972)</f>
        <v>24621</v>
      </c>
      <c r="G970" s="118">
        <f>SUM(G971:G972)</f>
        <v>23871</v>
      </c>
      <c r="H970" s="113">
        <f t="shared" si="17"/>
        <v>0.9695381990983307</v>
      </c>
    </row>
    <row r="971" spans="1:8" s="1" customFormat="1" ht="25.5" outlineLevel="1">
      <c r="A971" s="34"/>
      <c r="B971" s="66"/>
      <c r="C971" s="80">
        <v>3248</v>
      </c>
      <c r="D971" s="81" t="s">
        <v>136</v>
      </c>
      <c r="E971" s="36">
        <v>16091</v>
      </c>
      <c r="F971" s="87">
        <v>16755</v>
      </c>
      <c r="G971" s="118">
        <v>16244.21</v>
      </c>
      <c r="H971" s="113">
        <f t="shared" si="17"/>
        <v>0.9695141748731722</v>
      </c>
    </row>
    <row r="972" spans="1:8" s="1" customFormat="1" ht="25.5" outlineLevel="1">
      <c r="A972" s="82"/>
      <c r="B972" s="66"/>
      <c r="C972" s="80">
        <v>3249</v>
      </c>
      <c r="D972" s="81" t="s">
        <v>136</v>
      </c>
      <c r="E972" s="36">
        <v>7555</v>
      </c>
      <c r="F972" s="87">
        <v>7866</v>
      </c>
      <c r="G972" s="118">
        <v>7626.79</v>
      </c>
      <c r="H972" s="113">
        <f t="shared" si="17"/>
        <v>0.9695893719806763</v>
      </c>
    </row>
    <row r="973" spans="1:8" s="1" customFormat="1" ht="15" outlineLevel="1">
      <c r="A973" s="82"/>
      <c r="B973" s="66"/>
      <c r="C973" s="80"/>
      <c r="D973" s="83" t="s">
        <v>204</v>
      </c>
      <c r="E973" s="39">
        <f>SUM(E974)</f>
        <v>27740</v>
      </c>
      <c r="F973" s="87">
        <f>SUM(F974:F975)</f>
        <v>41609</v>
      </c>
      <c r="G973" s="118">
        <f>SUM(G974:G975)</f>
        <v>30486.9</v>
      </c>
      <c r="H973" s="113">
        <f t="shared" si="17"/>
        <v>0.732699656324353</v>
      </c>
    </row>
    <row r="974" spans="1:8" s="1" customFormat="1" ht="15" outlineLevel="1">
      <c r="A974" s="82"/>
      <c r="B974" s="66"/>
      <c r="C974" s="80">
        <v>3240</v>
      </c>
      <c r="D974" s="81" t="s">
        <v>205</v>
      </c>
      <c r="E974" s="36">
        <v>27740</v>
      </c>
      <c r="F974" s="88">
        <v>40000</v>
      </c>
      <c r="G974" s="123">
        <v>29280</v>
      </c>
      <c r="H974" s="113">
        <f t="shared" si="17"/>
        <v>0.732</v>
      </c>
    </row>
    <row r="975" spans="1:8" s="1" customFormat="1" ht="25.5" outlineLevel="1">
      <c r="A975" s="34"/>
      <c r="B975" s="34"/>
      <c r="C975" s="35">
        <v>4440</v>
      </c>
      <c r="D975" s="40" t="s">
        <v>27</v>
      </c>
      <c r="E975" s="43"/>
      <c r="F975" s="89">
        <v>1609</v>
      </c>
      <c r="G975" s="121">
        <v>1206.9</v>
      </c>
      <c r="H975" s="113">
        <f t="shared" si="17"/>
        <v>0.7500932256059665</v>
      </c>
    </row>
    <row r="976" spans="1:8" s="1" customFormat="1" ht="15">
      <c r="A976" s="34"/>
      <c r="B976" s="66"/>
      <c r="C976" s="80"/>
      <c r="D976" s="48" t="s">
        <v>184</v>
      </c>
      <c r="E976" s="39">
        <f>SUM(E977)</f>
        <v>6000</v>
      </c>
      <c r="F976" s="87">
        <f>SUM(F977)</f>
        <v>3600</v>
      </c>
      <c r="G976" s="118">
        <f>SUM(G977)</f>
        <v>3600</v>
      </c>
      <c r="H976" s="113">
        <f t="shared" si="17"/>
        <v>1</v>
      </c>
    </row>
    <row r="977" spans="1:8" s="1" customFormat="1" ht="25.5" outlineLevel="1">
      <c r="A977" s="34"/>
      <c r="B977" s="66"/>
      <c r="C977" s="80">
        <v>3240</v>
      </c>
      <c r="D977" s="81" t="s">
        <v>136</v>
      </c>
      <c r="E977" s="36">
        <v>6000</v>
      </c>
      <c r="F977" s="87">
        <v>3600</v>
      </c>
      <c r="G977" s="118">
        <v>3600</v>
      </c>
      <c r="H977" s="113">
        <f t="shared" si="17"/>
        <v>1</v>
      </c>
    </row>
    <row r="978" spans="1:8" s="1" customFormat="1" ht="15">
      <c r="A978" s="34"/>
      <c r="B978" s="66"/>
      <c r="C978" s="80"/>
      <c r="D978" s="48" t="s">
        <v>237</v>
      </c>
      <c r="E978" s="39">
        <f>SUM(E979:E979)</f>
        <v>6000</v>
      </c>
      <c r="F978" s="87">
        <f>SUM(F979:F979)</f>
        <v>5400</v>
      </c>
      <c r="G978" s="118">
        <f>SUM(G979:G979)</f>
        <v>5400</v>
      </c>
      <c r="H978" s="113">
        <f t="shared" si="17"/>
        <v>1</v>
      </c>
    </row>
    <row r="979" spans="1:8" s="1" customFormat="1" ht="25.5" outlineLevel="1">
      <c r="A979" s="34"/>
      <c r="B979" s="66"/>
      <c r="C979" s="80">
        <v>3240</v>
      </c>
      <c r="D979" s="81" t="s">
        <v>136</v>
      </c>
      <c r="E979" s="36">
        <v>6000</v>
      </c>
      <c r="F979" s="87">
        <v>5400</v>
      </c>
      <c r="G979" s="118">
        <v>5400</v>
      </c>
      <c r="H979" s="113">
        <f t="shared" si="17"/>
        <v>1</v>
      </c>
    </row>
    <row r="980" spans="1:8" s="1" customFormat="1" ht="25.5">
      <c r="A980" s="34"/>
      <c r="B980" s="66"/>
      <c r="C980" s="80"/>
      <c r="D980" s="48" t="s">
        <v>240</v>
      </c>
      <c r="E980" s="39">
        <f>SUM(E981:E981)</f>
        <v>6000</v>
      </c>
      <c r="F980" s="87">
        <f>SUM(F981:F981)</f>
        <v>10400</v>
      </c>
      <c r="G980" s="118">
        <f>SUM(G981:G981)</f>
        <v>10400</v>
      </c>
      <c r="H980" s="113">
        <f t="shared" si="17"/>
        <v>1</v>
      </c>
    </row>
    <row r="981" spans="1:8" s="1" customFormat="1" ht="25.5" outlineLevel="1">
      <c r="A981" s="34"/>
      <c r="B981" s="66"/>
      <c r="C981" s="80">
        <v>3240</v>
      </c>
      <c r="D981" s="81" t="s">
        <v>136</v>
      </c>
      <c r="E981" s="36">
        <v>6000</v>
      </c>
      <c r="F981" s="87">
        <v>10400</v>
      </c>
      <c r="G981" s="118">
        <v>10400</v>
      </c>
      <c r="H981" s="113">
        <f t="shared" si="17"/>
        <v>1</v>
      </c>
    </row>
    <row r="982" spans="1:8" s="1" customFormat="1" ht="25.5">
      <c r="A982" s="34"/>
      <c r="B982" s="66"/>
      <c r="C982" s="80"/>
      <c r="D982" s="48" t="s">
        <v>239</v>
      </c>
      <c r="E982" s="39">
        <f>SUM(E983)</f>
        <v>6000</v>
      </c>
      <c r="F982" s="87">
        <f>SUM(F983)</f>
        <v>6400</v>
      </c>
      <c r="G982" s="118">
        <f>SUM(G983)</f>
        <v>6400</v>
      </c>
      <c r="H982" s="113">
        <f t="shared" si="17"/>
        <v>1</v>
      </c>
    </row>
    <row r="983" spans="1:8" s="1" customFormat="1" ht="25.5" outlineLevel="1">
      <c r="A983" s="34"/>
      <c r="B983" s="66"/>
      <c r="C983" s="80">
        <v>3240</v>
      </c>
      <c r="D983" s="81" t="s">
        <v>136</v>
      </c>
      <c r="E983" s="36">
        <v>6000</v>
      </c>
      <c r="F983" s="87">
        <v>6400</v>
      </c>
      <c r="G983" s="118">
        <v>6400</v>
      </c>
      <c r="H983" s="113">
        <f t="shared" si="17"/>
        <v>1</v>
      </c>
    </row>
    <row r="984" spans="1:8" s="4" customFormat="1" ht="15.75">
      <c r="A984" s="37"/>
      <c r="B984" s="37">
        <v>85446</v>
      </c>
      <c r="C984" s="41"/>
      <c r="D984" s="48" t="s">
        <v>92</v>
      </c>
      <c r="E984" s="39">
        <f>SUM(E985:E986)</f>
        <v>1870</v>
      </c>
      <c r="F984" s="86">
        <f>SUM(F985:F986)</f>
        <v>4240</v>
      </c>
      <c r="G984" s="117">
        <f>SUM(G985:G986)</f>
        <v>340</v>
      </c>
      <c r="H984" s="113">
        <f t="shared" si="17"/>
        <v>0.08018867924528301</v>
      </c>
    </row>
    <row r="985" spans="1:8" ht="15" outlineLevel="1">
      <c r="A985" s="34"/>
      <c r="B985" s="34"/>
      <c r="C985" s="35">
        <v>4300</v>
      </c>
      <c r="D985" s="40" t="s">
        <v>35</v>
      </c>
      <c r="E985" s="63">
        <v>1770</v>
      </c>
      <c r="F985" s="92">
        <v>3860</v>
      </c>
      <c r="G985" s="125">
        <v>340</v>
      </c>
      <c r="H985" s="113">
        <f t="shared" si="17"/>
        <v>0.08808290155440414</v>
      </c>
    </row>
    <row r="986" spans="1:8" ht="15" outlineLevel="1">
      <c r="A986" s="34"/>
      <c r="B986" s="34"/>
      <c r="C986" s="35">
        <v>4410</v>
      </c>
      <c r="D986" s="40" t="s">
        <v>25</v>
      </c>
      <c r="E986" s="63">
        <v>100</v>
      </c>
      <c r="F986" s="92">
        <v>380</v>
      </c>
      <c r="G986" s="125">
        <v>0</v>
      </c>
      <c r="H986" s="113">
        <f t="shared" si="17"/>
        <v>0</v>
      </c>
    </row>
    <row r="987" spans="1:8" ht="15" outlineLevel="1">
      <c r="A987" s="34"/>
      <c r="B987" s="34"/>
      <c r="C987" s="41" t="s">
        <v>137</v>
      </c>
      <c r="D987" s="48" t="s">
        <v>253</v>
      </c>
      <c r="E987" s="39">
        <f>SUM(E988:E989)</f>
        <v>1210</v>
      </c>
      <c r="F987" s="87">
        <f>SUM(F988:F989)</f>
        <v>3280</v>
      </c>
      <c r="G987" s="118">
        <f>SUM(G988:G989)</f>
        <v>340</v>
      </c>
      <c r="H987" s="113">
        <f t="shared" si="17"/>
        <v>0.10365853658536585</v>
      </c>
    </row>
    <row r="988" spans="1:8" ht="15" outlineLevel="1">
      <c r="A988" s="34"/>
      <c r="B988" s="34"/>
      <c r="C988" s="35">
        <v>4300</v>
      </c>
      <c r="D988" s="40" t="s">
        <v>35</v>
      </c>
      <c r="E988" s="63">
        <v>1210</v>
      </c>
      <c r="F988" s="92">
        <v>2900</v>
      </c>
      <c r="G988" s="125">
        <v>340</v>
      </c>
      <c r="H988" s="113">
        <f t="shared" si="17"/>
        <v>0.11724137931034483</v>
      </c>
    </row>
    <row r="989" spans="1:8" ht="15" outlineLevel="1">
      <c r="A989" s="34"/>
      <c r="B989" s="34"/>
      <c r="C989" s="35">
        <v>4410</v>
      </c>
      <c r="D989" s="40" t="s">
        <v>25</v>
      </c>
      <c r="E989" s="63">
        <v>0</v>
      </c>
      <c r="F989" s="92">
        <v>380</v>
      </c>
      <c r="G989" s="125">
        <v>0</v>
      </c>
      <c r="H989" s="113">
        <f t="shared" si="17"/>
        <v>0</v>
      </c>
    </row>
    <row r="990" spans="1:8" ht="15" outlineLevel="1">
      <c r="A990" s="34"/>
      <c r="B990" s="34"/>
      <c r="C990" s="35"/>
      <c r="D990" s="83" t="s">
        <v>254</v>
      </c>
      <c r="E990" s="84">
        <f>SUM(E991:E991)</f>
        <v>560</v>
      </c>
      <c r="F990" s="92">
        <f>SUM(F991:F991)</f>
        <v>960</v>
      </c>
      <c r="G990" s="125">
        <f>SUM(G991:G991)</f>
        <v>0</v>
      </c>
      <c r="H990" s="113">
        <f t="shared" si="17"/>
        <v>0</v>
      </c>
    </row>
    <row r="991" spans="1:8" ht="15" outlineLevel="1">
      <c r="A991" s="34"/>
      <c r="B991" s="34"/>
      <c r="C991" s="35">
        <v>4300</v>
      </c>
      <c r="D991" s="40" t="s">
        <v>35</v>
      </c>
      <c r="E991" s="63">
        <v>560</v>
      </c>
      <c r="F991" s="92">
        <v>960</v>
      </c>
      <c r="G991" s="125">
        <v>0</v>
      </c>
      <c r="H991" s="113">
        <f t="shared" si="17"/>
        <v>0</v>
      </c>
    </row>
    <row r="992" spans="1:8" s="4" customFormat="1" ht="15.75">
      <c r="A992" s="37"/>
      <c r="B992" s="37">
        <v>85495</v>
      </c>
      <c r="C992" s="41"/>
      <c r="D992" s="48" t="s">
        <v>45</v>
      </c>
      <c r="E992" s="42">
        <f>SUM(E993:E993)</f>
        <v>2331</v>
      </c>
      <c r="F992" s="86">
        <f>SUM(F993)</f>
        <v>8860</v>
      </c>
      <c r="G992" s="119">
        <f>SUM(G993)</f>
        <v>4436.5</v>
      </c>
      <c r="H992" s="113">
        <f t="shared" si="17"/>
        <v>0.5007336343115124</v>
      </c>
    </row>
    <row r="993" spans="1:8" ht="25.5">
      <c r="A993" s="34"/>
      <c r="B993" s="34"/>
      <c r="C993" s="35">
        <v>4440</v>
      </c>
      <c r="D993" s="40" t="s">
        <v>27</v>
      </c>
      <c r="E993" s="43">
        <v>2331</v>
      </c>
      <c r="F993" s="87">
        <v>8860</v>
      </c>
      <c r="G993" s="121">
        <v>4436.5</v>
      </c>
      <c r="H993" s="113">
        <f t="shared" si="17"/>
        <v>0.5007336343115124</v>
      </c>
    </row>
    <row r="994" spans="1:8" ht="15">
      <c r="A994" s="34"/>
      <c r="B994" s="34"/>
      <c r="C994" s="35"/>
      <c r="D994" s="48" t="s">
        <v>219</v>
      </c>
      <c r="E994" s="42">
        <f>E995</f>
        <v>0</v>
      </c>
      <c r="F994" s="87">
        <f>F995</f>
        <v>2945</v>
      </c>
      <c r="G994" s="121">
        <f>G995</f>
        <v>0</v>
      </c>
      <c r="H994" s="113">
        <f t="shared" si="17"/>
        <v>0</v>
      </c>
    </row>
    <row r="995" spans="1:8" ht="25.5">
      <c r="A995" s="34"/>
      <c r="B995" s="34"/>
      <c r="C995" s="35">
        <v>4440</v>
      </c>
      <c r="D995" s="40" t="s">
        <v>27</v>
      </c>
      <c r="E995" s="43">
        <v>0</v>
      </c>
      <c r="F995" s="87">
        <v>2945</v>
      </c>
      <c r="G995" s="121">
        <v>0</v>
      </c>
      <c r="H995" s="113">
        <f t="shared" si="17"/>
        <v>0</v>
      </c>
    </row>
    <row r="996" spans="1:8" ht="15" outlineLevel="1">
      <c r="A996" s="30"/>
      <c r="B996" s="30"/>
      <c r="C996" s="35"/>
      <c r="D996" s="48" t="s">
        <v>187</v>
      </c>
      <c r="E996" s="39">
        <f>SUM(E997:E997)</f>
        <v>0</v>
      </c>
      <c r="F996" s="87">
        <f>SUM(F997:F997)</f>
        <v>845</v>
      </c>
      <c r="G996" s="118">
        <f>SUM(G997:G997)</f>
        <v>634</v>
      </c>
      <c r="H996" s="113">
        <f t="shared" si="17"/>
        <v>0.7502958579881657</v>
      </c>
    </row>
    <row r="997" spans="1:8" ht="25.5" outlineLevel="1">
      <c r="A997" s="30"/>
      <c r="B997" s="30"/>
      <c r="C997" s="35">
        <v>4440</v>
      </c>
      <c r="D997" s="40" t="s">
        <v>27</v>
      </c>
      <c r="E997" s="64"/>
      <c r="F997" s="88">
        <v>845</v>
      </c>
      <c r="G997" s="123">
        <v>634</v>
      </c>
      <c r="H997" s="113">
        <f t="shared" si="17"/>
        <v>0.7502958579881657</v>
      </c>
    </row>
    <row r="998" spans="1:8" ht="15" outlineLevel="1">
      <c r="A998" s="30"/>
      <c r="B998" s="30"/>
      <c r="C998" s="35"/>
      <c r="D998" s="48" t="s">
        <v>188</v>
      </c>
      <c r="E998" s="39">
        <f>SUM(E999:E999)</f>
        <v>6590</v>
      </c>
      <c r="F998" s="87">
        <f>SUM(F999:F999)</f>
        <v>5070</v>
      </c>
      <c r="G998" s="118">
        <f>SUM(G999:G999)</f>
        <v>3802.5</v>
      </c>
      <c r="H998" s="113">
        <f t="shared" si="17"/>
        <v>0.75</v>
      </c>
    </row>
    <row r="999" spans="1:8" ht="25.5" outlineLevel="1">
      <c r="A999" s="30"/>
      <c r="B999" s="30"/>
      <c r="C999" s="35">
        <v>4440</v>
      </c>
      <c r="D999" s="40" t="s">
        <v>27</v>
      </c>
      <c r="E999" s="64">
        <v>6590</v>
      </c>
      <c r="F999" s="91">
        <v>5070</v>
      </c>
      <c r="G999" s="126">
        <v>3802.5</v>
      </c>
      <c r="H999" s="113">
        <f t="shared" si="17"/>
        <v>0.75</v>
      </c>
    </row>
    <row r="1000" spans="1:8" s="14" customFormat="1" ht="25.5">
      <c r="A1000" s="30">
        <v>921</v>
      </c>
      <c r="B1000" s="30"/>
      <c r="C1000" s="31"/>
      <c r="D1000" s="49" t="s">
        <v>105</v>
      </c>
      <c r="E1000" s="33">
        <f>E1005+E1003+E1001</f>
        <v>79550</v>
      </c>
      <c r="F1000" s="94">
        <f>F1005+F1003+F1001</f>
        <v>111054</v>
      </c>
      <c r="G1000" s="116">
        <f>G1005+G1003+G1001</f>
        <v>63437.770000000004</v>
      </c>
      <c r="H1000" s="113">
        <f t="shared" si="17"/>
        <v>0.5712335440416374</v>
      </c>
    </row>
    <row r="1001" spans="1:8" s="22" customFormat="1" ht="15.75" outlineLevel="1">
      <c r="A1001" s="37"/>
      <c r="B1001" s="37">
        <v>92108</v>
      </c>
      <c r="C1001" s="41"/>
      <c r="D1001" s="68" t="s">
        <v>191</v>
      </c>
      <c r="E1001" s="69">
        <f>SUM(E1002:E1002)</f>
        <v>3000</v>
      </c>
      <c r="F1001" s="86">
        <f>SUM(F1002:F1002)</f>
        <v>5000</v>
      </c>
      <c r="G1001" s="119">
        <f>SUM(G1002:G1002)</f>
        <v>0</v>
      </c>
      <c r="H1001" s="113">
        <f t="shared" si="17"/>
        <v>0</v>
      </c>
    </row>
    <row r="1002" spans="1:8" s="22" customFormat="1" ht="33.75" outlineLevel="1">
      <c r="A1002" s="67"/>
      <c r="B1002" s="67"/>
      <c r="C1002" s="61">
        <v>2820</v>
      </c>
      <c r="D1002" s="70" t="s">
        <v>183</v>
      </c>
      <c r="E1002" s="71">
        <v>3000</v>
      </c>
      <c r="F1002" s="88">
        <v>5000</v>
      </c>
      <c r="G1002" s="123">
        <v>0</v>
      </c>
      <c r="H1002" s="113">
        <f t="shared" si="17"/>
        <v>0</v>
      </c>
    </row>
    <row r="1003" spans="1:8" s="13" customFormat="1" ht="15.75" outlineLevel="1">
      <c r="A1003" s="37"/>
      <c r="B1003" s="37">
        <v>92116</v>
      </c>
      <c r="C1003" s="41"/>
      <c r="D1003" s="48" t="s">
        <v>106</v>
      </c>
      <c r="E1003" s="42">
        <f>SUM(E1004:E1004)</f>
        <v>46000</v>
      </c>
      <c r="F1003" s="86">
        <f>SUM(F1004:F1004)</f>
        <v>48269</v>
      </c>
      <c r="G1003" s="119">
        <f>SUM(G1004:G1004)</f>
        <v>24120</v>
      </c>
      <c r="H1003" s="113">
        <f t="shared" si="17"/>
        <v>0.49969960015745096</v>
      </c>
    </row>
    <row r="1004" spans="1:8" ht="51" outlineLevel="2">
      <c r="A1004" s="34"/>
      <c r="B1004" s="34"/>
      <c r="C1004" s="35">
        <v>2310</v>
      </c>
      <c r="D1004" s="40" t="s">
        <v>122</v>
      </c>
      <c r="E1004" s="43">
        <v>46000</v>
      </c>
      <c r="F1004" s="95">
        <v>48269</v>
      </c>
      <c r="G1004" s="122">
        <v>24120</v>
      </c>
      <c r="H1004" s="113">
        <f t="shared" si="17"/>
        <v>0.49969960015745096</v>
      </c>
    </row>
    <row r="1005" spans="1:8" s="13" customFormat="1" ht="15.75" outlineLevel="1">
      <c r="A1005" s="37"/>
      <c r="B1005" s="37">
        <v>92195</v>
      </c>
      <c r="C1005" s="41"/>
      <c r="D1005" s="48" t="s">
        <v>45</v>
      </c>
      <c r="E1005" s="42">
        <f>SUM(E1008:E1015)</f>
        <v>30550</v>
      </c>
      <c r="F1005" s="86">
        <f>SUM(F1006:F1015)</f>
        <v>57785</v>
      </c>
      <c r="G1005" s="117">
        <f>SUM(G1006:G1015)</f>
        <v>39317.770000000004</v>
      </c>
      <c r="H1005" s="113">
        <f t="shared" si="17"/>
        <v>0.6804148135329239</v>
      </c>
    </row>
    <row r="1006" spans="1:8" s="22" customFormat="1" ht="33.75" outlineLevel="2">
      <c r="A1006" s="67"/>
      <c r="B1006" s="67"/>
      <c r="C1006" s="61">
        <v>2810</v>
      </c>
      <c r="D1006" s="70" t="s">
        <v>190</v>
      </c>
      <c r="E1006" s="71">
        <v>12900</v>
      </c>
      <c r="F1006" s="88">
        <v>8000</v>
      </c>
      <c r="G1006" s="123">
        <v>8000</v>
      </c>
      <c r="H1006" s="113">
        <f t="shared" si="17"/>
        <v>1</v>
      </c>
    </row>
    <row r="1007" spans="1:8" s="22" customFormat="1" ht="33.75" outlineLevel="2">
      <c r="A1007" s="67"/>
      <c r="B1007" s="67"/>
      <c r="C1007" s="61">
        <v>2820</v>
      </c>
      <c r="D1007" s="70" t="s">
        <v>230</v>
      </c>
      <c r="E1007" s="71">
        <v>12900</v>
      </c>
      <c r="F1007" s="88">
        <v>15000</v>
      </c>
      <c r="G1007" s="123">
        <v>13200</v>
      </c>
      <c r="H1007" s="113">
        <f t="shared" si="17"/>
        <v>0.88</v>
      </c>
    </row>
    <row r="1008" spans="1:8" ht="15" outlineLevel="2">
      <c r="A1008" s="34"/>
      <c r="B1008" s="34"/>
      <c r="C1008" s="35">
        <v>4210</v>
      </c>
      <c r="D1008" s="40" t="s">
        <v>13</v>
      </c>
      <c r="E1008" s="43">
        <v>23088</v>
      </c>
      <c r="F1008" s="95">
        <v>16347</v>
      </c>
      <c r="G1008" s="122">
        <v>8235.93</v>
      </c>
      <c r="H1008" s="113">
        <f t="shared" si="17"/>
        <v>0.5038190493668563</v>
      </c>
    </row>
    <row r="1009" spans="1:8" ht="15" outlineLevel="2">
      <c r="A1009" s="34"/>
      <c r="B1009" s="34"/>
      <c r="C1009" s="35">
        <v>4170</v>
      </c>
      <c r="D1009" s="40" t="s">
        <v>128</v>
      </c>
      <c r="E1009" s="43">
        <v>1340</v>
      </c>
      <c r="F1009" s="95">
        <v>0</v>
      </c>
      <c r="G1009" s="122">
        <v>0</v>
      </c>
      <c r="H1009" s="113"/>
    </row>
    <row r="1010" spans="1:8" ht="15" outlineLevel="2">
      <c r="A1010" s="34"/>
      <c r="B1010" s="34"/>
      <c r="C1010" s="35">
        <v>4410</v>
      </c>
      <c r="D1010" s="40" t="s">
        <v>25</v>
      </c>
      <c r="E1010" s="43"/>
      <c r="F1010" s="95">
        <v>23</v>
      </c>
      <c r="G1010" s="122">
        <v>23</v>
      </c>
      <c r="H1010" s="113">
        <f t="shared" si="17"/>
        <v>1</v>
      </c>
    </row>
    <row r="1011" spans="1:8" ht="15" outlineLevel="2">
      <c r="A1011" s="34"/>
      <c r="B1011" s="34"/>
      <c r="C1011" s="35">
        <v>4420</v>
      </c>
      <c r="D1011" s="40" t="s">
        <v>245</v>
      </c>
      <c r="E1011" s="43"/>
      <c r="F1011" s="95">
        <v>127</v>
      </c>
      <c r="G1011" s="122">
        <v>126.59</v>
      </c>
      <c r="H1011" s="113">
        <f t="shared" si="17"/>
        <v>0.9967716535433071</v>
      </c>
    </row>
    <row r="1012" spans="1:8" ht="15" outlineLevel="2">
      <c r="A1012" s="34"/>
      <c r="B1012" s="34"/>
      <c r="C1012" s="35">
        <v>4430</v>
      </c>
      <c r="D1012" s="40" t="s">
        <v>244</v>
      </c>
      <c r="E1012" s="43"/>
      <c r="F1012" s="95">
        <v>88</v>
      </c>
      <c r="G1012" s="122">
        <v>88</v>
      </c>
      <c r="H1012" s="113">
        <f t="shared" si="17"/>
        <v>1</v>
      </c>
    </row>
    <row r="1013" spans="1:8" ht="25.5" outlineLevel="2">
      <c r="A1013" s="34"/>
      <c r="B1013" s="34"/>
      <c r="C1013" s="35">
        <v>4750</v>
      </c>
      <c r="D1013" s="54" t="s">
        <v>209</v>
      </c>
      <c r="E1013" s="43"/>
      <c r="F1013" s="95">
        <v>0</v>
      </c>
      <c r="G1013" s="122">
        <v>0</v>
      </c>
      <c r="H1013" s="113"/>
    </row>
    <row r="1014" spans="1:8" ht="25.5" outlineLevel="2">
      <c r="A1014" s="34"/>
      <c r="B1014" s="34"/>
      <c r="C1014" s="35">
        <v>4740</v>
      </c>
      <c r="D1014" s="54" t="s">
        <v>208</v>
      </c>
      <c r="E1014" s="43"/>
      <c r="F1014" s="95">
        <v>0</v>
      </c>
      <c r="G1014" s="122">
        <v>0</v>
      </c>
      <c r="H1014" s="113"/>
    </row>
    <row r="1015" spans="1:8" ht="15" outlineLevel="2">
      <c r="A1015" s="34"/>
      <c r="B1015" s="34"/>
      <c r="C1015" s="35">
        <v>4300</v>
      </c>
      <c r="D1015" s="40" t="s">
        <v>35</v>
      </c>
      <c r="E1015" s="43">
        <v>6122</v>
      </c>
      <c r="F1015" s="95">
        <v>18200</v>
      </c>
      <c r="G1015" s="122">
        <v>9644.25</v>
      </c>
      <c r="H1015" s="113">
        <f t="shared" si="17"/>
        <v>0.5299038461538461</v>
      </c>
    </row>
    <row r="1016" spans="1:8" ht="15">
      <c r="A1016" s="34"/>
      <c r="B1016" s="34"/>
      <c r="C1016" s="40" t="s">
        <v>36</v>
      </c>
      <c r="D1016" s="48" t="s">
        <v>149</v>
      </c>
      <c r="E1016" s="43">
        <f>SUM(E1017:E1020)</f>
        <v>47781</v>
      </c>
      <c r="F1016" s="87">
        <f>SUM(F1017:F1020)</f>
        <v>44000</v>
      </c>
      <c r="G1016" s="121">
        <f>SUM(G1017:G1020)</f>
        <v>29494.4</v>
      </c>
      <c r="H1016" s="113">
        <f t="shared" si="17"/>
        <v>0.6703272727272728</v>
      </c>
    </row>
    <row r="1017" spans="1:8" s="22" customFormat="1" ht="33.75" outlineLevel="2">
      <c r="A1017" s="67"/>
      <c r="B1017" s="67"/>
      <c r="C1017" s="61">
        <v>2810</v>
      </c>
      <c r="D1017" s="70" t="s">
        <v>190</v>
      </c>
      <c r="E1017" s="71">
        <v>12900</v>
      </c>
      <c r="F1017" s="88">
        <v>8000</v>
      </c>
      <c r="G1017" s="123">
        <v>8000</v>
      </c>
      <c r="H1017" s="113">
        <f t="shared" si="17"/>
        <v>1</v>
      </c>
    </row>
    <row r="1018" spans="1:8" s="22" customFormat="1" ht="33.75" outlineLevel="2">
      <c r="A1018" s="67"/>
      <c r="B1018" s="67"/>
      <c r="C1018" s="61">
        <v>2820</v>
      </c>
      <c r="D1018" s="70" t="s">
        <v>183</v>
      </c>
      <c r="E1018" s="71">
        <v>11800</v>
      </c>
      <c r="F1018" s="88">
        <v>15000</v>
      </c>
      <c r="G1018" s="123">
        <v>13200</v>
      </c>
      <c r="H1018" s="113">
        <f t="shared" si="17"/>
        <v>0.88</v>
      </c>
    </row>
    <row r="1019" spans="1:8" ht="15" outlineLevel="1">
      <c r="A1019" s="34"/>
      <c r="B1019" s="34"/>
      <c r="C1019" s="35">
        <v>4210</v>
      </c>
      <c r="D1019" s="40" t="s">
        <v>13</v>
      </c>
      <c r="E1019" s="43">
        <v>18831</v>
      </c>
      <c r="F1019" s="95">
        <v>12800</v>
      </c>
      <c r="G1019" s="122">
        <v>6694.4</v>
      </c>
      <c r="H1019" s="113">
        <f t="shared" si="17"/>
        <v>0.523</v>
      </c>
    </row>
    <row r="1020" spans="1:8" ht="15" outlineLevel="1">
      <c r="A1020" s="34"/>
      <c r="B1020" s="34"/>
      <c r="C1020" s="35">
        <v>4300</v>
      </c>
      <c r="D1020" s="40" t="s">
        <v>35</v>
      </c>
      <c r="E1020" s="43">
        <v>4250</v>
      </c>
      <c r="F1020" s="95">
        <v>8200</v>
      </c>
      <c r="G1020" s="122">
        <v>1600</v>
      </c>
      <c r="H1020" s="113">
        <f t="shared" si="17"/>
        <v>0.1951219512195122</v>
      </c>
    </row>
    <row r="1021" spans="1:8" ht="15">
      <c r="A1021" s="34"/>
      <c r="B1021" s="34"/>
      <c r="C1021" s="41"/>
      <c r="D1021" s="48" t="s">
        <v>153</v>
      </c>
      <c r="E1021" s="43">
        <f>SUM(E1022)</f>
        <v>1000</v>
      </c>
      <c r="F1021" s="87">
        <f>SUM(F1022)</f>
        <v>2000</v>
      </c>
      <c r="G1021" s="121">
        <f>SUM(G1022)</f>
        <v>0</v>
      </c>
      <c r="H1021" s="113">
        <f t="shared" si="17"/>
        <v>0</v>
      </c>
    </row>
    <row r="1022" spans="1:8" ht="15">
      <c r="A1022" s="34"/>
      <c r="B1022" s="34"/>
      <c r="C1022" s="35">
        <v>4210</v>
      </c>
      <c r="D1022" s="40" t="s">
        <v>13</v>
      </c>
      <c r="E1022" s="43">
        <v>1000</v>
      </c>
      <c r="F1022" s="95">
        <v>2000</v>
      </c>
      <c r="G1022" s="122">
        <v>0</v>
      </c>
      <c r="H1022" s="113">
        <f t="shared" si="17"/>
        <v>0</v>
      </c>
    </row>
    <row r="1023" spans="1:8" ht="15">
      <c r="A1023" s="34"/>
      <c r="B1023" s="34"/>
      <c r="C1023" s="35"/>
      <c r="D1023" s="54" t="s">
        <v>226</v>
      </c>
      <c r="E1023" s="43">
        <f>E1024</f>
        <v>999</v>
      </c>
      <c r="F1023" s="88">
        <f>SUM(F1024)</f>
        <v>1000</v>
      </c>
      <c r="G1023" s="123">
        <f>SUM(G1024)</f>
        <v>994.53</v>
      </c>
      <c r="H1023" s="113">
        <f t="shared" si="17"/>
        <v>0.99453</v>
      </c>
    </row>
    <row r="1024" spans="1:8" ht="15">
      <c r="A1024" s="34"/>
      <c r="B1024" s="34"/>
      <c r="C1024" s="35">
        <v>4210</v>
      </c>
      <c r="D1024" s="40" t="s">
        <v>13</v>
      </c>
      <c r="E1024" s="43">
        <v>999</v>
      </c>
      <c r="F1024" s="88">
        <v>1000</v>
      </c>
      <c r="G1024" s="123">
        <v>994.53</v>
      </c>
      <c r="H1024" s="113">
        <f t="shared" si="17"/>
        <v>0.99453</v>
      </c>
    </row>
    <row r="1025" spans="1:8" ht="15">
      <c r="A1025" s="34"/>
      <c r="B1025" s="34"/>
      <c r="C1025" s="35"/>
      <c r="D1025" s="48" t="s">
        <v>255</v>
      </c>
      <c r="E1025" s="43"/>
      <c r="F1025" s="88">
        <f>SUM(F1026:F1029)</f>
        <v>785</v>
      </c>
      <c r="G1025" s="120">
        <f>SUM(G1026:G1029)</f>
        <v>784.59</v>
      </c>
      <c r="H1025" s="113">
        <f t="shared" si="17"/>
        <v>0.9994777070063695</v>
      </c>
    </row>
    <row r="1026" spans="1:8" ht="15" outlineLevel="2">
      <c r="A1026" s="34"/>
      <c r="B1026" s="34"/>
      <c r="C1026" s="35">
        <v>4210</v>
      </c>
      <c r="D1026" s="40" t="s">
        <v>13</v>
      </c>
      <c r="E1026" s="43">
        <v>23088</v>
      </c>
      <c r="F1026" s="90">
        <v>547</v>
      </c>
      <c r="G1026" s="122">
        <v>547</v>
      </c>
      <c r="H1026" s="113">
        <f t="shared" si="17"/>
        <v>1</v>
      </c>
    </row>
    <row r="1027" spans="1:8" ht="15" outlineLevel="2">
      <c r="A1027" s="34"/>
      <c r="B1027" s="34"/>
      <c r="C1027" s="35">
        <v>4410</v>
      </c>
      <c r="D1027" s="40" t="s">
        <v>25</v>
      </c>
      <c r="E1027" s="43"/>
      <c r="F1027" s="90">
        <v>23</v>
      </c>
      <c r="G1027" s="122">
        <v>23</v>
      </c>
      <c r="H1027" s="113">
        <f t="shared" si="17"/>
        <v>1</v>
      </c>
    </row>
    <row r="1028" spans="1:8" ht="15" outlineLevel="2">
      <c r="A1028" s="34"/>
      <c r="B1028" s="34"/>
      <c r="C1028" s="35">
        <v>4420</v>
      </c>
      <c r="D1028" s="40" t="s">
        <v>245</v>
      </c>
      <c r="E1028" s="43"/>
      <c r="F1028" s="90">
        <v>127</v>
      </c>
      <c r="G1028" s="122">
        <v>126.59</v>
      </c>
      <c r="H1028" s="113">
        <f t="shared" si="17"/>
        <v>0.9967716535433071</v>
      </c>
    </row>
    <row r="1029" spans="1:8" ht="15" outlineLevel="2">
      <c r="A1029" s="34"/>
      <c r="B1029" s="34"/>
      <c r="C1029" s="35">
        <v>4430</v>
      </c>
      <c r="D1029" s="40" t="s">
        <v>244</v>
      </c>
      <c r="E1029" s="43"/>
      <c r="F1029" s="90">
        <v>88</v>
      </c>
      <c r="G1029" s="122">
        <v>88</v>
      </c>
      <c r="H1029" s="113">
        <f t="shared" si="17"/>
        <v>1</v>
      </c>
    </row>
    <row r="1030" spans="1:8" ht="15">
      <c r="A1030" s="34"/>
      <c r="B1030" s="34"/>
      <c r="C1030" s="35"/>
      <c r="D1030" s="48" t="s">
        <v>241</v>
      </c>
      <c r="E1030" s="43">
        <f>E1031</f>
        <v>1872</v>
      </c>
      <c r="F1030" s="88">
        <f>SUM(F1031)</f>
        <v>10000</v>
      </c>
      <c r="G1030" s="123">
        <f>SUM(G1031)</f>
        <v>8044.25</v>
      </c>
      <c r="H1030" s="113">
        <f aca="true" t="shared" si="18" ref="H1030:H1052">G1030/F1030</f>
        <v>0.804425</v>
      </c>
    </row>
    <row r="1031" spans="1:8" ht="15" outlineLevel="1">
      <c r="A1031" s="34"/>
      <c r="B1031" s="34"/>
      <c r="C1031" s="35">
        <v>4300</v>
      </c>
      <c r="D1031" s="40" t="s">
        <v>110</v>
      </c>
      <c r="E1031" s="64">
        <v>1872</v>
      </c>
      <c r="F1031" s="91">
        <v>10000</v>
      </c>
      <c r="G1031" s="126">
        <v>8044.25</v>
      </c>
      <c r="H1031" s="113">
        <f t="shared" si="18"/>
        <v>0.804425</v>
      </c>
    </row>
    <row r="1032" spans="1:8" s="14" customFormat="1" ht="15.75">
      <c r="A1032" s="30">
        <v>926</v>
      </c>
      <c r="B1032" s="30"/>
      <c r="C1032" s="31"/>
      <c r="D1032" s="49" t="s">
        <v>107</v>
      </c>
      <c r="E1032" s="33">
        <f>SUM(E1033:E1033)</f>
        <v>72889</v>
      </c>
      <c r="F1032" s="94">
        <f>SUM(F1033:F1033)</f>
        <v>94410</v>
      </c>
      <c r="G1032" s="116">
        <f>SUM(G1033:G1033)</f>
        <v>66259.86</v>
      </c>
      <c r="H1032" s="113">
        <f t="shared" si="18"/>
        <v>0.701830950111217</v>
      </c>
    </row>
    <row r="1033" spans="1:8" s="13" customFormat="1" ht="25.5" outlineLevel="1">
      <c r="A1033" s="37"/>
      <c r="B1033" s="37">
        <v>92605</v>
      </c>
      <c r="C1033" s="41"/>
      <c r="D1033" s="48" t="s">
        <v>108</v>
      </c>
      <c r="E1033" s="42">
        <f>SUM(E1034:E1039)</f>
        <v>72889</v>
      </c>
      <c r="F1033" s="86">
        <f>SUM(F1034:F1039)</f>
        <v>94410</v>
      </c>
      <c r="G1033" s="119">
        <f>SUM(G1034:G1039)</f>
        <v>66259.86</v>
      </c>
      <c r="H1033" s="113">
        <f t="shared" si="18"/>
        <v>0.701830950111217</v>
      </c>
    </row>
    <row r="1034" spans="1:8" s="22" customFormat="1" ht="33.75" outlineLevel="2">
      <c r="A1034" s="67"/>
      <c r="B1034" s="67"/>
      <c r="C1034" s="61">
        <v>2820</v>
      </c>
      <c r="D1034" s="70" t="s">
        <v>183</v>
      </c>
      <c r="E1034" s="71">
        <v>55000</v>
      </c>
      <c r="F1034" s="88">
        <v>60000</v>
      </c>
      <c r="G1034" s="123">
        <v>45000</v>
      </c>
      <c r="H1034" s="113">
        <f t="shared" si="18"/>
        <v>0.75</v>
      </c>
    </row>
    <row r="1035" spans="1:8" ht="15" outlineLevel="2">
      <c r="A1035" s="34"/>
      <c r="B1035" s="34"/>
      <c r="C1035" s="35">
        <v>4210</v>
      </c>
      <c r="D1035" s="40" t="s">
        <v>13</v>
      </c>
      <c r="E1035" s="43">
        <v>12036</v>
      </c>
      <c r="F1035" s="95">
        <v>25620</v>
      </c>
      <c r="G1035" s="122">
        <v>16539.06</v>
      </c>
      <c r="H1035" s="113">
        <f t="shared" si="18"/>
        <v>0.645552693208431</v>
      </c>
    </row>
    <row r="1036" spans="1:8" ht="15" outlineLevel="1">
      <c r="A1036" s="34"/>
      <c r="B1036" s="34"/>
      <c r="C1036" s="35">
        <v>4110</v>
      </c>
      <c r="D1036" s="40" t="s">
        <v>83</v>
      </c>
      <c r="E1036" s="43"/>
      <c r="F1036" s="95">
        <v>30</v>
      </c>
      <c r="G1036" s="122">
        <v>29.27</v>
      </c>
      <c r="H1036" s="113">
        <f t="shared" si="18"/>
        <v>0.9756666666666667</v>
      </c>
    </row>
    <row r="1037" spans="1:8" ht="15" outlineLevel="2">
      <c r="A1037" s="34"/>
      <c r="B1037" s="34"/>
      <c r="C1037" s="35">
        <v>4170</v>
      </c>
      <c r="D1037" s="40" t="s">
        <v>128</v>
      </c>
      <c r="E1037" s="43">
        <v>1440</v>
      </c>
      <c r="F1037" s="95">
        <v>1520</v>
      </c>
      <c r="G1037" s="122">
        <v>1476</v>
      </c>
      <c r="H1037" s="113">
        <f t="shared" si="18"/>
        <v>0.9710526315789474</v>
      </c>
    </row>
    <row r="1038" spans="1:8" ht="15" outlineLevel="2">
      <c r="A1038" s="34"/>
      <c r="B1038" s="34"/>
      <c r="C1038" s="35">
        <v>4300</v>
      </c>
      <c r="D1038" s="40" t="s">
        <v>35</v>
      </c>
      <c r="E1038" s="43">
        <v>4024</v>
      </c>
      <c r="F1038" s="95">
        <v>6220</v>
      </c>
      <c r="G1038" s="122">
        <v>3215.53</v>
      </c>
      <c r="H1038" s="113">
        <f t="shared" si="18"/>
        <v>0.5169662379421223</v>
      </c>
    </row>
    <row r="1039" spans="1:8" ht="15" outlineLevel="2">
      <c r="A1039" s="34"/>
      <c r="B1039" s="34"/>
      <c r="C1039" s="35">
        <v>4410</v>
      </c>
      <c r="D1039" s="40" t="s">
        <v>25</v>
      </c>
      <c r="E1039" s="43">
        <v>389</v>
      </c>
      <c r="F1039" s="95">
        <v>1020</v>
      </c>
      <c r="G1039" s="122">
        <v>0</v>
      </c>
      <c r="H1039" s="113">
        <f t="shared" si="18"/>
        <v>0</v>
      </c>
    </row>
    <row r="1040" spans="1:8" ht="15">
      <c r="A1040" s="34"/>
      <c r="B1040" s="34"/>
      <c r="C1040" s="40" t="s">
        <v>36</v>
      </c>
      <c r="D1040" s="48" t="s">
        <v>171</v>
      </c>
      <c r="E1040" s="43">
        <f>SUM(E1041:E1046)</f>
        <v>71889</v>
      </c>
      <c r="F1040" s="87">
        <f>SUM(F1041:F1046)</f>
        <v>89260</v>
      </c>
      <c r="G1040" s="121">
        <f>SUM(G1041:G1046)</f>
        <v>62759.86</v>
      </c>
      <c r="H1040" s="113">
        <f t="shared" si="18"/>
        <v>0.7031129285234148</v>
      </c>
    </row>
    <row r="1041" spans="1:8" s="22" customFormat="1" ht="33.75" outlineLevel="2">
      <c r="A1041" s="67"/>
      <c r="B1041" s="67"/>
      <c r="C1041" s="61">
        <v>2820</v>
      </c>
      <c r="D1041" s="70" t="s">
        <v>183</v>
      </c>
      <c r="E1041" s="71">
        <v>55000</v>
      </c>
      <c r="F1041" s="88">
        <v>60000</v>
      </c>
      <c r="G1041" s="123">
        <v>45000</v>
      </c>
      <c r="H1041" s="113">
        <f t="shared" si="18"/>
        <v>0.75</v>
      </c>
    </row>
    <row r="1042" spans="1:8" ht="15" outlineLevel="1">
      <c r="A1042" s="34"/>
      <c r="B1042" s="34"/>
      <c r="C1042" s="35">
        <v>4210</v>
      </c>
      <c r="D1042" s="40" t="s">
        <v>13</v>
      </c>
      <c r="E1042" s="43">
        <v>11036</v>
      </c>
      <c r="F1042" s="95">
        <v>21120</v>
      </c>
      <c r="G1042" s="122">
        <v>13038.86</v>
      </c>
      <c r="H1042" s="113">
        <f t="shared" si="18"/>
        <v>0.6173702651515152</v>
      </c>
    </row>
    <row r="1043" spans="1:8" ht="15" outlineLevel="1">
      <c r="A1043" s="34"/>
      <c r="B1043" s="34"/>
      <c r="C1043" s="35">
        <v>4110</v>
      </c>
      <c r="D1043" s="40" t="s">
        <v>83</v>
      </c>
      <c r="E1043" s="43"/>
      <c r="F1043" s="95">
        <v>30</v>
      </c>
      <c r="G1043" s="122">
        <v>29</v>
      </c>
      <c r="H1043" s="113">
        <f t="shared" si="18"/>
        <v>0.9666666666666667</v>
      </c>
    </row>
    <row r="1044" spans="1:8" ht="15" outlineLevel="1">
      <c r="A1044" s="34"/>
      <c r="B1044" s="34"/>
      <c r="C1044" s="35">
        <v>4170</v>
      </c>
      <c r="D1044" s="40" t="s">
        <v>128</v>
      </c>
      <c r="E1044" s="43">
        <v>1440</v>
      </c>
      <c r="F1044" s="95">
        <v>1520</v>
      </c>
      <c r="G1044" s="122">
        <v>1476</v>
      </c>
      <c r="H1044" s="113">
        <f t="shared" si="18"/>
        <v>0.9710526315789474</v>
      </c>
    </row>
    <row r="1045" spans="1:8" ht="15" outlineLevel="1">
      <c r="A1045" s="34"/>
      <c r="B1045" s="34"/>
      <c r="C1045" s="35">
        <v>4300</v>
      </c>
      <c r="D1045" s="40" t="s">
        <v>35</v>
      </c>
      <c r="E1045" s="43">
        <v>4024</v>
      </c>
      <c r="F1045" s="95">
        <v>5570</v>
      </c>
      <c r="G1045" s="122">
        <v>3216</v>
      </c>
      <c r="H1045" s="113">
        <f t="shared" si="18"/>
        <v>0.5773788150807899</v>
      </c>
    </row>
    <row r="1046" spans="1:8" ht="15" outlineLevel="1">
      <c r="A1046" s="34"/>
      <c r="B1046" s="34"/>
      <c r="C1046" s="35">
        <v>4410</v>
      </c>
      <c r="D1046" s="40" t="s">
        <v>25</v>
      </c>
      <c r="E1046" s="43">
        <v>389</v>
      </c>
      <c r="F1046" s="95">
        <v>1020</v>
      </c>
      <c r="G1046" s="122">
        <v>0</v>
      </c>
      <c r="H1046" s="113">
        <f t="shared" si="18"/>
        <v>0</v>
      </c>
    </row>
    <row r="1047" spans="1:8" ht="15">
      <c r="A1047" s="34"/>
      <c r="B1047" s="34"/>
      <c r="C1047" s="41"/>
      <c r="D1047" s="48" t="s">
        <v>155</v>
      </c>
      <c r="E1047" s="43">
        <f>SUM(E1048)</f>
        <v>1000</v>
      </c>
      <c r="F1047" s="87">
        <f>SUM(F1048:F1049)</f>
        <v>4150</v>
      </c>
      <c r="G1047" s="118">
        <f>SUM(G1048:G1049)</f>
        <v>3500</v>
      </c>
      <c r="H1047" s="113">
        <f t="shared" si="18"/>
        <v>0.8433734939759037</v>
      </c>
    </row>
    <row r="1048" spans="1:8" ht="15">
      <c r="A1048" s="34"/>
      <c r="B1048" s="34"/>
      <c r="C1048" s="35">
        <v>4210</v>
      </c>
      <c r="D1048" s="40" t="s">
        <v>13</v>
      </c>
      <c r="E1048" s="43">
        <v>1000</v>
      </c>
      <c r="F1048" s="95">
        <v>3500</v>
      </c>
      <c r="G1048" s="122">
        <v>3500</v>
      </c>
      <c r="H1048" s="113">
        <f t="shared" si="18"/>
        <v>1</v>
      </c>
    </row>
    <row r="1049" spans="1:8" ht="15" outlineLevel="1">
      <c r="A1049" s="34"/>
      <c r="B1049" s="34"/>
      <c r="C1049" s="35">
        <v>4300</v>
      </c>
      <c r="D1049" s="40" t="s">
        <v>35</v>
      </c>
      <c r="E1049" s="43">
        <v>4024</v>
      </c>
      <c r="F1049" s="95">
        <v>650</v>
      </c>
      <c r="G1049" s="122">
        <v>0</v>
      </c>
      <c r="H1049" s="113">
        <f t="shared" si="18"/>
        <v>0</v>
      </c>
    </row>
    <row r="1050" spans="1:8" ht="15">
      <c r="A1050" s="34"/>
      <c r="B1050" s="34"/>
      <c r="C1050" s="41"/>
      <c r="D1050" s="48" t="s">
        <v>172</v>
      </c>
      <c r="E1050" s="43">
        <f>SUM(E1051)</f>
        <v>0</v>
      </c>
      <c r="F1050" s="87">
        <f>SUM(F1051)</f>
        <v>1000</v>
      </c>
      <c r="G1050" s="121">
        <f>SUM(G1051)</f>
        <v>0</v>
      </c>
      <c r="H1050" s="113">
        <f t="shared" si="18"/>
        <v>0</v>
      </c>
    </row>
    <row r="1051" spans="1:8" ht="15">
      <c r="A1051" s="34"/>
      <c r="B1051" s="34"/>
      <c r="C1051" s="35">
        <v>4210</v>
      </c>
      <c r="D1051" s="40" t="s">
        <v>13</v>
      </c>
      <c r="E1051" s="43"/>
      <c r="F1051" s="88">
        <v>1000</v>
      </c>
      <c r="G1051" s="123">
        <v>0</v>
      </c>
      <c r="H1051" s="113">
        <f t="shared" si="18"/>
        <v>0</v>
      </c>
    </row>
    <row r="1052" spans="1:8" s="14" customFormat="1" ht="15.75">
      <c r="A1052" s="30"/>
      <c r="B1052" s="30"/>
      <c r="C1052" s="31"/>
      <c r="D1052" s="49" t="s">
        <v>55</v>
      </c>
      <c r="E1052" s="33" t="e">
        <f>SUM(E7+E10+E15+E42+E66+E99+E164+E170+E180+E437+#REF!+#REF!+#REF!+E814+E1000+E1032)</f>
        <v>#REF!</v>
      </c>
      <c r="F1052" s="137">
        <f>(F7+F10+F15+F42+F66+F99+F164+F170+F173+F180+F437+F447+F458+F766+F814+F1000+F1032)</f>
        <v>48774672.5</v>
      </c>
      <c r="G1052" s="116">
        <f>(G7+G10+G15+G42+G66+G99+G164+G170+G173+G180+G437+G447+G458+G766+G814+G1000+G1032)</f>
        <v>25534459.329999994</v>
      </c>
      <c r="H1052" s="113">
        <f t="shared" si="18"/>
        <v>0.5235188269075511</v>
      </c>
    </row>
    <row r="1053" spans="1:8" s="14" customFormat="1" ht="15">
      <c r="A1053" s="9"/>
      <c r="B1053" s="9"/>
      <c r="C1053" s="11"/>
      <c r="D1053" s="20"/>
      <c r="E1053" s="25"/>
      <c r="F1053" s="135"/>
      <c r="G1053" s="114"/>
      <c r="H1053" s="85"/>
    </row>
  </sheetData>
  <printOptions/>
  <pageMargins left="0.25" right="0.18" top="0.5" bottom="0.27" header="0.5" footer="0.34"/>
  <pageSetup horizontalDpi="600" verticalDpi="6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" width="8.25390625" style="0" customWidth="1"/>
    <col min="2" max="2" width="23.625" style="0" customWidth="1"/>
    <col min="5" max="5" width="9.00390625" style="0" bestFit="1" customWidth="1"/>
    <col min="6" max="6" width="9.625" style="0" bestFit="1" customWidth="1"/>
    <col min="7" max="7" width="16.125" style="2" customWidth="1"/>
  </cols>
  <sheetData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8" sqref="I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Starostwo Powiatowe w Toruniu</cp:lastModifiedBy>
  <cp:lastPrinted>2007-08-07T12:53:31Z</cp:lastPrinted>
  <dcterms:created xsi:type="dcterms:W3CDTF">2002-09-13T05:51:01Z</dcterms:created>
  <dcterms:modified xsi:type="dcterms:W3CDTF">2007-08-08T16:12:57Z</dcterms:modified>
  <cp:category/>
  <cp:version/>
  <cp:contentType/>
  <cp:contentStatus/>
</cp:coreProperties>
</file>