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<sst xmlns="http://schemas.openxmlformats.org/spreadsheetml/2006/main" count="576" uniqueCount="173">
  <si>
    <t>Dz.</t>
  </si>
  <si>
    <t>R.</t>
  </si>
  <si>
    <t>P.</t>
  </si>
  <si>
    <t>W Y S Z C Z E G Ó L N I E N I E</t>
  </si>
  <si>
    <t>Zakup materiałów i wyposażenia</t>
  </si>
  <si>
    <t>Wynagrodzenia osobowe pracowników</t>
  </si>
  <si>
    <t>Dodatkowe wynagrodzenie roczne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</si>
  <si>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</si>
  <si>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</si>
  <si>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</si>
  <si>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</si>
  <si>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</si>
  <si>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</si>
  <si>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 xml:space="preserve">Zakup usług remontowych </t>
  </si>
  <si>
    <t>Zakup usług pozostałych</t>
  </si>
  <si>
    <t>Pozostała działalność</t>
  </si>
  <si>
    <t>w tym:</t>
  </si>
  <si>
    <t>RAZEM   WYDATKI BUDŻETOWE</t>
  </si>
  <si>
    <t xml:space="preserve">Zakup  usług  pozostałych </t>
  </si>
  <si>
    <t>Zakup usług zdrowotnych</t>
  </si>
  <si>
    <t>OŚWIATA I WYCHOWANIE</t>
  </si>
  <si>
    <t>Składki na ubezpieczenie społeczne</t>
  </si>
  <si>
    <t>Gimnazja specjalne</t>
  </si>
  <si>
    <t>Szkoły  zawodowe</t>
  </si>
  <si>
    <t>Szkoły artystyczne</t>
  </si>
  <si>
    <t>Dokształcanie i doskonalenie nauczycieli</t>
  </si>
  <si>
    <t>Zakup  usług pozostałych</t>
  </si>
  <si>
    <t>EDUKACYJNA OPIEKA WYCHOWAWCZA</t>
  </si>
  <si>
    <t xml:space="preserve">Internaty i bursy szkolne </t>
  </si>
  <si>
    <t>KULTURA I OCHRONA DZIEDZICTWA NARODOWEGO</t>
  </si>
  <si>
    <t>Biblioteki</t>
  </si>
  <si>
    <t>KULTURA FIZYCZNA I SPORT</t>
  </si>
  <si>
    <t>Zadania w zakresie kultury fizycznej i sportu</t>
  </si>
  <si>
    <t xml:space="preserve">Zakup usług pozostałych </t>
  </si>
  <si>
    <t xml:space="preserve">Poradnie psychologiczno -pedagogiczne, w  tym  poradnie  specjalistyczne </t>
  </si>
  <si>
    <t>Wydatki osobowe niezaliczone do wynagrodzeń</t>
  </si>
  <si>
    <t xml:space="preserve">Wydatki  inwestycyjne  jednostek  budżetowych </t>
  </si>
  <si>
    <t xml:space="preserve">Wynagrodzenia  bezosobowe </t>
  </si>
  <si>
    <t>Wynagrodzenia bezosobowe</t>
  </si>
  <si>
    <t>Wynagrodzenia  bezosobowe</t>
  </si>
  <si>
    <t>w  tym:</t>
  </si>
  <si>
    <t xml:space="preserve">Wpłaty  na  PFRON </t>
  </si>
  <si>
    <t xml:space="preserve">Zakup  usług  dostępu  do  sieci  Internet </t>
  </si>
  <si>
    <t>Wydatki inwestycyjne jednostek budżetowych</t>
  </si>
  <si>
    <t xml:space="preserve">Starostwo Powiatowe  w  Toruniu 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</si>
  <si>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</si>
  <si>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</si>
  <si>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</si>
  <si>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</si>
  <si>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</si>
  <si>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*Starostwo Powiatowe</t>
  </si>
  <si>
    <t xml:space="preserve">Opłaty z tytułu zakupu usług telekomunikacyjnych telefonii  stacjonarnej </t>
  </si>
  <si>
    <t>Zakup usług obejmujących wykonanie ekspertyz analiz i opinii</t>
  </si>
  <si>
    <t>Wydatki na zakupy inwestycyjne jednostek budżetowych</t>
  </si>
  <si>
    <t>Opłaty za administrowanie i   czynsze   za  budynki , lokale  i  pomieszczenia   garażowe</t>
  </si>
  <si>
    <t>BUDŻET   2007 - wg.  stanu  na  dzień   27.08.07</t>
  </si>
  <si>
    <t xml:space="preserve">Propozycje     budżetu   2008  złożone  przez jednostki  org. </t>
  </si>
  <si>
    <t>Stołówki szkolne</t>
  </si>
  <si>
    <t>BUDŻET   2007 - wg.  stanu  na  dzień   1.03.07</t>
  </si>
  <si>
    <t xml:space="preserve">BUDŻET    BEZ   UE </t>
  </si>
  <si>
    <t>TRANSPORT I ŁĄCZNOŚĆ</t>
  </si>
  <si>
    <t>Drogi publiczne powiatowe</t>
  </si>
  <si>
    <t>Wydatki osobowe nie zaliczane do wynagr.</t>
  </si>
  <si>
    <t>Składki na ubezpieczenia społeczne</t>
  </si>
  <si>
    <t>Wynagrodzenie  bezosobowe</t>
  </si>
  <si>
    <t>Opłaty z tytułu usług telekomunikacyjnych telefonii komórkowej</t>
  </si>
  <si>
    <t>Opłata z tytułu telekomunikacyjnych telefonii stacjonarnej</t>
  </si>
  <si>
    <t xml:space="preserve">Podatek  od nieruchomości </t>
  </si>
  <si>
    <t>Zakup materiałów papierniczych do sprzętu</t>
  </si>
  <si>
    <t>Zakup akcesoriów komputerowych</t>
  </si>
  <si>
    <t>GOSPODARKA MIESZKANIOWA</t>
  </si>
  <si>
    <t>Gospodarka gruntami i nieruchomościami</t>
  </si>
  <si>
    <t>Podatek od nieruchomości</t>
  </si>
  <si>
    <t>DZIAŁALNOŚĆ USŁUGOWA</t>
  </si>
  <si>
    <t>Nadzór budowlany</t>
  </si>
  <si>
    <t xml:space="preserve">realizacja  PINB  w  Toruniu </t>
  </si>
  <si>
    <t>Zakup pozostałych usług</t>
  </si>
  <si>
    <t>Zakup akcesoriów komputerowych w tym programów i licencji</t>
  </si>
  <si>
    <t xml:space="preserve">Administracja  publiczna </t>
  </si>
  <si>
    <t xml:space="preserve">Urzędy Wojewódzkie </t>
  </si>
  <si>
    <t>Usługi zdrowotne</t>
  </si>
  <si>
    <t>Rady powiatów</t>
  </si>
  <si>
    <t>Starostwa powiatowe</t>
  </si>
  <si>
    <t>Zakup leków i wyrobów  medycznych i produktów biobójczych</t>
  </si>
  <si>
    <t xml:space="preserve">Zakup  usług obejmujących   wykonanie  ekspertyz, analiz   i  opinii </t>
  </si>
  <si>
    <t xml:space="preserve">Promocja jednostek  samorządu  terytorialnego </t>
  </si>
  <si>
    <t>WYDATKI   BUDŻETOWE   na  2008   ROK</t>
  </si>
  <si>
    <t>Propozycja  wydziałów    nadzorujących  lub   dane   z    kol. 7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</si>
  <si>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</si>
  <si>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</si>
  <si>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</si>
  <si>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</si>
  <si>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</si>
  <si>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</si>
  <si>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</si>
  <si>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</si>
  <si>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</si>
  <si>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</si>
  <si>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</si>
  <si>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</si>
  <si>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Wydatki inwestycyjne jedn.budżet.</t>
  </si>
  <si>
    <t>*DPS BROWINA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</si>
  <si>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</si>
  <si>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</si>
  <si>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</si>
  <si>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</si>
  <si>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</si>
  <si>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</si>
  <si>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</si>
  <si>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</si>
  <si>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</si>
  <si>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</si>
  <si>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 xml:space="preserve">*PCPR w Toruniu </t>
  </si>
  <si>
    <t>Powiatowe centra pomocy rodzinie</t>
  </si>
  <si>
    <t>Jednostki specjalistycznego poradnictwa, mieszkania chronione i ośrodki interwencji kryzysowej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</si>
  <si>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</si>
  <si>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</si>
  <si>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</si>
  <si>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</si>
  <si>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>Zespoły do spraw orzekania o niepełnosprawności</t>
  </si>
  <si>
    <t xml:space="preserve">Podróże  służbowe </t>
  </si>
  <si>
    <t xml:space="preserve">Powiatowe urzędy pracy </t>
  </si>
  <si>
    <t xml:space="preserve">zakup  usług  zdrowotnych </t>
  </si>
  <si>
    <t xml:space="preserve">zakup  usług  pozostałych </t>
  </si>
  <si>
    <t>Wydatki na  zakupy  inwestycyjne jednostek budżetowych</t>
  </si>
  <si>
    <t xml:space="preserve">Wynagrodzenia     (  4010) -   do   wyliczenia   rezerwy </t>
  </si>
  <si>
    <t>zwiększenia</t>
  </si>
  <si>
    <t xml:space="preserve">zmnieszenia </t>
  </si>
  <si>
    <t xml:space="preserve">plan  po  zmianach </t>
  </si>
  <si>
    <t>Budżet  2008</t>
  </si>
  <si>
    <t xml:space="preserve">Odsetki  pozostałe </t>
  </si>
  <si>
    <t>Kary  i  odszkodowania wypłacane na rzecz osób fizycznych</t>
  </si>
  <si>
    <t xml:space="preserve">Zakup pomocy  naukowych , dydaktycznych  i  książek </t>
  </si>
  <si>
    <t xml:space="preserve">Koszty postępowania sądowego i prokuratorskiego </t>
  </si>
  <si>
    <t>w  tym projekty   wspólfinansowane   z UE</t>
  </si>
  <si>
    <t>Gronowo</t>
  </si>
  <si>
    <t>boisko</t>
  </si>
  <si>
    <t>j.w</t>
  </si>
  <si>
    <t>energia</t>
  </si>
  <si>
    <t>pigża</t>
  </si>
  <si>
    <t>dzwig</t>
  </si>
  <si>
    <t>SP</t>
  </si>
  <si>
    <t>odszkodowanie</t>
  </si>
  <si>
    <t>jw.</t>
  </si>
  <si>
    <t>promocja</t>
  </si>
  <si>
    <t>PPP</t>
  </si>
  <si>
    <t>catering</t>
  </si>
  <si>
    <t>sport</t>
  </si>
  <si>
    <t>WN</t>
  </si>
  <si>
    <t>nieperiodyczne</t>
  </si>
  <si>
    <t>szpital</t>
  </si>
  <si>
    <t>karetki</t>
  </si>
  <si>
    <t>PZD</t>
  </si>
  <si>
    <t>f.sojal.</t>
  </si>
  <si>
    <t>scieżka  rowerowa</t>
  </si>
  <si>
    <t>INNE  ZRÓDŁO</t>
  </si>
  <si>
    <t>leki</t>
  </si>
  <si>
    <t>muzyczna</t>
  </si>
  <si>
    <t>informatyk</t>
  </si>
  <si>
    <t>doatcje</t>
  </si>
  <si>
    <t>Sp</t>
  </si>
  <si>
    <t>limity  na  komunikacje  i  50  tyś  bieżących  wyd.</t>
  </si>
  <si>
    <t>doatcja</t>
  </si>
  <si>
    <t>odpisy</t>
  </si>
  <si>
    <t>Browina</t>
  </si>
  <si>
    <t xml:space="preserve">razem </t>
  </si>
  <si>
    <t>WYDATKI   Z  DOCHODÓW  WŁASNYCH  -  28.08.08</t>
  </si>
  <si>
    <t>Pozostałe  odsetki</t>
  </si>
  <si>
    <t>Wydatki na  zakupy inwestycyjne jednostek budżetowych</t>
  </si>
  <si>
    <t>Opłata z tytułu zakupu  usług telekomunikacyjnych telefonii stacjonarnej</t>
  </si>
  <si>
    <t>stan   na  29.12.2008</t>
  </si>
  <si>
    <t xml:space="preserve">Załącznik nr 2 do uchwały Nr 188/08 Zarządu Powiatu Toruńskiego </t>
  </si>
  <si>
    <t xml:space="preserve">z dnia 29.12.2008 r.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</si>
</sst>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  <numFmt numFmtId="174" formatCode="_-* #,##0\ _z_ł_-;\-* #,##0\ _z_ł_-;_-* &quot;-&quot;??\ _z_ł_-;_-@_-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0"/>
      <color indexed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5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1" fontId="6" fillId="0" borderId="0" xfId="0" applyNumberFormat="1" applyFont="1" applyBorder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 wrapText="1" shrinkToFit="1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3" fontId="5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9" fillId="0" borderId="10" xfId="0" applyFont="1" applyFill="1" applyBorder="1" applyAlignment="1">
      <alignment horizontal="center" vertical="center" shrinkToFit="1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vertical="center" wrapText="1" shrinkToFit="1"/>
    </xf>
    <xf numFmtId="0" fontId="26" fillId="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vertical="center" shrinkToFit="1"/>
    </xf>
    <xf numFmtId="1" fontId="27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vertical="center" wrapText="1" shrinkToFit="1"/>
    </xf>
    <xf numFmtId="3" fontId="27" fillId="0" borderId="10" xfId="0" applyNumberFormat="1" applyFont="1" applyBorder="1" applyAlignment="1">
      <alignment horizontal="right" vertical="center" shrinkToFit="1"/>
    </xf>
    <xf numFmtId="3" fontId="27" fillId="0" borderId="10" xfId="0" applyNumberFormat="1" applyFont="1" applyBorder="1" applyAlignment="1">
      <alignment vertical="center" shrinkToFit="1"/>
    </xf>
    <xf numFmtId="3" fontId="27" fillId="0" borderId="10" xfId="0" applyNumberFormat="1" applyFont="1" applyFill="1" applyBorder="1" applyAlignment="1">
      <alignment vertical="center" shrinkToFit="1"/>
    </xf>
    <xf numFmtId="3" fontId="26" fillId="0" borderId="10" xfId="0" applyNumberFormat="1" applyFont="1" applyFill="1" applyBorder="1" applyAlignment="1">
      <alignment vertical="center" shrinkToFit="1"/>
    </xf>
    <xf numFmtId="0" fontId="26" fillId="0" borderId="10" xfId="0" applyFont="1" applyBorder="1" applyAlignment="1">
      <alignment horizontal="center" vertical="center" shrinkToFit="1"/>
    </xf>
    <xf numFmtId="1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vertical="center" wrapText="1" shrinkToFit="1"/>
    </xf>
    <xf numFmtId="3" fontId="9" fillId="0" borderId="10" xfId="0" applyNumberFormat="1" applyFont="1" applyBorder="1" applyAlignment="1">
      <alignment horizontal="right" vertical="center" shrinkToFit="1"/>
    </xf>
    <xf numFmtId="3" fontId="9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vertical="center" wrapText="1" shrinkToFit="1"/>
    </xf>
    <xf numFmtId="3" fontId="9" fillId="0" borderId="10" xfId="0" applyNumberFormat="1" applyFont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3" fontId="26" fillId="0" borderId="10" xfId="0" applyNumberFormat="1" applyFont="1" applyBorder="1" applyAlignment="1">
      <alignment horizontal="right" vertical="center" shrinkToFit="1"/>
    </xf>
    <xf numFmtId="3" fontId="26" fillId="0" borderId="10" xfId="0" applyNumberFormat="1" applyFont="1" applyFill="1" applyBorder="1" applyAlignment="1">
      <alignment horizontal="right" vertical="center" shrinkToFit="1"/>
    </xf>
    <xf numFmtId="3" fontId="9" fillId="0" borderId="10" xfId="0" applyNumberFormat="1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/>
    </xf>
    <xf numFmtId="3" fontId="27" fillId="0" borderId="10" xfId="0" applyNumberFormat="1" applyFont="1" applyFill="1" applyBorder="1" applyAlignment="1">
      <alignment horizontal="right" vertical="center" shrinkToFit="1"/>
    </xf>
    <xf numFmtId="0" fontId="9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3" fontId="26" fillId="0" borderId="10" xfId="0" applyNumberFormat="1" applyFont="1" applyBorder="1" applyAlignment="1">
      <alignment vertical="center" shrinkToFit="1"/>
    </xf>
    <xf numFmtId="0" fontId="27" fillId="0" borderId="10" xfId="0" applyFont="1" applyFill="1" applyBorder="1" applyAlignment="1">
      <alignment horizontal="center" vertical="center" shrinkToFit="1"/>
    </xf>
    <xf numFmtId="3" fontId="9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173" fontId="26" fillId="0" borderId="10" xfId="0" applyNumberFormat="1" applyFont="1" applyBorder="1" applyAlignment="1">
      <alignment horizontal="right" vertical="center" shrinkToFit="1"/>
    </xf>
    <xf numFmtId="173" fontId="26" fillId="0" borderId="10" xfId="0" applyNumberFormat="1" applyFont="1" applyFill="1" applyBorder="1" applyAlignment="1">
      <alignment horizontal="right" vertical="center" shrinkToFit="1"/>
    </xf>
    <xf numFmtId="173" fontId="9" fillId="0" borderId="10" xfId="0" applyNumberFormat="1" applyFont="1" applyBorder="1" applyAlignment="1">
      <alignment horizontal="right" vertical="center" shrinkToFit="1"/>
    </xf>
    <xf numFmtId="173" fontId="9" fillId="0" borderId="10" xfId="0" applyNumberFormat="1" applyFont="1" applyBorder="1" applyAlignment="1">
      <alignment vertical="center" shrinkToFit="1"/>
    </xf>
    <xf numFmtId="173" fontId="9" fillId="0" borderId="10" xfId="0" applyNumberFormat="1" applyFont="1" applyFill="1" applyBorder="1" applyAlignment="1">
      <alignment vertical="center" shrinkToFit="1"/>
    </xf>
    <xf numFmtId="174" fontId="9" fillId="0" borderId="10" xfId="42" applyNumberFormat="1" applyFont="1" applyBorder="1" applyAlignment="1">
      <alignment/>
    </xf>
    <xf numFmtId="1" fontId="9" fillId="0" borderId="10" xfId="0" applyNumberFormat="1" applyFont="1" applyBorder="1" applyAlignment="1">
      <alignment horizontal="left" vertical="center" wrapText="1"/>
    </xf>
    <xf numFmtId="174" fontId="9" fillId="0" borderId="10" xfId="0" applyNumberFormat="1" applyFont="1" applyBorder="1" applyAlignment="1">
      <alignment horizontal="right"/>
    </xf>
    <xf numFmtId="174" fontId="9" fillId="0" borderId="10" xfId="0" applyNumberFormat="1" applyFont="1" applyFill="1" applyBorder="1" applyAlignment="1">
      <alignment horizontal="right"/>
    </xf>
    <xf numFmtId="174" fontId="9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4" fontId="9" fillId="0" borderId="12" xfId="42" applyNumberFormat="1" applyFont="1" applyBorder="1" applyAlignment="1">
      <alignment/>
    </xf>
    <xf numFmtId="3" fontId="9" fillId="0" borderId="10" xfId="0" applyNumberFormat="1" applyFont="1" applyBorder="1" applyAlignment="1">
      <alignment horizontal="right" wrapText="1"/>
    </xf>
    <xf numFmtId="174" fontId="9" fillId="0" borderId="13" xfId="42" applyNumberFormat="1" applyFont="1" applyBorder="1" applyAlignment="1">
      <alignment/>
    </xf>
    <xf numFmtId="174" fontId="9" fillId="0" borderId="13" xfId="42" applyNumberFormat="1" applyFont="1" applyFill="1" applyBorder="1" applyAlignment="1">
      <alignment/>
    </xf>
    <xf numFmtId="174" fontId="9" fillId="0" borderId="14" xfId="42" applyNumberFormat="1" applyFont="1" applyBorder="1" applyAlignment="1">
      <alignment/>
    </xf>
    <xf numFmtId="0" fontId="9" fillId="0" borderId="10" xfId="0" applyFont="1" applyBorder="1" applyAlignment="1">
      <alignment vertical="center"/>
    </xf>
    <xf numFmtId="173" fontId="9" fillId="0" borderId="10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wrapText="1"/>
    </xf>
    <xf numFmtId="3" fontId="9" fillId="0" borderId="11" xfId="0" applyNumberFormat="1" applyFont="1" applyFill="1" applyBorder="1" applyAlignment="1">
      <alignment wrapText="1"/>
    </xf>
    <xf numFmtId="173" fontId="9" fillId="0" borderId="10" xfId="0" applyNumberFormat="1" applyFont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3" fontId="28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29" fillId="0" borderId="10" xfId="0" applyNumberFormat="1" applyFont="1" applyBorder="1" applyAlignment="1">
      <alignment vertical="center" wrapText="1" shrinkToFit="1"/>
    </xf>
    <xf numFmtId="3" fontId="29" fillId="0" borderId="10" xfId="0" applyNumberFormat="1" applyFont="1" applyFill="1" applyBorder="1" applyAlignment="1">
      <alignment horizontal="right" vertical="center" wrapText="1" shrinkToFit="1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vertical="center" wrapText="1" shrinkToFit="1"/>
    </xf>
    <xf numFmtId="3" fontId="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vertical="center" shrinkToFit="1"/>
    </xf>
    <xf numFmtId="173" fontId="27" fillId="0" borderId="10" xfId="0" applyNumberFormat="1" applyFont="1" applyBorder="1" applyAlignment="1">
      <alignment vertical="center" shrinkToFit="1"/>
    </xf>
    <xf numFmtId="173" fontId="27" fillId="0" borderId="10" xfId="0" applyNumberFormat="1" applyFont="1" applyFill="1" applyBorder="1" applyAlignment="1">
      <alignment vertical="center" shrinkToFit="1"/>
    </xf>
    <xf numFmtId="0" fontId="27" fillId="0" borderId="0" xfId="0" applyFont="1" applyAlignment="1">
      <alignment horizontal="center" vertical="center" shrinkToFit="1"/>
    </xf>
    <xf numFmtId="1" fontId="27" fillId="0" borderId="0" xfId="0" applyNumberFormat="1" applyFont="1" applyAlignment="1">
      <alignment horizontal="center" vertical="center"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173" fontId="26" fillId="0" borderId="10" xfId="0" applyNumberFormat="1" applyFont="1" applyBorder="1" applyAlignment="1">
      <alignment horizontal="right"/>
    </xf>
    <xf numFmtId="173" fontId="26" fillId="0" borderId="10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529"/>
  <sheetViews>
    <sheetView tabSelected="1" showOutlineSymbols="0" zoomScalePageLayoutView="0" workbookViewId="0" topLeftCell="A1">
      <selection activeCell="B3" sqref="B3"/>
    </sheetView>
  </sheetViews>
  <sheetFormatPr defaultColWidth="9.00390625" defaultRowHeight="12.75" outlineLevelRow="2"/>
  <cols>
    <col min="1" max="1" width="4.875" style="17" customWidth="1"/>
    <col min="2" max="2" width="7.625" style="2" customWidth="1"/>
    <col min="3" max="3" width="5.75390625" style="2" customWidth="1"/>
    <col min="4" max="4" width="34.625" style="3" customWidth="1"/>
    <col min="5" max="6" width="15.625" style="4" hidden="1" customWidth="1"/>
    <col min="7" max="9" width="15.25390625" style="5" hidden="1" customWidth="1"/>
    <col min="10" max="10" width="14.25390625" style="6" customWidth="1"/>
    <col min="11" max="12" width="12.375" style="6" bestFit="1" customWidth="1"/>
    <col min="13" max="13" width="11.25390625" style="7" customWidth="1"/>
    <col min="14" max="14" width="12.125" style="5" bestFit="1" customWidth="1"/>
    <col min="15" max="16384" width="9.125" style="5" customWidth="1"/>
  </cols>
  <sheetData>
    <row r="1" ht="15">
      <c r="B1" s="26" t="s">
        <v>171</v>
      </c>
    </row>
    <row r="2" ht="15">
      <c r="B2" s="26" t="s">
        <v>172</v>
      </c>
    </row>
    <row r="3" spans="1:4" ht="15">
      <c r="A3" s="18"/>
      <c r="B3" s="8"/>
      <c r="D3" s="27" t="s">
        <v>170</v>
      </c>
    </row>
    <row r="4" spans="1:4" ht="15">
      <c r="A4" s="19"/>
      <c r="B4" s="9"/>
      <c r="C4" s="10"/>
      <c r="D4" s="11" t="s">
        <v>86</v>
      </c>
    </row>
    <row r="5" spans="1:4" ht="15">
      <c r="A5" s="19"/>
      <c r="B5" s="9"/>
      <c r="C5" s="10"/>
      <c r="D5" s="12"/>
    </row>
    <row r="6" spans="1:13" ht="48.75" customHeight="1">
      <c r="A6" s="28" t="s">
        <v>0</v>
      </c>
      <c r="B6" s="28" t="s">
        <v>1</v>
      </c>
      <c r="C6" s="29" t="s">
        <v>2</v>
      </c>
      <c r="D6" s="30" t="s">
        <v>3</v>
      </c>
      <c r="E6" s="24" t="s">
        <v>58</v>
      </c>
      <c r="F6" s="24" t="s">
        <v>55</v>
      </c>
      <c r="G6" s="24" t="s">
        <v>56</v>
      </c>
      <c r="H6" s="24" t="s">
        <v>87</v>
      </c>
      <c r="I6" s="24" t="s">
        <v>125</v>
      </c>
      <c r="J6" s="24" t="s">
        <v>129</v>
      </c>
      <c r="K6" s="24" t="s">
        <v>126</v>
      </c>
      <c r="L6" s="24" t="s">
        <v>127</v>
      </c>
      <c r="M6" s="31" t="s">
        <v>128</v>
      </c>
    </row>
    <row r="7" spans="1:13" ht="14.25">
      <c r="A7" s="28">
        <v>1</v>
      </c>
      <c r="B7" s="28">
        <v>2</v>
      </c>
      <c r="C7" s="29">
        <v>3</v>
      </c>
      <c r="D7" s="30">
        <v>4</v>
      </c>
      <c r="E7" s="24">
        <v>5</v>
      </c>
      <c r="F7" s="24">
        <v>6</v>
      </c>
      <c r="G7" s="24">
        <v>7</v>
      </c>
      <c r="H7" s="24">
        <v>8</v>
      </c>
      <c r="I7" s="24"/>
      <c r="J7" s="24">
        <v>5</v>
      </c>
      <c r="K7" s="24">
        <v>6</v>
      </c>
      <c r="L7" s="24">
        <v>7</v>
      </c>
      <c r="M7" s="31">
        <v>8</v>
      </c>
    </row>
    <row r="8" spans="1:13" ht="14.25">
      <c r="A8" s="32">
        <v>600</v>
      </c>
      <c r="B8" s="32"/>
      <c r="C8" s="33"/>
      <c r="D8" s="34" t="s">
        <v>60</v>
      </c>
      <c r="E8" s="35">
        <f>E9</f>
        <v>1806049.5000000002</v>
      </c>
      <c r="F8" s="35">
        <f>F9</f>
        <v>1810769.5000000002</v>
      </c>
      <c r="G8" s="36">
        <f>G9</f>
        <v>3214720</v>
      </c>
      <c r="H8" s="36">
        <f>H9</f>
        <v>3214720</v>
      </c>
      <c r="I8" s="36"/>
      <c r="J8" s="37">
        <f>J9</f>
        <v>0</v>
      </c>
      <c r="K8" s="37">
        <f>K9</f>
        <v>5568</v>
      </c>
      <c r="L8" s="37">
        <f>L9</f>
        <v>5568</v>
      </c>
      <c r="M8" s="38">
        <f aca="true" t="shared" si="0" ref="M8:M41">J8+K8-L8</f>
        <v>0</v>
      </c>
    </row>
    <row r="9" spans="1:13" ht="14.25">
      <c r="A9" s="39"/>
      <c r="B9" s="39">
        <v>60014</v>
      </c>
      <c r="C9" s="40"/>
      <c r="D9" s="41" t="s">
        <v>61</v>
      </c>
      <c r="E9" s="42">
        <f>SUM(E10:E28)</f>
        <v>1806049.5000000002</v>
      </c>
      <c r="F9" s="42">
        <f>SUM(F10:F28)</f>
        <v>1810769.5000000002</v>
      </c>
      <c r="G9" s="42">
        <f>SUM(G10:G28)</f>
        <v>3214720</v>
      </c>
      <c r="H9" s="42">
        <f>SUM(H10:H28)</f>
        <v>3214720</v>
      </c>
      <c r="I9" s="42"/>
      <c r="J9" s="43"/>
      <c r="K9" s="43">
        <f>SUM(K10:K28)</f>
        <v>5568</v>
      </c>
      <c r="L9" s="43">
        <f>SUM(L10:L28)</f>
        <v>5568</v>
      </c>
      <c r="M9" s="38">
        <f t="shared" si="0"/>
        <v>0</v>
      </c>
    </row>
    <row r="10" spans="1:13" ht="25.5" outlineLevel="1">
      <c r="A10" s="32"/>
      <c r="B10" s="32"/>
      <c r="C10" s="44">
        <v>3020</v>
      </c>
      <c r="D10" s="45" t="s">
        <v>62</v>
      </c>
      <c r="E10" s="42">
        <v>14400</v>
      </c>
      <c r="F10" s="42">
        <v>14400</v>
      </c>
      <c r="G10" s="46">
        <v>14800</v>
      </c>
      <c r="H10" s="46">
        <v>14800</v>
      </c>
      <c r="I10" s="46"/>
      <c r="J10" s="47">
        <v>14800</v>
      </c>
      <c r="K10" s="47">
        <v>485</v>
      </c>
      <c r="L10" s="47"/>
      <c r="M10" s="38">
        <f t="shared" si="0"/>
        <v>15285</v>
      </c>
    </row>
    <row r="11" spans="1:13" ht="14.25" outlineLevel="1">
      <c r="A11" s="32"/>
      <c r="B11" s="32"/>
      <c r="C11" s="44">
        <v>4110</v>
      </c>
      <c r="D11" s="45" t="s">
        <v>63</v>
      </c>
      <c r="E11" s="42">
        <v>91170</v>
      </c>
      <c r="F11" s="42">
        <v>95320</v>
      </c>
      <c r="G11" s="46">
        <v>93800</v>
      </c>
      <c r="H11" s="46">
        <v>93800</v>
      </c>
      <c r="I11" s="46"/>
      <c r="J11" s="47">
        <v>102360</v>
      </c>
      <c r="K11" s="47"/>
      <c r="L11" s="47">
        <v>1050</v>
      </c>
      <c r="M11" s="38">
        <f t="shared" si="0"/>
        <v>101310</v>
      </c>
    </row>
    <row r="12" spans="1:13" ht="14.25" outlineLevel="1">
      <c r="A12" s="32"/>
      <c r="B12" s="32"/>
      <c r="C12" s="44">
        <v>4120</v>
      </c>
      <c r="D12" s="45" t="s">
        <v>7</v>
      </c>
      <c r="E12" s="42">
        <v>12850</v>
      </c>
      <c r="F12" s="42">
        <v>13420</v>
      </c>
      <c r="G12" s="46">
        <v>14500</v>
      </c>
      <c r="H12" s="46">
        <v>14500</v>
      </c>
      <c r="I12" s="46"/>
      <c r="J12" s="47">
        <v>15820</v>
      </c>
      <c r="K12" s="47">
        <v>2200</v>
      </c>
      <c r="L12" s="47"/>
      <c r="M12" s="38">
        <f t="shared" si="0"/>
        <v>18020</v>
      </c>
    </row>
    <row r="13" spans="1:13" ht="14.25" outlineLevel="1">
      <c r="A13" s="32"/>
      <c r="B13" s="32"/>
      <c r="C13" s="44">
        <v>4170</v>
      </c>
      <c r="D13" s="45" t="s">
        <v>64</v>
      </c>
      <c r="E13" s="42">
        <v>4000</v>
      </c>
      <c r="F13" s="42">
        <v>5500</v>
      </c>
      <c r="G13" s="46">
        <v>6000</v>
      </c>
      <c r="H13" s="46">
        <v>6000</v>
      </c>
      <c r="I13" s="46"/>
      <c r="J13" s="47">
        <v>7200</v>
      </c>
      <c r="K13" s="47">
        <v>690</v>
      </c>
      <c r="L13" s="47"/>
      <c r="M13" s="38">
        <f t="shared" si="0"/>
        <v>7890</v>
      </c>
    </row>
    <row r="14" spans="1:13" ht="14.25" outlineLevel="1">
      <c r="A14" s="32"/>
      <c r="B14" s="32"/>
      <c r="C14" s="44">
        <v>4210</v>
      </c>
      <c r="D14" s="45" t="s">
        <v>4</v>
      </c>
      <c r="E14" s="42">
        <f>114000+45000</f>
        <v>159000</v>
      </c>
      <c r="F14" s="42">
        <f>114000+45000</f>
        <v>159000</v>
      </c>
      <c r="G14" s="46">
        <v>170000</v>
      </c>
      <c r="H14" s="46">
        <v>170000</v>
      </c>
      <c r="I14" s="46"/>
      <c r="J14" s="47">
        <v>170000</v>
      </c>
      <c r="K14" s="47">
        <v>761</v>
      </c>
      <c r="L14" s="47"/>
      <c r="M14" s="38">
        <f t="shared" si="0"/>
        <v>170761</v>
      </c>
    </row>
    <row r="15" spans="1:13" ht="14.25" outlineLevel="1">
      <c r="A15" s="32"/>
      <c r="B15" s="32"/>
      <c r="C15" s="44">
        <v>4260</v>
      </c>
      <c r="D15" s="45" t="s">
        <v>8</v>
      </c>
      <c r="E15" s="42">
        <v>19300</v>
      </c>
      <c r="F15" s="42">
        <v>19300</v>
      </c>
      <c r="G15" s="46">
        <v>19750</v>
      </c>
      <c r="H15" s="46">
        <v>19750</v>
      </c>
      <c r="I15" s="46"/>
      <c r="J15" s="47">
        <v>19750</v>
      </c>
      <c r="K15" s="47"/>
      <c r="L15" s="47">
        <v>650</v>
      </c>
      <c r="M15" s="38">
        <f t="shared" si="0"/>
        <v>19100</v>
      </c>
    </row>
    <row r="16" spans="1:13" ht="14.25" outlineLevel="1">
      <c r="A16" s="32"/>
      <c r="B16" s="32"/>
      <c r="C16" s="44">
        <v>4270</v>
      </c>
      <c r="D16" s="45" t="s">
        <v>9</v>
      </c>
      <c r="E16" s="42">
        <v>300000</v>
      </c>
      <c r="F16" s="42">
        <v>300000</v>
      </c>
      <c r="G16" s="46">
        <v>1600000</v>
      </c>
      <c r="H16" s="46">
        <v>1600000</v>
      </c>
      <c r="I16" s="46"/>
      <c r="J16" s="47">
        <f>700000-100000+215000</f>
        <v>815000</v>
      </c>
      <c r="K16" s="47"/>
      <c r="L16" s="47"/>
      <c r="M16" s="38">
        <f t="shared" si="0"/>
        <v>815000</v>
      </c>
    </row>
    <row r="17" spans="1:13" ht="14.25" outlineLevel="1">
      <c r="A17" s="32"/>
      <c r="B17" s="32"/>
      <c r="C17" s="44">
        <v>4280</v>
      </c>
      <c r="D17" s="45" t="s">
        <v>19</v>
      </c>
      <c r="E17" s="42">
        <v>900</v>
      </c>
      <c r="F17" s="42">
        <v>900</v>
      </c>
      <c r="G17" s="46">
        <v>900</v>
      </c>
      <c r="H17" s="46">
        <v>900</v>
      </c>
      <c r="I17" s="46"/>
      <c r="J17" s="47">
        <v>700</v>
      </c>
      <c r="K17" s="47">
        <v>35</v>
      </c>
      <c r="L17" s="47"/>
      <c r="M17" s="38">
        <f t="shared" si="0"/>
        <v>735</v>
      </c>
    </row>
    <row r="18" spans="1:13" ht="14.25" outlineLevel="1">
      <c r="A18" s="32"/>
      <c r="B18" s="32"/>
      <c r="C18" s="44">
        <v>4300</v>
      </c>
      <c r="D18" s="45" t="s">
        <v>18</v>
      </c>
      <c r="E18" s="42">
        <f>(1155000-30000+5500)*101.9%</f>
        <v>1151979.5000000002</v>
      </c>
      <c r="F18" s="42">
        <f>(1155000-30000+5500)*101.9%</f>
        <v>1151979.5000000002</v>
      </c>
      <c r="G18" s="46">
        <v>1234000</v>
      </c>
      <c r="H18" s="46">
        <v>1234000</v>
      </c>
      <c r="I18" s="46"/>
      <c r="J18" s="47">
        <v>1143500</v>
      </c>
      <c r="K18" s="47">
        <v>256</v>
      </c>
      <c r="L18" s="47"/>
      <c r="M18" s="38">
        <f t="shared" si="0"/>
        <v>1143756</v>
      </c>
    </row>
    <row r="19" spans="1:13" ht="25.5" outlineLevel="1">
      <c r="A19" s="32"/>
      <c r="B19" s="32"/>
      <c r="C19" s="44">
        <v>4350</v>
      </c>
      <c r="D19" s="45" t="s">
        <v>42</v>
      </c>
      <c r="E19" s="42">
        <v>1120</v>
      </c>
      <c r="F19" s="42">
        <v>1120</v>
      </c>
      <c r="G19" s="46">
        <v>1120</v>
      </c>
      <c r="H19" s="46">
        <v>1120</v>
      </c>
      <c r="I19" s="46"/>
      <c r="J19" s="47">
        <v>1500</v>
      </c>
      <c r="K19" s="47"/>
      <c r="L19" s="47">
        <v>229</v>
      </c>
      <c r="M19" s="38">
        <f t="shared" si="0"/>
        <v>1271</v>
      </c>
    </row>
    <row r="20" spans="1:13" ht="38.25" outlineLevel="1">
      <c r="A20" s="32"/>
      <c r="B20" s="32"/>
      <c r="C20" s="44">
        <v>4360</v>
      </c>
      <c r="D20" s="45" t="s">
        <v>65</v>
      </c>
      <c r="E20" s="42">
        <v>6300</v>
      </c>
      <c r="F20" s="42">
        <v>6300</v>
      </c>
      <c r="G20" s="46">
        <v>6300</v>
      </c>
      <c r="H20" s="46">
        <v>6300</v>
      </c>
      <c r="I20" s="46"/>
      <c r="J20" s="47">
        <v>4200</v>
      </c>
      <c r="K20" s="47">
        <v>12</v>
      </c>
      <c r="L20" s="47"/>
      <c r="M20" s="38">
        <f t="shared" si="0"/>
        <v>4212</v>
      </c>
    </row>
    <row r="21" spans="1:13" ht="25.5" outlineLevel="1">
      <c r="A21" s="32"/>
      <c r="B21" s="32"/>
      <c r="C21" s="44">
        <v>4370</v>
      </c>
      <c r="D21" s="45" t="s">
        <v>66</v>
      </c>
      <c r="E21" s="42">
        <v>6000</v>
      </c>
      <c r="F21" s="42">
        <v>6000</v>
      </c>
      <c r="G21" s="46">
        <v>6000</v>
      </c>
      <c r="H21" s="46">
        <v>6000</v>
      </c>
      <c r="I21" s="46"/>
      <c r="J21" s="47">
        <v>4300</v>
      </c>
      <c r="K21" s="47"/>
      <c r="L21" s="47">
        <v>54</v>
      </c>
      <c r="M21" s="38">
        <f t="shared" si="0"/>
        <v>4246</v>
      </c>
    </row>
    <row r="22" spans="1:13" ht="25.5" outlineLevel="1">
      <c r="A22" s="32"/>
      <c r="B22" s="32"/>
      <c r="C22" s="44">
        <v>4390</v>
      </c>
      <c r="D22" s="45" t="s">
        <v>52</v>
      </c>
      <c r="E22" s="42"/>
      <c r="F22" s="42"/>
      <c r="G22" s="46"/>
      <c r="H22" s="46"/>
      <c r="I22" s="46"/>
      <c r="J22" s="47">
        <v>5000</v>
      </c>
      <c r="K22" s="47"/>
      <c r="L22" s="47">
        <v>2438</v>
      </c>
      <c r="M22" s="38">
        <f t="shared" si="0"/>
        <v>2562</v>
      </c>
    </row>
    <row r="23" spans="1:13" ht="14.25" outlineLevel="1">
      <c r="A23" s="32"/>
      <c r="B23" s="32"/>
      <c r="C23" s="44">
        <v>4410</v>
      </c>
      <c r="D23" s="45" t="s">
        <v>10</v>
      </c>
      <c r="E23" s="42">
        <v>3500</v>
      </c>
      <c r="F23" s="42">
        <v>3500</v>
      </c>
      <c r="G23" s="46">
        <v>3600</v>
      </c>
      <c r="H23" s="46">
        <v>3600</v>
      </c>
      <c r="I23" s="46"/>
      <c r="J23" s="47">
        <v>3600</v>
      </c>
      <c r="K23" s="47"/>
      <c r="L23" s="47">
        <v>788</v>
      </c>
      <c r="M23" s="38">
        <f t="shared" si="0"/>
        <v>2812</v>
      </c>
    </row>
    <row r="24" spans="1:13" ht="14.25" outlineLevel="1">
      <c r="A24" s="32"/>
      <c r="B24" s="32"/>
      <c r="C24" s="44">
        <v>4430</v>
      </c>
      <c r="D24" s="45" t="s">
        <v>11</v>
      </c>
      <c r="E24" s="42">
        <v>7800</v>
      </c>
      <c r="F24" s="42">
        <v>7800</v>
      </c>
      <c r="G24" s="46">
        <v>9000</v>
      </c>
      <c r="H24" s="46">
        <v>9000</v>
      </c>
      <c r="I24" s="46"/>
      <c r="J24" s="47">
        <v>9000</v>
      </c>
      <c r="K24" s="47">
        <v>700</v>
      </c>
      <c r="L24" s="47"/>
      <c r="M24" s="38">
        <f t="shared" si="0"/>
        <v>9700</v>
      </c>
    </row>
    <row r="25" spans="1:13" ht="25.5" outlineLevel="1">
      <c r="A25" s="32"/>
      <c r="B25" s="32"/>
      <c r="C25" s="44">
        <v>4440</v>
      </c>
      <c r="D25" s="45" t="s">
        <v>12</v>
      </c>
      <c r="E25" s="42">
        <v>19730</v>
      </c>
      <c r="F25" s="42">
        <v>18230</v>
      </c>
      <c r="G25" s="46">
        <v>18950</v>
      </c>
      <c r="H25" s="46">
        <v>18950</v>
      </c>
      <c r="I25" s="46"/>
      <c r="J25" s="47">
        <v>20090</v>
      </c>
      <c r="K25" s="47">
        <v>267</v>
      </c>
      <c r="L25" s="47"/>
      <c r="M25" s="38">
        <f t="shared" si="0"/>
        <v>20357</v>
      </c>
    </row>
    <row r="26" spans="1:13" ht="25.5" outlineLevel="1">
      <c r="A26" s="32"/>
      <c r="B26" s="32"/>
      <c r="C26" s="44">
        <v>4700</v>
      </c>
      <c r="D26" s="45" t="s">
        <v>46</v>
      </c>
      <c r="E26" s="42">
        <v>5000</v>
      </c>
      <c r="F26" s="42">
        <v>5000</v>
      </c>
      <c r="G26" s="46">
        <v>10000</v>
      </c>
      <c r="H26" s="46">
        <v>10000</v>
      </c>
      <c r="I26" s="46"/>
      <c r="J26" s="47">
        <v>5000</v>
      </c>
      <c r="K26" s="47"/>
      <c r="L26" s="47">
        <v>79</v>
      </c>
      <c r="M26" s="38">
        <f t="shared" si="0"/>
        <v>4921</v>
      </c>
    </row>
    <row r="27" spans="1:13" ht="25.5" outlineLevel="1">
      <c r="A27" s="32"/>
      <c r="B27" s="32"/>
      <c r="C27" s="44">
        <v>4740</v>
      </c>
      <c r="D27" s="45" t="s">
        <v>68</v>
      </c>
      <c r="E27" s="42">
        <v>1000</v>
      </c>
      <c r="F27" s="42">
        <v>1000</v>
      </c>
      <c r="G27" s="46">
        <v>1000</v>
      </c>
      <c r="H27" s="46">
        <v>1000</v>
      </c>
      <c r="I27" s="46"/>
      <c r="J27" s="47">
        <v>1000</v>
      </c>
      <c r="K27" s="47"/>
      <c r="L27" s="47">
        <v>280</v>
      </c>
      <c r="M27" s="38">
        <f t="shared" si="0"/>
        <v>720</v>
      </c>
    </row>
    <row r="28" spans="1:13" ht="14.25" outlineLevel="1">
      <c r="A28" s="32"/>
      <c r="B28" s="32"/>
      <c r="C28" s="44">
        <v>4750</v>
      </c>
      <c r="D28" s="45" t="s">
        <v>69</v>
      </c>
      <c r="E28" s="42">
        <v>2000</v>
      </c>
      <c r="F28" s="42">
        <v>2000</v>
      </c>
      <c r="G28" s="46">
        <v>5000</v>
      </c>
      <c r="H28" s="46">
        <v>5000</v>
      </c>
      <c r="I28" s="46"/>
      <c r="J28" s="47">
        <v>5215</v>
      </c>
      <c r="K28" s="47">
        <v>162</v>
      </c>
      <c r="L28" s="47"/>
      <c r="M28" s="38">
        <f t="shared" si="0"/>
        <v>5377</v>
      </c>
    </row>
    <row r="29" spans="1:13" ht="14.25">
      <c r="A29" s="32">
        <v>700</v>
      </c>
      <c r="B29" s="32"/>
      <c r="C29" s="33"/>
      <c r="D29" s="34" t="s">
        <v>70</v>
      </c>
      <c r="E29" s="35">
        <f>E30</f>
        <v>38300</v>
      </c>
      <c r="F29" s="35">
        <f>F30</f>
        <v>192309</v>
      </c>
      <c r="G29" s="36" t="e">
        <f>G30</f>
        <v>#REF!</v>
      </c>
      <c r="H29" s="36" t="e">
        <f>H30</f>
        <v>#REF!</v>
      </c>
      <c r="I29" s="36"/>
      <c r="J29" s="37">
        <f>J30</f>
        <v>0</v>
      </c>
      <c r="K29" s="37">
        <f>K30</f>
        <v>2436</v>
      </c>
      <c r="L29" s="37">
        <f>L30</f>
        <v>2436</v>
      </c>
      <c r="M29" s="38">
        <f t="shared" si="0"/>
        <v>0</v>
      </c>
    </row>
    <row r="30" spans="1:13" ht="25.5">
      <c r="A30" s="39"/>
      <c r="B30" s="39">
        <v>70005</v>
      </c>
      <c r="C30" s="40"/>
      <c r="D30" s="41" t="s">
        <v>71</v>
      </c>
      <c r="E30" s="48">
        <f>SUM(E31:E38)</f>
        <v>38300</v>
      </c>
      <c r="F30" s="48">
        <f>SUM(F31:F38)</f>
        <v>192309</v>
      </c>
      <c r="G30" s="48" t="e">
        <f>SUM(G31:G38)</f>
        <v>#REF!</v>
      </c>
      <c r="H30" s="48" t="e">
        <f>SUM(H31:H38)</f>
        <v>#REF!</v>
      </c>
      <c r="I30" s="48"/>
      <c r="J30" s="49"/>
      <c r="K30" s="49">
        <f>SUM(K31:K38)</f>
        <v>2436</v>
      </c>
      <c r="L30" s="49">
        <f>SUM(L31:L38)</f>
        <v>2436</v>
      </c>
      <c r="M30" s="38">
        <f t="shared" si="0"/>
        <v>0</v>
      </c>
    </row>
    <row r="31" spans="1:13" ht="14.25" outlineLevel="1">
      <c r="A31" s="32"/>
      <c r="B31" s="32"/>
      <c r="C31" s="44">
        <v>4260</v>
      </c>
      <c r="D31" s="45" t="s">
        <v>8</v>
      </c>
      <c r="E31" s="42">
        <v>6600</v>
      </c>
      <c r="F31" s="42">
        <v>6600</v>
      </c>
      <c r="G31" s="50" t="e">
        <f>#REF!</f>
        <v>#REF!</v>
      </c>
      <c r="H31" s="42" t="e">
        <f>G31</f>
        <v>#REF!</v>
      </c>
      <c r="I31" s="42"/>
      <c r="J31" s="43">
        <v>5340</v>
      </c>
      <c r="K31" s="43"/>
      <c r="L31" s="43">
        <v>565</v>
      </c>
      <c r="M31" s="38">
        <f t="shared" si="0"/>
        <v>4775</v>
      </c>
    </row>
    <row r="32" spans="1:13" ht="14.25" outlineLevel="1">
      <c r="A32" s="51"/>
      <c r="B32" s="51"/>
      <c r="C32" s="44">
        <v>4270</v>
      </c>
      <c r="D32" s="45" t="s">
        <v>13</v>
      </c>
      <c r="E32" s="42">
        <v>300</v>
      </c>
      <c r="F32" s="42">
        <v>1600</v>
      </c>
      <c r="G32" s="50" t="e">
        <f>#REF!+#REF!</f>
        <v>#REF!</v>
      </c>
      <c r="H32" s="42" t="e">
        <f>G32</f>
        <v>#REF!</v>
      </c>
      <c r="I32" s="42"/>
      <c r="J32" s="43">
        <v>585</v>
      </c>
      <c r="K32" s="43"/>
      <c r="L32" s="43"/>
      <c r="M32" s="38">
        <f t="shared" si="0"/>
        <v>585</v>
      </c>
    </row>
    <row r="33" spans="1:13" ht="14.25" outlineLevel="1">
      <c r="A33" s="51"/>
      <c r="B33" s="51"/>
      <c r="C33" s="44">
        <v>4300</v>
      </c>
      <c r="D33" s="45" t="s">
        <v>18</v>
      </c>
      <c r="E33" s="42">
        <v>6900</v>
      </c>
      <c r="F33" s="42">
        <v>7300</v>
      </c>
      <c r="G33" s="50" t="e">
        <f>#REF!+#REF!</f>
        <v>#REF!</v>
      </c>
      <c r="H33" s="42" t="e">
        <f>G33</f>
        <v>#REF!</v>
      </c>
      <c r="I33" s="42"/>
      <c r="J33" s="43">
        <v>9293</v>
      </c>
      <c r="K33" s="43">
        <v>305</v>
      </c>
      <c r="L33" s="43">
        <v>1871</v>
      </c>
      <c r="M33" s="38">
        <f t="shared" si="0"/>
        <v>7727</v>
      </c>
    </row>
    <row r="34" spans="1:13" ht="25.5" outlineLevel="1">
      <c r="A34" s="51"/>
      <c r="B34" s="51"/>
      <c r="C34" s="44">
        <v>4390</v>
      </c>
      <c r="D34" s="45" t="s">
        <v>52</v>
      </c>
      <c r="E34" s="42">
        <v>22840</v>
      </c>
      <c r="F34" s="42">
        <v>31969</v>
      </c>
      <c r="G34" s="50" t="e">
        <f>#REF!+#REF!</f>
        <v>#REF!</v>
      </c>
      <c r="H34" s="42" t="e">
        <f>G34</f>
        <v>#REF!</v>
      </c>
      <c r="I34" s="42"/>
      <c r="J34" s="43">
        <v>85283</v>
      </c>
      <c r="K34" s="43">
        <v>448</v>
      </c>
      <c r="L34" s="43"/>
      <c r="M34" s="38">
        <f t="shared" si="0"/>
        <v>85731</v>
      </c>
    </row>
    <row r="35" spans="1:13" ht="14.25" outlineLevel="1">
      <c r="A35" s="32"/>
      <c r="B35" s="32"/>
      <c r="C35" s="44">
        <v>4480</v>
      </c>
      <c r="D35" s="45" t="s">
        <v>67</v>
      </c>
      <c r="E35" s="42">
        <v>1660</v>
      </c>
      <c r="F35" s="42">
        <v>1660</v>
      </c>
      <c r="G35" s="50" t="e">
        <f>#REF!</f>
        <v>#REF!</v>
      </c>
      <c r="H35" s="42" t="e">
        <f>G35</f>
        <v>#REF!</v>
      </c>
      <c r="I35" s="42"/>
      <c r="J35" s="43">
        <v>1311</v>
      </c>
      <c r="K35" s="43"/>
      <c r="L35" s="43"/>
      <c r="M35" s="38">
        <f t="shared" si="0"/>
        <v>1311</v>
      </c>
    </row>
    <row r="36" spans="1:13" ht="14.25" outlineLevel="1">
      <c r="A36" s="32"/>
      <c r="B36" s="32"/>
      <c r="C36" s="44">
        <v>4580</v>
      </c>
      <c r="D36" s="45" t="s">
        <v>130</v>
      </c>
      <c r="E36" s="50"/>
      <c r="F36" s="42">
        <v>775</v>
      </c>
      <c r="G36" s="50"/>
      <c r="H36" s="50"/>
      <c r="I36" s="50">
        <f>F36+G36-H36</f>
        <v>775</v>
      </c>
      <c r="J36" s="52">
        <v>343</v>
      </c>
      <c r="K36" s="52">
        <v>1423</v>
      </c>
      <c r="L36" s="52"/>
      <c r="M36" s="38">
        <f t="shared" si="0"/>
        <v>1766</v>
      </c>
    </row>
    <row r="37" spans="1:13" ht="25.5" outlineLevel="1">
      <c r="A37" s="32"/>
      <c r="B37" s="32"/>
      <c r="C37" s="44">
        <v>4590</v>
      </c>
      <c r="D37" s="45" t="s">
        <v>131</v>
      </c>
      <c r="E37" s="50"/>
      <c r="F37" s="42">
        <v>142405</v>
      </c>
      <c r="G37" s="50"/>
      <c r="H37" s="50"/>
      <c r="I37" s="50">
        <f>F37+G37-H37</f>
        <v>142405</v>
      </c>
      <c r="J37" s="52">
        <v>201421</v>
      </c>
      <c r="K37" s="52"/>
      <c r="L37" s="52"/>
      <c r="M37" s="38">
        <f t="shared" si="0"/>
        <v>201421</v>
      </c>
    </row>
    <row r="38" spans="1:13" ht="25.5" outlineLevel="1">
      <c r="A38" s="32"/>
      <c r="B38" s="32"/>
      <c r="C38" s="44">
        <v>4610</v>
      </c>
      <c r="D38" s="45" t="s">
        <v>133</v>
      </c>
      <c r="E38" s="50"/>
      <c r="F38" s="42"/>
      <c r="G38" s="50"/>
      <c r="H38" s="50"/>
      <c r="I38" s="50"/>
      <c r="J38" s="52">
        <v>600</v>
      </c>
      <c r="K38" s="52">
        <v>260</v>
      </c>
      <c r="L38" s="52"/>
      <c r="M38" s="38">
        <f t="shared" si="0"/>
        <v>860</v>
      </c>
    </row>
    <row r="39" spans="1:13" ht="14.25">
      <c r="A39" s="32">
        <v>710</v>
      </c>
      <c r="B39" s="32"/>
      <c r="C39" s="33"/>
      <c r="D39" s="34" t="s">
        <v>73</v>
      </c>
      <c r="E39" s="35" t="e">
        <f>#REF!+E40+#REF!+#REF!</f>
        <v>#REF!</v>
      </c>
      <c r="F39" s="35" t="e">
        <f>#REF!+F40+#REF!+#REF!</f>
        <v>#REF!</v>
      </c>
      <c r="G39" s="35" t="e">
        <f>#REF!+G40+#REF!+#REF!</f>
        <v>#REF!</v>
      </c>
      <c r="H39" s="35" t="e">
        <f>#REF!+H40+#REF!+#REF!</f>
        <v>#REF!</v>
      </c>
      <c r="I39" s="35"/>
      <c r="J39" s="53">
        <f>J40</f>
        <v>0</v>
      </c>
      <c r="K39" s="53">
        <f>K40</f>
        <v>11543</v>
      </c>
      <c r="L39" s="53">
        <f>L40</f>
        <v>11543</v>
      </c>
      <c r="M39" s="38">
        <f t="shared" si="0"/>
        <v>0</v>
      </c>
    </row>
    <row r="40" spans="1:13" ht="14.25">
      <c r="A40" s="39"/>
      <c r="B40" s="39">
        <v>71015</v>
      </c>
      <c r="C40" s="40"/>
      <c r="D40" s="41" t="s">
        <v>74</v>
      </c>
      <c r="E40" s="48">
        <f>SUM(E42:E58)</f>
        <v>304250</v>
      </c>
      <c r="F40" s="48">
        <f>SUM(F42:F58)</f>
        <v>322824</v>
      </c>
      <c r="G40" s="48">
        <f>SUM(G42:G58)</f>
        <v>358176</v>
      </c>
      <c r="H40" s="48">
        <f>SUM(H42:H58)</f>
        <v>357098</v>
      </c>
      <c r="I40" s="48"/>
      <c r="J40" s="49"/>
      <c r="K40" s="49">
        <f>SUM(K42:K58)</f>
        <v>11543</v>
      </c>
      <c r="L40" s="49">
        <f>SUM(L42:L58)</f>
        <v>11543</v>
      </c>
      <c r="M40" s="38">
        <f t="shared" si="0"/>
        <v>0</v>
      </c>
    </row>
    <row r="41" spans="1:13" ht="14.25">
      <c r="A41" s="39"/>
      <c r="B41" s="39"/>
      <c r="C41" s="40"/>
      <c r="D41" s="45" t="s">
        <v>75</v>
      </c>
      <c r="E41" s="54"/>
      <c r="F41" s="54"/>
      <c r="G41" s="52"/>
      <c r="H41" s="52"/>
      <c r="I41" s="52"/>
      <c r="J41" s="55"/>
      <c r="K41" s="55"/>
      <c r="L41" s="55"/>
      <c r="M41" s="38">
        <f t="shared" si="0"/>
        <v>0</v>
      </c>
    </row>
    <row r="42" spans="1:13" ht="25.5" outlineLevel="2">
      <c r="A42" s="32"/>
      <c r="B42" s="32"/>
      <c r="C42" s="44">
        <v>3020</v>
      </c>
      <c r="D42" s="45" t="s">
        <v>35</v>
      </c>
      <c r="E42" s="42">
        <v>13500</v>
      </c>
      <c r="F42" s="42">
        <v>500</v>
      </c>
      <c r="G42" s="50">
        <v>500</v>
      </c>
      <c r="H42" s="50">
        <v>500</v>
      </c>
      <c r="I42" s="50"/>
      <c r="J42" s="56">
        <v>7600</v>
      </c>
      <c r="K42" s="56"/>
      <c r="L42" s="56">
        <v>103</v>
      </c>
      <c r="M42" s="38">
        <f aca="true" t="shared" si="1" ref="M42:M83">J42+K42-L42</f>
        <v>7497</v>
      </c>
    </row>
    <row r="43" spans="1:13" ht="27.75" customHeight="1" outlineLevel="1">
      <c r="A43" s="32"/>
      <c r="B43" s="32"/>
      <c r="C43" s="57">
        <v>4010</v>
      </c>
      <c r="D43" s="45" t="s">
        <v>5</v>
      </c>
      <c r="E43" s="42">
        <v>186030</v>
      </c>
      <c r="F43" s="42">
        <v>217630</v>
      </c>
      <c r="G43" s="50">
        <v>237957</v>
      </c>
      <c r="H43" s="50">
        <v>237957</v>
      </c>
      <c r="I43" s="50">
        <f>238000+15600</f>
        <v>253600</v>
      </c>
      <c r="J43" s="56">
        <v>316300</v>
      </c>
      <c r="K43" s="56"/>
      <c r="L43" s="56">
        <v>3</v>
      </c>
      <c r="M43" s="38">
        <f t="shared" si="1"/>
        <v>316297</v>
      </c>
    </row>
    <row r="44" spans="1:13" ht="14.25" outlineLevel="1">
      <c r="A44" s="32"/>
      <c r="B44" s="32"/>
      <c r="C44" s="44">
        <v>4040</v>
      </c>
      <c r="D44" s="45" t="s">
        <v>6</v>
      </c>
      <c r="E44" s="42">
        <v>12500</v>
      </c>
      <c r="F44" s="42">
        <v>13100</v>
      </c>
      <c r="G44" s="50">
        <v>17000</v>
      </c>
      <c r="H44" s="50">
        <v>17000</v>
      </c>
      <c r="I44" s="50"/>
      <c r="J44" s="56">
        <v>16835</v>
      </c>
      <c r="K44" s="56"/>
      <c r="L44" s="56"/>
      <c r="M44" s="38">
        <f t="shared" si="1"/>
        <v>16835</v>
      </c>
    </row>
    <row r="45" spans="1:13" ht="14.25" outlineLevel="1">
      <c r="A45" s="32"/>
      <c r="B45" s="32"/>
      <c r="C45" s="44">
        <v>4110</v>
      </c>
      <c r="D45" s="45" t="s">
        <v>63</v>
      </c>
      <c r="E45" s="42">
        <v>34030</v>
      </c>
      <c r="F45" s="42">
        <v>37210</v>
      </c>
      <c r="G45" s="50">
        <v>41149</v>
      </c>
      <c r="H45" s="50">
        <v>40193</v>
      </c>
      <c r="I45" s="50"/>
      <c r="J45" s="56">
        <v>51423</v>
      </c>
      <c r="K45" s="56"/>
      <c r="L45" s="56">
        <v>54</v>
      </c>
      <c r="M45" s="38">
        <f t="shared" si="1"/>
        <v>51369</v>
      </c>
    </row>
    <row r="46" spans="1:13" ht="14.25" outlineLevel="1">
      <c r="A46" s="32"/>
      <c r="B46" s="32"/>
      <c r="C46" s="44">
        <v>4120</v>
      </c>
      <c r="D46" s="45" t="s">
        <v>7</v>
      </c>
      <c r="E46" s="42">
        <v>4750</v>
      </c>
      <c r="F46" s="42">
        <v>4980</v>
      </c>
      <c r="G46" s="50">
        <v>6104</v>
      </c>
      <c r="H46" s="50">
        <v>6132</v>
      </c>
      <c r="I46" s="50"/>
      <c r="J46" s="56">
        <v>8054</v>
      </c>
      <c r="K46" s="56"/>
      <c r="L46" s="56">
        <v>4</v>
      </c>
      <c r="M46" s="38">
        <f t="shared" si="1"/>
        <v>8050</v>
      </c>
    </row>
    <row r="47" spans="1:13" ht="14.25" outlineLevel="1">
      <c r="A47" s="32"/>
      <c r="B47" s="32"/>
      <c r="C47" s="44">
        <v>4210</v>
      </c>
      <c r="D47" s="45" t="s">
        <v>4</v>
      </c>
      <c r="E47" s="42">
        <v>16080</v>
      </c>
      <c r="F47" s="42">
        <v>10444</v>
      </c>
      <c r="G47" s="50">
        <v>12100</v>
      </c>
      <c r="H47" s="50">
        <v>12100</v>
      </c>
      <c r="I47" s="50"/>
      <c r="J47" s="56">
        <v>34790</v>
      </c>
      <c r="K47" s="56"/>
      <c r="L47" s="56">
        <v>2087</v>
      </c>
      <c r="M47" s="38">
        <f t="shared" si="1"/>
        <v>32703</v>
      </c>
    </row>
    <row r="48" spans="1:13" ht="14.25" outlineLevel="1">
      <c r="A48" s="32"/>
      <c r="B48" s="32"/>
      <c r="C48" s="44">
        <v>4260</v>
      </c>
      <c r="D48" s="45" t="s">
        <v>8</v>
      </c>
      <c r="E48" s="42">
        <v>3970</v>
      </c>
      <c r="F48" s="42">
        <v>3970</v>
      </c>
      <c r="G48" s="50">
        <v>4061</v>
      </c>
      <c r="H48" s="50">
        <v>4061</v>
      </c>
      <c r="I48" s="50"/>
      <c r="J48" s="56">
        <v>5381</v>
      </c>
      <c r="K48" s="56"/>
      <c r="L48" s="56">
        <v>259</v>
      </c>
      <c r="M48" s="38">
        <f t="shared" si="1"/>
        <v>5122</v>
      </c>
    </row>
    <row r="49" spans="1:13" ht="14.25" outlineLevel="1">
      <c r="A49" s="32"/>
      <c r="B49" s="32"/>
      <c r="C49" s="44">
        <v>4270</v>
      </c>
      <c r="D49" s="45" t="s">
        <v>13</v>
      </c>
      <c r="E49" s="42">
        <v>550</v>
      </c>
      <c r="F49" s="42">
        <v>1550</v>
      </c>
      <c r="G49" s="50">
        <v>1500</v>
      </c>
      <c r="H49" s="50">
        <v>1500</v>
      </c>
      <c r="I49" s="50"/>
      <c r="J49" s="56">
        <v>1012</v>
      </c>
      <c r="K49" s="56">
        <v>3517</v>
      </c>
      <c r="L49" s="56"/>
      <c r="M49" s="38">
        <f t="shared" si="1"/>
        <v>4529</v>
      </c>
    </row>
    <row r="50" spans="1:13" ht="14.25" outlineLevel="1">
      <c r="A50" s="32"/>
      <c r="B50" s="32"/>
      <c r="C50" s="44">
        <v>4300</v>
      </c>
      <c r="D50" s="45" t="s">
        <v>76</v>
      </c>
      <c r="E50" s="42">
        <v>13560</v>
      </c>
      <c r="F50" s="42">
        <v>13560</v>
      </c>
      <c r="G50" s="50">
        <v>16800</v>
      </c>
      <c r="H50" s="50">
        <v>16600</v>
      </c>
      <c r="I50" s="50"/>
      <c r="J50" s="56">
        <v>25194</v>
      </c>
      <c r="K50" s="56"/>
      <c r="L50" s="56">
        <v>8033</v>
      </c>
      <c r="M50" s="38">
        <f t="shared" si="1"/>
        <v>17161</v>
      </c>
    </row>
    <row r="51" spans="1:13" ht="25.5" outlineLevel="1">
      <c r="A51" s="32"/>
      <c r="B51" s="32"/>
      <c r="C51" s="44">
        <v>4350</v>
      </c>
      <c r="D51" s="45" t="s">
        <v>42</v>
      </c>
      <c r="E51" s="42"/>
      <c r="F51" s="42"/>
      <c r="G51" s="50"/>
      <c r="H51" s="50"/>
      <c r="I51" s="50"/>
      <c r="J51" s="56">
        <v>300</v>
      </c>
      <c r="K51" s="56"/>
      <c r="L51" s="56">
        <v>246</v>
      </c>
      <c r="M51" s="38">
        <f t="shared" si="1"/>
        <v>54</v>
      </c>
    </row>
    <row r="52" spans="1:13" ht="38.25" outlineLevel="1">
      <c r="A52" s="32"/>
      <c r="B52" s="32"/>
      <c r="C52" s="44">
        <v>4360</v>
      </c>
      <c r="D52" s="45" t="s">
        <v>65</v>
      </c>
      <c r="E52" s="42">
        <v>490</v>
      </c>
      <c r="F52" s="42">
        <v>490</v>
      </c>
      <c r="G52" s="50">
        <v>1900</v>
      </c>
      <c r="H52" s="50">
        <v>1900</v>
      </c>
      <c r="I52" s="50"/>
      <c r="J52" s="56">
        <v>1300</v>
      </c>
      <c r="K52" s="56"/>
      <c r="L52" s="56">
        <v>119</v>
      </c>
      <c r="M52" s="38">
        <f t="shared" si="1"/>
        <v>1181</v>
      </c>
    </row>
    <row r="53" spans="1:13" ht="25.5" outlineLevel="1">
      <c r="A53" s="32"/>
      <c r="B53" s="32"/>
      <c r="C53" s="44">
        <v>4370</v>
      </c>
      <c r="D53" s="45" t="s">
        <v>66</v>
      </c>
      <c r="E53" s="42">
        <v>5690</v>
      </c>
      <c r="F53" s="42">
        <v>5690</v>
      </c>
      <c r="G53" s="50">
        <v>5200</v>
      </c>
      <c r="H53" s="50">
        <v>5200</v>
      </c>
      <c r="I53" s="50"/>
      <c r="J53" s="56">
        <v>4200</v>
      </c>
      <c r="K53" s="56"/>
      <c r="L53" s="56">
        <v>162</v>
      </c>
      <c r="M53" s="38">
        <f t="shared" si="1"/>
        <v>4038</v>
      </c>
    </row>
    <row r="54" spans="1:13" ht="14.25" outlineLevel="1">
      <c r="A54" s="32"/>
      <c r="B54" s="32"/>
      <c r="C54" s="44">
        <v>4410</v>
      </c>
      <c r="D54" s="45" t="s">
        <v>10</v>
      </c>
      <c r="E54" s="42">
        <v>500</v>
      </c>
      <c r="F54" s="42">
        <v>500</v>
      </c>
      <c r="G54" s="50">
        <v>500</v>
      </c>
      <c r="H54" s="50">
        <v>500</v>
      </c>
      <c r="I54" s="50"/>
      <c r="J54" s="56">
        <v>400</v>
      </c>
      <c r="K54" s="56"/>
      <c r="L54" s="56">
        <v>181</v>
      </c>
      <c r="M54" s="38">
        <f t="shared" si="1"/>
        <v>219</v>
      </c>
    </row>
    <row r="55" spans="1:13" ht="14.25" outlineLevel="1">
      <c r="A55" s="32"/>
      <c r="B55" s="32"/>
      <c r="C55" s="44">
        <v>4430</v>
      </c>
      <c r="D55" s="45" t="s">
        <v>11</v>
      </c>
      <c r="E55" s="42">
        <v>2650</v>
      </c>
      <c r="F55" s="42">
        <v>2650</v>
      </c>
      <c r="G55" s="50">
        <v>2700</v>
      </c>
      <c r="H55" s="50">
        <v>2700</v>
      </c>
      <c r="I55" s="50"/>
      <c r="J55" s="56">
        <v>1600</v>
      </c>
      <c r="K55" s="56"/>
      <c r="L55" s="56">
        <v>292</v>
      </c>
      <c r="M55" s="38">
        <f t="shared" si="1"/>
        <v>1308</v>
      </c>
    </row>
    <row r="56" spans="1:13" ht="25.5" outlineLevel="1">
      <c r="A56" s="32"/>
      <c r="B56" s="32"/>
      <c r="C56" s="44">
        <v>4440</v>
      </c>
      <c r="D56" s="45" t="s">
        <v>12</v>
      </c>
      <c r="E56" s="42">
        <v>6240</v>
      </c>
      <c r="F56" s="42">
        <v>6840</v>
      </c>
      <c r="G56" s="50">
        <v>7005</v>
      </c>
      <c r="H56" s="50">
        <v>7055</v>
      </c>
      <c r="I56" s="50"/>
      <c r="J56" s="56">
        <v>7706</v>
      </c>
      <c r="K56" s="56">
        <v>345</v>
      </c>
      <c r="L56" s="56"/>
      <c r="M56" s="38">
        <f t="shared" si="1"/>
        <v>8051</v>
      </c>
    </row>
    <row r="57" spans="1:13" ht="38.25" outlineLevel="1">
      <c r="A57" s="32"/>
      <c r="B57" s="32"/>
      <c r="C57" s="44">
        <v>4740</v>
      </c>
      <c r="D57" s="45" t="s">
        <v>47</v>
      </c>
      <c r="E57" s="42">
        <v>920</v>
      </c>
      <c r="F57" s="42">
        <v>920</v>
      </c>
      <c r="G57" s="50">
        <v>1200</v>
      </c>
      <c r="H57" s="50">
        <v>1200</v>
      </c>
      <c r="I57" s="50"/>
      <c r="J57" s="56">
        <v>900</v>
      </c>
      <c r="K57" s="56">
        <v>234</v>
      </c>
      <c r="L57" s="56"/>
      <c r="M57" s="38">
        <f t="shared" si="1"/>
        <v>1134</v>
      </c>
    </row>
    <row r="58" spans="1:13" ht="25.5" outlineLevel="1">
      <c r="A58" s="32"/>
      <c r="B58" s="32"/>
      <c r="C58" s="44">
        <v>4750</v>
      </c>
      <c r="D58" s="45" t="s">
        <v>77</v>
      </c>
      <c r="E58" s="42">
        <v>2790</v>
      </c>
      <c r="F58" s="42">
        <v>2790</v>
      </c>
      <c r="G58" s="50">
        <v>2500</v>
      </c>
      <c r="H58" s="50">
        <v>2500</v>
      </c>
      <c r="I58" s="50"/>
      <c r="J58" s="56">
        <v>8683</v>
      </c>
      <c r="K58" s="56">
        <v>7447</v>
      </c>
      <c r="L58" s="56"/>
      <c r="M58" s="38">
        <f t="shared" si="1"/>
        <v>16130</v>
      </c>
    </row>
    <row r="59" spans="1:13" ht="14.25">
      <c r="A59" s="58">
        <v>750</v>
      </c>
      <c r="B59" s="58"/>
      <c r="C59" s="58"/>
      <c r="D59" s="59" t="s">
        <v>78</v>
      </c>
      <c r="E59" s="35" t="e">
        <f>E60+E70+E73+#REF!+E86</f>
        <v>#REF!</v>
      </c>
      <c r="F59" s="35" t="e">
        <f>F60+F70+F73+#REF!+F86</f>
        <v>#REF!</v>
      </c>
      <c r="G59" s="36" t="e">
        <f>G60+G70+G73+#REF!+G86</f>
        <v>#REF!</v>
      </c>
      <c r="H59" s="36" t="e">
        <f>H60+H70+H73+#REF!+H86</f>
        <v>#REF!</v>
      </c>
      <c r="I59" s="36"/>
      <c r="J59" s="37">
        <f>J60+J70+J73+J86</f>
        <v>0</v>
      </c>
      <c r="K59" s="37">
        <f>K60+K70+K73+K86</f>
        <v>24693</v>
      </c>
      <c r="L59" s="37">
        <f>L60+L70+L73+L86</f>
        <v>24693</v>
      </c>
      <c r="M59" s="38">
        <f t="shared" si="1"/>
        <v>0</v>
      </c>
    </row>
    <row r="60" spans="1:13" ht="14.25" outlineLevel="1">
      <c r="A60" s="57"/>
      <c r="B60" s="60">
        <v>75011</v>
      </c>
      <c r="C60" s="60"/>
      <c r="D60" s="61" t="s">
        <v>79</v>
      </c>
      <c r="E60" s="48">
        <f>SUM(E61:E67)</f>
        <v>316530</v>
      </c>
      <c r="F60" s="48">
        <f>SUM(F61:F67)</f>
        <v>332167</v>
      </c>
      <c r="G60" s="62">
        <f>SUM(G61:G67)</f>
        <v>395315</v>
      </c>
      <c r="H60" s="62">
        <f>SUM(H61:H67)</f>
        <v>395315</v>
      </c>
      <c r="I60" s="62"/>
      <c r="J60" s="38"/>
      <c r="K60" s="38">
        <f>SUM(K61:K69)</f>
        <v>7019</v>
      </c>
      <c r="L60" s="38">
        <f>SUM(L61:L69)</f>
        <v>1195</v>
      </c>
      <c r="M60" s="38">
        <f t="shared" si="1"/>
        <v>5824</v>
      </c>
    </row>
    <row r="61" spans="1:13" ht="25.5" outlineLevel="2">
      <c r="A61" s="32"/>
      <c r="B61" s="32"/>
      <c r="C61" s="44">
        <v>3020</v>
      </c>
      <c r="D61" s="45" t="s">
        <v>35</v>
      </c>
      <c r="E61" s="42">
        <v>300</v>
      </c>
      <c r="F61" s="42">
        <v>300</v>
      </c>
      <c r="G61" s="50">
        <v>310</v>
      </c>
      <c r="H61" s="42">
        <f aca="true" t="shared" si="2" ref="H61:H67">G61</f>
        <v>310</v>
      </c>
      <c r="I61" s="42"/>
      <c r="J61" s="43">
        <f>H61</f>
        <v>310</v>
      </c>
      <c r="K61" s="43">
        <f>I61</f>
        <v>0</v>
      </c>
      <c r="L61" s="43">
        <v>310</v>
      </c>
      <c r="M61" s="38">
        <f t="shared" si="1"/>
        <v>0</v>
      </c>
    </row>
    <row r="62" spans="1:13" ht="14.25" outlineLevel="2">
      <c r="A62" s="32"/>
      <c r="B62" s="32"/>
      <c r="C62" s="57">
        <v>4010</v>
      </c>
      <c r="D62" s="45" t="s">
        <v>5</v>
      </c>
      <c r="E62" s="42">
        <v>258000</v>
      </c>
      <c r="F62" s="42">
        <v>270900</v>
      </c>
      <c r="G62" s="50">
        <v>329814</v>
      </c>
      <c r="H62" s="42">
        <f t="shared" si="2"/>
        <v>329814</v>
      </c>
      <c r="I62" s="42">
        <v>329800</v>
      </c>
      <c r="J62" s="43">
        <v>353849</v>
      </c>
      <c r="K62" s="43">
        <v>1900</v>
      </c>
      <c r="L62" s="43"/>
      <c r="M62" s="38">
        <f t="shared" si="1"/>
        <v>355749</v>
      </c>
    </row>
    <row r="63" spans="1:13" ht="14.25" outlineLevel="2">
      <c r="A63" s="32"/>
      <c r="B63" s="32"/>
      <c r="C63" s="57">
        <v>4170</v>
      </c>
      <c r="D63" s="45" t="s">
        <v>37</v>
      </c>
      <c r="E63" s="42"/>
      <c r="F63" s="42"/>
      <c r="G63" s="50"/>
      <c r="H63" s="42"/>
      <c r="I63" s="42"/>
      <c r="J63" s="43">
        <v>70080</v>
      </c>
      <c r="K63" s="43">
        <v>4400</v>
      </c>
      <c r="L63" s="43"/>
      <c r="M63" s="38">
        <f t="shared" si="1"/>
        <v>74480</v>
      </c>
    </row>
    <row r="64" spans="1:13" ht="14.25" outlineLevel="2">
      <c r="A64" s="32"/>
      <c r="B64" s="32"/>
      <c r="C64" s="44">
        <v>4110</v>
      </c>
      <c r="D64" s="45" t="s">
        <v>63</v>
      </c>
      <c r="E64" s="42">
        <v>45300</v>
      </c>
      <c r="F64" s="42">
        <v>47510</v>
      </c>
      <c r="G64" s="50">
        <v>50305</v>
      </c>
      <c r="H64" s="42">
        <f t="shared" si="2"/>
        <v>50305</v>
      </c>
      <c r="I64" s="42"/>
      <c r="J64" s="43">
        <v>63589</v>
      </c>
      <c r="K64" s="43"/>
      <c r="L64" s="43">
        <v>500</v>
      </c>
      <c r="M64" s="38">
        <f t="shared" si="1"/>
        <v>63089</v>
      </c>
    </row>
    <row r="65" spans="1:13" ht="14.25" outlineLevel="2">
      <c r="A65" s="32"/>
      <c r="B65" s="32"/>
      <c r="C65" s="44">
        <v>4120</v>
      </c>
      <c r="D65" s="45" t="s">
        <v>7</v>
      </c>
      <c r="E65" s="42">
        <v>6500</v>
      </c>
      <c r="F65" s="42">
        <v>6820</v>
      </c>
      <c r="G65" s="50">
        <v>8036</v>
      </c>
      <c r="H65" s="42">
        <f t="shared" si="2"/>
        <v>8036</v>
      </c>
      <c r="I65" s="42"/>
      <c r="J65" s="43">
        <v>10194</v>
      </c>
      <c r="K65" s="43"/>
      <c r="L65" s="43">
        <v>30</v>
      </c>
      <c r="M65" s="38">
        <f t="shared" si="1"/>
        <v>10164</v>
      </c>
    </row>
    <row r="66" spans="1:13" ht="14.25" outlineLevel="2">
      <c r="A66" s="32"/>
      <c r="B66" s="32"/>
      <c r="C66" s="44">
        <v>4280</v>
      </c>
      <c r="D66" s="45" t="s">
        <v>80</v>
      </c>
      <c r="E66" s="42">
        <v>200</v>
      </c>
      <c r="F66" s="42">
        <v>200</v>
      </c>
      <c r="G66" s="50">
        <v>210</v>
      </c>
      <c r="H66" s="42">
        <f t="shared" si="2"/>
        <v>210</v>
      </c>
      <c r="I66" s="42"/>
      <c r="J66" s="43">
        <v>250</v>
      </c>
      <c r="K66" s="43"/>
      <c r="L66" s="43">
        <v>250</v>
      </c>
      <c r="M66" s="38">
        <f t="shared" si="1"/>
        <v>0</v>
      </c>
    </row>
    <row r="67" spans="1:13" ht="25.5" outlineLevel="2">
      <c r="A67" s="32"/>
      <c r="B67" s="32"/>
      <c r="C67" s="44">
        <v>4440</v>
      </c>
      <c r="D67" s="45" t="s">
        <v>12</v>
      </c>
      <c r="E67" s="42">
        <v>6230</v>
      </c>
      <c r="F67" s="42">
        <v>6437</v>
      </c>
      <c r="G67" s="50">
        <v>6640</v>
      </c>
      <c r="H67" s="42">
        <f t="shared" si="2"/>
        <v>6640</v>
      </c>
      <c r="I67" s="42"/>
      <c r="J67" s="43">
        <v>8078</v>
      </c>
      <c r="K67" s="43">
        <v>9</v>
      </c>
      <c r="L67" s="43"/>
      <c r="M67" s="38">
        <f t="shared" si="1"/>
        <v>8087</v>
      </c>
    </row>
    <row r="68" spans="1:13" ht="25.5" outlineLevel="2">
      <c r="A68" s="32"/>
      <c r="B68" s="32"/>
      <c r="C68" s="44">
        <v>4610</v>
      </c>
      <c r="D68" s="45" t="s">
        <v>133</v>
      </c>
      <c r="E68" s="42"/>
      <c r="F68" s="42"/>
      <c r="G68" s="50"/>
      <c r="H68" s="42"/>
      <c r="I68" s="42"/>
      <c r="J68" s="43">
        <v>7835</v>
      </c>
      <c r="K68" s="43">
        <v>710</v>
      </c>
      <c r="L68" s="43"/>
      <c r="M68" s="38">
        <f t="shared" si="1"/>
        <v>8545</v>
      </c>
    </row>
    <row r="69" spans="1:13" ht="25.5" outlineLevel="1">
      <c r="A69" s="32"/>
      <c r="B69" s="32"/>
      <c r="C69" s="44">
        <v>4750</v>
      </c>
      <c r="D69" s="45" t="s">
        <v>77</v>
      </c>
      <c r="E69" s="42">
        <v>2790</v>
      </c>
      <c r="F69" s="42">
        <v>2790</v>
      </c>
      <c r="G69" s="50">
        <v>2500</v>
      </c>
      <c r="H69" s="50">
        <v>2500</v>
      </c>
      <c r="I69" s="50"/>
      <c r="J69" s="56">
        <v>7204</v>
      </c>
      <c r="K69" s="56"/>
      <c r="L69" s="56">
        <v>105</v>
      </c>
      <c r="M69" s="38">
        <f>J69+K69-L69</f>
        <v>7099</v>
      </c>
    </row>
    <row r="70" spans="1:13" ht="14.25" outlineLevel="1">
      <c r="A70" s="39"/>
      <c r="B70" s="39">
        <v>75019</v>
      </c>
      <c r="C70" s="40"/>
      <c r="D70" s="41" t="s">
        <v>81</v>
      </c>
      <c r="E70" s="48">
        <f>SUM(E71:E72)</f>
        <v>4700</v>
      </c>
      <c r="F70" s="48">
        <f>SUM(F71:F72)</f>
        <v>8200</v>
      </c>
      <c r="G70" s="62">
        <f>SUM(G71:G72)</f>
        <v>9250</v>
      </c>
      <c r="H70" s="62">
        <f>SUM(H71:H72)</f>
        <v>9250</v>
      </c>
      <c r="I70" s="62"/>
      <c r="J70" s="38"/>
      <c r="K70" s="38">
        <f>SUM(K71:K72)</f>
        <v>800</v>
      </c>
      <c r="L70" s="38">
        <f>SUM(L71:L72)</f>
        <v>800</v>
      </c>
      <c r="M70" s="38">
        <f t="shared" si="1"/>
        <v>0</v>
      </c>
    </row>
    <row r="71" spans="1:13" ht="14.25" outlineLevel="2">
      <c r="A71" s="51"/>
      <c r="B71" s="51"/>
      <c r="C71" s="44">
        <v>4300</v>
      </c>
      <c r="D71" s="45" t="s">
        <v>14</v>
      </c>
      <c r="E71" s="42">
        <v>4700</v>
      </c>
      <c r="F71" s="42">
        <v>2200</v>
      </c>
      <c r="G71" s="50">
        <v>2250</v>
      </c>
      <c r="H71" s="42">
        <f>G71</f>
        <v>2250</v>
      </c>
      <c r="I71" s="42"/>
      <c r="J71" s="43">
        <v>4050</v>
      </c>
      <c r="K71" s="43"/>
      <c r="L71" s="43">
        <v>800</v>
      </c>
      <c r="M71" s="38">
        <f t="shared" si="1"/>
        <v>3250</v>
      </c>
    </row>
    <row r="72" spans="1:13" ht="38.25" outlineLevel="1">
      <c r="A72" s="32"/>
      <c r="B72" s="32"/>
      <c r="C72" s="44">
        <v>4360</v>
      </c>
      <c r="D72" s="45" t="s">
        <v>65</v>
      </c>
      <c r="E72" s="42">
        <v>0</v>
      </c>
      <c r="F72" s="42">
        <v>6000</v>
      </c>
      <c r="G72" s="50">
        <v>7000</v>
      </c>
      <c r="H72" s="42">
        <f>G72</f>
        <v>7000</v>
      </c>
      <c r="I72" s="42"/>
      <c r="J72" s="43">
        <v>8050</v>
      </c>
      <c r="K72" s="43">
        <v>800</v>
      </c>
      <c r="L72" s="43"/>
      <c r="M72" s="38">
        <f t="shared" si="1"/>
        <v>8850</v>
      </c>
    </row>
    <row r="73" spans="1:13" ht="14.25" outlineLevel="1">
      <c r="A73" s="39"/>
      <c r="B73" s="39">
        <v>75020</v>
      </c>
      <c r="C73" s="40"/>
      <c r="D73" s="41" t="s">
        <v>82</v>
      </c>
      <c r="E73" s="48">
        <f>SUM(E74:E85)</f>
        <v>4236150</v>
      </c>
      <c r="F73" s="48">
        <f>SUM(F74:F85)</f>
        <v>4688166</v>
      </c>
      <c r="G73" s="62">
        <f>SUM(G74:G85)</f>
        <v>5204195</v>
      </c>
      <c r="H73" s="62">
        <f>SUM(H74:H85)</f>
        <v>5154395</v>
      </c>
      <c r="I73" s="62"/>
      <c r="J73" s="38"/>
      <c r="K73" s="38">
        <f>SUM(K74:K85)</f>
        <v>14494</v>
      </c>
      <c r="L73" s="38">
        <f>SUM(L74:L85)</f>
        <v>20318</v>
      </c>
      <c r="M73" s="38">
        <f t="shared" si="1"/>
        <v>-5824</v>
      </c>
    </row>
    <row r="74" spans="1:13" ht="14.25" outlineLevel="2">
      <c r="A74" s="63"/>
      <c r="B74" s="32"/>
      <c r="C74" s="57">
        <v>4010</v>
      </c>
      <c r="D74" s="45" t="s">
        <v>5</v>
      </c>
      <c r="E74" s="42">
        <v>2377800</v>
      </c>
      <c r="F74" s="42">
        <v>2494290</v>
      </c>
      <c r="G74" s="50">
        <v>2922369</v>
      </c>
      <c r="H74" s="42">
        <f>G74</f>
        <v>2922369</v>
      </c>
      <c r="I74" s="42">
        <v>3009000</v>
      </c>
      <c r="J74" s="43">
        <v>3068775</v>
      </c>
      <c r="K74" s="43"/>
      <c r="L74" s="43">
        <v>8670</v>
      </c>
      <c r="M74" s="38">
        <f t="shared" si="1"/>
        <v>3060105</v>
      </c>
    </row>
    <row r="75" spans="1:13" ht="14.25" outlineLevel="2">
      <c r="A75" s="63"/>
      <c r="B75" s="32"/>
      <c r="C75" s="44">
        <v>4110</v>
      </c>
      <c r="D75" s="45" t="s">
        <v>63</v>
      </c>
      <c r="E75" s="42">
        <v>432600</v>
      </c>
      <c r="F75" s="42">
        <v>452930</v>
      </c>
      <c r="G75" s="50">
        <v>442206</v>
      </c>
      <c r="H75" s="42">
        <f>G75</f>
        <v>442206</v>
      </c>
      <c r="I75" s="42"/>
      <c r="J75" s="43">
        <v>434486</v>
      </c>
      <c r="K75" s="43">
        <v>3200</v>
      </c>
      <c r="L75" s="43"/>
      <c r="M75" s="38">
        <f t="shared" si="1"/>
        <v>437686</v>
      </c>
    </row>
    <row r="76" spans="1:13" ht="14.25" outlineLevel="2">
      <c r="A76" s="63"/>
      <c r="B76" s="32"/>
      <c r="C76" s="44">
        <v>4120</v>
      </c>
      <c r="D76" s="45" t="s">
        <v>7</v>
      </c>
      <c r="E76" s="42">
        <v>62000</v>
      </c>
      <c r="F76" s="42">
        <v>64910</v>
      </c>
      <c r="G76" s="50">
        <v>71250</v>
      </c>
      <c r="H76" s="42">
        <f>G76</f>
        <v>71250</v>
      </c>
      <c r="I76" s="42"/>
      <c r="J76" s="43">
        <v>76465</v>
      </c>
      <c r="K76" s="43"/>
      <c r="L76" s="43">
        <v>300</v>
      </c>
      <c r="M76" s="38">
        <f t="shared" si="1"/>
        <v>76165</v>
      </c>
    </row>
    <row r="77" spans="1:13" ht="14.25" outlineLevel="2">
      <c r="A77" s="63"/>
      <c r="B77" s="32"/>
      <c r="C77" s="44">
        <v>4170</v>
      </c>
      <c r="D77" s="45" t="s">
        <v>37</v>
      </c>
      <c r="E77" s="42">
        <v>5200</v>
      </c>
      <c r="F77" s="42">
        <v>10100</v>
      </c>
      <c r="G77" s="50">
        <v>5200</v>
      </c>
      <c r="H77" s="42">
        <f>G77</f>
        <v>5200</v>
      </c>
      <c r="I77" s="42"/>
      <c r="J77" s="43">
        <v>25630</v>
      </c>
      <c r="K77" s="43"/>
      <c r="L77" s="43"/>
      <c r="M77" s="38">
        <f t="shared" si="1"/>
        <v>25630</v>
      </c>
    </row>
    <row r="78" spans="1:13" ht="14.25" outlineLevel="2">
      <c r="A78" s="63"/>
      <c r="B78" s="32"/>
      <c r="C78" s="44">
        <v>4210</v>
      </c>
      <c r="D78" s="45" t="s">
        <v>4</v>
      </c>
      <c r="E78" s="42">
        <v>563000</v>
      </c>
      <c r="F78" s="42">
        <v>733200</v>
      </c>
      <c r="G78" s="50">
        <v>784000</v>
      </c>
      <c r="H78" s="42">
        <f>G78-11000-20000-3000-3800</f>
        <v>746200</v>
      </c>
      <c r="I78" s="42"/>
      <c r="J78" s="43">
        <v>932100</v>
      </c>
      <c r="K78" s="43">
        <v>7000</v>
      </c>
      <c r="L78" s="43"/>
      <c r="M78" s="38">
        <f t="shared" si="1"/>
        <v>939100</v>
      </c>
    </row>
    <row r="79" spans="1:13" ht="14.25" outlineLevel="2">
      <c r="A79" s="63"/>
      <c r="B79" s="32"/>
      <c r="C79" s="44">
        <v>4260</v>
      </c>
      <c r="D79" s="45" t="s">
        <v>8</v>
      </c>
      <c r="E79" s="42">
        <v>188000</v>
      </c>
      <c r="F79" s="42">
        <v>188000</v>
      </c>
      <c r="G79" s="50">
        <v>188000</v>
      </c>
      <c r="H79" s="42">
        <f>G79</f>
        <v>188000</v>
      </c>
      <c r="I79" s="42"/>
      <c r="J79" s="43">
        <v>188000</v>
      </c>
      <c r="K79" s="43"/>
      <c r="L79" s="43">
        <v>3586</v>
      </c>
      <c r="M79" s="38">
        <f t="shared" si="1"/>
        <v>184414</v>
      </c>
    </row>
    <row r="80" spans="1:13" ht="14.25" outlineLevel="2">
      <c r="A80" s="32"/>
      <c r="B80" s="32"/>
      <c r="C80" s="44">
        <v>4270</v>
      </c>
      <c r="D80" s="45" t="s">
        <v>9</v>
      </c>
      <c r="E80" s="42">
        <v>58400</v>
      </c>
      <c r="F80" s="42">
        <v>83288</v>
      </c>
      <c r="G80" s="50">
        <v>97430</v>
      </c>
      <c r="H80" s="42">
        <v>97430</v>
      </c>
      <c r="I80" s="42"/>
      <c r="J80" s="43">
        <v>105600</v>
      </c>
      <c r="K80" s="43"/>
      <c r="L80" s="43"/>
      <c r="M80" s="38">
        <f t="shared" si="1"/>
        <v>105600</v>
      </c>
    </row>
    <row r="81" spans="1:13" ht="14.25" outlineLevel="2">
      <c r="A81" s="32"/>
      <c r="B81" s="32"/>
      <c r="C81" s="44">
        <v>4280</v>
      </c>
      <c r="D81" s="64" t="s">
        <v>19</v>
      </c>
      <c r="E81" s="42">
        <v>1500</v>
      </c>
      <c r="F81" s="42">
        <v>1500</v>
      </c>
      <c r="G81" s="50">
        <v>1700</v>
      </c>
      <c r="H81" s="42">
        <f>G81</f>
        <v>1700</v>
      </c>
      <c r="I81" s="42"/>
      <c r="J81" s="43">
        <v>1700</v>
      </c>
      <c r="K81" s="43">
        <v>94</v>
      </c>
      <c r="L81" s="43"/>
      <c r="M81" s="38">
        <f t="shared" si="1"/>
        <v>1794</v>
      </c>
    </row>
    <row r="82" spans="1:13" ht="14.25" outlineLevel="2">
      <c r="A82" s="32"/>
      <c r="B82" s="32"/>
      <c r="C82" s="44">
        <v>4300</v>
      </c>
      <c r="D82" s="45" t="s">
        <v>18</v>
      </c>
      <c r="E82" s="42">
        <v>466000</v>
      </c>
      <c r="F82" s="42">
        <v>571000</v>
      </c>
      <c r="G82" s="50">
        <v>576500</v>
      </c>
      <c r="H82" s="42">
        <f>G82</f>
        <v>576500</v>
      </c>
      <c r="I82" s="42"/>
      <c r="J82" s="43">
        <v>613300</v>
      </c>
      <c r="K82" s="43"/>
      <c r="L82" s="43">
        <v>7000</v>
      </c>
      <c r="M82" s="38">
        <f t="shared" si="1"/>
        <v>606300</v>
      </c>
    </row>
    <row r="83" spans="1:13" ht="38.25" outlineLevel="2">
      <c r="A83" s="32"/>
      <c r="B83" s="32"/>
      <c r="C83" s="44">
        <v>4360</v>
      </c>
      <c r="D83" s="45" t="s">
        <v>65</v>
      </c>
      <c r="E83" s="42">
        <v>19000</v>
      </c>
      <c r="F83" s="42">
        <v>19000</v>
      </c>
      <c r="G83" s="50">
        <v>19000</v>
      </c>
      <c r="H83" s="42">
        <f>G83</f>
        <v>19000</v>
      </c>
      <c r="I83" s="42"/>
      <c r="J83" s="43">
        <v>20500</v>
      </c>
      <c r="K83" s="43">
        <v>1000</v>
      </c>
      <c r="L83" s="43"/>
      <c r="M83" s="38">
        <f t="shared" si="1"/>
        <v>21500</v>
      </c>
    </row>
    <row r="84" spans="1:13" ht="25.5" outlineLevel="2">
      <c r="A84" s="32"/>
      <c r="B84" s="32"/>
      <c r="C84" s="44">
        <v>4440</v>
      </c>
      <c r="D84" s="45" t="s">
        <v>12</v>
      </c>
      <c r="E84" s="42">
        <v>60650</v>
      </c>
      <c r="F84" s="42">
        <v>60948</v>
      </c>
      <c r="G84" s="50">
        <v>64540</v>
      </c>
      <c r="H84" s="42">
        <f>G84</f>
        <v>64540</v>
      </c>
      <c r="I84" s="42"/>
      <c r="J84" s="43">
        <v>73073</v>
      </c>
      <c r="K84" s="43"/>
      <c r="L84" s="43">
        <v>762</v>
      </c>
      <c r="M84" s="38">
        <f aca="true" t="shared" si="3" ref="M84:M94">J84+K84-L84</f>
        <v>72311</v>
      </c>
    </row>
    <row r="85" spans="1:13" ht="25.5" outlineLevel="2">
      <c r="A85" s="32"/>
      <c r="B85" s="32"/>
      <c r="C85" s="44">
        <v>4750</v>
      </c>
      <c r="D85" s="45" t="s">
        <v>77</v>
      </c>
      <c r="E85" s="42">
        <v>2000</v>
      </c>
      <c r="F85" s="42">
        <v>9000</v>
      </c>
      <c r="G85" s="50">
        <v>32000</v>
      </c>
      <c r="H85" s="42">
        <v>20000</v>
      </c>
      <c r="I85" s="42"/>
      <c r="J85" s="43">
        <v>52500</v>
      </c>
      <c r="K85" s="43">
        <v>3200</v>
      </c>
      <c r="L85" s="43"/>
      <c r="M85" s="38">
        <f t="shared" si="3"/>
        <v>55700</v>
      </c>
    </row>
    <row r="86" spans="1:13" ht="25.5" outlineLevel="1">
      <c r="A86" s="39"/>
      <c r="B86" s="39">
        <v>75075</v>
      </c>
      <c r="C86" s="40"/>
      <c r="D86" s="41" t="s">
        <v>85</v>
      </c>
      <c r="E86" s="48">
        <f>SUM(E87:E88)</f>
        <v>36960</v>
      </c>
      <c r="F86" s="48">
        <f>SUM(F87:F88)</f>
        <v>36960</v>
      </c>
      <c r="G86" s="62">
        <f>SUM(G87:G88)</f>
        <v>52800</v>
      </c>
      <c r="H86" s="62">
        <f>SUM(H87:H88)</f>
        <v>52800</v>
      </c>
      <c r="I86" s="62"/>
      <c r="J86" s="38"/>
      <c r="K86" s="38">
        <f>SUM(K87:K90)</f>
        <v>2380</v>
      </c>
      <c r="L86" s="38">
        <f>SUM(L87:L90)</f>
        <v>2380</v>
      </c>
      <c r="M86" s="38">
        <f t="shared" si="3"/>
        <v>0</v>
      </c>
    </row>
    <row r="87" spans="1:13" ht="14.25" outlineLevel="2">
      <c r="A87" s="32"/>
      <c r="B87" s="32"/>
      <c r="C87" s="44">
        <v>4210</v>
      </c>
      <c r="D87" s="45" t="s">
        <v>4</v>
      </c>
      <c r="E87" s="42">
        <v>5000</v>
      </c>
      <c r="F87" s="42">
        <v>5000</v>
      </c>
      <c r="G87" s="50">
        <v>6000</v>
      </c>
      <c r="H87" s="42">
        <f>G87</f>
        <v>6000</v>
      </c>
      <c r="I87" s="42"/>
      <c r="J87" s="43">
        <v>11000</v>
      </c>
      <c r="K87" s="43">
        <v>2000</v>
      </c>
      <c r="L87" s="43"/>
      <c r="M87" s="38">
        <f t="shared" si="3"/>
        <v>13000</v>
      </c>
    </row>
    <row r="88" spans="1:13" ht="14.25" outlineLevel="2">
      <c r="A88" s="32"/>
      <c r="B88" s="32"/>
      <c r="C88" s="44">
        <v>4300</v>
      </c>
      <c r="D88" s="45" t="s">
        <v>18</v>
      </c>
      <c r="E88" s="42">
        <v>31960</v>
      </c>
      <c r="F88" s="42">
        <v>31960</v>
      </c>
      <c r="G88" s="50">
        <v>46800</v>
      </c>
      <c r="H88" s="42">
        <f>G88</f>
        <v>46800</v>
      </c>
      <c r="I88" s="42"/>
      <c r="J88" s="43">
        <v>71759</v>
      </c>
      <c r="K88" s="43"/>
      <c r="L88" s="43">
        <v>2380</v>
      </c>
      <c r="M88" s="38">
        <f t="shared" si="3"/>
        <v>69379</v>
      </c>
    </row>
    <row r="89" spans="1:13" ht="14.25" outlineLevel="2">
      <c r="A89" s="32"/>
      <c r="B89" s="32"/>
      <c r="C89" s="44">
        <v>4430</v>
      </c>
      <c r="D89" s="45" t="s">
        <v>11</v>
      </c>
      <c r="E89" s="42"/>
      <c r="F89" s="42"/>
      <c r="G89" s="50"/>
      <c r="H89" s="42"/>
      <c r="I89" s="42"/>
      <c r="J89" s="43">
        <v>41</v>
      </c>
      <c r="K89" s="43">
        <v>40</v>
      </c>
      <c r="L89" s="43"/>
      <c r="M89" s="38">
        <f>J89+K89-L89</f>
        <v>81</v>
      </c>
    </row>
    <row r="90" spans="1:13" ht="25.5" outlineLevel="2">
      <c r="A90" s="32"/>
      <c r="B90" s="32"/>
      <c r="C90" s="44">
        <v>4750</v>
      </c>
      <c r="D90" s="45" t="s">
        <v>77</v>
      </c>
      <c r="E90" s="42"/>
      <c r="F90" s="42"/>
      <c r="G90" s="50"/>
      <c r="H90" s="42"/>
      <c r="I90" s="42"/>
      <c r="J90" s="43"/>
      <c r="K90" s="43">
        <v>340</v>
      </c>
      <c r="L90" s="43"/>
      <c r="M90" s="38">
        <f>J90+K90-L90</f>
        <v>340</v>
      </c>
    </row>
    <row r="91" spans="1:13" ht="14.25">
      <c r="A91" s="32">
        <v>801</v>
      </c>
      <c r="B91" s="32"/>
      <c r="C91" s="44"/>
      <c r="D91" s="34" t="s">
        <v>20</v>
      </c>
      <c r="E91" s="35" t="e">
        <f>#REF!+E92+#REF!+E99+E119+#REF!+E127+E130+E139</f>
        <v>#REF!</v>
      </c>
      <c r="F91" s="35" t="e">
        <f>#REF!+F92+#REF!+F99+F119+#REF!+F127+F130+F139</f>
        <v>#REF!</v>
      </c>
      <c r="G91" s="35" t="e">
        <f>#REF!+G92+#REF!+G99+G119+#REF!+G127+G130+G139</f>
        <v>#REF!</v>
      </c>
      <c r="H91" s="35" t="e">
        <f>#REF!+H92+#REF!+H99+H119+#REF!+H127+H130+H139</f>
        <v>#REF!</v>
      </c>
      <c r="I91" s="35"/>
      <c r="J91" s="53">
        <f>J92+J99+J119+J127+J130+J139</f>
        <v>0</v>
      </c>
      <c r="K91" s="53">
        <f>K92+K99+K119+K127+K130+K139</f>
        <v>14711</v>
      </c>
      <c r="L91" s="53">
        <f>L92+L99+L119+L127+L130+L139</f>
        <v>14711</v>
      </c>
      <c r="M91" s="38">
        <f t="shared" si="3"/>
        <v>0</v>
      </c>
    </row>
    <row r="92" spans="1:13" ht="14.25">
      <c r="A92" s="32"/>
      <c r="B92" s="39">
        <v>80111</v>
      </c>
      <c r="C92" s="44"/>
      <c r="D92" s="41" t="s">
        <v>22</v>
      </c>
      <c r="E92" s="48" t="e">
        <f>SUM(E93:E98)</f>
        <v>#REF!</v>
      </c>
      <c r="F92" s="48" t="e">
        <f>SUM(F93:F98)</f>
        <v>#REF!</v>
      </c>
      <c r="G92" s="62">
        <f>SUM(G93:G98)</f>
        <v>55189</v>
      </c>
      <c r="H92" s="62">
        <f>SUM(H93:H98)</f>
        <v>31550</v>
      </c>
      <c r="I92" s="62"/>
      <c r="J92" s="38"/>
      <c r="K92" s="38">
        <f>SUM(K93:K98)</f>
        <v>232</v>
      </c>
      <c r="L92" s="38">
        <f>SUM(L93:L98)</f>
        <v>232</v>
      </c>
      <c r="M92" s="38">
        <f t="shared" si="3"/>
        <v>0</v>
      </c>
    </row>
    <row r="93" spans="1:13" ht="14.25" outlineLevel="1">
      <c r="A93" s="32"/>
      <c r="B93" s="32"/>
      <c r="C93" s="44">
        <v>4170</v>
      </c>
      <c r="D93" s="45" t="s">
        <v>37</v>
      </c>
      <c r="E93" s="42">
        <f>510+2000</f>
        <v>2510</v>
      </c>
      <c r="F93" s="42">
        <f>510+2000</f>
        <v>2510</v>
      </c>
      <c r="G93" s="50">
        <v>4200</v>
      </c>
      <c r="H93" s="50">
        <v>2570</v>
      </c>
      <c r="I93" s="50"/>
      <c r="J93" s="56">
        <v>2570</v>
      </c>
      <c r="K93" s="56"/>
      <c r="L93" s="56">
        <v>110</v>
      </c>
      <c r="M93" s="38">
        <f t="shared" si="3"/>
        <v>2460</v>
      </c>
    </row>
    <row r="94" spans="1:13" ht="14.25" outlineLevel="1">
      <c r="A94" s="32"/>
      <c r="B94" s="32"/>
      <c r="C94" s="44">
        <v>4210</v>
      </c>
      <c r="D94" s="45" t="s">
        <v>4</v>
      </c>
      <c r="E94" s="42" t="e">
        <f>21700-E98-#REF!</f>
        <v>#REF!</v>
      </c>
      <c r="F94" s="42" t="e">
        <f>21700-F98-#REF!</f>
        <v>#REF!</v>
      </c>
      <c r="G94" s="50">
        <v>40268</v>
      </c>
      <c r="H94" s="50">
        <v>18240</v>
      </c>
      <c r="I94" s="50"/>
      <c r="J94" s="56">
        <v>31533</v>
      </c>
      <c r="K94" s="56">
        <v>232</v>
      </c>
      <c r="L94" s="56"/>
      <c r="M94" s="38">
        <f t="shared" si="3"/>
        <v>31765</v>
      </c>
    </row>
    <row r="95" spans="1:13" ht="38.25" outlineLevel="1">
      <c r="A95" s="32"/>
      <c r="B95" s="32"/>
      <c r="C95" s="44">
        <v>4370</v>
      </c>
      <c r="D95" s="45" t="s">
        <v>169</v>
      </c>
      <c r="E95" s="42">
        <v>5610</v>
      </c>
      <c r="F95" s="42">
        <v>5610</v>
      </c>
      <c r="G95" s="50">
        <v>5739</v>
      </c>
      <c r="H95" s="50">
        <v>5740</v>
      </c>
      <c r="I95" s="50"/>
      <c r="J95" s="56">
        <v>3240</v>
      </c>
      <c r="K95" s="56"/>
      <c r="L95" s="56">
        <v>100</v>
      </c>
      <c r="M95" s="38">
        <f aca="true" t="shared" si="4" ref="M95:M117">J95+K95-L95</f>
        <v>3140</v>
      </c>
    </row>
    <row r="96" spans="1:13" ht="14.25" outlineLevel="1">
      <c r="A96" s="32"/>
      <c r="B96" s="32"/>
      <c r="C96" s="44">
        <v>4410</v>
      </c>
      <c r="D96" s="45" t="s">
        <v>10</v>
      </c>
      <c r="E96" s="42">
        <v>1000</v>
      </c>
      <c r="F96" s="42">
        <v>1000</v>
      </c>
      <c r="G96" s="50">
        <v>1023</v>
      </c>
      <c r="H96" s="50">
        <v>1030</v>
      </c>
      <c r="I96" s="50"/>
      <c r="J96" s="56">
        <v>1030</v>
      </c>
      <c r="K96" s="56"/>
      <c r="L96" s="56">
        <v>20</v>
      </c>
      <c r="M96" s="38">
        <f t="shared" si="4"/>
        <v>1010</v>
      </c>
    </row>
    <row r="97" spans="1:13" ht="25.5" outlineLevel="1">
      <c r="A97" s="32"/>
      <c r="B97" s="32"/>
      <c r="C97" s="44">
        <v>4700</v>
      </c>
      <c r="D97" s="45" t="s">
        <v>46</v>
      </c>
      <c r="E97" s="42">
        <v>1530</v>
      </c>
      <c r="F97" s="42">
        <v>1530</v>
      </c>
      <c r="G97" s="50">
        <v>1565</v>
      </c>
      <c r="H97" s="50">
        <v>1570</v>
      </c>
      <c r="I97" s="50"/>
      <c r="J97" s="56">
        <v>1315</v>
      </c>
      <c r="K97" s="56"/>
      <c r="L97" s="56">
        <v>1</v>
      </c>
      <c r="M97" s="38">
        <f t="shared" si="4"/>
        <v>1314</v>
      </c>
    </row>
    <row r="98" spans="1:13" ht="25.5" outlineLevel="1">
      <c r="A98" s="32"/>
      <c r="B98" s="32"/>
      <c r="C98" s="44">
        <v>4750</v>
      </c>
      <c r="D98" s="45" t="s">
        <v>48</v>
      </c>
      <c r="E98" s="42">
        <v>2340</v>
      </c>
      <c r="F98" s="42">
        <v>2340</v>
      </c>
      <c r="G98" s="50">
        <v>2394</v>
      </c>
      <c r="H98" s="50">
        <v>2400</v>
      </c>
      <c r="I98" s="50"/>
      <c r="J98" s="56">
        <v>6123</v>
      </c>
      <c r="K98" s="56"/>
      <c r="L98" s="56">
        <v>1</v>
      </c>
      <c r="M98" s="38">
        <f t="shared" si="4"/>
        <v>6122</v>
      </c>
    </row>
    <row r="99" spans="1:13" ht="14.25">
      <c r="A99" s="32"/>
      <c r="B99" s="39">
        <v>80130</v>
      </c>
      <c r="C99" s="44"/>
      <c r="D99" s="41" t="s">
        <v>23</v>
      </c>
      <c r="E99" s="48">
        <f>SUM(E100:E118)</f>
        <v>5069270</v>
      </c>
      <c r="F99" s="48">
        <f>SUM(F100:F118)</f>
        <v>5127796</v>
      </c>
      <c r="G99" s="48">
        <f>SUM(G100:G118)</f>
        <v>5683687</v>
      </c>
      <c r="H99" s="48">
        <f>SUM(H100:H118)</f>
        <v>5568710</v>
      </c>
      <c r="I99" s="48"/>
      <c r="J99" s="49"/>
      <c r="K99" s="49">
        <f>SUM(K100:K118)</f>
        <v>7482</v>
      </c>
      <c r="L99" s="49">
        <f>SUM(L100:L118)</f>
        <v>8969</v>
      </c>
      <c r="M99" s="38">
        <f t="shared" si="4"/>
        <v>-1487</v>
      </c>
    </row>
    <row r="100" spans="1:13" ht="25.5" outlineLevel="1">
      <c r="A100" s="32"/>
      <c r="B100" s="32"/>
      <c r="C100" s="44">
        <v>3020</v>
      </c>
      <c r="D100" s="45" t="s">
        <v>35</v>
      </c>
      <c r="E100" s="42">
        <v>191970</v>
      </c>
      <c r="F100" s="42">
        <v>188340</v>
      </c>
      <c r="G100" s="50">
        <v>194440</v>
      </c>
      <c r="H100" s="50">
        <v>192670</v>
      </c>
      <c r="I100" s="50"/>
      <c r="J100" s="56">
        <v>220110</v>
      </c>
      <c r="K100" s="56">
        <v>1006</v>
      </c>
      <c r="L100" s="56">
        <v>192</v>
      </c>
      <c r="M100" s="38">
        <f t="shared" si="4"/>
        <v>220924</v>
      </c>
    </row>
    <row r="101" spans="1:13" ht="14.25" outlineLevel="1">
      <c r="A101" s="32"/>
      <c r="B101" s="32"/>
      <c r="C101" s="44">
        <v>4010</v>
      </c>
      <c r="D101" s="45" t="s">
        <v>5</v>
      </c>
      <c r="E101" s="42">
        <v>3318550</v>
      </c>
      <c r="F101" s="42">
        <v>3318550</v>
      </c>
      <c r="G101" s="50">
        <v>3625440</v>
      </c>
      <c r="H101" s="50">
        <v>3653650</v>
      </c>
      <c r="I101" s="50">
        <v>3653650</v>
      </c>
      <c r="J101" s="56">
        <v>3606418</v>
      </c>
      <c r="K101" s="56">
        <v>3639</v>
      </c>
      <c r="L101" s="56"/>
      <c r="M101" s="38">
        <f t="shared" si="4"/>
        <v>3610057</v>
      </c>
    </row>
    <row r="102" spans="1:13" ht="14.25" outlineLevel="1">
      <c r="A102" s="32"/>
      <c r="B102" s="32"/>
      <c r="C102" s="44">
        <v>4110</v>
      </c>
      <c r="D102" s="45" t="s">
        <v>21</v>
      </c>
      <c r="E102" s="42">
        <v>607440</v>
      </c>
      <c r="F102" s="42">
        <v>607440</v>
      </c>
      <c r="G102" s="50">
        <v>617936</v>
      </c>
      <c r="H102" s="50">
        <v>580130</v>
      </c>
      <c r="I102" s="50"/>
      <c r="J102" s="56">
        <v>614925</v>
      </c>
      <c r="K102" s="56"/>
      <c r="L102" s="56">
        <v>1241</v>
      </c>
      <c r="M102" s="38">
        <f t="shared" si="4"/>
        <v>613684</v>
      </c>
    </row>
    <row r="103" spans="1:13" ht="14.25" outlineLevel="1">
      <c r="A103" s="32"/>
      <c r="B103" s="32"/>
      <c r="C103" s="44">
        <v>4120</v>
      </c>
      <c r="D103" s="45" t="s">
        <v>7</v>
      </c>
      <c r="E103" s="42">
        <v>85610</v>
      </c>
      <c r="F103" s="42">
        <v>85610</v>
      </c>
      <c r="G103" s="50">
        <v>98808</v>
      </c>
      <c r="H103" s="50">
        <v>94650</v>
      </c>
      <c r="I103" s="50"/>
      <c r="J103" s="56">
        <v>100196</v>
      </c>
      <c r="K103" s="56">
        <v>745</v>
      </c>
      <c r="L103" s="56"/>
      <c r="M103" s="38">
        <f t="shared" si="4"/>
        <v>100941</v>
      </c>
    </row>
    <row r="104" spans="1:13" ht="14.25" outlineLevel="1">
      <c r="A104" s="32"/>
      <c r="B104" s="32"/>
      <c r="C104" s="44">
        <v>4140</v>
      </c>
      <c r="D104" s="45" t="s">
        <v>41</v>
      </c>
      <c r="E104" s="42">
        <f>1760+10000</f>
        <v>11760</v>
      </c>
      <c r="F104" s="42">
        <f>1760+10000</f>
        <v>11760</v>
      </c>
      <c r="G104" s="50">
        <v>93600</v>
      </c>
      <c r="H104" s="50">
        <v>93600</v>
      </c>
      <c r="I104" s="50"/>
      <c r="J104" s="56">
        <v>12130</v>
      </c>
      <c r="K104" s="56"/>
      <c r="L104" s="56"/>
      <c r="M104" s="38">
        <f t="shared" si="4"/>
        <v>12130</v>
      </c>
    </row>
    <row r="105" spans="1:13" ht="14.25" outlineLevel="1">
      <c r="A105" s="32"/>
      <c r="B105" s="32"/>
      <c r="C105" s="44">
        <v>4170</v>
      </c>
      <c r="D105" s="45" t="s">
        <v>37</v>
      </c>
      <c r="E105" s="42">
        <f>101240+2000</f>
        <v>103240</v>
      </c>
      <c r="F105" s="42">
        <f>101240+2000</f>
        <v>103240</v>
      </c>
      <c r="G105" s="50">
        <v>130080</v>
      </c>
      <c r="H105" s="50">
        <v>124800</v>
      </c>
      <c r="I105" s="50"/>
      <c r="J105" s="56">
        <v>71290</v>
      </c>
      <c r="K105" s="56"/>
      <c r="L105" s="56">
        <v>710</v>
      </c>
      <c r="M105" s="38">
        <f t="shared" si="4"/>
        <v>70580</v>
      </c>
    </row>
    <row r="106" spans="1:13" ht="14.25" outlineLevel="1">
      <c r="A106" s="32"/>
      <c r="B106" s="32"/>
      <c r="C106" s="44">
        <v>4210</v>
      </c>
      <c r="D106" s="45" t="s">
        <v>4</v>
      </c>
      <c r="E106" s="42">
        <v>357690</v>
      </c>
      <c r="F106" s="42">
        <v>374090</v>
      </c>
      <c r="G106" s="50">
        <v>409295</v>
      </c>
      <c r="H106" s="50">
        <v>382700</v>
      </c>
      <c r="I106" s="50"/>
      <c r="J106" s="56">
        <v>332096</v>
      </c>
      <c r="K106" s="56">
        <v>886</v>
      </c>
      <c r="L106" s="56">
        <v>3420</v>
      </c>
      <c r="M106" s="38">
        <f t="shared" si="4"/>
        <v>329562</v>
      </c>
    </row>
    <row r="107" spans="1:13" ht="25.5" outlineLevel="1">
      <c r="A107" s="32"/>
      <c r="B107" s="32"/>
      <c r="C107" s="44">
        <v>4240</v>
      </c>
      <c r="D107" s="45" t="s">
        <v>132</v>
      </c>
      <c r="E107" s="42"/>
      <c r="F107" s="42"/>
      <c r="G107" s="50"/>
      <c r="H107" s="50"/>
      <c r="I107" s="50"/>
      <c r="J107" s="56">
        <v>69000</v>
      </c>
      <c r="K107" s="56">
        <v>43</v>
      </c>
      <c r="L107" s="56"/>
      <c r="M107" s="38">
        <f t="shared" si="4"/>
        <v>69043</v>
      </c>
    </row>
    <row r="108" spans="1:13" ht="14.25" outlineLevel="1">
      <c r="A108" s="32"/>
      <c r="B108" s="32"/>
      <c r="C108" s="44">
        <v>4260</v>
      </c>
      <c r="D108" s="45" t="s">
        <v>8</v>
      </c>
      <c r="E108" s="42">
        <f>ROUND(167751*101.9%,-1)</f>
        <v>170940</v>
      </c>
      <c r="F108" s="42">
        <f>ROUND(167751*101.9%,-1)</f>
        <v>170940</v>
      </c>
      <c r="G108" s="50">
        <v>188479</v>
      </c>
      <c r="H108" s="50">
        <v>174870</v>
      </c>
      <c r="I108" s="50"/>
      <c r="J108" s="56">
        <v>191125</v>
      </c>
      <c r="K108" s="56"/>
      <c r="L108" s="56">
        <v>225</v>
      </c>
      <c r="M108" s="38">
        <f t="shared" si="4"/>
        <v>190900</v>
      </c>
    </row>
    <row r="109" spans="1:13" ht="14.25" outlineLevel="1">
      <c r="A109" s="32"/>
      <c r="B109" s="32"/>
      <c r="C109" s="44">
        <v>4270</v>
      </c>
      <c r="D109" s="45" t="s">
        <v>9</v>
      </c>
      <c r="E109" s="42">
        <v>8870</v>
      </c>
      <c r="F109" s="42">
        <v>47626</v>
      </c>
      <c r="G109" s="50">
        <v>98253</v>
      </c>
      <c r="H109" s="50">
        <v>48720</v>
      </c>
      <c r="I109" s="50"/>
      <c r="J109" s="56">
        <v>216470</v>
      </c>
      <c r="K109" s="56">
        <v>441</v>
      </c>
      <c r="L109" s="56"/>
      <c r="M109" s="38">
        <f t="shared" si="4"/>
        <v>216911</v>
      </c>
    </row>
    <row r="110" spans="1:13" ht="14.25" outlineLevel="1">
      <c r="A110" s="32"/>
      <c r="B110" s="32"/>
      <c r="C110" s="44">
        <v>4280</v>
      </c>
      <c r="D110" s="45" t="s">
        <v>19</v>
      </c>
      <c r="E110" s="42">
        <v>8600</v>
      </c>
      <c r="F110" s="42">
        <v>8600</v>
      </c>
      <c r="G110" s="50">
        <v>8797</v>
      </c>
      <c r="H110" s="50">
        <v>8800</v>
      </c>
      <c r="I110" s="50"/>
      <c r="J110" s="56">
        <v>6365</v>
      </c>
      <c r="K110" s="56">
        <v>142</v>
      </c>
      <c r="L110" s="56"/>
      <c r="M110" s="38">
        <f t="shared" si="4"/>
        <v>6507</v>
      </c>
    </row>
    <row r="111" spans="1:13" ht="14.25" outlineLevel="1">
      <c r="A111" s="32"/>
      <c r="B111" s="32"/>
      <c r="C111" s="44">
        <v>4300</v>
      </c>
      <c r="D111" s="45" t="s">
        <v>14</v>
      </c>
      <c r="E111" s="42">
        <v>124310</v>
      </c>
      <c r="F111" s="42">
        <v>115310</v>
      </c>
      <c r="G111" s="50">
        <v>115662</v>
      </c>
      <c r="H111" s="50">
        <v>115660</v>
      </c>
      <c r="I111" s="50"/>
      <c r="J111" s="56">
        <v>114963</v>
      </c>
      <c r="K111" s="56">
        <v>305</v>
      </c>
      <c r="L111" s="56">
        <v>276</v>
      </c>
      <c r="M111" s="38">
        <f t="shared" si="4"/>
        <v>114992</v>
      </c>
    </row>
    <row r="112" spans="1:13" ht="38.25" outlineLevel="1">
      <c r="A112" s="32"/>
      <c r="B112" s="32"/>
      <c r="C112" s="44">
        <v>4360</v>
      </c>
      <c r="D112" s="45" t="s">
        <v>49</v>
      </c>
      <c r="E112" s="42">
        <v>5000</v>
      </c>
      <c r="F112" s="42">
        <v>5000</v>
      </c>
      <c r="G112" s="50">
        <v>5115</v>
      </c>
      <c r="H112" s="50">
        <v>5120</v>
      </c>
      <c r="I112" s="50"/>
      <c r="J112" s="56">
        <v>5520</v>
      </c>
      <c r="K112" s="56">
        <v>269</v>
      </c>
      <c r="L112" s="56"/>
      <c r="M112" s="38">
        <f t="shared" si="4"/>
        <v>5789</v>
      </c>
    </row>
    <row r="113" spans="1:13" ht="38.25" outlineLevel="1">
      <c r="A113" s="32"/>
      <c r="B113" s="32"/>
      <c r="C113" s="44">
        <v>4370</v>
      </c>
      <c r="D113" s="45" t="s">
        <v>51</v>
      </c>
      <c r="E113" s="42">
        <v>26000</v>
      </c>
      <c r="F113" s="42">
        <v>26000</v>
      </c>
      <c r="G113" s="50">
        <v>26598</v>
      </c>
      <c r="H113" s="50">
        <v>26600</v>
      </c>
      <c r="I113" s="50"/>
      <c r="J113" s="56">
        <v>19300</v>
      </c>
      <c r="K113" s="56">
        <v>2</v>
      </c>
      <c r="L113" s="56">
        <v>594</v>
      </c>
      <c r="M113" s="38">
        <f t="shared" si="4"/>
        <v>18708</v>
      </c>
    </row>
    <row r="114" spans="1:13" ht="14.25" outlineLevel="1">
      <c r="A114" s="32"/>
      <c r="B114" s="32"/>
      <c r="C114" s="44">
        <v>4410</v>
      </c>
      <c r="D114" s="45" t="s">
        <v>10</v>
      </c>
      <c r="E114" s="42">
        <v>7720</v>
      </c>
      <c r="F114" s="42">
        <v>8720</v>
      </c>
      <c r="G114" s="50">
        <v>12138</v>
      </c>
      <c r="H114" s="50">
        <v>8920</v>
      </c>
      <c r="I114" s="50"/>
      <c r="J114" s="56">
        <v>10520</v>
      </c>
      <c r="K114" s="56"/>
      <c r="L114" s="56">
        <f>294+383</f>
        <v>677</v>
      </c>
      <c r="M114" s="38">
        <f t="shared" si="4"/>
        <v>9843</v>
      </c>
    </row>
    <row r="115" spans="1:13" ht="14.25" outlineLevel="1">
      <c r="A115" s="32"/>
      <c r="B115" s="32"/>
      <c r="C115" s="44">
        <v>4430</v>
      </c>
      <c r="D115" s="45" t="s">
        <v>11</v>
      </c>
      <c r="E115" s="42">
        <v>23950</v>
      </c>
      <c r="F115" s="42">
        <v>22950</v>
      </c>
      <c r="G115" s="50">
        <v>23478</v>
      </c>
      <c r="H115" s="50">
        <v>23480</v>
      </c>
      <c r="I115" s="50"/>
      <c r="J115" s="56">
        <v>26703</v>
      </c>
      <c r="K115" s="56"/>
      <c r="L115" s="56">
        <v>948</v>
      </c>
      <c r="M115" s="38">
        <f t="shared" si="4"/>
        <v>25755</v>
      </c>
    </row>
    <row r="116" spans="1:13" ht="25.5" outlineLevel="1">
      <c r="A116" s="32"/>
      <c r="B116" s="32"/>
      <c r="C116" s="44">
        <v>4700</v>
      </c>
      <c r="D116" s="45" t="s">
        <v>46</v>
      </c>
      <c r="E116" s="65">
        <v>4900</v>
      </c>
      <c r="F116" s="65">
        <v>7900</v>
      </c>
      <c r="G116" s="66">
        <v>7969</v>
      </c>
      <c r="H116" s="66">
        <v>7970</v>
      </c>
      <c r="I116" s="66"/>
      <c r="J116" s="67">
        <v>4445</v>
      </c>
      <c r="K116" s="67"/>
      <c r="L116" s="67">
        <v>503</v>
      </c>
      <c r="M116" s="38">
        <f t="shared" si="4"/>
        <v>3942</v>
      </c>
    </row>
    <row r="117" spans="1:13" ht="38.25" outlineLevel="1">
      <c r="A117" s="32"/>
      <c r="B117" s="32"/>
      <c r="C117" s="44">
        <v>4740</v>
      </c>
      <c r="D117" s="45" t="s">
        <v>47</v>
      </c>
      <c r="E117" s="65">
        <v>2500</v>
      </c>
      <c r="F117" s="65">
        <v>10500</v>
      </c>
      <c r="G117" s="66">
        <v>10784</v>
      </c>
      <c r="H117" s="66">
        <v>10790</v>
      </c>
      <c r="I117" s="66"/>
      <c r="J117" s="67">
        <v>10750</v>
      </c>
      <c r="K117" s="67"/>
      <c r="L117" s="67">
        <v>29</v>
      </c>
      <c r="M117" s="38">
        <f t="shared" si="4"/>
        <v>10721</v>
      </c>
    </row>
    <row r="118" spans="1:13" ht="25.5" outlineLevel="1">
      <c r="A118" s="32"/>
      <c r="B118" s="32"/>
      <c r="C118" s="44">
        <v>4750</v>
      </c>
      <c r="D118" s="45" t="s">
        <v>48</v>
      </c>
      <c r="E118" s="65">
        <v>10220</v>
      </c>
      <c r="F118" s="65">
        <v>15220</v>
      </c>
      <c r="G118" s="66">
        <v>16815</v>
      </c>
      <c r="H118" s="66">
        <v>15580</v>
      </c>
      <c r="I118" s="66"/>
      <c r="J118" s="67">
        <v>32103</v>
      </c>
      <c r="K118" s="67">
        <v>4</v>
      </c>
      <c r="L118" s="67">
        <v>154</v>
      </c>
      <c r="M118" s="38">
        <f>J118+K118-L118</f>
        <v>31953</v>
      </c>
    </row>
    <row r="119" spans="1:13" ht="14.25">
      <c r="A119" s="32"/>
      <c r="B119" s="39">
        <v>80132</v>
      </c>
      <c r="C119" s="44"/>
      <c r="D119" s="41" t="s">
        <v>24</v>
      </c>
      <c r="E119" s="48">
        <f>SUM(E120:E126)</f>
        <v>102930</v>
      </c>
      <c r="F119" s="48">
        <f>SUM(F120:F126)</f>
        <v>72330</v>
      </c>
      <c r="G119" s="48">
        <f>SUM(G120:G126)</f>
        <v>77553</v>
      </c>
      <c r="H119" s="48">
        <f>SUM(H120:H126)</f>
        <v>74010</v>
      </c>
      <c r="I119" s="48"/>
      <c r="J119" s="49"/>
      <c r="K119" s="49">
        <f>SUM(K120:K126)</f>
        <v>583</v>
      </c>
      <c r="L119" s="49">
        <f>SUM(L120:L126)</f>
        <v>583</v>
      </c>
      <c r="M119" s="38">
        <f>J119+K119-L119</f>
        <v>0</v>
      </c>
    </row>
    <row r="120" spans="1:13" ht="14.25" outlineLevel="1">
      <c r="A120" s="32"/>
      <c r="B120" s="32"/>
      <c r="C120" s="44">
        <v>4210</v>
      </c>
      <c r="D120" s="45" t="s">
        <v>4</v>
      </c>
      <c r="E120" s="42">
        <v>23140</v>
      </c>
      <c r="F120" s="42">
        <v>22940</v>
      </c>
      <c r="G120" s="50">
        <v>23790</v>
      </c>
      <c r="H120" s="50">
        <v>23470</v>
      </c>
      <c r="I120" s="50"/>
      <c r="J120" s="56">
        <v>20770</v>
      </c>
      <c r="K120" s="56"/>
      <c r="L120" s="56">
        <v>201</v>
      </c>
      <c r="M120" s="38">
        <f>J120+K120-L120</f>
        <v>20569</v>
      </c>
    </row>
    <row r="121" spans="1:13" ht="14.25" outlineLevel="1">
      <c r="A121" s="32"/>
      <c r="B121" s="32"/>
      <c r="C121" s="44">
        <v>4260</v>
      </c>
      <c r="D121" s="45" t="s">
        <v>8</v>
      </c>
      <c r="E121" s="42">
        <v>11930</v>
      </c>
      <c r="F121" s="42">
        <v>11930</v>
      </c>
      <c r="G121" s="50">
        <v>12291</v>
      </c>
      <c r="H121" s="50">
        <v>12200</v>
      </c>
      <c r="I121" s="50"/>
      <c r="J121" s="56">
        <v>11994</v>
      </c>
      <c r="K121" s="56">
        <v>327</v>
      </c>
      <c r="L121" s="56"/>
      <c r="M121" s="38">
        <f>J121+K121-L121</f>
        <v>12321</v>
      </c>
    </row>
    <row r="122" spans="1:13" ht="14.25" outlineLevel="1">
      <c r="A122" s="32"/>
      <c r="B122" s="32"/>
      <c r="C122" s="44">
        <v>4270</v>
      </c>
      <c r="D122" s="45" t="s">
        <v>9</v>
      </c>
      <c r="E122" s="42">
        <v>17340</v>
      </c>
      <c r="F122" s="42">
        <v>23540</v>
      </c>
      <c r="G122" s="50">
        <v>24090</v>
      </c>
      <c r="H122" s="50">
        <v>24090</v>
      </c>
      <c r="I122" s="50"/>
      <c r="J122" s="56">
        <v>24090</v>
      </c>
      <c r="K122" s="56"/>
      <c r="L122" s="56">
        <v>5</v>
      </c>
      <c r="M122" s="38">
        <f>J122+K122-L122</f>
        <v>24085</v>
      </c>
    </row>
    <row r="123" spans="1:13" ht="14.25" outlineLevel="1">
      <c r="A123" s="32"/>
      <c r="B123" s="32"/>
      <c r="C123" s="44">
        <v>4300</v>
      </c>
      <c r="D123" s="45" t="s">
        <v>14</v>
      </c>
      <c r="E123" s="42">
        <v>41230</v>
      </c>
      <c r="F123" s="42">
        <v>4630</v>
      </c>
      <c r="G123" s="50">
        <v>4873</v>
      </c>
      <c r="H123" s="50">
        <v>4740</v>
      </c>
      <c r="I123" s="50"/>
      <c r="J123" s="56">
        <v>3880</v>
      </c>
      <c r="K123" s="56">
        <v>256</v>
      </c>
      <c r="L123" s="56"/>
      <c r="M123" s="38">
        <f aca="true" t="shared" si="5" ref="M123:M138">J123+K123-L123</f>
        <v>4136</v>
      </c>
    </row>
    <row r="124" spans="1:13" ht="38.25" outlineLevel="1">
      <c r="A124" s="32"/>
      <c r="B124" s="32"/>
      <c r="C124" s="44">
        <v>4370</v>
      </c>
      <c r="D124" s="45" t="s">
        <v>45</v>
      </c>
      <c r="E124" s="42">
        <v>4600</v>
      </c>
      <c r="F124" s="42">
        <v>4600</v>
      </c>
      <c r="G124" s="50">
        <v>4710</v>
      </c>
      <c r="H124" s="50">
        <v>4710</v>
      </c>
      <c r="I124" s="50"/>
      <c r="J124" s="56">
        <v>3360</v>
      </c>
      <c r="K124" s="56"/>
      <c r="L124" s="56">
        <v>47</v>
      </c>
      <c r="M124" s="38">
        <f t="shared" si="5"/>
        <v>3313</v>
      </c>
    </row>
    <row r="125" spans="1:13" ht="14.25" outlineLevel="1">
      <c r="A125" s="32"/>
      <c r="B125" s="32"/>
      <c r="C125" s="44">
        <v>4410</v>
      </c>
      <c r="D125" s="45" t="s">
        <v>10</v>
      </c>
      <c r="E125" s="42">
        <v>3670</v>
      </c>
      <c r="F125" s="42">
        <v>3670</v>
      </c>
      <c r="G125" s="50">
        <v>3754</v>
      </c>
      <c r="H125" s="50">
        <v>3760</v>
      </c>
      <c r="I125" s="50"/>
      <c r="J125" s="56">
        <v>3191</v>
      </c>
      <c r="K125" s="56"/>
      <c r="L125" s="56">
        <v>87</v>
      </c>
      <c r="M125" s="38">
        <f t="shared" si="5"/>
        <v>3104</v>
      </c>
    </row>
    <row r="126" spans="1:13" ht="25.5" outlineLevel="1">
      <c r="A126" s="32"/>
      <c r="B126" s="32"/>
      <c r="C126" s="44">
        <v>4750</v>
      </c>
      <c r="D126" s="45" t="s">
        <v>48</v>
      </c>
      <c r="E126" s="42">
        <v>1020</v>
      </c>
      <c r="F126" s="42">
        <v>1020</v>
      </c>
      <c r="G126" s="50">
        <v>4045</v>
      </c>
      <c r="H126" s="50">
        <v>1040</v>
      </c>
      <c r="I126" s="50"/>
      <c r="J126" s="56">
        <v>7583</v>
      </c>
      <c r="K126" s="56"/>
      <c r="L126" s="56">
        <v>243</v>
      </c>
      <c r="M126" s="38">
        <f t="shared" si="5"/>
        <v>7340</v>
      </c>
    </row>
    <row r="127" spans="1:13" ht="25.5">
      <c r="A127" s="32"/>
      <c r="B127" s="32">
        <v>80146</v>
      </c>
      <c r="C127" s="44"/>
      <c r="D127" s="41" t="s">
        <v>25</v>
      </c>
      <c r="E127" s="48">
        <f>SUM(E128:E129)</f>
        <v>49920</v>
      </c>
      <c r="F127" s="48">
        <f>SUM(F128:F129)</f>
        <v>51921</v>
      </c>
      <c r="G127" s="48">
        <f>SUM(G128:G129)</f>
        <v>51360</v>
      </c>
      <c r="H127" s="48">
        <f>SUM(H128:H129)</f>
        <v>51360</v>
      </c>
      <c r="I127" s="48"/>
      <c r="J127" s="49"/>
      <c r="K127" s="49">
        <f>SUM(K128:K129)</f>
        <v>436</v>
      </c>
      <c r="L127" s="49">
        <f>SUM(L128:L129)</f>
        <v>604</v>
      </c>
      <c r="M127" s="38">
        <f t="shared" si="5"/>
        <v>-168</v>
      </c>
    </row>
    <row r="128" spans="1:13" ht="14.25" outlineLevel="1">
      <c r="A128" s="32"/>
      <c r="B128" s="32"/>
      <c r="C128" s="44">
        <v>4300</v>
      </c>
      <c r="D128" s="45" t="s">
        <v>14</v>
      </c>
      <c r="E128" s="68">
        <v>42500</v>
      </c>
      <c r="F128" s="68">
        <v>44821</v>
      </c>
      <c r="G128" s="68">
        <v>43760</v>
      </c>
      <c r="H128" s="68">
        <v>43760</v>
      </c>
      <c r="I128" s="68"/>
      <c r="J128" s="69">
        <v>26693</v>
      </c>
      <c r="K128" s="69">
        <v>436</v>
      </c>
      <c r="L128" s="69"/>
      <c r="M128" s="38">
        <f t="shared" si="5"/>
        <v>27129</v>
      </c>
    </row>
    <row r="129" spans="1:13" ht="14.25" outlineLevel="1">
      <c r="A129" s="32"/>
      <c r="B129" s="32"/>
      <c r="C129" s="44">
        <v>4410</v>
      </c>
      <c r="D129" s="45" t="s">
        <v>10</v>
      </c>
      <c r="E129" s="65">
        <v>7420</v>
      </c>
      <c r="F129" s="65">
        <v>7100</v>
      </c>
      <c r="G129" s="65">
        <v>7600</v>
      </c>
      <c r="H129" s="65">
        <v>7600</v>
      </c>
      <c r="I129" s="65"/>
      <c r="J129" s="70">
        <v>5884</v>
      </c>
      <c r="K129" s="70"/>
      <c r="L129" s="70">
        <v>604</v>
      </c>
      <c r="M129" s="38">
        <f t="shared" si="5"/>
        <v>5280</v>
      </c>
    </row>
    <row r="130" spans="1:13" ht="14.25" outlineLevel="1">
      <c r="A130" s="32"/>
      <c r="B130" s="32">
        <v>80148</v>
      </c>
      <c r="C130" s="44"/>
      <c r="D130" s="41" t="s">
        <v>57</v>
      </c>
      <c r="E130" s="48">
        <f>SUM(E131:E138)</f>
        <v>0</v>
      </c>
      <c r="F130" s="48">
        <f>SUM(F131:F138)</f>
        <v>0</v>
      </c>
      <c r="G130" s="48">
        <f>SUM(G131:G138)</f>
        <v>309329</v>
      </c>
      <c r="H130" s="48">
        <f>SUM(H131:H138)</f>
        <v>307970</v>
      </c>
      <c r="I130" s="48"/>
      <c r="J130" s="49"/>
      <c r="K130" s="49">
        <f>SUM(K131:K138)</f>
        <v>690</v>
      </c>
      <c r="L130" s="49">
        <f>SUM(L131:L138)</f>
        <v>2455</v>
      </c>
      <c r="M130" s="38">
        <f t="shared" si="5"/>
        <v>-1765</v>
      </c>
    </row>
    <row r="131" spans="1:13" ht="25.5" outlineLevel="1">
      <c r="A131" s="32"/>
      <c r="B131" s="32"/>
      <c r="C131" s="44">
        <v>3020</v>
      </c>
      <c r="D131" s="45" t="s">
        <v>35</v>
      </c>
      <c r="E131" s="42">
        <v>0</v>
      </c>
      <c r="F131" s="42">
        <v>0</v>
      </c>
      <c r="G131" s="50">
        <v>4476</v>
      </c>
      <c r="H131" s="50">
        <v>4480</v>
      </c>
      <c r="I131" s="50"/>
      <c r="J131" s="56">
        <v>4480</v>
      </c>
      <c r="K131" s="56"/>
      <c r="L131" s="56">
        <v>344</v>
      </c>
      <c r="M131" s="38">
        <f t="shared" si="5"/>
        <v>4136</v>
      </c>
    </row>
    <row r="132" spans="1:13" ht="14.25" outlineLevel="1">
      <c r="A132" s="32"/>
      <c r="B132" s="32"/>
      <c r="C132" s="44">
        <v>4010</v>
      </c>
      <c r="D132" s="45" t="s">
        <v>5</v>
      </c>
      <c r="E132" s="42">
        <v>0</v>
      </c>
      <c r="F132" s="42">
        <v>0</v>
      </c>
      <c r="G132" s="50">
        <v>191029</v>
      </c>
      <c r="H132" s="50">
        <v>191040</v>
      </c>
      <c r="I132" s="50">
        <v>191040</v>
      </c>
      <c r="J132" s="56">
        <v>205574</v>
      </c>
      <c r="K132" s="56">
        <v>588</v>
      </c>
      <c r="L132" s="56"/>
      <c r="M132" s="38">
        <f t="shared" si="5"/>
        <v>206162</v>
      </c>
    </row>
    <row r="133" spans="1:13" ht="14.25" outlineLevel="1">
      <c r="A133" s="32"/>
      <c r="B133" s="32"/>
      <c r="C133" s="44">
        <v>4110</v>
      </c>
      <c r="D133" s="45" t="s">
        <v>21</v>
      </c>
      <c r="E133" s="42">
        <v>0</v>
      </c>
      <c r="F133" s="42">
        <v>0</v>
      </c>
      <c r="G133" s="50">
        <v>31311</v>
      </c>
      <c r="H133" s="50">
        <v>30060</v>
      </c>
      <c r="I133" s="50"/>
      <c r="J133" s="56">
        <v>32544</v>
      </c>
      <c r="K133" s="56">
        <v>87</v>
      </c>
      <c r="L133" s="56"/>
      <c r="M133" s="38">
        <f t="shared" si="5"/>
        <v>32631</v>
      </c>
    </row>
    <row r="134" spans="1:13" ht="14.25" outlineLevel="1">
      <c r="A134" s="32"/>
      <c r="B134" s="32"/>
      <c r="C134" s="44">
        <v>4120</v>
      </c>
      <c r="D134" s="45" t="s">
        <v>7</v>
      </c>
      <c r="E134" s="42">
        <v>0</v>
      </c>
      <c r="F134" s="42">
        <v>0</v>
      </c>
      <c r="G134" s="50">
        <v>5077</v>
      </c>
      <c r="H134" s="50">
        <v>4950</v>
      </c>
      <c r="I134" s="50"/>
      <c r="J134" s="56">
        <v>5171</v>
      </c>
      <c r="K134" s="56">
        <v>15</v>
      </c>
      <c r="L134" s="56"/>
      <c r="M134" s="38">
        <f t="shared" si="5"/>
        <v>5186</v>
      </c>
    </row>
    <row r="135" spans="1:13" ht="14.25" outlineLevel="1">
      <c r="A135" s="32"/>
      <c r="B135" s="32"/>
      <c r="C135" s="44">
        <v>4210</v>
      </c>
      <c r="D135" s="45" t="s">
        <v>4</v>
      </c>
      <c r="E135" s="42">
        <v>0</v>
      </c>
      <c r="F135" s="42">
        <v>0</v>
      </c>
      <c r="G135" s="50">
        <v>71610</v>
      </c>
      <c r="H135" s="50">
        <v>71610</v>
      </c>
      <c r="I135" s="50"/>
      <c r="J135" s="56">
        <v>70810</v>
      </c>
      <c r="K135" s="56"/>
      <c r="L135" s="56">
        <v>290</v>
      </c>
      <c r="M135" s="38">
        <f t="shared" si="5"/>
        <v>70520</v>
      </c>
    </row>
    <row r="136" spans="1:13" ht="14.25" outlineLevel="1">
      <c r="A136" s="32"/>
      <c r="B136" s="32"/>
      <c r="C136" s="44">
        <v>4270</v>
      </c>
      <c r="D136" s="45" t="s">
        <v>9</v>
      </c>
      <c r="E136" s="42">
        <v>0</v>
      </c>
      <c r="F136" s="42">
        <v>0</v>
      </c>
      <c r="G136" s="50">
        <v>564</v>
      </c>
      <c r="H136" s="50">
        <v>570</v>
      </c>
      <c r="I136" s="50"/>
      <c r="J136" s="56">
        <v>570</v>
      </c>
      <c r="K136" s="56"/>
      <c r="L136" s="56">
        <v>570</v>
      </c>
      <c r="M136" s="38">
        <f t="shared" si="5"/>
        <v>0</v>
      </c>
    </row>
    <row r="137" spans="1:13" ht="14.25" outlineLevel="1">
      <c r="A137" s="32"/>
      <c r="B137" s="32"/>
      <c r="C137" s="44">
        <v>4280</v>
      </c>
      <c r="D137" s="45" t="s">
        <v>19</v>
      </c>
      <c r="E137" s="42">
        <v>0</v>
      </c>
      <c r="F137" s="42">
        <v>0</v>
      </c>
      <c r="G137" s="50">
        <v>262</v>
      </c>
      <c r="H137" s="50">
        <v>260</v>
      </c>
      <c r="I137" s="50"/>
      <c r="J137" s="56">
        <v>260</v>
      </c>
      <c r="K137" s="56"/>
      <c r="L137" s="56">
        <v>230</v>
      </c>
      <c r="M137" s="38">
        <f t="shared" si="5"/>
        <v>30</v>
      </c>
    </row>
    <row r="138" spans="1:13" ht="14.25" outlineLevel="1">
      <c r="A138" s="32"/>
      <c r="B138" s="32"/>
      <c r="C138" s="44">
        <v>4300</v>
      </c>
      <c r="D138" s="45" t="s">
        <v>14</v>
      </c>
      <c r="E138" s="42">
        <v>0</v>
      </c>
      <c r="F138" s="42">
        <v>0</v>
      </c>
      <c r="G138" s="50">
        <v>5000</v>
      </c>
      <c r="H138" s="50">
        <v>5000</v>
      </c>
      <c r="I138" s="50"/>
      <c r="J138" s="56">
        <v>3000</v>
      </c>
      <c r="K138" s="56"/>
      <c r="L138" s="56">
        <v>1021</v>
      </c>
      <c r="M138" s="38">
        <f t="shared" si="5"/>
        <v>1979</v>
      </c>
    </row>
    <row r="139" spans="1:13" ht="14.25">
      <c r="A139" s="32"/>
      <c r="B139" s="39">
        <v>80195</v>
      </c>
      <c r="C139" s="44"/>
      <c r="D139" s="41" t="s">
        <v>15</v>
      </c>
      <c r="E139" s="48">
        <f>SUM(E140:E149)</f>
        <v>213830</v>
      </c>
      <c r="F139" s="48">
        <f>SUM(F140:F149)</f>
        <v>230675</v>
      </c>
      <c r="G139" s="48">
        <f>SUM(G140:G149)</f>
        <v>287574</v>
      </c>
      <c r="H139" s="48">
        <f>SUM(H140:H149)</f>
        <v>272900</v>
      </c>
      <c r="I139" s="48"/>
      <c r="J139" s="49"/>
      <c r="K139" s="49">
        <f>SUM(K140:K161)</f>
        <v>5288</v>
      </c>
      <c r="L139" s="49">
        <f>SUM(L140:L161)</f>
        <v>1868</v>
      </c>
      <c r="M139" s="38">
        <f aca="true" t="shared" si="6" ref="M139:M161">J139+K139-L139</f>
        <v>3420</v>
      </c>
    </row>
    <row r="140" spans="1:13" ht="14.25" outlineLevel="1">
      <c r="A140" s="32"/>
      <c r="B140" s="32"/>
      <c r="C140" s="44">
        <v>4010</v>
      </c>
      <c r="D140" s="45" t="s">
        <v>5</v>
      </c>
      <c r="E140" s="42">
        <v>157740</v>
      </c>
      <c r="F140" s="42">
        <v>168857</v>
      </c>
      <c r="G140" s="50">
        <v>197838</v>
      </c>
      <c r="H140" s="50">
        <v>197840</v>
      </c>
      <c r="I140" s="50">
        <f>197840+20640</f>
        <v>218480</v>
      </c>
      <c r="J140" s="56">
        <v>212302</v>
      </c>
      <c r="K140" s="56">
        <v>3000</v>
      </c>
      <c r="L140" s="56"/>
      <c r="M140" s="38">
        <f t="shared" si="6"/>
        <v>215302</v>
      </c>
    </row>
    <row r="141" spans="1:13" ht="14.25" outlineLevel="1">
      <c r="A141" s="32"/>
      <c r="B141" s="32"/>
      <c r="C141" s="44">
        <v>4110</v>
      </c>
      <c r="D141" s="45" t="s">
        <v>21</v>
      </c>
      <c r="E141" s="42">
        <v>28750</v>
      </c>
      <c r="F141" s="42">
        <v>30702</v>
      </c>
      <c r="G141" s="50">
        <v>32770</v>
      </c>
      <c r="H141" s="50">
        <v>30280</v>
      </c>
      <c r="I141" s="50"/>
      <c r="J141" s="56">
        <v>34933</v>
      </c>
      <c r="K141" s="56">
        <v>500</v>
      </c>
      <c r="L141" s="56"/>
      <c r="M141" s="38">
        <f t="shared" si="6"/>
        <v>35433</v>
      </c>
    </row>
    <row r="142" spans="1:13" ht="14.25" outlineLevel="1">
      <c r="A142" s="32"/>
      <c r="B142" s="32"/>
      <c r="C142" s="44">
        <v>4120</v>
      </c>
      <c r="D142" s="45" t="s">
        <v>7</v>
      </c>
      <c r="E142" s="42">
        <v>4070</v>
      </c>
      <c r="F142" s="42">
        <v>4346</v>
      </c>
      <c r="G142" s="50">
        <v>5140</v>
      </c>
      <c r="H142" s="50">
        <v>5060</v>
      </c>
      <c r="I142" s="50"/>
      <c r="J142" s="56">
        <v>5511</v>
      </c>
      <c r="K142" s="56"/>
      <c r="L142" s="56">
        <v>80</v>
      </c>
      <c r="M142" s="38">
        <f t="shared" si="6"/>
        <v>5431</v>
      </c>
    </row>
    <row r="143" spans="1:13" ht="14.25" outlineLevel="1">
      <c r="A143" s="32"/>
      <c r="B143" s="32"/>
      <c r="C143" s="44">
        <v>4210</v>
      </c>
      <c r="D143" s="45" t="s">
        <v>4</v>
      </c>
      <c r="E143" s="42">
        <v>8150</v>
      </c>
      <c r="F143" s="42">
        <v>10150</v>
      </c>
      <c r="G143" s="50">
        <v>22715</v>
      </c>
      <c r="H143" s="50">
        <v>10740</v>
      </c>
      <c r="I143" s="50"/>
      <c r="J143" s="56">
        <v>18575</v>
      </c>
      <c r="K143" s="56">
        <v>533</v>
      </c>
      <c r="L143" s="56"/>
      <c r="M143" s="38">
        <f t="shared" si="6"/>
        <v>19108</v>
      </c>
    </row>
    <row r="144" spans="1:13" ht="14.25" outlineLevel="1">
      <c r="A144" s="32"/>
      <c r="B144" s="32"/>
      <c r="C144" s="44">
        <v>4260</v>
      </c>
      <c r="D144" s="45" t="s">
        <v>8</v>
      </c>
      <c r="E144" s="42">
        <v>3210</v>
      </c>
      <c r="F144" s="42">
        <v>3210</v>
      </c>
      <c r="G144" s="50">
        <v>3283</v>
      </c>
      <c r="H144" s="50">
        <v>3280</v>
      </c>
      <c r="I144" s="50"/>
      <c r="J144" s="56">
        <v>1980</v>
      </c>
      <c r="K144" s="56"/>
      <c r="L144" s="56">
        <v>310</v>
      </c>
      <c r="M144" s="38">
        <f t="shared" si="6"/>
        <v>1670</v>
      </c>
    </row>
    <row r="145" spans="1:13" ht="14.25" outlineLevel="1">
      <c r="A145" s="32"/>
      <c r="B145" s="32"/>
      <c r="C145" s="44">
        <v>4300</v>
      </c>
      <c r="D145" s="45" t="s">
        <v>26</v>
      </c>
      <c r="E145" s="42">
        <v>2550</v>
      </c>
      <c r="F145" s="42">
        <v>4050</v>
      </c>
      <c r="G145" s="50">
        <v>16148</v>
      </c>
      <c r="H145" s="50">
        <v>16110</v>
      </c>
      <c r="I145" s="50"/>
      <c r="J145" s="56">
        <v>19486</v>
      </c>
      <c r="K145" s="56"/>
      <c r="L145" s="56">
        <v>114</v>
      </c>
      <c r="M145" s="38">
        <f t="shared" si="6"/>
        <v>19372</v>
      </c>
    </row>
    <row r="146" spans="1:13" ht="25.5" outlineLevel="1">
      <c r="A146" s="32"/>
      <c r="B146" s="32"/>
      <c r="C146" s="44">
        <v>4350</v>
      </c>
      <c r="D146" s="45" t="s">
        <v>42</v>
      </c>
      <c r="E146" s="42">
        <v>1980</v>
      </c>
      <c r="F146" s="42">
        <v>1980</v>
      </c>
      <c r="G146" s="50">
        <v>2025</v>
      </c>
      <c r="H146" s="50">
        <v>2030</v>
      </c>
      <c r="I146" s="50"/>
      <c r="J146" s="56">
        <v>1416</v>
      </c>
      <c r="K146" s="56"/>
      <c r="L146" s="56">
        <v>1</v>
      </c>
      <c r="M146" s="38">
        <f t="shared" si="6"/>
        <v>1415</v>
      </c>
    </row>
    <row r="147" spans="1:13" ht="38.25" outlineLevel="1">
      <c r="A147" s="32"/>
      <c r="B147" s="32"/>
      <c r="C147" s="44">
        <v>4370</v>
      </c>
      <c r="D147" s="45" t="s">
        <v>45</v>
      </c>
      <c r="E147" s="42">
        <v>6110</v>
      </c>
      <c r="F147" s="42">
        <v>6110</v>
      </c>
      <c r="G147" s="50">
        <v>6250</v>
      </c>
      <c r="H147" s="50">
        <v>6250</v>
      </c>
      <c r="I147" s="50"/>
      <c r="J147" s="56">
        <v>2650</v>
      </c>
      <c r="K147" s="56"/>
      <c r="L147" s="56">
        <v>48</v>
      </c>
      <c r="M147" s="38">
        <f t="shared" si="6"/>
        <v>2602</v>
      </c>
    </row>
    <row r="148" spans="1:13" ht="14.25" outlineLevel="1">
      <c r="A148" s="32"/>
      <c r="B148" s="32"/>
      <c r="C148" s="44">
        <v>4410</v>
      </c>
      <c r="D148" s="45" t="s">
        <v>10</v>
      </c>
      <c r="E148" s="42">
        <v>1070</v>
      </c>
      <c r="F148" s="42">
        <v>1070</v>
      </c>
      <c r="G148" s="50">
        <v>1200</v>
      </c>
      <c r="H148" s="50">
        <v>1100</v>
      </c>
      <c r="I148" s="50"/>
      <c r="J148" s="56">
        <v>550</v>
      </c>
      <c r="K148" s="56"/>
      <c r="L148" s="56">
        <v>60</v>
      </c>
      <c r="M148" s="38">
        <f t="shared" si="6"/>
        <v>490</v>
      </c>
    </row>
    <row r="149" spans="1:13" ht="14.25" outlineLevel="1">
      <c r="A149" s="32"/>
      <c r="B149" s="32"/>
      <c r="C149" s="44">
        <v>4430</v>
      </c>
      <c r="D149" s="45" t="s">
        <v>11</v>
      </c>
      <c r="E149" s="42">
        <v>200</v>
      </c>
      <c r="F149" s="42">
        <v>200</v>
      </c>
      <c r="G149" s="50">
        <v>205</v>
      </c>
      <c r="H149" s="50">
        <v>210</v>
      </c>
      <c r="I149" s="50"/>
      <c r="J149" s="56">
        <v>33</v>
      </c>
      <c r="K149" s="56"/>
      <c r="L149" s="56"/>
      <c r="M149" s="38">
        <f t="shared" si="6"/>
        <v>33</v>
      </c>
    </row>
    <row r="150" spans="1:13" ht="14.25" outlineLevel="1">
      <c r="A150" s="32"/>
      <c r="B150" s="32"/>
      <c r="C150" s="44">
        <v>4118</v>
      </c>
      <c r="D150" s="45" t="s">
        <v>21</v>
      </c>
      <c r="E150" s="42"/>
      <c r="F150" s="42"/>
      <c r="G150" s="50"/>
      <c r="H150" s="50"/>
      <c r="I150" s="50"/>
      <c r="J150" s="56">
        <v>8569</v>
      </c>
      <c r="K150" s="56"/>
      <c r="L150" s="56">
        <v>874</v>
      </c>
      <c r="M150" s="38">
        <f t="shared" si="6"/>
        <v>7695</v>
      </c>
    </row>
    <row r="151" spans="1:13" ht="14.25" outlineLevel="1">
      <c r="A151" s="32"/>
      <c r="B151" s="32"/>
      <c r="C151" s="44">
        <v>4119</v>
      </c>
      <c r="D151" s="45" t="s">
        <v>21</v>
      </c>
      <c r="E151" s="42"/>
      <c r="F151" s="42"/>
      <c r="G151" s="50"/>
      <c r="H151" s="50"/>
      <c r="I151" s="50"/>
      <c r="J151" s="56">
        <v>1512</v>
      </c>
      <c r="K151" s="56"/>
      <c r="L151" s="56">
        <v>155</v>
      </c>
      <c r="M151" s="38">
        <f t="shared" si="6"/>
        <v>1357</v>
      </c>
    </row>
    <row r="152" spans="1:13" ht="14.25" outlineLevel="1">
      <c r="A152" s="32"/>
      <c r="B152" s="32"/>
      <c r="C152" s="44">
        <v>4128</v>
      </c>
      <c r="D152" s="45" t="s">
        <v>7</v>
      </c>
      <c r="E152" s="42"/>
      <c r="F152" s="42"/>
      <c r="G152" s="50"/>
      <c r="H152" s="50"/>
      <c r="I152" s="50"/>
      <c r="J152" s="56">
        <v>1369</v>
      </c>
      <c r="K152" s="56">
        <v>22</v>
      </c>
      <c r="L152" s="56">
        <v>126</v>
      </c>
      <c r="M152" s="38">
        <f t="shared" si="6"/>
        <v>1265</v>
      </c>
    </row>
    <row r="153" spans="1:13" ht="14.25" outlineLevel="1">
      <c r="A153" s="32"/>
      <c r="B153" s="32"/>
      <c r="C153" s="44">
        <v>4129</v>
      </c>
      <c r="D153" s="45" t="s">
        <v>7</v>
      </c>
      <c r="E153" s="42"/>
      <c r="F153" s="42"/>
      <c r="G153" s="50"/>
      <c r="H153" s="50"/>
      <c r="I153" s="50"/>
      <c r="J153" s="56">
        <v>241</v>
      </c>
      <c r="K153" s="56">
        <v>4</v>
      </c>
      <c r="L153" s="56">
        <v>22</v>
      </c>
      <c r="M153" s="38">
        <f t="shared" si="6"/>
        <v>223</v>
      </c>
    </row>
    <row r="154" spans="1:13" ht="14.25" outlineLevel="1">
      <c r="A154" s="32"/>
      <c r="B154" s="32"/>
      <c r="C154" s="44">
        <v>4178</v>
      </c>
      <c r="D154" s="45" t="s">
        <v>37</v>
      </c>
      <c r="E154" s="42"/>
      <c r="F154" s="42"/>
      <c r="G154" s="50"/>
      <c r="H154" s="50"/>
      <c r="I154" s="50"/>
      <c r="J154" s="56">
        <v>69899</v>
      </c>
      <c r="K154" s="56">
        <f>126+918</f>
        <v>1044</v>
      </c>
      <c r="L154" s="56"/>
      <c r="M154" s="38">
        <f t="shared" si="6"/>
        <v>70943</v>
      </c>
    </row>
    <row r="155" spans="1:13" ht="14.25" outlineLevel="1">
      <c r="A155" s="32"/>
      <c r="B155" s="32"/>
      <c r="C155" s="44">
        <v>4179</v>
      </c>
      <c r="D155" s="45" t="s">
        <v>37</v>
      </c>
      <c r="E155" s="42"/>
      <c r="F155" s="42"/>
      <c r="G155" s="50"/>
      <c r="H155" s="50"/>
      <c r="I155" s="50"/>
      <c r="J155" s="56">
        <v>12335</v>
      </c>
      <c r="K155" s="56">
        <f>22+163</f>
        <v>185</v>
      </c>
      <c r="L155" s="56"/>
      <c r="M155" s="38">
        <f t="shared" si="6"/>
        <v>12520</v>
      </c>
    </row>
    <row r="156" spans="1:13" ht="14.25" outlineLevel="1">
      <c r="A156" s="32"/>
      <c r="B156" s="32"/>
      <c r="C156" s="44">
        <v>4218</v>
      </c>
      <c r="D156" s="45" t="s">
        <v>4</v>
      </c>
      <c r="E156" s="42"/>
      <c r="F156" s="42"/>
      <c r="G156" s="50"/>
      <c r="H156" s="50"/>
      <c r="I156" s="50"/>
      <c r="J156" s="56">
        <v>31656</v>
      </c>
      <c r="K156" s="56"/>
      <c r="L156" s="56">
        <v>60</v>
      </c>
      <c r="M156" s="38">
        <f t="shared" si="6"/>
        <v>31596</v>
      </c>
    </row>
    <row r="157" spans="1:13" ht="14.25" outlineLevel="1">
      <c r="A157" s="32"/>
      <c r="B157" s="32"/>
      <c r="C157" s="44">
        <v>4219</v>
      </c>
      <c r="D157" s="45" t="s">
        <v>4</v>
      </c>
      <c r="E157" s="42"/>
      <c r="F157" s="42"/>
      <c r="G157" s="50"/>
      <c r="H157" s="50"/>
      <c r="I157" s="50"/>
      <c r="J157" s="56">
        <v>5586</v>
      </c>
      <c r="K157" s="56"/>
      <c r="L157" s="56">
        <v>10</v>
      </c>
      <c r="M157" s="38">
        <f t="shared" si="6"/>
        <v>5576</v>
      </c>
    </row>
    <row r="158" spans="1:13" ht="14.25" outlineLevel="1">
      <c r="A158" s="32"/>
      <c r="B158" s="32"/>
      <c r="C158" s="44">
        <v>4268</v>
      </c>
      <c r="D158" s="45" t="s">
        <v>8</v>
      </c>
      <c r="E158" s="42"/>
      <c r="F158" s="42"/>
      <c r="G158" s="50"/>
      <c r="H158" s="50"/>
      <c r="I158" s="50"/>
      <c r="J158" s="56">
        <v>679</v>
      </c>
      <c r="K158" s="56"/>
      <c r="L158" s="56"/>
      <c r="M158" s="38">
        <f t="shared" si="6"/>
        <v>679</v>
      </c>
    </row>
    <row r="159" spans="1:13" ht="14.25" outlineLevel="1">
      <c r="A159" s="32"/>
      <c r="B159" s="32"/>
      <c r="C159" s="44">
        <v>4269</v>
      </c>
      <c r="D159" s="45" t="s">
        <v>8</v>
      </c>
      <c r="E159" s="42"/>
      <c r="F159" s="42"/>
      <c r="G159" s="50"/>
      <c r="H159" s="50"/>
      <c r="I159" s="50"/>
      <c r="J159" s="56">
        <v>120</v>
      </c>
      <c r="K159" s="56"/>
      <c r="L159" s="56"/>
      <c r="M159" s="38">
        <f t="shared" si="6"/>
        <v>120</v>
      </c>
    </row>
    <row r="160" spans="1:13" ht="14.25" outlineLevel="1">
      <c r="A160" s="32"/>
      <c r="B160" s="32"/>
      <c r="C160" s="44">
        <v>4308</v>
      </c>
      <c r="D160" s="45" t="s">
        <v>26</v>
      </c>
      <c r="E160" s="42"/>
      <c r="F160" s="42"/>
      <c r="G160" s="50"/>
      <c r="H160" s="50"/>
      <c r="I160" s="50"/>
      <c r="J160" s="56">
        <v>19523</v>
      </c>
      <c r="K160" s="56"/>
      <c r="L160" s="56">
        <v>6</v>
      </c>
      <c r="M160" s="38">
        <f t="shared" si="6"/>
        <v>19517</v>
      </c>
    </row>
    <row r="161" spans="1:13" ht="14.25" outlineLevel="1">
      <c r="A161" s="32"/>
      <c r="B161" s="32"/>
      <c r="C161" s="44">
        <v>4309</v>
      </c>
      <c r="D161" s="45" t="s">
        <v>26</v>
      </c>
      <c r="E161" s="42"/>
      <c r="F161" s="42"/>
      <c r="G161" s="50"/>
      <c r="H161" s="50"/>
      <c r="I161" s="50"/>
      <c r="J161" s="56">
        <v>3446</v>
      </c>
      <c r="K161" s="56"/>
      <c r="L161" s="56">
        <v>2</v>
      </c>
      <c r="M161" s="38">
        <f t="shared" si="6"/>
        <v>3444</v>
      </c>
    </row>
    <row r="162" spans="1:13" s="14" customFormat="1" ht="15">
      <c r="A162" s="32">
        <v>852</v>
      </c>
      <c r="B162" s="32"/>
      <c r="C162" s="33"/>
      <c r="D162" s="34" t="s">
        <v>88</v>
      </c>
      <c r="E162" s="35" t="e">
        <f>E163+E188+E413+E432+E398+E442+#REF!+E326</f>
        <v>#REF!</v>
      </c>
      <c r="F162" s="35" t="e">
        <f>F163+F188+F413+F432+F398+F442+#REF!+F326</f>
        <v>#REF!</v>
      </c>
      <c r="G162" s="36" t="e">
        <f>G163+G188+G413+G432+G395+G442+#REF!+G326</f>
        <v>#REF!</v>
      </c>
      <c r="H162" s="36" t="e">
        <f>H163+H188+H413+H432+H398+H442+#REF!+H326</f>
        <v>#REF!</v>
      </c>
      <c r="I162" s="36"/>
      <c r="J162" s="37">
        <f>J163+J188+J413+J432+J398+J442+J326</f>
        <v>0</v>
      </c>
      <c r="K162" s="37">
        <f>K163+K188+K413+K432+K398+K442+K326</f>
        <v>136510</v>
      </c>
      <c r="L162" s="37">
        <f>L163+L188+L413+L432+L398+L442+L326</f>
        <v>136510</v>
      </c>
      <c r="M162" s="38">
        <f aca="true" t="shared" si="7" ref="M162:M187">J162+K162-L162</f>
        <v>0</v>
      </c>
    </row>
    <row r="163" spans="1:13" s="15" customFormat="1" ht="25.5">
      <c r="A163" s="39"/>
      <c r="B163" s="39">
        <v>85201</v>
      </c>
      <c r="C163" s="40"/>
      <c r="D163" s="41" t="s">
        <v>89</v>
      </c>
      <c r="E163" s="71">
        <f>SUM(E164:E187)</f>
        <v>1326920</v>
      </c>
      <c r="F163" s="71" t="e">
        <f>SUM(F164:F187)</f>
        <v>#REF!</v>
      </c>
      <c r="G163" s="71">
        <f>SUM(G164:G187)</f>
        <v>1438946</v>
      </c>
      <c r="H163" s="71">
        <f>SUM(H164:H187)</f>
        <v>1421606</v>
      </c>
      <c r="I163" s="71"/>
      <c r="J163" s="72"/>
      <c r="K163" s="72">
        <f>SUM(K164:K187)</f>
        <v>45899</v>
      </c>
      <c r="L163" s="72">
        <f>SUM(L164:L187)</f>
        <v>38408</v>
      </c>
      <c r="M163" s="38">
        <f t="shared" si="7"/>
        <v>7491</v>
      </c>
    </row>
    <row r="164" spans="1:13" ht="51" outlineLevel="1">
      <c r="A164" s="51"/>
      <c r="B164" s="51"/>
      <c r="C164" s="44">
        <v>2320</v>
      </c>
      <c r="D164" s="45" t="s">
        <v>90</v>
      </c>
      <c r="E164" s="73">
        <v>259150</v>
      </c>
      <c r="F164" s="73">
        <v>248803</v>
      </c>
      <c r="G164" s="74">
        <v>176650</v>
      </c>
      <c r="H164" s="74">
        <v>176650</v>
      </c>
      <c r="I164" s="74"/>
      <c r="J164" s="75">
        <v>311118</v>
      </c>
      <c r="K164" s="75">
        <v>7000</v>
      </c>
      <c r="L164" s="75"/>
      <c r="M164" s="38">
        <f t="shared" si="7"/>
        <v>318118</v>
      </c>
    </row>
    <row r="165" spans="1:13" ht="25.5" outlineLevel="1">
      <c r="A165" s="51"/>
      <c r="B165" s="51"/>
      <c r="C165" s="44">
        <v>3020</v>
      </c>
      <c r="D165" s="45" t="s">
        <v>35</v>
      </c>
      <c r="E165" s="76">
        <v>45600</v>
      </c>
      <c r="F165" s="42">
        <v>46900</v>
      </c>
      <c r="G165" s="46">
        <v>29700</v>
      </c>
      <c r="H165" s="46">
        <v>29700</v>
      </c>
      <c r="I165" s="46"/>
      <c r="J165" s="47">
        <v>29700</v>
      </c>
      <c r="K165" s="47">
        <v>1525</v>
      </c>
      <c r="L165" s="47"/>
      <c r="M165" s="38">
        <f t="shared" si="7"/>
        <v>31225</v>
      </c>
    </row>
    <row r="166" spans="1:13" ht="14.25" outlineLevel="1">
      <c r="A166" s="51"/>
      <c r="B166" s="51"/>
      <c r="C166" s="44">
        <v>3110</v>
      </c>
      <c r="D166" s="45" t="s">
        <v>91</v>
      </c>
      <c r="E166" s="76">
        <v>161600</v>
      </c>
      <c r="F166" s="42" t="e">
        <f>#REF!+#REF!</f>
        <v>#REF!</v>
      </c>
      <c r="G166" s="46">
        <f>5000+163740</f>
        <v>168740</v>
      </c>
      <c r="H166" s="46">
        <f>5000+163740</f>
        <v>168740</v>
      </c>
      <c r="I166" s="46"/>
      <c r="J166" s="47">
        <v>117710</v>
      </c>
      <c r="K166" s="47">
        <v>491</v>
      </c>
      <c r="L166" s="47"/>
      <c r="M166" s="38">
        <f t="shared" si="7"/>
        <v>118201</v>
      </c>
    </row>
    <row r="167" spans="1:13" ht="14.25" outlineLevel="1">
      <c r="A167" s="51"/>
      <c r="B167" s="51"/>
      <c r="C167" s="44">
        <v>4010</v>
      </c>
      <c r="D167" s="45" t="s">
        <v>5</v>
      </c>
      <c r="E167" s="76">
        <v>549700</v>
      </c>
      <c r="F167" s="42">
        <v>572450</v>
      </c>
      <c r="G167" s="46">
        <v>717936</v>
      </c>
      <c r="H167" s="46">
        <v>717936</v>
      </c>
      <c r="I167" s="46">
        <v>718000</v>
      </c>
      <c r="J167" s="47">
        <v>650683</v>
      </c>
      <c r="K167" s="47"/>
      <c r="L167" s="47">
        <v>22081</v>
      </c>
      <c r="M167" s="38">
        <f t="shared" si="7"/>
        <v>628602</v>
      </c>
    </row>
    <row r="168" spans="1:13" ht="14.25" outlineLevel="1">
      <c r="A168" s="51"/>
      <c r="B168" s="51"/>
      <c r="C168" s="44">
        <v>4040</v>
      </c>
      <c r="D168" s="45" t="s">
        <v>6</v>
      </c>
      <c r="E168" s="76">
        <v>45000</v>
      </c>
      <c r="F168" s="42" t="e">
        <f>#REF!</f>
        <v>#REF!</v>
      </c>
      <c r="G168" s="46">
        <v>48700</v>
      </c>
      <c r="H168" s="46">
        <v>46240</v>
      </c>
      <c r="I168" s="46"/>
      <c r="J168" s="47">
        <f>46240+2260</f>
        <v>48500</v>
      </c>
      <c r="K168" s="47"/>
      <c r="L168" s="47">
        <v>5</v>
      </c>
      <c r="M168" s="38">
        <f t="shared" si="7"/>
        <v>48495</v>
      </c>
    </row>
    <row r="169" spans="1:13" ht="14.25" outlineLevel="1">
      <c r="A169" s="51"/>
      <c r="B169" s="51"/>
      <c r="C169" s="44">
        <v>4110</v>
      </c>
      <c r="D169" s="45" t="s">
        <v>63</v>
      </c>
      <c r="E169" s="76">
        <v>104427</v>
      </c>
      <c r="F169" s="42">
        <v>108397</v>
      </c>
      <c r="G169" s="46">
        <v>115529</v>
      </c>
      <c r="H169" s="46">
        <v>110560</v>
      </c>
      <c r="I169" s="46"/>
      <c r="J169" s="47">
        <v>114204</v>
      </c>
      <c r="K169" s="47"/>
      <c r="L169" s="47">
        <v>10264</v>
      </c>
      <c r="M169" s="38">
        <f t="shared" si="7"/>
        <v>103940</v>
      </c>
    </row>
    <row r="170" spans="1:13" ht="14.25" outlineLevel="1">
      <c r="A170" s="51"/>
      <c r="B170" s="51"/>
      <c r="C170" s="44">
        <v>4120</v>
      </c>
      <c r="D170" s="45" t="s">
        <v>7</v>
      </c>
      <c r="E170" s="76">
        <v>15043</v>
      </c>
      <c r="F170" s="42">
        <v>15603</v>
      </c>
      <c r="G170" s="46">
        <v>18300</v>
      </c>
      <c r="H170" s="46">
        <v>17540</v>
      </c>
      <c r="I170" s="46"/>
      <c r="J170" s="47">
        <v>17937</v>
      </c>
      <c r="K170" s="47"/>
      <c r="L170" s="47">
        <v>156</v>
      </c>
      <c r="M170" s="38">
        <f t="shared" si="7"/>
        <v>17781</v>
      </c>
    </row>
    <row r="171" spans="1:13" ht="13.5" customHeight="1" outlineLevel="1">
      <c r="A171" s="51"/>
      <c r="B171" s="51"/>
      <c r="C171" s="44">
        <v>4210</v>
      </c>
      <c r="D171" s="45" t="s">
        <v>4</v>
      </c>
      <c r="E171" s="76">
        <v>33600</v>
      </c>
      <c r="F171" s="42">
        <v>38600</v>
      </c>
      <c r="G171" s="46">
        <v>39487</v>
      </c>
      <c r="H171" s="46">
        <v>39490</v>
      </c>
      <c r="I171" s="46"/>
      <c r="J171" s="47">
        <v>87230</v>
      </c>
      <c r="K171" s="47">
        <v>24329</v>
      </c>
      <c r="L171" s="47"/>
      <c r="M171" s="38">
        <f t="shared" si="7"/>
        <v>111559</v>
      </c>
    </row>
    <row r="172" spans="1:13" ht="14.25" outlineLevel="1">
      <c r="A172" s="51"/>
      <c r="B172" s="51"/>
      <c r="C172" s="44">
        <v>4220</v>
      </c>
      <c r="D172" s="45" t="s">
        <v>92</v>
      </c>
      <c r="E172" s="76">
        <v>45000</v>
      </c>
      <c r="F172" s="42" t="e">
        <f>#REF!</f>
        <v>#REF!</v>
      </c>
      <c r="G172" s="46">
        <v>46035</v>
      </c>
      <c r="H172" s="46">
        <v>46000</v>
      </c>
      <c r="I172" s="46"/>
      <c r="J172" s="47">
        <v>46000</v>
      </c>
      <c r="K172" s="47">
        <v>748</v>
      </c>
      <c r="L172" s="47"/>
      <c r="M172" s="38">
        <f t="shared" si="7"/>
        <v>46748</v>
      </c>
    </row>
    <row r="173" spans="1:13" ht="25.5" outlineLevel="1">
      <c r="A173" s="51"/>
      <c r="B173" s="51"/>
      <c r="C173" s="44">
        <v>4230</v>
      </c>
      <c r="D173" s="45" t="s">
        <v>83</v>
      </c>
      <c r="E173" s="76">
        <v>2000</v>
      </c>
      <c r="F173" s="42" t="e">
        <f>#REF!</f>
        <v>#REF!</v>
      </c>
      <c r="G173" s="46">
        <v>3500</v>
      </c>
      <c r="H173" s="46">
        <v>2050</v>
      </c>
      <c r="I173" s="46"/>
      <c r="J173" s="47">
        <v>3050</v>
      </c>
      <c r="K173" s="47">
        <v>999</v>
      </c>
      <c r="L173" s="47"/>
      <c r="M173" s="38">
        <f t="shared" si="7"/>
        <v>4049</v>
      </c>
    </row>
    <row r="174" spans="1:13" ht="25.5" outlineLevel="1">
      <c r="A174" s="51"/>
      <c r="B174" s="51"/>
      <c r="C174" s="44">
        <v>4240</v>
      </c>
      <c r="D174" s="45" t="s">
        <v>93</v>
      </c>
      <c r="E174" s="76">
        <v>2000</v>
      </c>
      <c r="F174" s="42" t="e">
        <f>#REF!</f>
        <v>#REF!</v>
      </c>
      <c r="G174" s="46">
        <v>2046</v>
      </c>
      <c r="H174" s="46">
        <v>2050</v>
      </c>
      <c r="I174" s="46"/>
      <c r="J174" s="47">
        <v>2050</v>
      </c>
      <c r="K174" s="47">
        <v>7711</v>
      </c>
      <c r="L174" s="47"/>
      <c r="M174" s="38">
        <f t="shared" si="7"/>
        <v>9761</v>
      </c>
    </row>
    <row r="175" spans="1:13" ht="14.25" outlineLevel="1">
      <c r="A175" s="51"/>
      <c r="B175" s="51"/>
      <c r="C175" s="44">
        <v>4260</v>
      </c>
      <c r="D175" s="45" t="s">
        <v>8</v>
      </c>
      <c r="E175" s="76">
        <v>18700</v>
      </c>
      <c r="F175" s="42" t="e">
        <f>#REF!</f>
        <v>#REF!</v>
      </c>
      <c r="G175" s="46">
        <v>19130</v>
      </c>
      <c r="H175" s="46">
        <v>19130</v>
      </c>
      <c r="I175" s="46"/>
      <c r="J175" s="47">
        <v>28130</v>
      </c>
      <c r="K175" s="47">
        <v>634</v>
      </c>
      <c r="L175" s="47"/>
      <c r="M175" s="38">
        <f t="shared" si="7"/>
        <v>28764</v>
      </c>
    </row>
    <row r="176" spans="1:13" ht="14.25" outlineLevel="1">
      <c r="A176" s="51"/>
      <c r="B176" s="51"/>
      <c r="C176" s="44">
        <v>4270</v>
      </c>
      <c r="D176" s="45" t="s">
        <v>13</v>
      </c>
      <c r="E176" s="76">
        <v>11500</v>
      </c>
      <c r="F176" s="42" t="e">
        <f>#REF!</f>
        <v>#REF!</v>
      </c>
      <c r="G176" s="46">
        <v>11764</v>
      </c>
      <c r="H176" s="46">
        <v>11760</v>
      </c>
      <c r="I176" s="46"/>
      <c r="J176" s="47">
        <v>5720</v>
      </c>
      <c r="K176" s="47"/>
      <c r="L176" s="47">
        <v>1520</v>
      </c>
      <c r="M176" s="38">
        <f t="shared" si="7"/>
        <v>4200</v>
      </c>
    </row>
    <row r="177" spans="1:13" ht="14.25" outlineLevel="1">
      <c r="A177" s="51"/>
      <c r="B177" s="51"/>
      <c r="C177" s="44">
        <v>4280</v>
      </c>
      <c r="D177" s="45" t="s">
        <v>19</v>
      </c>
      <c r="E177" s="76">
        <v>300</v>
      </c>
      <c r="F177" s="42" t="e">
        <f>#REF!</f>
        <v>#REF!</v>
      </c>
      <c r="G177" s="46">
        <v>307</v>
      </c>
      <c r="H177" s="46">
        <v>310</v>
      </c>
      <c r="I177" s="46"/>
      <c r="J177" s="47">
        <v>1010</v>
      </c>
      <c r="K177" s="47">
        <v>15</v>
      </c>
      <c r="L177" s="47"/>
      <c r="M177" s="38">
        <f t="shared" si="7"/>
        <v>1025</v>
      </c>
    </row>
    <row r="178" spans="1:13" ht="14.25" outlineLevel="1">
      <c r="A178" s="51"/>
      <c r="B178" s="51"/>
      <c r="C178" s="44">
        <v>4300</v>
      </c>
      <c r="D178" s="45" t="s">
        <v>14</v>
      </c>
      <c r="E178" s="76">
        <v>12000</v>
      </c>
      <c r="F178" s="42" t="e">
        <f>#REF!</f>
        <v>#REF!</v>
      </c>
      <c r="G178" s="46">
        <v>18000</v>
      </c>
      <c r="H178" s="46">
        <v>12300</v>
      </c>
      <c r="I178" s="46"/>
      <c r="J178" s="47">
        <v>16300</v>
      </c>
      <c r="K178" s="47"/>
      <c r="L178" s="47">
        <v>2134</v>
      </c>
      <c r="M178" s="38">
        <f t="shared" si="7"/>
        <v>14166</v>
      </c>
    </row>
    <row r="179" spans="1:13" ht="25.5" outlineLevel="1">
      <c r="A179" s="51"/>
      <c r="B179" s="51"/>
      <c r="C179" s="44">
        <v>4350</v>
      </c>
      <c r="D179" s="45" t="s">
        <v>42</v>
      </c>
      <c r="E179" s="76">
        <v>1100</v>
      </c>
      <c r="F179" s="42" t="e">
        <f>#REF!</f>
        <v>#REF!</v>
      </c>
      <c r="G179" s="46">
        <v>1125</v>
      </c>
      <c r="H179" s="46">
        <v>1130</v>
      </c>
      <c r="I179" s="46"/>
      <c r="J179" s="47">
        <v>1130</v>
      </c>
      <c r="K179" s="47">
        <v>99</v>
      </c>
      <c r="L179" s="47"/>
      <c r="M179" s="38">
        <f t="shared" si="7"/>
        <v>1229</v>
      </c>
    </row>
    <row r="180" spans="1:13" ht="38.25" outlineLevel="1">
      <c r="A180" s="51"/>
      <c r="B180" s="51"/>
      <c r="C180" s="44">
        <v>4360</v>
      </c>
      <c r="D180" s="45" t="s">
        <v>49</v>
      </c>
      <c r="E180" s="76">
        <v>1200</v>
      </c>
      <c r="F180" s="42" t="e">
        <f>#REF!</f>
        <v>#REF!</v>
      </c>
      <c r="G180" s="46">
        <v>1228</v>
      </c>
      <c r="H180" s="46">
        <v>1230</v>
      </c>
      <c r="I180" s="46"/>
      <c r="J180" s="47">
        <v>1230</v>
      </c>
      <c r="K180" s="47">
        <v>134</v>
      </c>
      <c r="L180" s="47"/>
      <c r="M180" s="38">
        <f t="shared" si="7"/>
        <v>1364</v>
      </c>
    </row>
    <row r="181" spans="1:13" ht="38.25" outlineLevel="1">
      <c r="A181" s="51"/>
      <c r="B181" s="51"/>
      <c r="C181" s="44">
        <v>4370</v>
      </c>
      <c r="D181" s="45" t="s">
        <v>45</v>
      </c>
      <c r="E181" s="76">
        <v>5000</v>
      </c>
      <c r="F181" s="42" t="e">
        <f>#REF!</f>
        <v>#REF!</v>
      </c>
      <c r="G181" s="46">
        <v>5115</v>
      </c>
      <c r="H181" s="46">
        <v>5100</v>
      </c>
      <c r="I181" s="46"/>
      <c r="J181" s="47">
        <v>5100</v>
      </c>
      <c r="K181" s="47"/>
      <c r="L181" s="47">
        <v>1151</v>
      </c>
      <c r="M181" s="38">
        <f t="shared" si="7"/>
        <v>3949</v>
      </c>
    </row>
    <row r="182" spans="1:13" ht="14.25" outlineLevel="1">
      <c r="A182" s="51"/>
      <c r="B182" s="51"/>
      <c r="C182" s="44">
        <v>4410</v>
      </c>
      <c r="D182" s="45" t="s">
        <v>10</v>
      </c>
      <c r="E182" s="76">
        <v>3000</v>
      </c>
      <c r="F182" s="42" t="e">
        <f>#REF!</f>
        <v>#REF!</v>
      </c>
      <c r="G182" s="46">
        <v>3069</v>
      </c>
      <c r="H182" s="46">
        <v>3070</v>
      </c>
      <c r="I182" s="46"/>
      <c r="J182" s="47">
        <v>3070</v>
      </c>
      <c r="K182" s="47"/>
      <c r="L182" s="47">
        <v>597</v>
      </c>
      <c r="M182" s="38">
        <f t="shared" si="7"/>
        <v>2473</v>
      </c>
    </row>
    <row r="183" spans="1:13" ht="14.25" outlineLevel="1">
      <c r="A183" s="51"/>
      <c r="B183" s="51"/>
      <c r="C183" s="44">
        <v>4430</v>
      </c>
      <c r="D183" s="45" t="s">
        <v>11</v>
      </c>
      <c r="E183" s="76">
        <v>2500</v>
      </c>
      <c r="F183" s="42" t="e">
        <f>#REF!</f>
        <v>#REF!</v>
      </c>
      <c r="G183" s="46">
        <v>2557</v>
      </c>
      <c r="H183" s="46">
        <v>2560</v>
      </c>
      <c r="I183" s="46"/>
      <c r="J183" s="47">
        <v>2560</v>
      </c>
      <c r="K183" s="47"/>
      <c r="L183" s="47">
        <v>54</v>
      </c>
      <c r="M183" s="38">
        <f t="shared" si="7"/>
        <v>2506</v>
      </c>
    </row>
    <row r="184" spans="1:13" ht="14.25" outlineLevel="1">
      <c r="A184" s="51"/>
      <c r="B184" s="51"/>
      <c r="C184" s="44">
        <v>4480</v>
      </c>
      <c r="D184" s="45" t="s">
        <v>72</v>
      </c>
      <c r="E184" s="76">
        <v>5000</v>
      </c>
      <c r="F184" s="42" t="e">
        <f>#REF!</f>
        <v>#REF!</v>
      </c>
      <c r="G184" s="46">
        <v>4500</v>
      </c>
      <c r="H184" s="46">
        <v>4500</v>
      </c>
      <c r="I184" s="46"/>
      <c r="J184" s="47">
        <v>4500</v>
      </c>
      <c r="K184" s="47"/>
      <c r="L184" s="47">
        <v>149</v>
      </c>
      <c r="M184" s="38">
        <f t="shared" si="7"/>
        <v>4351</v>
      </c>
    </row>
    <row r="185" spans="1:13" ht="14.25" outlineLevel="1">
      <c r="A185" s="51"/>
      <c r="B185" s="51"/>
      <c r="C185" s="44">
        <v>4520</v>
      </c>
      <c r="D185" s="45" t="s">
        <v>94</v>
      </c>
      <c r="E185" s="76">
        <v>1300</v>
      </c>
      <c r="F185" s="42" t="e">
        <f>#REF!</f>
        <v>#REF!</v>
      </c>
      <c r="G185" s="46">
        <v>1300</v>
      </c>
      <c r="H185" s="46">
        <v>1300</v>
      </c>
      <c r="I185" s="46"/>
      <c r="J185" s="47">
        <v>1300</v>
      </c>
      <c r="K185" s="47"/>
      <c r="L185" s="47">
        <v>297</v>
      </c>
      <c r="M185" s="38">
        <f t="shared" si="7"/>
        <v>1003</v>
      </c>
    </row>
    <row r="186" spans="1:13" ht="38.25" outlineLevel="1">
      <c r="A186" s="51"/>
      <c r="B186" s="51"/>
      <c r="C186" s="44">
        <v>4740</v>
      </c>
      <c r="D186" s="45" t="s">
        <v>47</v>
      </c>
      <c r="E186" s="76">
        <v>1200</v>
      </c>
      <c r="F186" s="42" t="e">
        <f>#REF!</f>
        <v>#REF!</v>
      </c>
      <c r="G186" s="46">
        <v>1228</v>
      </c>
      <c r="H186" s="46">
        <v>1230</v>
      </c>
      <c r="I186" s="46"/>
      <c r="J186" s="47">
        <v>1230</v>
      </c>
      <c r="K186" s="47">
        <v>39</v>
      </c>
      <c r="L186" s="47"/>
      <c r="M186" s="38">
        <f t="shared" si="7"/>
        <v>1269</v>
      </c>
    </row>
    <row r="187" spans="1:13" ht="25.5" outlineLevel="1">
      <c r="A187" s="51"/>
      <c r="B187" s="51"/>
      <c r="C187" s="44">
        <v>4750</v>
      </c>
      <c r="D187" s="45" t="s">
        <v>48</v>
      </c>
      <c r="E187" s="76">
        <v>1000</v>
      </c>
      <c r="F187" s="42" t="e">
        <f>#REF!</f>
        <v>#REF!</v>
      </c>
      <c r="G187" s="46">
        <v>3000</v>
      </c>
      <c r="H187" s="46">
        <v>1030</v>
      </c>
      <c r="I187" s="46"/>
      <c r="J187" s="47">
        <v>3530</v>
      </c>
      <c r="K187" s="47">
        <v>2175</v>
      </c>
      <c r="L187" s="47"/>
      <c r="M187" s="38">
        <f t="shared" si="7"/>
        <v>5705</v>
      </c>
    </row>
    <row r="188" spans="1:13" s="15" customFormat="1" ht="15">
      <c r="A188" s="39"/>
      <c r="B188" s="39">
        <v>85202</v>
      </c>
      <c r="C188" s="40"/>
      <c r="D188" s="41" t="s">
        <v>95</v>
      </c>
      <c r="E188" s="48">
        <f>SUM(E189:E216)</f>
        <v>8597665</v>
      </c>
      <c r="F188" s="48">
        <f>SUM(F189:F216)</f>
        <v>9747099</v>
      </c>
      <c r="G188" s="48">
        <f>SUM(G189:G216)</f>
        <v>9857639</v>
      </c>
      <c r="H188" s="48">
        <f>SUM(H189:H216)</f>
        <v>9551292</v>
      </c>
      <c r="I188" s="48"/>
      <c r="J188" s="49"/>
      <c r="K188" s="49">
        <f>SUM(K189:K216)</f>
        <v>75365</v>
      </c>
      <c r="L188" s="49">
        <f>SUM(L189:L216)</f>
        <v>73527</v>
      </c>
      <c r="M188" s="38">
        <f aca="true" t="shared" si="8" ref="M188:M246">J188+K188-L188</f>
        <v>1838</v>
      </c>
    </row>
    <row r="189" spans="1:13" ht="25.5" outlineLevel="1">
      <c r="A189" s="51"/>
      <c r="B189" s="51"/>
      <c r="C189" s="44">
        <v>3020</v>
      </c>
      <c r="D189" s="45" t="s">
        <v>96</v>
      </c>
      <c r="E189" s="42">
        <f aca="true" t="shared" si="9" ref="E189:H193">E218+E245+E272+E299</f>
        <v>78600</v>
      </c>
      <c r="F189" s="42">
        <f t="shared" si="9"/>
        <v>34800</v>
      </c>
      <c r="G189" s="50">
        <f t="shared" si="9"/>
        <v>34090</v>
      </c>
      <c r="H189" s="50">
        <f t="shared" si="9"/>
        <v>24600</v>
      </c>
      <c r="I189" s="50"/>
      <c r="J189" s="56">
        <v>26053</v>
      </c>
      <c r="K189" s="56">
        <f>K218+K245+K272+K299</f>
        <v>860</v>
      </c>
      <c r="L189" s="56">
        <f>L218+L245+L272+L299</f>
        <v>0</v>
      </c>
      <c r="M189" s="38">
        <f t="shared" si="8"/>
        <v>26913</v>
      </c>
    </row>
    <row r="190" spans="1:13" ht="14.25" outlineLevel="1">
      <c r="A190" s="51"/>
      <c r="B190" s="51"/>
      <c r="C190" s="44">
        <v>4010</v>
      </c>
      <c r="D190" s="45" t="s">
        <v>5</v>
      </c>
      <c r="E190" s="42">
        <f t="shared" si="9"/>
        <v>4248770</v>
      </c>
      <c r="F190" s="42">
        <f t="shared" si="9"/>
        <v>4510000</v>
      </c>
      <c r="G190" s="50">
        <f t="shared" si="9"/>
        <v>5062743</v>
      </c>
      <c r="H190" s="50">
        <f t="shared" si="9"/>
        <v>5022032</v>
      </c>
      <c r="I190" s="50">
        <v>4926200</v>
      </c>
      <c r="J190" s="56">
        <v>5139772</v>
      </c>
      <c r="K190" s="56">
        <v>6962</v>
      </c>
      <c r="L190" s="56"/>
      <c r="M190" s="38">
        <f t="shared" si="8"/>
        <v>5146734</v>
      </c>
    </row>
    <row r="191" spans="1:13" ht="14.25" outlineLevel="1">
      <c r="A191" s="51"/>
      <c r="B191" s="51"/>
      <c r="C191" s="44">
        <v>4040</v>
      </c>
      <c r="D191" s="45" t="s">
        <v>6</v>
      </c>
      <c r="E191" s="42">
        <f t="shared" si="9"/>
        <v>351000</v>
      </c>
      <c r="F191" s="42">
        <f t="shared" si="9"/>
        <v>341446</v>
      </c>
      <c r="G191" s="50">
        <f t="shared" si="9"/>
        <v>376200</v>
      </c>
      <c r="H191" s="50">
        <f t="shared" si="9"/>
        <v>389660</v>
      </c>
      <c r="I191" s="50"/>
      <c r="J191" s="56">
        <f aca="true" t="shared" si="10" ref="J191:L193">J220+J247+J274+J301</f>
        <v>359062</v>
      </c>
      <c r="K191" s="56">
        <f t="shared" si="10"/>
        <v>0</v>
      </c>
      <c r="L191" s="56">
        <f t="shared" si="10"/>
        <v>1150</v>
      </c>
      <c r="M191" s="38">
        <f t="shared" si="8"/>
        <v>357912</v>
      </c>
    </row>
    <row r="192" spans="1:13" ht="14.25" outlineLevel="1">
      <c r="A192" s="51"/>
      <c r="B192" s="51"/>
      <c r="C192" s="44">
        <v>4110</v>
      </c>
      <c r="D192" s="45" t="s">
        <v>63</v>
      </c>
      <c r="E192" s="42">
        <f t="shared" si="9"/>
        <v>771300</v>
      </c>
      <c r="F192" s="42">
        <f t="shared" si="9"/>
        <v>805230</v>
      </c>
      <c r="G192" s="50">
        <f t="shared" si="9"/>
        <v>831990</v>
      </c>
      <c r="H192" s="50">
        <f t="shared" si="9"/>
        <v>825450</v>
      </c>
      <c r="I192" s="50"/>
      <c r="J192" s="56">
        <f t="shared" si="10"/>
        <v>842772</v>
      </c>
      <c r="K192" s="56">
        <f t="shared" si="10"/>
        <v>0</v>
      </c>
      <c r="L192" s="56">
        <f t="shared" si="10"/>
        <v>16646</v>
      </c>
      <c r="M192" s="38">
        <f t="shared" si="8"/>
        <v>826126</v>
      </c>
    </row>
    <row r="193" spans="1:13" ht="14.25" outlineLevel="1">
      <c r="A193" s="51"/>
      <c r="B193" s="51"/>
      <c r="C193" s="44">
        <v>4120</v>
      </c>
      <c r="D193" s="45" t="s">
        <v>7</v>
      </c>
      <c r="E193" s="42">
        <f t="shared" si="9"/>
        <v>111020</v>
      </c>
      <c r="F193" s="42">
        <f t="shared" si="9"/>
        <v>116280</v>
      </c>
      <c r="G193" s="50">
        <f t="shared" si="9"/>
        <v>125956</v>
      </c>
      <c r="H193" s="50">
        <f t="shared" si="9"/>
        <v>128200</v>
      </c>
      <c r="I193" s="50"/>
      <c r="J193" s="56">
        <f t="shared" si="10"/>
        <v>131346</v>
      </c>
      <c r="K193" s="56">
        <f t="shared" si="10"/>
        <v>7792</v>
      </c>
      <c r="L193" s="56">
        <f t="shared" si="10"/>
        <v>0</v>
      </c>
      <c r="M193" s="38">
        <f t="shared" si="8"/>
        <v>139138</v>
      </c>
    </row>
    <row r="194" spans="1:13" ht="14.25" hidden="1" outlineLevel="1">
      <c r="A194" s="51"/>
      <c r="B194" s="51"/>
      <c r="C194" s="44">
        <v>4140</v>
      </c>
      <c r="D194" s="45" t="s">
        <v>41</v>
      </c>
      <c r="E194" s="42">
        <f>E250</f>
        <v>0</v>
      </c>
      <c r="F194" s="42">
        <f>F250</f>
        <v>7000</v>
      </c>
      <c r="G194" s="42">
        <f>G250</f>
        <v>0</v>
      </c>
      <c r="H194" s="42">
        <f>H250</f>
        <v>0</v>
      </c>
      <c r="I194" s="42"/>
      <c r="J194" s="43">
        <v>364</v>
      </c>
      <c r="K194" s="43"/>
      <c r="L194" s="43">
        <f>L250</f>
        <v>0</v>
      </c>
      <c r="M194" s="38">
        <f t="shared" si="8"/>
        <v>364</v>
      </c>
    </row>
    <row r="195" spans="1:13" ht="14.25" outlineLevel="1">
      <c r="A195" s="51"/>
      <c r="B195" s="51"/>
      <c r="C195" s="44">
        <v>4170</v>
      </c>
      <c r="D195" s="45" t="s">
        <v>39</v>
      </c>
      <c r="E195" s="42">
        <f aca="true" t="shared" si="11" ref="E195:H205">E223+E251+E278+E304</f>
        <v>17900</v>
      </c>
      <c r="F195" s="42">
        <f t="shared" si="11"/>
        <v>18020</v>
      </c>
      <c r="G195" s="50">
        <f t="shared" si="11"/>
        <v>111400</v>
      </c>
      <c r="H195" s="50">
        <f t="shared" si="11"/>
        <v>109900</v>
      </c>
      <c r="I195" s="50"/>
      <c r="J195" s="56">
        <f aca="true" t="shared" si="12" ref="J195:L205">J223+J251+J278+J304</f>
        <v>39055</v>
      </c>
      <c r="K195" s="56">
        <f t="shared" si="12"/>
        <v>2018</v>
      </c>
      <c r="L195" s="56">
        <f t="shared" si="12"/>
        <v>300</v>
      </c>
      <c r="M195" s="38">
        <f t="shared" si="8"/>
        <v>40773</v>
      </c>
    </row>
    <row r="196" spans="1:13" ht="14.25" outlineLevel="1">
      <c r="A196" s="51"/>
      <c r="B196" s="51"/>
      <c r="C196" s="44">
        <v>4210</v>
      </c>
      <c r="D196" s="45" t="s">
        <v>4</v>
      </c>
      <c r="E196" s="42">
        <f t="shared" si="11"/>
        <v>975900</v>
      </c>
      <c r="F196" s="42">
        <f t="shared" si="11"/>
        <v>987851</v>
      </c>
      <c r="G196" s="50">
        <f t="shared" si="11"/>
        <v>1235100</v>
      </c>
      <c r="H196" s="50">
        <f t="shared" si="11"/>
        <v>1010700</v>
      </c>
      <c r="I196" s="50"/>
      <c r="J196" s="56">
        <f t="shared" si="12"/>
        <v>1110946</v>
      </c>
      <c r="K196" s="56">
        <f t="shared" si="12"/>
        <v>8214</v>
      </c>
      <c r="L196" s="56">
        <f t="shared" si="12"/>
        <v>9124</v>
      </c>
      <c r="M196" s="38">
        <f t="shared" si="8"/>
        <v>1110036</v>
      </c>
    </row>
    <row r="197" spans="1:13" ht="14.25" outlineLevel="1">
      <c r="A197" s="51"/>
      <c r="B197" s="51"/>
      <c r="C197" s="44">
        <v>4220</v>
      </c>
      <c r="D197" s="45" t="s">
        <v>92</v>
      </c>
      <c r="E197" s="42">
        <f t="shared" si="11"/>
        <v>887400</v>
      </c>
      <c r="F197" s="42">
        <f t="shared" si="11"/>
        <v>887400</v>
      </c>
      <c r="G197" s="50">
        <f t="shared" si="11"/>
        <v>865160</v>
      </c>
      <c r="H197" s="50">
        <f t="shared" si="11"/>
        <v>882600</v>
      </c>
      <c r="I197" s="50"/>
      <c r="J197" s="56">
        <f t="shared" si="12"/>
        <v>549346</v>
      </c>
      <c r="K197" s="56">
        <f t="shared" si="12"/>
        <v>0</v>
      </c>
      <c r="L197" s="56">
        <f t="shared" si="12"/>
        <v>5215</v>
      </c>
      <c r="M197" s="38">
        <f t="shared" si="8"/>
        <v>544131</v>
      </c>
    </row>
    <row r="198" spans="1:13" ht="25.5" outlineLevel="1">
      <c r="A198" s="51"/>
      <c r="B198" s="51"/>
      <c r="C198" s="44">
        <v>4230</v>
      </c>
      <c r="D198" s="45" t="s">
        <v>83</v>
      </c>
      <c r="E198" s="42">
        <f t="shared" si="11"/>
        <v>134720</v>
      </c>
      <c r="F198" s="42">
        <f t="shared" si="11"/>
        <v>142475</v>
      </c>
      <c r="G198" s="50">
        <f t="shared" si="11"/>
        <v>168100</v>
      </c>
      <c r="H198" s="50">
        <f t="shared" si="11"/>
        <v>158330</v>
      </c>
      <c r="I198" s="50"/>
      <c r="J198" s="56">
        <f t="shared" si="12"/>
        <v>192830</v>
      </c>
      <c r="K198" s="56">
        <f t="shared" si="12"/>
        <v>1523</v>
      </c>
      <c r="L198" s="56">
        <f t="shared" si="12"/>
        <v>9594</v>
      </c>
      <c r="M198" s="38">
        <f t="shared" si="8"/>
        <v>184759</v>
      </c>
    </row>
    <row r="199" spans="1:13" ht="14.25" outlineLevel="1">
      <c r="A199" s="51"/>
      <c r="B199" s="51"/>
      <c r="C199" s="44">
        <v>4260</v>
      </c>
      <c r="D199" s="45" t="s">
        <v>8</v>
      </c>
      <c r="E199" s="42">
        <f t="shared" si="11"/>
        <v>225700</v>
      </c>
      <c r="F199" s="42">
        <f t="shared" si="11"/>
        <v>225700</v>
      </c>
      <c r="G199" s="50">
        <f t="shared" si="11"/>
        <v>243500</v>
      </c>
      <c r="H199" s="50">
        <f t="shared" si="11"/>
        <v>230900</v>
      </c>
      <c r="I199" s="50"/>
      <c r="J199" s="56">
        <f t="shared" si="12"/>
        <v>283497</v>
      </c>
      <c r="K199" s="56">
        <f t="shared" si="12"/>
        <v>4166</v>
      </c>
      <c r="L199" s="56">
        <f t="shared" si="12"/>
        <v>1363</v>
      </c>
      <c r="M199" s="38">
        <f t="shared" si="8"/>
        <v>286300</v>
      </c>
    </row>
    <row r="200" spans="1:13" ht="14.25" outlineLevel="1">
      <c r="A200" s="51"/>
      <c r="B200" s="51"/>
      <c r="C200" s="44">
        <v>4270</v>
      </c>
      <c r="D200" s="45" t="s">
        <v>9</v>
      </c>
      <c r="E200" s="42">
        <f t="shared" si="11"/>
        <v>88790</v>
      </c>
      <c r="F200" s="42">
        <f t="shared" si="11"/>
        <v>208540</v>
      </c>
      <c r="G200" s="50">
        <f t="shared" si="11"/>
        <v>98500</v>
      </c>
      <c r="H200" s="50">
        <f t="shared" si="11"/>
        <v>96200</v>
      </c>
      <c r="I200" s="50"/>
      <c r="J200" s="56">
        <f t="shared" si="12"/>
        <v>200475</v>
      </c>
      <c r="K200" s="56">
        <f t="shared" si="12"/>
        <v>3856</v>
      </c>
      <c r="L200" s="56">
        <f t="shared" si="12"/>
        <v>17154</v>
      </c>
      <c r="M200" s="38">
        <f t="shared" si="8"/>
        <v>187177</v>
      </c>
    </row>
    <row r="201" spans="1:13" ht="14.25" outlineLevel="1">
      <c r="A201" s="51"/>
      <c r="B201" s="51"/>
      <c r="C201" s="44">
        <v>4280</v>
      </c>
      <c r="D201" s="45" t="s">
        <v>19</v>
      </c>
      <c r="E201" s="42">
        <f t="shared" si="11"/>
        <v>14430</v>
      </c>
      <c r="F201" s="42">
        <f t="shared" si="11"/>
        <v>14430</v>
      </c>
      <c r="G201" s="50">
        <f t="shared" si="11"/>
        <v>13550</v>
      </c>
      <c r="H201" s="50">
        <f t="shared" si="11"/>
        <v>13520</v>
      </c>
      <c r="I201" s="50"/>
      <c r="J201" s="56">
        <f t="shared" si="12"/>
        <v>9591</v>
      </c>
      <c r="K201" s="56">
        <f t="shared" si="12"/>
        <v>73</v>
      </c>
      <c r="L201" s="56">
        <f t="shared" si="12"/>
        <v>634</v>
      </c>
      <c r="M201" s="38">
        <f t="shared" si="8"/>
        <v>9030</v>
      </c>
    </row>
    <row r="202" spans="1:13" ht="14.25" outlineLevel="1">
      <c r="A202" s="51"/>
      <c r="B202" s="51"/>
      <c r="C202" s="44">
        <v>4300</v>
      </c>
      <c r="D202" s="45" t="s">
        <v>18</v>
      </c>
      <c r="E202" s="42">
        <f t="shared" si="11"/>
        <v>251650</v>
      </c>
      <c r="F202" s="42">
        <f t="shared" si="11"/>
        <v>246535</v>
      </c>
      <c r="G202" s="50">
        <f t="shared" si="11"/>
        <v>264850</v>
      </c>
      <c r="H202" s="50">
        <f t="shared" si="11"/>
        <v>250800</v>
      </c>
      <c r="I202" s="50"/>
      <c r="J202" s="56">
        <f t="shared" si="12"/>
        <v>784500</v>
      </c>
      <c r="K202" s="56">
        <f t="shared" si="12"/>
        <v>23514</v>
      </c>
      <c r="L202" s="56">
        <f t="shared" si="12"/>
        <v>3427</v>
      </c>
      <c r="M202" s="38">
        <f t="shared" si="8"/>
        <v>804587</v>
      </c>
    </row>
    <row r="203" spans="1:13" ht="25.5" outlineLevel="1">
      <c r="A203" s="51"/>
      <c r="B203" s="51"/>
      <c r="C203" s="44">
        <v>4350</v>
      </c>
      <c r="D203" s="45" t="s">
        <v>42</v>
      </c>
      <c r="E203" s="42">
        <f t="shared" si="11"/>
        <v>9330</v>
      </c>
      <c r="F203" s="42">
        <f t="shared" si="11"/>
        <v>7330</v>
      </c>
      <c r="G203" s="50">
        <f t="shared" si="11"/>
        <v>8050</v>
      </c>
      <c r="H203" s="50">
        <f t="shared" si="11"/>
        <v>7500</v>
      </c>
      <c r="I203" s="50"/>
      <c r="J203" s="56">
        <f t="shared" si="12"/>
        <v>6015</v>
      </c>
      <c r="K203" s="56">
        <f t="shared" si="12"/>
        <v>0</v>
      </c>
      <c r="L203" s="56">
        <f t="shared" si="12"/>
        <v>437</v>
      </c>
      <c r="M203" s="38">
        <f t="shared" si="8"/>
        <v>5578</v>
      </c>
    </row>
    <row r="204" spans="1:13" ht="38.25" outlineLevel="1">
      <c r="A204" s="51"/>
      <c r="B204" s="51"/>
      <c r="C204" s="44">
        <v>4360</v>
      </c>
      <c r="D204" s="45" t="s">
        <v>49</v>
      </c>
      <c r="E204" s="42">
        <f t="shared" si="11"/>
        <v>16000</v>
      </c>
      <c r="F204" s="42">
        <f t="shared" si="11"/>
        <v>16000</v>
      </c>
      <c r="G204" s="50">
        <f t="shared" si="11"/>
        <v>15400</v>
      </c>
      <c r="H204" s="50">
        <f t="shared" si="11"/>
        <v>15250</v>
      </c>
      <c r="I204" s="50"/>
      <c r="J204" s="56">
        <f t="shared" si="12"/>
        <v>15450</v>
      </c>
      <c r="K204" s="56">
        <f t="shared" si="12"/>
        <v>194</v>
      </c>
      <c r="L204" s="56">
        <f t="shared" si="12"/>
        <v>2560</v>
      </c>
      <c r="M204" s="38">
        <f t="shared" si="8"/>
        <v>13084</v>
      </c>
    </row>
    <row r="205" spans="1:13" ht="38.25" outlineLevel="1">
      <c r="A205" s="51"/>
      <c r="B205" s="51"/>
      <c r="C205" s="44">
        <v>4370</v>
      </c>
      <c r="D205" s="45" t="s">
        <v>45</v>
      </c>
      <c r="E205" s="42">
        <f t="shared" si="11"/>
        <v>45700</v>
      </c>
      <c r="F205" s="42">
        <f t="shared" si="11"/>
        <v>45700</v>
      </c>
      <c r="G205" s="50">
        <f t="shared" si="11"/>
        <v>40050</v>
      </c>
      <c r="H205" s="50">
        <f t="shared" si="11"/>
        <v>40050</v>
      </c>
      <c r="I205" s="50"/>
      <c r="J205" s="56">
        <f t="shared" si="12"/>
        <v>25250</v>
      </c>
      <c r="K205" s="56">
        <f t="shared" si="12"/>
        <v>71</v>
      </c>
      <c r="L205" s="56">
        <f t="shared" si="12"/>
        <v>857</v>
      </c>
      <c r="M205" s="38">
        <f t="shared" si="8"/>
        <v>24464</v>
      </c>
    </row>
    <row r="206" spans="1:13" ht="25.5" hidden="1" outlineLevel="1">
      <c r="A206" s="51"/>
      <c r="B206" s="51"/>
      <c r="C206" s="44">
        <v>4390</v>
      </c>
      <c r="D206" s="45" t="s">
        <v>84</v>
      </c>
      <c r="E206" s="43">
        <f>E315</f>
        <v>0</v>
      </c>
      <c r="F206" s="43">
        <f>F315</f>
        <v>4026</v>
      </c>
      <c r="G206" s="43">
        <f>G315</f>
        <v>0</v>
      </c>
      <c r="H206" s="43">
        <f>H315</f>
        <v>0</v>
      </c>
      <c r="I206" s="43"/>
      <c r="J206" s="43">
        <f>J315</f>
        <v>0</v>
      </c>
      <c r="K206" s="43">
        <f>K315</f>
        <v>0</v>
      </c>
      <c r="L206" s="43">
        <f>L315</f>
        <v>0</v>
      </c>
      <c r="M206" s="38">
        <f t="shared" si="8"/>
        <v>0</v>
      </c>
    </row>
    <row r="207" spans="1:13" ht="14.25" outlineLevel="1">
      <c r="A207" s="51"/>
      <c r="B207" s="51"/>
      <c r="C207" s="44">
        <v>4410</v>
      </c>
      <c r="D207" s="45" t="s">
        <v>10</v>
      </c>
      <c r="E207" s="42">
        <f aca="true" t="shared" si="13" ref="E207:H210">E234+E262+E289+E316</f>
        <v>10690</v>
      </c>
      <c r="F207" s="42">
        <f t="shared" si="13"/>
        <v>7990</v>
      </c>
      <c r="G207" s="50">
        <f t="shared" si="13"/>
        <v>9400</v>
      </c>
      <c r="H207" s="50">
        <f t="shared" si="13"/>
        <v>7130</v>
      </c>
      <c r="I207" s="50"/>
      <c r="J207" s="56">
        <f aca="true" t="shared" si="14" ref="J207:L210">J234+J262+J289+J316</f>
        <v>7253</v>
      </c>
      <c r="K207" s="56">
        <f t="shared" si="14"/>
        <v>43</v>
      </c>
      <c r="L207" s="56">
        <f t="shared" si="14"/>
        <v>1225</v>
      </c>
      <c r="M207" s="38">
        <f t="shared" si="8"/>
        <v>6071</v>
      </c>
    </row>
    <row r="208" spans="1:13" ht="14.25" outlineLevel="1">
      <c r="A208" s="51"/>
      <c r="B208" s="51"/>
      <c r="C208" s="44">
        <v>4430</v>
      </c>
      <c r="D208" s="45" t="s">
        <v>11</v>
      </c>
      <c r="E208" s="42">
        <f t="shared" si="13"/>
        <v>30750</v>
      </c>
      <c r="F208" s="42">
        <f t="shared" si="13"/>
        <v>30750</v>
      </c>
      <c r="G208" s="50">
        <f t="shared" si="13"/>
        <v>31100</v>
      </c>
      <c r="H208" s="50">
        <f t="shared" si="13"/>
        <v>30970</v>
      </c>
      <c r="I208" s="50"/>
      <c r="J208" s="56">
        <f t="shared" si="14"/>
        <v>26561</v>
      </c>
      <c r="K208" s="56">
        <f t="shared" si="14"/>
        <v>0</v>
      </c>
      <c r="L208" s="56">
        <f t="shared" si="14"/>
        <v>2461</v>
      </c>
      <c r="M208" s="38">
        <f t="shared" si="8"/>
        <v>24100</v>
      </c>
    </row>
    <row r="209" spans="1:13" ht="25.5" outlineLevel="1">
      <c r="A209" s="51"/>
      <c r="B209" s="51"/>
      <c r="C209" s="44">
        <v>4440</v>
      </c>
      <c r="D209" s="45" t="s">
        <v>12</v>
      </c>
      <c r="E209" s="42">
        <f t="shared" si="13"/>
        <v>176900</v>
      </c>
      <c r="F209" s="42">
        <f t="shared" si="13"/>
        <v>184653</v>
      </c>
      <c r="G209" s="50">
        <f t="shared" si="13"/>
        <v>184300</v>
      </c>
      <c r="H209" s="50">
        <f t="shared" si="13"/>
        <v>185960</v>
      </c>
      <c r="I209" s="50"/>
      <c r="J209" s="56">
        <f t="shared" si="14"/>
        <v>223110</v>
      </c>
      <c r="K209" s="56">
        <f t="shared" si="14"/>
        <v>11040</v>
      </c>
      <c r="L209" s="56">
        <f t="shared" si="14"/>
        <v>0</v>
      </c>
      <c r="M209" s="38">
        <f t="shared" si="8"/>
        <v>234150</v>
      </c>
    </row>
    <row r="210" spans="1:13" ht="14.25" outlineLevel="1">
      <c r="A210" s="51"/>
      <c r="B210" s="51"/>
      <c r="C210" s="44">
        <v>4480</v>
      </c>
      <c r="D210" s="45" t="s">
        <v>72</v>
      </c>
      <c r="E210" s="42">
        <f t="shared" si="13"/>
        <v>31470</v>
      </c>
      <c r="F210" s="42">
        <f t="shared" si="13"/>
        <v>30883</v>
      </c>
      <c r="G210" s="50">
        <f t="shared" si="13"/>
        <v>34100</v>
      </c>
      <c r="H210" s="50">
        <f t="shared" si="13"/>
        <v>31660</v>
      </c>
      <c r="I210" s="50"/>
      <c r="J210" s="56">
        <f t="shared" si="14"/>
        <v>37752</v>
      </c>
      <c r="K210" s="56">
        <f t="shared" si="14"/>
        <v>0</v>
      </c>
      <c r="L210" s="56">
        <f t="shared" si="14"/>
        <v>1</v>
      </c>
      <c r="M210" s="38">
        <f t="shared" si="8"/>
        <v>37751</v>
      </c>
    </row>
    <row r="211" spans="1:13" ht="25.5" hidden="1" outlineLevel="1">
      <c r="A211" s="51"/>
      <c r="B211" s="51"/>
      <c r="C211" s="44">
        <v>4520</v>
      </c>
      <c r="D211" s="45" t="s">
        <v>97</v>
      </c>
      <c r="E211" s="42">
        <f>E238</f>
        <v>4600</v>
      </c>
      <c r="F211" s="42">
        <f>F238</f>
        <v>4600</v>
      </c>
      <c r="G211" s="50">
        <f>G238</f>
        <v>4600</v>
      </c>
      <c r="H211" s="50">
        <f>H238</f>
        <v>4600</v>
      </c>
      <c r="I211" s="50"/>
      <c r="J211" s="56">
        <f>J238</f>
        <v>4600</v>
      </c>
      <c r="K211" s="56">
        <f>K238</f>
        <v>0</v>
      </c>
      <c r="L211" s="56">
        <f>L238</f>
        <v>0</v>
      </c>
      <c r="M211" s="38">
        <f t="shared" si="8"/>
        <v>4600</v>
      </c>
    </row>
    <row r="212" spans="1:13" ht="25.5" outlineLevel="1">
      <c r="A212" s="51"/>
      <c r="B212" s="51"/>
      <c r="C212" s="44">
        <v>4700</v>
      </c>
      <c r="D212" s="45" t="s">
        <v>46</v>
      </c>
      <c r="E212" s="42">
        <f aca="true" t="shared" si="15" ref="E212:H214">E239+E266+E293+E320</f>
        <v>8000</v>
      </c>
      <c r="F212" s="42">
        <f t="shared" si="15"/>
        <v>13350</v>
      </c>
      <c r="G212" s="50">
        <f t="shared" si="15"/>
        <v>18400</v>
      </c>
      <c r="H212" s="50">
        <f t="shared" si="15"/>
        <v>14100</v>
      </c>
      <c r="I212" s="50"/>
      <c r="J212" s="56">
        <f aca="true" t="shared" si="16" ref="J212:L214">J239+J266+J293+J320</f>
        <v>10366</v>
      </c>
      <c r="K212" s="56">
        <f t="shared" si="16"/>
        <v>155</v>
      </c>
      <c r="L212" s="56">
        <f t="shared" si="16"/>
        <v>1085</v>
      </c>
      <c r="M212" s="38">
        <f t="shared" si="8"/>
        <v>9436</v>
      </c>
    </row>
    <row r="213" spans="1:13" ht="38.25" outlineLevel="1">
      <c r="A213" s="51"/>
      <c r="B213" s="51"/>
      <c r="C213" s="44">
        <v>4740</v>
      </c>
      <c r="D213" s="45" t="s">
        <v>47</v>
      </c>
      <c r="E213" s="42">
        <f t="shared" si="15"/>
        <v>5400</v>
      </c>
      <c r="F213" s="42">
        <f t="shared" si="15"/>
        <v>7800</v>
      </c>
      <c r="G213" s="50">
        <f t="shared" si="15"/>
        <v>8700</v>
      </c>
      <c r="H213" s="50">
        <f t="shared" si="15"/>
        <v>7910</v>
      </c>
      <c r="I213" s="50"/>
      <c r="J213" s="56">
        <f t="shared" si="16"/>
        <v>7160</v>
      </c>
      <c r="K213" s="56">
        <f t="shared" si="16"/>
        <v>0</v>
      </c>
      <c r="L213" s="56">
        <f t="shared" si="16"/>
        <v>294</v>
      </c>
      <c r="M213" s="38">
        <f t="shared" si="8"/>
        <v>6866</v>
      </c>
    </row>
    <row r="214" spans="1:13" ht="25.5" outlineLevel="1">
      <c r="A214" s="51"/>
      <c r="B214" s="51"/>
      <c r="C214" s="44">
        <v>4750</v>
      </c>
      <c r="D214" s="45" t="s">
        <v>48</v>
      </c>
      <c r="E214" s="42">
        <f t="shared" si="15"/>
        <v>2600</v>
      </c>
      <c r="F214" s="42">
        <f t="shared" si="15"/>
        <v>4600</v>
      </c>
      <c r="G214" s="50">
        <f t="shared" si="15"/>
        <v>14100</v>
      </c>
      <c r="H214" s="50">
        <f t="shared" si="15"/>
        <v>4970</v>
      </c>
      <c r="I214" s="50"/>
      <c r="J214" s="56">
        <f t="shared" si="16"/>
        <v>30970</v>
      </c>
      <c r="K214" s="56">
        <f t="shared" si="16"/>
        <v>4884</v>
      </c>
      <c r="L214" s="56">
        <f t="shared" si="16"/>
        <v>0</v>
      </c>
      <c r="M214" s="38">
        <f t="shared" si="8"/>
        <v>35854</v>
      </c>
    </row>
    <row r="215" spans="1:13" ht="25.5" hidden="1" outlineLevel="1">
      <c r="A215" s="32"/>
      <c r="B215" s="32"/>
      <c r="C215" s="57">
        <v>6050</v>
      </c>
      <c r="D215" s="77" t="s">
        <v>36</v>
      </c>
      <c r="E215" s="42">
        <f>E242+E269</f>
        <v>99045</v>
      </c>
      <c r="F215" s="42">
        <f>F242+F269</f>
        <v>805210</v>
      </c>
      <c r="G215" s="42">
        <f>G242+G269</f>
        <v>23300</v>
      </c>
      <c r="H215" s="42">
        <f>H242+H269</f>
        <v>23300</v>
      </c>
      <c r="I215" s="42"/>
      <c r="J215" s="43">
        <v>481649</v>
      </c>
      <c r="K215" s="43"/>
      <c r="L215" s="43"/>
      <c r="M215" s="38">
        <f t="shared" si="8"/>
        <v>481649</v>
      </c>
    </row>
    <row r="216" spans="1:13" ht="25.5" hidden="1" outlineLevel="2">
      <c r="A216" s="32"/>
      <c r="B216" s="32"/>
      <c r="C216" s="44">
        <v>6060</v>
      </c>
      <c r="D216" s="77" t="s">
        <v>53</v>
      </c>
      <c r="E216" s="78">
        <f>E243+E270+E297</f>
        <v>0</v>
      </c>
      <c r="F216" s="78">
        <f>F243+F270+F297</f>
        <v>38500</v>
      </c>
      <c r="G216" s="78">
        <f>G243+G270+G297</f>
        <v>35000</v>
      </c>
      <c r="H216" s="78">
        <f>H243+H270+H297</f>
        <v>35000</v>
      </c>
      <c r="I216" s="78"/>
      <c r="J216" s="79">
        <v>170000</v>
      </c>
      <c r="K216" s="80"/>
      <c r="L216" s="79"/>
      <c r="M216" s="38">
        <f t="shared" si="8"/>
        <v>170000</v>
      </c>
    </row>
    <row r="217" spans="1:13" ht="14.25" hidden="1">
      <c r="A217" s="51"/>
      <c r="B217" s="51"/>
      <c r="C217" s="44" t="s">
        <v>16</v>
      </c>
      <c r="D217" s="41" t="s">
        <v>98</v>
      </c>
      <c r="E217" s="42">
        <f>SUM(E218:E243)</f>
        <v>1518030</v>
      </c>
      <c r="F217" s="42">
        <f>SUM(F218:F243)</f>
        <v>1620627</v>
      </c>
      <c r="G217" s="42">
        <f>SUM(G218:G243)</f>
        <v>1882673</v>
      </c>
      <c r="H217" s="42">
        <f>SUM(H218:H243)</f>
        <v>1723028</v>
      </c>
      <c r="I217" s="42"/>
      <c r="J217" s="43">
        <f>SUM(J218:J243)</f>
        <v>1844078</v>
      </c>
      <c r="K217" s="43">
        <f>SUM(K218:K243)</f>
        <v>9140</v>
      </c>
      <c r="L217" s="43">
        <f>SUM(L218:L243)</f>
        <v>9140</v>
      </c>
      <c r="M217" s="38">
        <f t="shared" si="8"/>
        <v>1844078</v>
      </c>
    </row>
    <row r="218" spans="1:13" ht="25.5" hidden="1" outlineLevel="1">
      <c r="A218" s="51"/>
      <c r="B218" s="51"/>
      <c r="C218" s="44">
        <v>3020</v>
      </c>
      <c r="D218" s="45" t="s">
        <v>96</v>
      </c>
      <c r="E218" s="76">
        <v>3800</v>
      </c>
      <c r="F218" s="43">
        <v>3800</v>
      </c>
      <c r="G218" s="46">
        <v>9490</v>
      </c>
      <c r="H218" s="81">
        <v>3900</v>
      </c>
      <c r="I218" s="81"/>
      <c r="J218" s="82">
        <v>3900</v>
      </c>
      <c r="K218" s="82"/>
      <c r="L218" s="82"/>
      <c r="M218" s="38">
        <f t="shared" si="8"/>
        <v>3900</v>
      </c>
    </row>
    <row r="219" spans="1:13" ht="14.25" hidden="1" outlineLevel="1">
      <c r="A219" s="51"/>
      <c r="B219" s="51"/>
      <c r="C219" s="44">
        <v>4010</v>
      </c>
      <c r="D219" s="45" t="s">
        <v>5</v>
      </c>
      <c r="E219" s="76">
        <v>792300</v>
      </c>
      <c r="F219" s="43">
        <v>834710</v>
      </c>
      <c r="G219" s="46">
        <f>1795*46*12+2262+5904+6400+10100</f>
        <v>1015506</v>
      </c>
      <c r="H219" s="81">
        <v>950888</v>
      </c>
      <c r="I219" s="81"/>
      <c r="J219" s="82">
        <v>1004692</v>
      </c>
      <c r="K219" s="82"/>
      <c r="L219" s="82"/>
      <c r="M219" s="38">
        <f t="shared" si="8"/>
        <v>1004692</v>
      </c>
    </row>
    <row r="220" spans="1:13" ht="14.25" hidden="1" outlineLevel="1">
      <c r="A220" s="51"/>
      <c r="B220" s="51"/>
      <c r="C220" s="44">
        <v>4040</v>
      </c>
      <c r="D220" s="45" t="s">
        <v>6</v>
      </c>
      <c r="E220" s="76">
        <v>64800</v>
      </c>
      <c r="F220" s="43">
        <v>64800</v>
      </c>
      <c r="G220" s="46">
        <v>72200</v>
      </c>
      <c r="H220" s="81">
        <v>72400</v>
      </c>
      <c r="I220" s="81"/>
      <c r="J220" s="82">
        <v>67278</v>
      </c>
      <c r="K220" s="82"/>
      <c r="L220" s="82"/>
      <c r="M220" s="38">
        <f t="shared" si="8"/>
        <v>67278</v>
      </c>
    </row>
    <row r="221" spans="1:13" ht="14.25" hidden="1" outlineLevel="1">
      <c r="A221" s="51"/>
      <c r="B221" s="51"/>
      <c r="C221" s="44">
        <v>4110</v>
      </c>
      <c r="D221" s="45" t="s">
        <v>63</v>
      </c>
      <c r="E221" s="76">
        <v>144300</v>
      </c>
      <c r="F221" s="43">
        <v>151320</v>
      </c>
      <c r="G221" s="46">
        <f>158530+362+945+11600</f>
        <v>171437</v>
      </c>
      <c r="H221" s="81">
        <v>161100</v>
      </c>
      <c r="I221" s="81"/>
      <c r="J221" s="82">
        <v>171151</v>
      </c>
      <c r="K221" s="82"/>
      <c r="L221" s="82">
        <v>3159</v>
      </c>
      <c r="M221" s="38">
        <f t="shared" si="8"/>
        <v>167992</v>
      </c>
    </row>
    <row r="222" spans="1:13" ht="14.25" hidden="1" outlineLevel="1">
      <c r="A222" s="51"/>
      <c r="B222" s="51"/>
      <c r="C222" s="44">
        <v>4120</v>
      </c>
      <c r="D222" s="45" t="s">
        <v>7</v>
      </c>
      <c r="E222" s="76">
        <v>20800</v>
      </c>
      <c r="F222" s="43">
        <v>21770</v>
      </c>
      <c r="G222" s="46">
        <f>24280+55+145+1800</f>
        <v>26280</v>
      </c>
      <c r="H222" s="81">
        <v>24700</v>
      </c>
      <c r="I222" s="81"/>
      <c r="J222" s="82">
        <v>26295</v>
      </c>
      <c r="K222" s="82">
        <v>3159</v>
      </c>
      <c r="L222" s="82"/>
      <c r="M222" s="38">
        <f t="shared" si="8"/>
        <v>29454</v>
      </c>
    </row>
    <row r="223" spans="1:13" ht="14.25" hidden="1" outlineLevel="1">
      <c r="A223" s="51"/>
      <c r="B223" s="51"/>
      <c r="C223" s="44">
        <v>4170</v>
      </c>
      <c r="D223" s="45" t="s">
        <v>64</v>
      </c>
      <c r="E223" s="76">
        <v>3000</v>
      </c>
      <c r="F223" s="43">
        <v>3000</v>
      </c>
      <c r="G223" s="46">
        <v>5000</v>
      </c>
      <c r="H223" s="83">
        <v>4000</v>
      </c>
      <c r="I223" s="83"/>
      <c r="J223" s="83">
        <v>5700</v>
      </c>
      <c r="K223" s="83">
        <v>260</v>
      </c>
      <c r="L223" s="83"/>
      <c r="M223" s="38">
        <f t="shared" si="8"/>
        <v>5960</v>
      </c>
    </row>
    <row r="224" spans="1:13" ht="14.25" hidden="1" outlineLevel="1">
      <c r="A224" s="51"/>
      <c r="B224" s="51"/>
      <c r="C224" s="44">
        <v>4210</v>
      </c>
      <c r="D224" s="45" t="s">
        <v>4</v>
      </c>
      <c r="E224" s="76">
        <v>140700</v>
      </c>
      <c r="F224" s="43">
        <v>140700</v>
      </c>
      <c r="G224" s="46">
        <v>214800</v>
      </c>
      <c r="H224" s="81">
        <v>144000</v>
      </c>
      <c r="I224" s="81"/>
      <c r="J224" s="82">
        <v>165900</v>
      </c>
      <c r="K224" s="82">
        <v>2000</v>
      </c>
      <c r="L224" s="82"/>
      <c r="M224" s="38">
        <f t="shared" si="8"/>
        <v>167900</v>
      </c>
    </row>
    <row r="225" spans="1:13" ht="14.25" hidden="1" outlineLevel="1">
      <c r="A225" s="51"/>
      <c r="B225" s="51"/>
      <c r="C225" s="44">
        <v>4220</v>
      </c>
      <c r="D225" s="45" t="s">
        <v>92</v>
      </c>
      <c r="E225" s="76">
        <v>154600</v>
      </c>
      <c r="F225" s="43">
        <v>154600</v>
      </c>
      <c r="G225" s="46">
        <v>158160</v>
      </c>
      <c r="H225" s="81">
        <v>158200</v>
      </c>
      <c r="I225" s="81"/>
      <c r="J225" s="82">
        <v>158200</v>
      </c>
      <c r="K225" s="82"/>
      <c r="L225" s="82"/>
      <c r="M225" s="38">
        <f t="shared" si="8"/>
        <v>158200</v>
      </c>
    </row>
    <row r="226" spans="1:13" ht="25.5" hidden="1" outlineLevel="1">
      <c r="A226" s="51"/>
      <c r="B226" s="51"/>
      <c r="C226" s="44">
        <v>4230</v>
      </c>
      <c r="D226" s="45" t="s">
        <v>83</v>
      </c>
      <c r="E226" s="76">
        <v>24830</v>
      </c>
      <c r="F226" s="43">
        <f>21100+3730</f>
        <v>24830</v>
      </c>
      <c r="G226" s="46">
        <v>36000</v>
      </c>
      <c r="H226" s="81">
        <v>35600</v>
      </c>
      <c r="I226" s="81"/>
      <c r="J226" s="82">
        <v>39600</v>
      </c>
      <c r="K226" s="82"/>
      <c r="L226" s="82"/>
      <c r="M226" s="38">
        <f t="shared" si="8"/>
        <v>39600</v>
      </c>
    </row>
    <row r="227" spans="1:13" ht="14.25" hidden="1" outlineLevel="1">
      <c r="A227" s="51"/>
      <c r="B227" s="51"/>
      <c r="C227" s="44">
        <v>4260</v>
      </c>
      <c r="D227" s="45" t="s">
        <v>8</v>
      </c>
      <c r="E227" s="76">
        <v>13100</v>
      </c>
      <c r="F227" s="43">
        <v>13100</v>
      </c>
      <c r="G227" s="46">
        <v>13400</v>
      </c>
      <c r="H227" s="81">
        <v>13400</v>
      </c>
      <c r="I227" s="81"/>
      <c r="J227" s="82">
        <v>17500</v>
      </c>
      <c r="K227" s="82"/>
      <c r="L227" s="82"/>
      <c r="M227" s="38">
        <f t="shared" si="8"/>
        <v>17500</v>
      </c>
    </row>
    <row r="228" spans="1:13" ht="14.25" hidden="1" outlineLevel="1">
      <c r="A228" s="51"/>
      <c r="B228" s="51"/>
      <c r="C228" s="44">
        <v>4270</v>
      </c>
      <c r="D228" s="45" t="s">
        <v>9</v>
      </c>
      <c r="E228" s="76">
        <v>28290</v>
      </c>
      <c r="F228" s="43">
        <f>16700+11590</f>
        <v>28290</v>
      </c>
      <c r="G228" s="46">
        <v>31100</v>
      </c>
      <c r="H228" s="81">
        <v>29000</v>
      </c>
      <c r="I228" s="81"/>
      <c r="J228" s="82">
        <v>37200</v>
      </c>
      <c r="K228" s="82">
        <v>2910</v>
      </c>
      <c r="L228" s="82"/>
      <c r="M228" s="38">
        <f t="shared" si="8"/>
        <v>40110</v>
      </c>
    </row>
    <row r="229" spans="1:13" ht="14.25" hidden="1" outlineLevel="1">
      <c r="A229" s="51"/>
      <c r="B229" s="51"/>
      <c r="C229" s="44">
        <v>4280</v>
      </c>
      <c r="D229" s="45" t="s">
        <v>19</v>
      </c>
      <c r="E229" s="76">
        <v>3500</v>
      </c>
      <c r="F229" s="43">
        <v>3500</v>
      </c>
      <c r="G229" s="46">
        <v>3600</v>
      </c>
      <c r="H229" s="81">
        <v>3600</v>
      </c>
      <c r="I229" s="81"/>
      <c r="J229" s="82">
        <v>2600</v>
      </c>
      <c r="K229" s="82"/>
      <c r="L229" s="82">
        <v>462</v>
      </c>
      <c r="M229" s="38">
        <f t="shared" si="8"/>
        <v>2138</v>
      </c>
    </row>
    <row r="230" spans="1:13" ht="14.25" hidden="1" outlineLevel="1">
      <c r="A230" s="51"/>
      <c r="B230" s="51"/>
      <c r="C230" s="44">
        <v>4300</v>
      </c>
      <c r="D230" s="45" t="s">
        <v>18</v>
      </c>
      <c r="E230" s="76">
        <v>52600</v>
      </c>
      <c r="F230" s="43">
        <v>52600</v>
      </c>
      <c r="G230" s="46">
        <v>53800</v>
      </c>
      <c r="H230" s="81">
        <v>53800</v>
      </c>
      <c r="I230" s="81"/>
      <c r="J230" s="82">
        <v>53800</v>
      </c>
      <c r="K230" s="82"/>
      <c r="L230" s="82">
        <v>2910</v>
      </c>
      <c r="M230" s="38">
        <f t="shared" si="8"/>
        <v>50890</v>
      </c>
    </row>
    <row r="231" spans="1:13" ht="25.5" hidden="1" outlineLevel="1">
      <c r="A231" s="51"/>
      <c r="B231" s="51"/>
      <c r="C231" s="44">
        <v>4350</v>
      </c>
      <c r="D231" s="45" t="s">
        <v>42</v>
      </c>
      <c r="E231" s="76">
        <v>2030</v>
      </c>
      <c r="F231" s="43">
        <v>2030</v>
      </c>
      <c r="G231" s="46">
        <v>2100</v>
      </c>
      <c r="H231" s="81">
        <v>2100</v>
      </c>
      <c r="I231" s="81"/>
      <c r="J231" s="82">
        <v>1300</v>
      </c>
      <c r="K231" s="82"/>
      <c r="L231" s="82"/>
      <c r="M231" s="38">
        <f t="shared" si="8"/>
        <v>1300</v>
      </c>
    </row>
    <row r="232" spans="1:13" ht="38.25" hidden="1" outlineLevel="1">
      <c r="A232" s="51"/>
      <c r="B232" s="51"/>
      <c r="C232" s="44">
        <v>4360</v>
      </c>
      <c r="D232" s="45" t="s">
        <v>49</v>
      </c>
      <c r="E232" s="76">
        <v>2100</v>
      </c>
      <c r="F232" s="43">
        <v>2100</v>
      </c>
      <c r="G232" s="46">
        <v>2200</v>
      </c>
      <c r="H232" s="81">
        <v>2200</v>
      </c>
      <c r="I232" s="81"/>
      <c r="J232" s="82">
        <v>2200</v>
      </c>
      <c r="K232" s="82">
        <v>194</v>
      </c>
      <c r="L232" s="82"/>
      <c r="M232" s="38">
        <f t="shared" si="8"/>
        <v>2394</v>
      </c>
    </row>
    <row r="233" spans="1:13" ht="38.25" hidden="1" outlineLevel="1">
      <c r="A233" s="51"/>
      <c r="B233" s="51"/>
      <c r="C233" s="44">
        <v>4370</v>
      </c>
      <c r="D233" s="45" t="s">
        <v>45</v>
      </c>
      <c r="E233" s="76">
        <v>9100</v>
      </c>
      <c r="F233" s="43">
        <v>9100</v>
      </c>
      <c r="G233" s="46">
        <v>9300</v>
      </c>
      <c r="H233" s="81">
        <v>9300</v>
      </c>
      <c r="I233" s="81"/>
      <c r="J233" s="82">
        <v>4600</v>
      </c>
      <c r="K233" s="82"/>
      <c r="L233" s="82"/>
      <c r="M233" s="38">
        <f t="shared" si="8"/>
        <v>4600</v>
      </c>
    </row>
    <row r="234" spans="1:13" ht="14.25" hidden="1" outlineLevel="1">
      <c r="A234" s="51"/>
      <c r="B234" s="51"/>
      <c r="C234" s="44">
        <v>4410</v>
      </c>
      <c r="D234" s="45" t="s">
        <v>10</v>
      </c>
      <c r="E234" s="76">
        <v>2040</v>
      </c>
      <c r="F234" s="43">
        <v>2040</v>
      </c>
      <c r="G234" s="46">
        <v>2100</v>
      </c>
      <c r="H234" s="81">
        <v>2100</v>
      </c>
      <c r="I234" s="81"/>
      <c r="J234" s="82">
        <v>1100</v>
      </c>
      <c r="K234" s="82"/>
      <c r="L234" s="82">
        <v>415</v>
      </c>
      <c r="M234" s="38">
        <f t="shared" si="8"/>
        <v>685</v>
      </c>
    </row>
    <row r="235" spans="1:13" ht="14.25" hidden="1" outlineLevel="1">
      <c r="A235" s="51"/>
      <c r="B235" s="51"/>
      <c r="C235" s="44">
        <v>4430</v>
      </c>
      <c r="D235" s="45" t="s">
        <v>11</v>
      </c>
      <c r="E235" s="76">
        <v>6500</v>
      </c>
      <c r="F235" s="43">
        <v>6500</v>
      </c>
      <c r="G235" s="46">
        <v>6600</v>
      </c>
      <c r="H235" s="81">
        <v>6600</v>
      </c>
      <c r="I235" s="81"/>
      <c r="J235" s="82">
        <v>6600</v>
      </c>
      <c r="K235" s="82"/>
      <c r="L235" s="82">
        <v>2194</v>
      </c>
      <c r="M235" s="38">
        <f t="shared" si="8"/>
        <v>4406</v>
      </c>
    </row>
    <row r="236" spans="1:13" ht="25.5" hidden="1" outlineLevel="1">
      <c r="A236" s="51"/>
      <c r="B236" s="51"/>
      <c r="C236" s="44">
        <v>4440</v>
      </c>
      <c r="D236" s="45" t="s">
        <v>12</v>
      </c>
      <c r="E236" s="76">
        <v>33500</v>
      </c>
      <c r="F236" s="43">
        <v>34597</v>
      </c>
      <c r="G236" s="46">
        <v>34600</v>
      </c>
      <c r="H236" s="81">
        <v>35690</v>
      </c>
      <c r="I236" s="81"/>
      <c r="J236" s="82">
        <v>51812</v>
      </c>
      <c r="K236" s="82">
        <v>462</v>
      </c>
      <c r="L236" s="82"/>
      <c r="M236" s="38">
        <f t="shared" si="8"/>
        <v>52274</v>
      </c>
    </row>
    <row r="237" spans="1:13" ht="14.25" hidden="1" outlineLevel="1">
      <c r="A237" s="51"/>
      <c r="B237" s="51"/>
      <c r="C237" s="44">
        <v>4480</v>
      </c>
      <c r="D237" s="45" t="s">
        <v>72</v>
      </c>
      <c r="E237" s="76">
        <v>1430</v>
      </c>
      <c r="F237" s="43">
        <v>1430</v>
      </c>
      <c r="G237" s="46">
        <v>1500</v>
      </c>
      <c r="H237" s="81">
        <v>1500</v>
      </c>
      <c r="I237" s="81"/>
      <c r="J237" s="82">
        <v>2400</v>
      </c>
      <c r="K237" s="82"/>
      <c r="L237" s="82"/>
      <c r="M237" s="38">
        <f t="shared" si="8"/>
        <v>2400</v>
      </c>
    </row>
    <row r="238" spans="1:13" ht="25.5" hidden="1" outlineLevel="1">
      <c r="A238" s="51"/>
      <c r="B238" s="51"/>
      <c r="C238" s="44">
        <v>4520</v>
      </c>
      <c r="D238" s="45" t="s">
        <v>99</v>
      </c>
      <c r="E238" s="76">
        <v>4600</v>
      </c>
      <c r="F238" s="43">
        <v>4600</v>
      </c>
      <c r="G238" s="46">
        <v>4600</v>
      </c>
      <c r="H238" s="81">
        <v>4600</v>
      </c>
      <c r="I238" s="81"/>
      <c r="J238" s="82">
        <v>4600</v>
      </c>
      <c r="K238" s="82"/>
      <c r="L238" s="82"/>
      <c r="M238" s="38">
        <f t="shared" si="8"/>
        <v>4600</v>
      </c>
    </row>
    <row r="239" spans="1:13" ht="25.5" hidden="1" outlineLevel="1">
      <c r="A239" s="51"/>
      <c r="B239" s="51"/>
      <c r="C239" s="44">
        <v>4700</v>
      </c>
      <c r="D239" s="45" t="s">
        <v>46</v>
      </c>
      <c r="E239" s="76">
        <v>1500</v>
      </c>
      <c r="F239" s="43">
        <v>1500</v>
      </c>
      <c r="G239" s="46">
        <v>3500</v>
      </c>
      <c r="H239" s="81">
        <v>2000</v>
      </c>
      <c r="I239" s="81"/>
      <c r="J239" s="82">
        <v>2000</v>
      </c>
      <c r="K239" s="82">
        <v>155</v>
      </c>
      <c r="L239" s="82"/>
      <c r="M239" s="38">
        <f t="shared" si="8"/>
        <v>2155</v>
      </c>
    </row>
    <row r="240" spans="1:13" ht="38.25" hidden="1" outlineLevel="1">
      <c r="A240" s="51"/>
      <c r="B240" s="51"/>
      <c r="C240" s="44">
        <v>4740</v>
      </c>
      <c r="D240" s="45" t="s">
        <v>47</v>
      </c>
      <c r="E240" s="76">
        <v>1300</v>
      </c>
      <c r="F240" s="43">
        <v>1300</v>
      </c>
      <c r="G240" s="46">
        <v>1400</v>
      </c>
      <c r="H240" s="81">
        <v>1350</v>
      </c>
      <c r="I240" s="81"/>
      <c r="J240" s="82">
        <v>1350</v>
      </c>
      <c r="K240" s="82"/>
      <c r="L240" s="82"/>
      <c r="M240" s="38">
        <f t="shared" si="8"/>
        <v>1350</v>
      </c>
    </row>
    <row r="241" spans="1:13" ht="25.5" hidden="1" outlineLevel="1">
      <c r="A241" s="51"/>
      <c r="B241" s="51"/>
      <c r="C241" s="44">
        <v>4750</v>
      </c>
      <c r="D241" s="45" t="s">
        <v>48</v>
      </c>
      <c r="E241" s="76">
        <v>700</v>
      </c>
      <c r="F241" s="43">
        <v>700</v>
      </c>
      <c r="G241" s="46">
        <v>4000</v>
      </c>
      <c r="H241" s="81">
        <v>1000</v>
      </c>
      <c r="I241" s="81"/>
      <c r="J241" s="82">
        <v>3300</v>
      </c>
      <c r="K241" s="82"/>
      <c r="L241" s="82"/>
      <c r="M241" s="38">
        <f t="shared" si="8"/>
        <v>3300</v>
      </c>
    </row>
    <row r="242" spans="1:13" ht="14.25" hidden="1" outlineLevel="1">
      <c r="A242" s="51"/>
      <c r="B242" s="51"/>
      <c r="C242" s="44">
        <v>6050</v>
      </c>
      <c r="D242" s="45" t="s">
        <v>100</v>
      </c>
      <c r="E242" s="76">
        <v>6610</v>
      </c>
      <c r="F242" s="43">
        <v>31210</v>
      </c>
      <c r="G242" s="56">
        <v>0</v>
      </c>
      <c r="H242" s="56">
        <v>0</v>
      </c>
      <c r="I242" s="56"/>
      <c r="J242" s="56">
        <v>0</v>
      </c>
      <c r="K242" s="56"/>
      <c r="L242" s="56"/>
      <c r="M242" s="38">
        <f t="shared" si="8"/>
        <v>0</v>
      </c>
    </row>
    <row r="243" spans="1:13" ht="25.5" hidden="1" outlineLevel="2">
      <c r="A243" s="32"/>
      <c r="B243" s="32"/>
      <c r="C243" s="44">
        <v>6060</v>
      </c>
      <c r="D243" s="77" t="s">
        <v>53</v>
      </c>
      <c r="E243" s="54">
        <v>0</v>
      </c>
      <c r="F243" s="54">
        <v>26500</v>
      </c>
      <c r="G243" s="52">
        <v>0</v>
      </c>
      <c r="H243" s="52">
        <v>0</v>
      </c>
      <c r="I243" s="52"/>
      <c r="J243" s="55">
        <v>9000</v>
      </c>
      <c r="K243" s="55"/>
      <c r="L243" s="55"/>
      <c r="M243" s="38">
        <f t="shared" si="8"/>
        <v>9000</v>
      </c>
    </row>
    <row r="244" spans="1:13" ht="14.25" hidden="1">
      <c r="A244" s="39"/>
      <c r="B244" s="39"/>
      <c r="C244" s="40"/>
      <c r="D244" s="41" t="s">
        <v>101</v>
      </c>
      <c r="E244" s="50">
        <f>SUM(E245:E270)</f>
        <v>3985135</v>
      </c>
      <c r="F244" s="50">
        <f>SUM(F245:F270)</f>
        <v>4903503</v>
      </c>
      <c r="G244" s="50">
        <f>SUM(G245:G270)</f>
        <v>4408700</v>
      </c>
      <c r="H244" s="50">
        <f>SUM(H245:H270)</f>
        <v>4296988</v>
      </c>
      <c r="I244" s="50"/>
      <c r="J244" s="56">
        <f>SUM(J245:J270)</f>
        <v>4468012</v>
      </c>
      <c r="K244" s="56">
        <f>SUM(K245:K270)</f>
        <v>44953</v>
      </c>
      <c r="L244" s="56">
        <f>SUM(L245:L270)</f>
        <v>44953</v>
      </c>
      <c r="M244" s="38">
        <f t="shared" si="8"/>
        <v>4468012</v>
      </c>
    </row>
    <row r="245" spans="1:13" ht="25.5" hidden="1" outlineLevel="1">
      <c r="A245" s="51"/>
      <c r="B245" s="51"/>
      <c r="C245" s="44">
        <v>3020</v>
      </c>
      <c r="D245" s="45" t="s">
        <v>96</v>
      </c>
      <c r="E245" s="76">
        <v>68800</v>
      </c>
      <c r="F245" s="76">
        <v>25000</v>
      </c>
      <c r="G245" s="46">
        <v>14500</v>
      </c>
      <c r="H245" s="46">
        <v>14500</v>
      </c>
      <c r="I245" s="46"/>
      <c r="J245" s="56">
        <v>15725</v>
      </c>
      <c r="K245" s="56">
        <v>548</v>
      </c>
      <c r="L245" s="56"/>
      <c r="M245" s="38">
        <f t="shared" si="8"/>
        <v>16273</v>
      </c>
    </row>
    <row r="246" spans="1:13" ht="14.25" hidden="1" outlineLevel="1">
      <c r="A246" s="51"/>
      <c r="B246" s="51"/>
      <c r="C246" s="44">
        <v>4010</v>
      </c>
      <c r="D246" s="45" t="s">
        <v>5</v>
      </c>
      <c r="E246" s="76">
        <v>1904500</v>
      </c>
      <c r="F246" s="46">
        <v>2045720</v>
      </c>
      <c r="G246" s="46">
        <v>2187500</v>
      </c>
      <c r="H246" s="46">
        <v>2184838</v>
      </c>
      <c r="I246" s="46"/>
      <c r="J246" s="56">
        <v>2093300</v>
      </c>
      <c r="K246" s="56">
        <v>6962</v>
      </c>
      <c r="L246" s="56"/>
      <c r="M246" s="38">
        <f t="shared" si="8"/>
        <v>2100262</v>
      </c>
    </row>
    <row r="247" spans="1:13" ht="14.25" hidden="1" outlineLevel="1">
      <c r="A247" s="51"/>
      <c r="B247" s="51"/>
      <c r="C247" s="44">
        <v>4040</v>
      </c>
      <c r="D247" s="45" t="s">
        <v>6</v>
      </c>
      <c r="E247" s="76">
        <v>161000</v>
      </c>
      <c r="F247" s="43">
        <v>154247</v>
      </c>
      <c r="G247" s="46">
        <v>168000</v>
      </c>
      <c r="H247" s="46">
        <v>176860</v>
      </c>
      <c r="I247" s="46"/>
      <c r="J247" s="56">
        <v>154472</v>
      </c>
      <c r="K247" s="56"/>
      <c r="L247" s="56"/>
      <c r="M247" s="38">
        <f aca="true" t="shared" si="17" ref="M247:M311">J247+K247-L247</f>
        <v>154472</v>
      </c>
    </row>
    <row r="248" spans="1:13" ht="14.25" hidden="1" outlineLevel="1">
      <c r="A248" s="51"/>
      <c r="B248" s="51"/>
      <c r="C248" s="44">
        <v>4110</v>
      </c>
      <c r="D248" s="45" t="s">
        <v>63</v>
      </c>
      <c r="E248" s="76">
        <v>346500</v>
      </c>
      <c r="F248" s="43">
        <v>359650</v>
      </c>
      <c r="G248" s="46">
        <v>354400</v>
      </c>
      <c r="H248" s="46">
        <v>361700</v>
      </c>
      <c r="I248" s="46"/>
      <c r="J248" s="56">
        <v>349376</v>
      </c>
      <c r="K248" s="56"/>
      <c r="L248" s="56">
        <v>11010</v>
      </c>
      <c r="M248" s="38">
        <f t="shared" si="17"/>
        <v>338366</v>
      </c>
    </row>
    <row r="249" spans="1:13" ht="14.25" hidden="1" outlineLevel="1">
      <c r="A249" s="51"/>
      <c r="B249" s="51"/>
      <c r="C249" s="44">
        <v>4120</v>
      </c>
      <c r="D249" s="45" t="s">
        <v>7</v>
      </c>
      <c r="E249" s="76">
        <v>49900</v>
      </c>
      <c r="F249" s="43">
        <v>52290</v>
      </c>
      <c r="G249" s="46">
        <v>54700</v>
      </c>
      <c r="H249" s="46">
        <v>55800</v>
      </c>
      <c r="I249" s="46"/>
      <c r="J249" s="56">
        <v>54279</v>
      </c>
      <c r="K249" s="56">
        <v>2290</v>
      </c>
      <c r="L249" s="56"/>
      <c r="M249" s="38">
        <f t="shared" si="17"/>
        <v>56569</v>
      </c>
    </row>
    <row r="250" spans="1:13" ht="14.25" hidden="1" outlineLevel="1">
      <c r="A250" s="51"/>
      <c r="B250" s="51"/>
      <c r="C250" s="44">
        <v>4140</v>
      </c>
      <c r="D250" s="45" t="s">
        <v>41</v>
      </c>
      <c r="E250" s="76"/>
      <c r="F250" s="43">
        <v>7000</v>
      </c>
      <c r="G250" s="46">
        <v>0</v>
      </c>
      <c r="H250" s="46">
        <v>0</v>
      </c>
      <c r="I250" s="46"/>
      <c r="J250" s="56">
        <v>0</v>
      </c>
      <c r="K250" s="56"/>
      <c r="L250" s="56"/>
      <c r="M250" s="38">
        <f t="shared" si="17"/>
        <v>0</v>
      </c>
    </row>
    <row r="251" spans="1:13" ht="14.25" hidden="1" outlineLevel="1">
      <c r="A251" s="51"/>
      <c r="B251" s="51"/>
      <c r="C251" s="44">
        <v>4170</v>
      </c>
      <c r="D251" s="45" t="s">
        <v>39</v>
      </c>
      <c r="E251" s="76">
        <v>5500</v>
      </c>
      <c r="F251" s="43">
        <v>5620</v>
      </c>
      <c r="G251" s="46">
        <v>96000</v>
      </c>
      <c r="H251" s="46">
        <v>96000</v>
      </c>
      <c r="I251" s="46"/>
      <c r="J251" s="56">
        <v>28855</v>
      </c>
      <c r="K251" s="56">
        <v>1758</v>
      </c>
      <c r="L251" s="56"/>
      <c r="M251" s="38">
        <f t="shared" si="17"/>
        <v>30613</v>
      </c>
    </row>
    <row r="252" spans="1:13" ht="14.25" hidden="1" outlineLevel="1">
      <c r="A252" s="51"/>
      <c r="B252" s="51"/>
      <c r="C252" s="44">
        <v>4210</v>
      </c>
      <c r="D252" s="45" t="s">
        <v>4</v>
      </c>
      <c r="E252" s="76">
        <v>472000</v>
      </c>
      <c r="F252" s="43">
        <v>472000</v>
      </c>
      <c r="G252" s="46">
        <v>616700</v>
      </c>
      <c r="H252" s="46">
        <v>482900</v>
      </c>
      <c r="I252" s="46"/>
      <c r="J252" s="56">
        <v>554892</v>
      </c>
      <c r="K252" s="56"/>
      <c r="L252" s="56">
        <v>6448</v>
      </c>
      <c r="M252" s="38">
        <f t="shared" si="17"/>
        <v>548444</v>
      </c>
    </row>
    <row r="253" spans="1:13" ht="14.25" hidden="1" outlineLevel="1">
      <c r="A253" s="51"/>
      <c r="B253" s="51"/>
      <c r="C253" s="44">
        <v>4220</v>
      </c>
      <c r="D253" s="45" t="s">
        <v>92</v>
      </c>
      <c r="E253" s="76">
        <v>392200</v>
      </c>
      <c r="F253" s="43">
        <v>392200</v>
      </c>
      <c r="G253" s="46">
        <v>358000</v>
      </c>
      <c r="H253" s="46">
        <v>375900</v>
      </c>
      <c r="I253" s="46"/>
      <c r="J253" s="56">
        <v>32646</v>
      </c>
      <c r="K253" s="56"/>
      <c r="L253" s="56"/>
      <c r="M253" s="38">
        <f t="shared" si="17"/>
        <v>32646</v>
      </c>
    </row>
    <row r="254" spans="1:13" ht="25.5" hidden="1" outlineLevel="1">
      <c r="A254" s="51"/>
      <c r="B254" s="51"/>
      <c r="C254" s="44">
        <v>4230</v>
      </c>
      <c r="D254" s="45" t="s">
        <v>83</v>
      </c>
      <c r="E254" s="76">
        <v>62950</v>
      </c>
      <c r="F254" s="43">
        <v>70705</v>
      </c>
      <c r="G254" s="46">
        <v>70000</v>
      </c>
      <c r="H254" s="46">
        <v>74730</v>
      </c>
      <c r="I254" s="46"/>
      <c r="J254" s="56">
        <v>84730</v>
      </c>
      <c r="K254" s="56"/>
      <c r="L254" s="56">
        <v>6303</v>
      </c>
      <c r="M254" s="38">
        <f t="shared" si="17"/>
        <v>78427</v>
      </c>
    </row>
    <row r="255" spans="1:13" ht="14.25" hidden="1" outlineLevel="1">
      <c r="A255" s="51"/>
      <c r="B255" s="51"/>
      <c r="C255" s="44">
        <v>4260</v>
      </c>
      <c r="D255" s="45" t="s">
        <v>8</v>
      </c>
      <c r="E255" s="76">
        <v>105800</v>
      </c>
      <c r="F255" s="43">
        <v>105800</v>
      </c>
      <c r="G255" s="46">
        <v>113000</v>
      </c>
      <c r="H255" s="46">
        <v>108200</v>
      </c>
      <c r="I255" s="46"/>
      <c r="J255" s="56">
        <v>118200</v>
      </c>
      <c r="K255" s="56">
        <v>4166</v>
      </c>
      <c r="L255" s="56"/>
      <c r="M255" s="38">
        <f t="shared" si="17"/>
        <v>122366</v>
      </c>
    </row>
    <row r="256" spans="1:13" ht="14.25" hidden="1" outlineLevel="1">
      <c r="A256" s="51"/>
      <c r="B256" s="51"/>
      <c r="C256" s="44">
        <v>4270</v>
      </c>
      <c r="D256" s="45" t="s">
        <v>9</v>
      </c>
      <c r="E256" s="76">
        <v>30000</v>
      </c>
      <c r="F256" s="43">
        <v>147150</v>
      </c>
      <c r="G256" s="46">
        <v>34100</v>
      </c>
      <c r="H256" s="46">
        <v>34100</v>
      </c>
      <c r="I256" s="46"/>
      <c r="J256" s="47">
        <v>107100</v>
      </c>
      <c r="K256" s="47"/>
      <c r="L256" s="47">
        <v>16657</v>
      </c>
      <c r="M256" s="38">
        <f t="shared" si="17"/>
        <v>90443</v>
      </c>
    </row>
    <row r="257" spans="1:13" ht="14.25" hidden="1" outlineLevel="1">
      <c r="A257" s="51"/>
      <c r="B257" s="51"/>
      <c r="C257" s="44">
        <v>4280</v>
      </c>
      <c r="D257" s="45" t="s">
        <v>19</v>
      </c>
      <c r="E257" s="76">
        <v>6500</v>
      </c>
      <c r="F257" s="43">
        <v>6500</v>
      </c>
      <c r="G257" s="46">
        <v>5450</v>
      </c>
      <c r="H257" s="46">
        <v>5450</v>
      </c>
      <c r="I257" s="46"/>
      <c r="J257" s="47">
        <v>3800</v>
      </c>
      <c r="K257" s="47"/>
      <c r="L257" s="47">
        <v>72</v>
      </c>
      <c r="M257" s="38">
        <f t="shared" si="17"/>
        <v>3728</v>
      </c>
    </row>
    <row r="258" spans="1:13" ht="14.25" hidden="1" outlineLevel="1">
      <c r="A258" s="51"/>
      <c r="B258" s="51"/>
      <c r="C258" s="44">
        <v>4300</v>
      </c>
      <c r="D258" s="45" t="s">
        <v>18</v>
      </c>
      <c r="E258" s="76">
        <v>131050</v>
      </c>
      <c r="F258" s="43">
        <v>125050</v>
      </c>
      <c r="G258" s="46">
        <v>126500</v>
      </c>
      <c r="H258" s="46">
        <v>126500</v>
      </c>
      <c r="I258" s="46"/>
      <c r="J258" s="47">
        <v>656700</v>
      </c>
      <c r="K258" s="47">
        <v>22304</v>
      </c>
      <c r="L258" s="47"/>
      <c r="M258" s="38">
        <f t="shared" si="17"/>
        <v>679004</v>
      </c>
    </row>
    <row r="259" spans="1:13" ht="25.5" hidden="1" outlineLevel="1">
      <c r="A259" s="51"/>
      <c r="B259" s="51"/>
      <c r="C259" s="44">
        <v>4350</v>
      </c>
      <c r="D259" s="45" t="s">
        <v>42</v>
      </c>
      <c r="E259" s="76">
        <v>4000</v>
      </c>
      <c r="F259" s="43">
        <v>2000</v>
      </c>
      <c r="G259" s="46">
        <v>2500</v>
      </c>
      <c r="H259" s="46">
        <v>2050</v>
      </c>
      <c r="I259" s="46"/>
      <c r="J259" s="56">
        <v>2858</v>
      </c>
      <c r="K259" s="56"/>
      <c r="L259" s="56">
        <v>286</v>
      </c>
      <c r="M259" s="38">
        <f t="shared" si="17"/>
        <v>2572</v>
      </c>
    </row>
    <row r="260" spans="1:13" ht="38.25" hidden="1" outlineLevel="1">
      <c r="A260" s="51"/>
      <c r="B260" s="51"/>
      <c r="C260" s="44">
        <v>4360</v>
      </c>
      <c r="D260" s="45" t="s">
        <v>49</v>
      </c>
      <c r="E260" s="76">
        <v>9000</v>
      </c>
      <c r="F260" s="43">
        <v>9000</v>
      </c>
      <c r="G260" s="46">
        <v>8000</v>
      </c>
      <c r="H260" s="46">
        <v>8000</v>
      </c>
      <c r="I260" s="46"/>
      <c r="J260" s="56">
        <v>7400</v>
      </c>
      <c r="K260" s="56"/>
      <c r="L260" s="56">
        <v>2290</v>
      </c>
      <c r="M260" s="38">
        <f t="shared" si="17"/>
        <v>5110</v>
      </c>
    </row>
    <row r="261" spans="1:13" ht="38.25" hidden="1" outlineLevel="1">
      <c r="A261" s="51"/>
      <c r="B261" s="51"/>
      <c r="C261" s="44">
        <v>4370</v>
      </c>
      <c r="D261" s="45" t="s">
        <v>45</v>
      </c>
      <c r="E261" s="76">
        <v>19000</v>
      </c>
      <c r="F261" s="43">
        <v>19000</v>
      </c>
      <c r="G261" s="46">
        <v>12950</v>
      </c>
      <c r="H261" s="46">
        <v>12950</v>
      </c>
      <c r="I261" s="46"/>
      <c r="J261" s="56">
        <v>8650</v>
      </c>
      <c r="K261" s="56"/>
      <c r="L261" s="56">
        <v>439</v>
      </c>
      <c r="M261" s="38">
        <f t="shared" si="17"/>
        <v>8211</v>
      </c>
    </row>
    <row r="262" spans="1:13" ht="14.25" hidden="1" outlineLevel="1">
      <c r="A262" s="51"/>
      <c r="B262" s="51"/>
      <c r="C262" s="44">
        <v>4410</v>
      </c>
      <c r="D262" s="45" t="s">
        <v>10</v>
      </c>
      <c r="E262" s="76">
        <v>4000</v>
      </c>
      <c r="F262" s="43">
        <v>1300</v>
      </c>
      <c r="G262" s="46">
        <v>3600</v>
      </c>
      <c r="H262" s="46">
        <v>1330</v>
      </c>
      <c r="I262" s="46"/>
      <c r="J262" s="56">
        <v>4200</v>
      </c>
      <c r="K262" s="56"/>
      <c r="L262" s="56">
        <v>753</v>
      </c>
      <c r="M262" s="38">
        <f t="shared" si="17"/>
        <v>3447</v>
      </c>
    </row>
    <row r="263" spans="1:13" ht="14.25" hidden="1" outlineLevel="1">
      <c r="A263" s="51"/>
      <c r="B263" s="51"/>
      <c r="C263" s="44">
        <v>4430</v>
      </c>
      <c r="D263" s="45" t="s">
        <v>11</v>
      </c>
      <c r="E263" s="76">
        <v>9200</v>
      </c>
      <c r="F263" s="43">
        <v>9200</v>
      </c>
      <c r="G263" s="46">
        <v>9000</v>
      </c>
      <c r="H263" s="46">
        <v>9000</v>
      </c>
      <c r="I263" s="46"/>
      <c r="J263" s="56">
        <v>9767</v>
      </c>
      <c r="K263" s="56"/>
      <c r="L263" s="56">
        <v>267</v>
      </c>
      <c r="M263" s="38">
        <f t="shared" si="17"/>
        <v>9500</v>
      </c>
    </row>
    <row r="264" spans="1:13" ht="25.5" hidden="1" outlineLevel="1">
      <c r="A264" s="51"/>
      <c r="B264" s="51"/>
      <c r="C264" s="44">
        <v>4440</v>
      </c>
      <c r="D264" s="45" t="s">
        <v>12</v>
      </c>
      <c r="E264" s="76">
        <v>80300</v>
      </c>
      <c r="F264" s="43">
        <v>82873</v>
      </c>
      <c r="G264" s="46">
        <v>81000</v>
      </c>
      <c r="H264" s="46">
        <v>80930</v>
      </c>
      <c r="I264" s="46"/>
      <c r="J264" s="56">
        <v>90610</v>
      </c>
      <c r="K264" s="56">
        <v>3252</v>
      </c>
      <c r="L264" s="56"/>
      <c r="M264" s="38">
        <f t="shared" si="17"/>
        <v>93862</v>
      </c>
    </row>
    <row r="265" spans="1:13" ht="14.25" hidden="1" outlineLevel="1">
      <c r="A265" s="51"/>
      <c r="B265" s="51"/>
      <c r="C265" s="44">
        <v>4480</v>
      </c>
      <c r="D265" s="45" t="s">
        <v>72</v>
      </c>
      <c r="E265" s="76">
        <v>24700</v>
      </c>
      <c r="F265" s="43">
        <v>25498</v>
      </c>
      <c r="G265" s="46">
        <v>28500</v>
      </c>
      <c r="H265" s="46">
        <v>26100</v>
      </c>
      <c r="I265" s="46"/>
      <c r="J265" s="56">
        <v>32897</v>
      </c>
      <c r="K265" s="56"/>
      <c r="L265" s="56"/>
      <c r="M265" s="38">
        <f t="shared" si="17"/>
        <v>32897</v>
      </c>
    </row>
    <row r="266" spans="1:13" ht="25.5" hidden="1" outlineLevel="1">
      <c r="A266" s="51"/>
      <c r="B266" s="51"/>
      <c r="C266" s="44">
        <v>4700</v>
      </c>
      <c r="D266" s="45" t="s">
        <v>46</v>
      </c>
      <c r="E266" s="76">
        <v>3600</v>
      </c>
      <c r="F266" s="43">
        <v>5600</v>
      </c>
      <c r="G266" s="46">
        <v>6100</v>
      </c>
      <c r="H266" s="46">
        <v>5700</v>
      </c>
      <c r="I266" s="46"/>
      <c r="J266" s="56">
        <v>4000</v>
      </c>
      <c r="K266" s="56"/>
      <c r="L266" s="56">
        <v>384</v>
      </c>
      <c r="M266" s="38">
        <f t="shared" si="17"/>
        <v>3616</v>
      </c>
    </row>
    <row r="267" spans="1:13" ht="38.25" hidden="1" outlineLevel="1">
      <c r="A267" s="51"/>
      <c r="B267" s="51"/>
      <c r="C267" s="44">
        <v>4740</v>
      </c>
      <c r="D267" s="45" t="s">
        <v>47</v>
      </c>
      <c r="E267" s="76">
        <v>1500</v>
      </c>
      <c r="F267" s="43">
        <v>3900</v>
      </c>
      <c r="G267" s="46">
        <v>3900</v>
      </c>
      <c r="H267" s="46">
        <v>3900</v>
      </c>
      <c r="I267" s="46"/>
      <c r="J267" s="56">
        <v>3000</v>
      </c>
      <c r="K267" s="56"/>
      <c r="L267" s="56">
        <v>44</v>
      </c>
      <c r="M267" s="38">
        <f t="shared" si="17"/>
        <v>2956</v>
      </c>
    </row>
    <row r="268" spans="1:13" ht="25.5" hidden="1" outlineLevel="1">
      <c r="A268" s="51"/>
      <c r="B268" s="51"/>
      <c r="C268" s="44">
        <v>4750</v>
      </c>
      <c r="D268" s="45" t="s">
        <v>48</v>
      </c>
      <c r="E268" s="76">
        <v>700</v>
      </c>
      <c r="F268" s="43">
        <v>2200</v>
      </c>
      <c r="G268" s="46">
        <v>7000</v>
      </c>
      <c r="H268" s="46">
        <v>2250</v>
      </c>
      <c r="I268" s="46"/>
      <c r="J268" s="56">
        <v>16055</v>
      </c>
      <c r="K268" s="56">
        <v>3673</v>
      </c>
      <c r="L268" s="56"/>
      <c r="M268" s="38">
        <f t="shared" si="17"/>
        <v>19728</v>
      </c>
    </row>
    <row r="269" spans="1:13" ht="25.5" hidden="1" outlineLevel="1">
      <c r="A269" s="51"/>
      <c r="B269" s="51"/>
      <c r="C269" s="44">
        <v>6050</v>
      </c>
      <c r="D269" s="45" t="s">
        <v>43</v>
      </c>
      <c r="E269" s="76">
        <v>92435</v>
      </c>
      <c r="F269" s="84">
        <v>774000</v>
      </c>
      <c r="G269" s="46">
        <v>23300</v>
      </c>
      <c r="H269" s="46">
        <v>23300</v>
      </c>
      <c r="I269" s="46"/>
      <c r="J269" s="85">
        <v>34500</v>
      </c>
      <c r="K269" s="85"/>
      <c r="L269" s="85"/>
      <c r="M269" s="38">
        <f t="shared" si="17"/>
        <v>34500</v>
      </c>
    </row>
    <row r="270" spans="1:13" ht="25.5" hidden="1" outlineLevel="1">
      <c r="A270" s="51"/>
      <c r="B270" s="51"/>
      <c r="C270" s="44">
        <v>6060</v>
      </c>
      <c r="D270" s="45" t="s">
        <v>124</v>
      </c>
      <c r="E270" s="76">
        <v>0</v>
      </c>
      <c r="F270" s="84">
        <v>0</v>
      </c>
      <c r="G270" s="46">
        <v>24000</v>
      </c>
      <c r="H270" s="46">
        <v>24000</v>
      </c>
      <c r="I270" s="46"/>
      <c r="J270" s="85">
        <v>0</v>
      </c>
      <c r="K270" s="85"/>
      <c r="L270" s="85"/>
      <c r="M270" s="38">
        <f t="shared" si="17"/>
        <v>0</v>
      </c>
    </row>
    <row r="271" spans="1:13" ht="14.25" hidden="1">
      <c r="A271" s="51"/>
      <c r="B271" s="51"/>
      <c r="C271" s="40"/>
      <c r="D271" s="41" t="s">
        <v>102</v>
      </c>
      <c r="E271" s="42">
        <f>SUM(E272:E297)</f>
        <v>1810940</v>
      </c>
      <c r="F271" s="42">
        <f>SUM(F272:F297)</f>
        <v>1902300</v>
      </c>
      <c r="G271" s="42">
        <f>SUM(G272:G297)</f>
        <v>2095586</v>
      </c>
      <c r="H271" s="42">
        <f>SUM(H272:H297)</f>
        <v>2084594</v>
      </c>
      <c r="I271" s="42"/>
      <c r="J271" s="43">
        <f>SUM(J272:J297)</f>
        <v>2304591</v>
      </c>
      <c r="K271" s="43">
        <f>SUM(K272:K297)</f>
        <v>16017</v>
      </c>
      <c r="L271" s="43">
        <f>SUM(L272:L297)</f>
        <v>14394</v>
      </c>
      <c r="M271" s="38">
        <f t="shared" si="17"/>
        <v>2306214</v>
      </c>
    </row>
    <row r="272" spans="1:13" ht="25.5" hidden="1" outlineLevel="1">
      <c r="A272" s="51"/>
      <c r="B272" s="51"/>
      <c r="C272" s="44">
        <v>3020</v>
      </c>
      <c r="D272" s="45" t="s">
        <v>96</v>
      </c>
      <c r="E272" s="86">
        <v>4000</v>
      </c>
      <c r="F272" s="43">
        <v>4000</v>
      </c>
      <c r="G272" s="87">
        <v>5600</v>
      </c>
      <c r="H272" s="81">
        <v>4100</v>
      </c>
      <c r="I272" s="81"/>
      <c r="J272" s="82">
        <v>4328</v>
      </c>
      <c r="K272" s="82"/>
      <c r="L272" s="82"/>
      <c r="M272" s="38">
        <f t="shared" si="17"/>
        <v>4328</v>
      </c>
    </row>
    <row r="273" spans="1:13" ht="14.25" hidden="1" outlineLevel="1">
      <c r="A273" s="51"/>
      <c r="B273" s="51"/>
      <c r="C273" s="44">
        <v>4010</v>
      </c>
      <c r="D273" s="45" t="s">
        <v>5</v>
      </c>
      <c r="E273" s="86">
        <v>900900</v>
      </c>
      <c r="F273" s="43">
        <v>945950</v>
      </c>
      <c r="G273" s="87">
        <v>1082917</v>
      </c>
      <c r="H273" s="81">
        <v>1106184</v>
      </c>
      <c r="I273" s="81"/>
      <c r="J273" s="82">
        <v>1210641</v>
      </c>
      <c r="K273" s="82"/>
      <c r="L273" s="82"/>
      <c r="M273" s="38">
        <f t="shared" si="17"/>
        <v>1210641</v>
      </c>
    </row>
    <row r="274" spans="1:13" ht="14.25" hidden="1" outlineLevel="1">
      <c r="A274" s="51"/>
      <c r="B274" s="51"/>
      <c r="C274" s="44">
        <v>4040</v>
      </c>
      <c r="D274" s="45" t="s">
        <v>6</v>
      </c>
      <c r="E274" s="86">
        <v>73200</v>
      </c>
      <c r="F274" s="43">
        <v>70399</v>
      </c>
      <c r="G274" s="87">
        <v>78000</v>
      </c>
      <c r="H274" s="81">
        <v>80700</v>
      </c>
      <c r="I274" s="81"/>
      <c r="J274" s="82">
        <v>77612</v>
      </c>
      <c r="K274" s="82"/>
      <c r="L274" s="82"/>
      <c r="M274" s="38">
        <f t="shared" si="17"/>
        <v>77612</v>
      </c>
    </row>
    <row r="275" spans="1:13" ht="14.25" hidden="1" outlineLevel="1">
      <c r="A275" s="51"/>
      <c r="B275" s="51"/>
      <c r="C275" s="44">
        <v>4110</v>
      </c>
      <c r="D275" s="45" t="s">
        <v>63</v>
      </c>
      <c r="E275" s="86">
        <v>161200</v>
      </c>
      <c r="F275" s="43">
        <v>169190</v>
      </c>
      <c r="G275" s="87">
        <v>176653</v>
      </c>
      <c r="H275" s="81">
        <v>172450</v>
      </c>
      <c r="I275" s="81"/>
      <c r="J275" s="82">
        <v>183777</v>
      </c>
      <c r="K275" s="82"/>
      <c r="L275" s="82">
        <v>2477</v>
      </c>
      <c r="M275" s="38">
        <f t="shared" si="17"/>
        <v>181300</v>
      </c>
    </row>
    <row r="276" spans="1:13" ht="14.25" hidden="1" outlineLevel="1">
      <c r="A276" s="51"/>
      <c r="B276" s="51"/>
      <c r="C276" s="44">
        <v>4120</v>
      </c>
      <c r="D276" s="45" t="s">
        <v>7</v>
      </c>
      <c r="E276" s="86">
        <v>23200</v>
      </c>
      <c r="F276" s="43">
        <v>24300</v>
      </c>
      <c r="G276" s="87">
        <v>24816</v>
      </c>
      <c r="H276" s="81">
        <v>27400</v>
      </c>
      <c r="I276" s="81"/>
      <c r="J276" s="82">
        <v>29174</v>
      </c>
      <c r="K276" s="82">
        <v>1193</v>
      </c>
      <c r="L276" s="82"/>
      <c r="M276" s="38">
        <f t="shared" si="17"/>
        <v>30367</v>
      </c>
    </row>
    <row r="277" spans="1:13" ht="14.25" hidden="1" outlineLevel="1">
      <c r="A277" s="51"/>
      <c r="B277" s="51"/>
      <c r="C277" s="44">
        <v>4140</v>
      </c>
      <c r="D277" s="45" t="s">
        <v>41</v>
      </c>
      <c r="E277" s="42">
        <f>E333</f>
        <v>43400</v>
      </c>
      <c r="F277" s="42">
        <f>F333</f>
        <v>43400</v>
      </c>
      <c r="G277" s="42">
        <f>G333</f>
        <v>35700</v>
      </c>
      <c r="H277" s="42">
        <f>H333</f>
        <v>35700</v>
      </c>
      <c r="I277" s="42"/>
      <c r="J277" s="43">
        <v>364</v>
      </c>
      <c r="K277" s="43"/>
      <c r="L277" s="43"/>
      <c r="M277" s="38">
        <f t="shared" si="17"/>
        <v>364</v>
      </c>
    </row>
    <row r="278" spans="1:13" ht="14.25" hidden="1" outlineLevel="1">
      <c r="A278" s="51"/>
      <c r="B278" s="51"/>
      <c r="C278" s="44">
        <v>4170</v>
      </c>
      <c r="D278" s="45" t="s">
        <v>103</v>
      </c>
      <c r="E278" s="86">
        <v>1000</v>
      </c>
      <c r="F278" s="43">
        <v>1000</v>
      </c>
      <c r="G278" s="87">
        <v>2000</v>
      </c>
      <c r="H278" s="81">
        <v>1500</v>
      </c>
      <c r="I278" s="81"/>
      <c r="J278" s="82">
        <v>300</v>
      </c>
      <c r="K278" s="82"/>
      <c r="L278" s="82">
        <v>300</v>
      </c>
      <c r="M278" s="38">
        <f t="shared" si="17"/>
        <v>0</v>
      </c>
    </row>
    <row r="279" spans="1:13" ht="14.25" hidden="1" outlineLevel="1">
      <c r="A279" s="51"/>
      <c r="B279" s="51"/>
      <c r="C279" s="44">
        <v>4210</v>
      </c>
      <c r="D279" s="45" t="s">
        <v>4</v>
      </c>
      <c r="E279" s="86">
        <v>200000</v>
      </c>
      <c r="F279" s="43">
        <v>211451</v>
      </c>
      <c r="G279" s="87">
        <v>235300</v>
      </c>
      <c r="H279" s="81">
        <f>ROUND(F279+(F279*2.3%),-2)</f>
        <v>216300</v>
      </c>
      <c r="I279" s="81"/>
      <c r="J279" s="82">
        <v>251300</v>
      </c>
      <c r="K279" s="82">
        <f>6214</f>
        <v>6214</v>
      </c>
      <c r="L279" s="82"/>
      <c r="M279" s="38">
        <f t="shared" si="17"/>
        <v>257514</v>
      </c>
    </row>
    <row r="280" spans="1:13" ht="14.25" hidden="1" outlineLevel="1">
      <c r="A280" s="51"/>
      <c r="B280" s="51"/>
      <c r="C280" s="44">
        <v>4220</v>
      </c>
      <c r="D280" s="45" t="s">
        <v>92</v>
      </c>
      <c r="E280" s="86">
        <v>201700</v>
      </c>
      <c r="F280" s="43">
        <v>201700</v>
      </c>
      <c r="G280" s="87">
        <v>206400</v>
      </c>
      <c r="H280" s="81">
        <v>206300</v>
      </c>
      <c r="I280" s="81"/>
      <c r="J280" s="82">
        <v>206300</v>
      </c>
      <c r="K280" s="82"/>
      <c r="L280" s="82">
        <v>4617</v>
      </c>
      <c r="M280" s="38">
        <f t="shared" si="17"/>
        <v>201683</v>
      </c>
    </row>
    <row r="281" spans="1:13" ht="25.5" hidden="1" outlineLevel="1">
      <c r="A281" s="51"/>
      <c r="B281" s="51"/>
      <c r="C281" s="44">
        <v>4230</v>
      </c>
      <c r="D281" s="45" t="s">
        <v>83</v>
      </c>
      <c r="E281" s="86">
        <v>27770</v>
      </c>
      <c r="F281" s="43">
        <f>23600+4170</f>
        <v>27770</v>
      </c>
      <c r="G281" s="87">
        <v>34000</v>
      </c>
      <c r="H281" s="81">
        <v>28400</v>
      </c>
      <c r="I281" s="81"/>
      <c r="J281" s="82">
        <v>46400</v>
      </c>
      <c r="K281" s="82"/>
      <c r="L281" s="82">
        <v>3291</v>
      </c>
      <c r="M281" s="38">
        <f t="shared" si="17"/>
        <v>43109</v>
      </c>
    </row>
    <row r="282" spans="1:13" ht="14.25" hidden="1" outlineLevel="1">
      <c r="A282" s="51"/>
      <c r="B282" s="51"/>
      <c r="C282" s="44">
        <v>4260</v>
      </c>
      <c r="D282" s="45" t="s">
        <v>8</v>
      </c>
      <c r="E282" s="86">
        <v>64000</v>
      </c>
      <c r="F282" s="43">
        <v>64000</v>
      </c>
      <c r="G282" s="87">
        <v>73000</v>
      </c>
      <c r="H282" s="81">
        <f>ROUND(F282+(F282*2.3%),-2)</f>
        <v>65500</v>
      </c>
      <c r="I282" s="81"/>
      <c r="J282" s="82">
        <v>93797</v>
      </c>
      <c r="K282" s="82"/>
      <c r="L282" s="82">
        <v>961</v>
      </c>
      <c r="M282" s="38">
        <f t="shared" si="17"/>
        <v>92836</v>
      </c>
    </row>
    <row r="283" spans="1:13" ht="14.25" hidden="1" outlineLevel="1">
      <c r="A283" s="51"/>
      <c r="B283" s="51"/>
      <c r="C283" s="44">
        <v>4270</v>
      </c>
      <c r="D283" s="45" t="s">
        <v>9</v>
      </c>
      <c r="E283" s="88">
        <v>15000</v>
      </c>
      <c r="F283" s="43">
        <v>15000</v>
      </c>
      <c r="G283" s="87">
        <v>15500</v>
      </c>
      <c r="H283" s="81">
        <f>ROUND(F283+(F283*2.3%),-2)</f>
        <v>15300</v>
      </c>
      <c r="I283" s="81"/>
      <c r="J283" s="82">
        <v>37400</v>
      </c>
      <c r="K283" s="82"/>
      <c r="L283" s="82">
        <v>497</v>
      </c>
      <c r="M283" s="38">
        <f t="shared" si="17"/>
        <v>36903</v>
      </c>
    </row>
    <row r="284" spans="1:13" ht="14.25" hidden="1" outlineLevel="1">
      <c r="A284" s="51"/>
      <c r="B284" s="51"/>
      <c r="C284" s="44">
        <v>4280</v>
      </c>
      <c r="D284" s="45" t="s">
        <v>19</v>
      </c>
      <c r="E284" s="86">
        <v>1630</v>
      </c>
      <c r="F284" s="43">
        <v>1630</v>
      </c>
      <c r="G284" s="87">
        <v>1700</v>
      </c>
      <c r="H284" s="81">
        <f>ROUND(F284+(F284*2.3%),-1)</f>
        <v>1670</v>
      </c>
      <c r="I284" s="81"/>
      <c r="J284" s="82">
        <v>1930</v>
      </c>
      <c r="K284" s="82">
        <v>73</v>
      </c>
      <c r="L284" s="82"/>
      <c r="M284" s="38">
        <f t="shared" si="17"/>
        <v>2003</v>
      </c>
    </row>
    <row r="285" spans="1:13" ht="14.25" hidden="1" outlineLevel="1">
      <c r="A285" s="51"/>
      <c r="B285" s="51"/>
      <c r="C285" s="44">
        <v>4300</v>
      </c>
      <c r="D285" s="45" t="s">
        <v>18</v>
      </c>
      <c r="E285" s="86">
        <v>29000</v>
      </c>
      <c r="F285" s="43">
        <v>31000</v>
      </c>
      <c r="G285" s="87">
        <v>32000</v>
      </c>
      <c r="H285" s="81">
        <v>31700</v>
      </c>
      <c r="I285" s="81"/>
      <c r="J285" s="82">
        <v>33300</v>
      </c>
      <c r="K285" s="82"/>
      <c r="L285" s="82">
        <v>517</v>
      </c>
      <c r="M285" s="38">
        <f t="shared" si="17"/>
        <v>32783</v>
      </c>
    </row>
    <row r="286" spans="1:13" ht="25.5" hidden="1" outlineLevel="1">
      <c r="A286" s="51"/>
      <c r="B286" s="51"/>
      <c r="C286" s="44">
        <v>4350</v>
      </c>
      <c r="D286" s="45" t="s">
        <v>42</v>
      </c>
      <c r="E286" s="86">
        <v>1700</v>
      </c>
      <c r="F286" s="43">
        <v>1700</v>
      </c>
      <c r="G286" s="87">
        <v>1800</v>
      </c>
      <c r="H286" s="81">
        <f>ROUND(F286+(F286*2.3%),-1)+10</f>
        <v>1750</v>
      </c>
      <c r="I286" s="81"/>
      <c r="J286" s="82">
        <v>507</v>
      </c>
      <c r="K286" s="82"/>
      <c r="L286" s="82">
        <v>59</v>
      </c>
      <c r="M286" s="38">
        <f t="shared" si="17"/>
        <v>448</v>
      </c>
    </row>
    <row r="287" spans="1:13" ht="38.25" hidden="1" outlineLevel="1">
      <c r="A287" s="51"/>
      <c r="B287" s="51"/>
      <c r="C287" s="44">
        <v>4360</v>
      </c>
      <c r="D287" s="45" t="s">
        <v>49</v>
      </c>
      <c r="E287" s="86">
        <v>3600</v>
      </c>
      <c r="F287" s="43">
        <v>3600</v>
      </c>
      <c r="G287" s="87">
        <v>3700</v>
      </c>
      <c r="H287" s="81">
        <v>3700</v>
      </c>
      <c r="I287" s="81"/>
      <c r="J287" s="82">
        <v>4400</v>
      </c>
      <c r="K287" s="82"/>
      <c r="L287" s="82">
        <v>249</v>
      </c>
      <c r="M287" s="38">
        <f t="shared" si="17"/>
        <v>4151</v>
      </c>
    </row>
    <row r="288" spans="1:13" ht="38.25" hidden="1" outlineLevel="1">
      <c r="A288" s="51"/>
      <c r="B288" s="51"/>
      <c r="C288" s="44">
        <v>4370</v>
      </c>
      <c r="D288" s="45" t="s">
        <v>45</v>
      </c>
      <c r="E288" s="86">
        <v>8400</v>
      </c>
      <c r="F288" s="43">
        <v>8400</v>
      </c>
      <c r="G288" s="87">
        <v>8600</v>
      </c>
      <c r="H288" s="81">
        <v>8600</v>
      </c>
      <c r="I288" s="81"/>
      <c r="J288" s="82">
        <v>5800</v>
      </c>
      <c r="K288" s="82"/>
      <c r="L288" s="82">
        <v>418</v>
      </c>
      <c r="M288" s="38">
        <f t="shared" si="17"/>
        <v>5382</v>
      </c>
    </row>
    <row r="289" spans="1:13" ht="14.25" hidden="1" outlineLevel="1">
      <c r="A289" s="51"/>
      <c r="B289" s="51"/>
      <c r="C289" s="44">
        <v>4410</v>
      </c>
      <c r="D289" s="45" t="s">
        <v>10</v>
      </c>
      <c r="E289" s="86">
        <v>2150</v>
      </c>
      <c r="F289" s="43">
        <v>2150</v>
      </c>
      <c r="G289" s="87">
        <v>2200</v>
      </c>
      <c r="H289" s="81">
        <v>2200</v>
      </c>
      <c r="I289" s="81"/>
      <c r="J289" s="82">
        <v>1200</v>
      </c>
      <c r="K289" s="82"/>
      <c r="L289" s="82">
        <v>57</v>
      </c>
      <c r="M289" s="38">
        <f t="shared" si="17"/>
        <v>1143</v>
      </c>
    </row>
    <row r="290" spans="1:13" ht="14.25" hidden="1" outlineLevel="1">
      <c r="A290" s="51"/>
      <c r="B290" s="51"/>
      <c r="C290" s="44">
        <v>4430</v>
      </c>
      <c r="D290" s="45" t="s">
        <v>11</v>
      </c>
      <c r="E290" s="89">
        <v>5450</v>
      </c>
      <c r="F290" s="43">
        <f>5000+450</f>
        <v>5450</v>
      </c>
      <c r="G290" s="87">
        <v>5600</v>
      </c>
      <c r="H290" s="81">
        <v>5570</v>
      </c>
      <c r="I290" s="81"/>
      <c r="J290" s="82">
        <v>6280</v>
      </c>
      <c r="K290" s="82"/>
      <c r="L290" s="82"/>
      <c r="M290" s="38">
        <f t="shared" si="17"/>
        <v>6280</v>
      </c>
    </row>
    <row r="291" spans="1:13" ht="25.5" hidden="1" outlineLevel="1">
      <c r="A291" s="51"/>
      <c r="B291" s="51"/>
      <c r="C291" s="44">
        <v>4440</v>
      </c>
      <c r="D291" s="45" t="s">
        <v>12</v>
      </c>
      <c r="E291" s="86">
        <v>37400</v>
      </c>
      <c r="F291" s="43">
        <v>38620</v>
      </c>
      <c r="G291" s="87">
        <v>39500</v>
      </c>
      <c r="H291" s="81">
        <v>39840</v>
      </c>
      <c r="I291" s="81"/>
      <c r="J291" s="82">
        <v>43517</v>
      </c>
      <c r="K291" s="82">
        <v>7326</v>
      </c>
      <c r="L291" s="82"/>
      <c r="M291" s="38">
        <f t="shared" si="17"/>
        <v>50843</v>
      </c>
    </row>
    <row r="292" spans="1:13" ht="14.25" hidden="1" outlineLevel="1">
      <c r="A292" s="51"/>
      <c r="B292" s="51"/>
      <c r="C292" s="44">
        <v>4480</v>
      </c>
      <c r="D292" s="45" t="s">
        <v>72</v>
      </c>
      <c r="E292" s="86">
        <v>2240</v>
      </c>
      <c r="F292" s="43">
        <v>2240</v>
      </c>
      <c r="G292" s="87">
        <v>2300</v>
      </c>
      <c r="H292" s="81">
        <v>2300</v>
      </c>
      <c r="I292" s="81"/>
      <c r="J292" s="82">
        <v>2334</v>
      </c>
      <c r="K292" s="82"/>
      <c r="L292" s="82"/>
      <c r="M292" s="38">
        <f t="shared" si="17"/>
        <v>2334</v>
      </c>
    </row>
    <row r="293" spans="1:13" ht="25.5" hidden="1" outlineLevel="1">
      <c r="A293" s="51"/>
      <c r="B293" s="51"/>
      <c r="C293" s="44">
        <v>4700</v>
      </c>
      <c r="D293" s="45" t="s">
        <v>46</v>
      </c>
      <c r="E293" s="86">
        <v>1700</v>
      </c>
      <c r="F293" s="43">
        <v>3050</v>
      </c>
      <c r="G293" s="87">
        <v>3800</v>
      </c>
      <c r="H293" s="81">
        <v>3100</v>
      </c>
      <c r="I293" s="81"/>
      <c r="J293" s="82">
        <v>1600</v>
      </c>
      <c r="K293" s="82"/>
      <c r="L293" s="82">
        <v>521</v>
      </c>
      <c r="M293" s="38">
        <f t="shared" si="17"/>
        <v>1079</v>
      </c>
    </row>
    <row r="294" spans="1:13" ht="38.25" hidden="1" outlineLevel="1">
      <c r="A294" s="51"/>
      <c r="B294" s="51"/>
      <c r="C294" s="44">
        <v>4740</v>
      </c>
      <c r="D294" s="45" t="s">
        <v>47</v>
      </c>
      <c r="E294" s="86">
        <v>1300</v>
      </c>
      <c r="F294" s="43">
        <v>1300</v>
      </c>
      <c r="G294" s="87">
        <v>1400</v>
      </c>
      <c r="H294" s="81">
        <f>ROUND(F294+(F294*2.3%),-1)</f>
        <v>1330</v>
      </c>
      <c r="I294" s="81"/>
      <c r="J294" s="82">
        <v>1480</v>
      </c>
      <c r="K294" s="82"/>
      <c r="L294" s="82">
        <v>215</v>
      </c>
      <c r="M294" s="38">
        <f t="shared" si="17"/>
        <v>1265</v>
      </c>
    </row>
    <row r="295" spans="1:13" ht="25.5" hidden="1" outlineLevel="1">
      <c r="A295" s="51"/>
      <c r="B295" s="51"/>
      <c r="C295" s="44">
        <v>4750</v>
      </c>
      <c r="D295" s="45" t="s">
        <v>48</v>
      </c>
      <c r="E295" s="90">
        <v>1000</v>
      </c>
      <c r="F295" s="43">
        <v>1000</v>
      </c>
      <c r="G295" s="87">
        <v>1100</v>
      </c>
      <c r="H295" s="81">
        <v>1000</v>
      </c>
      <c r="I295" s="81"/>
      <c r="J295" s="82">
        <v>5500</v>
      </c>
      <c r="K295" s="82">
        <v>1211</v>
      </c>
      <c r="L295" s="82"/>
      <c r="M295" s="38">
        <f t="shared" si="17"/>
        <v>6711</v>
      </c>
    </row>
    <row r="296" spans="1:13" ht="25.5" hidden="1" outlineLevel="2">
      <c r="A296" s="32"/>
      <c r="B296" s="32"/>
      <c r="C296" s="44">
        <v>6050</v>
      </c>
      <c r="D296" s="77" t="s">
        <v>43</v>
      </c>
      <c r="E296" s="54">
        <v>0</v>
      </c>
      <c r="F296" s="54">
        <v>12000</v>
      </c>
      <c r="G296" s="87">
        <v>11000</v>
      </c>
      <c r="H296" s="81">
        <v>11000</v>
      </c>
      <c r="I296" s="81"/>
      <c r="J296" s="82">
        <v>36350</v>
      </c>
      <c r="K296" s="82"/>
      <c r="L296" s="82"/>
      <c r="M296" s="38">
        <f t="shared" si="17"/>
        <v>36350</v>
      </c>
    </row>
    <row r="297" spans="1:13" ht="25.5" hidden="1" outlineLevel="2">
      <c r="A297" s="32"/>
      <c r="B297" s="32"/>
      <c r="C297" s="44">
        <v>6060</v>
      </c>
      <c r="D297" s="77" t="s">
        <v>53</v>
      </c>
      <c r="E297" s="54">
        <v>0</v>
      </c>
      <c r="F297" s="54">
        <v>12000</v>
      </c>
      <c r="G297" s="87">
        <v>11000</v>
      </c>
      <c r="H297" s="81">
        <v>11000</v>
      </c>
      <c r="I297" s="81"/>
      <c r="J297" s="82">
        <v>19000</v>
      </c>
      <c r="K297" s="82"/>
      <c r="L297" s="82">
        <v>215</v>
      </c>
      <c r="M297" s="38">
        <f t="shared" si="17"/>
        <v>18785</v>
      </c>
    </row>
    <row r="298" spans="1:13" ht="14.25" hidden="1">
      <c r="A298" s="39"/>
      <c r="B298" s="39"/>
      <c r="C298" s="40"/>
      <c r="D298" s="41" t="s">
        <v>104</v>
      </c>
      <c r="E298" s="42">
        <f>SUM(E299:E322)</f>
        <v>1326960</v>
      </c>
      <c r="F298" s="42">
        <f>SUM(F299:F322)</f>
        <v>1376069</v>
      </c>
      <c r="G298" s="50">
        <f>SUM(G299:G322)</f>
        <v>1517380</v>
      </c>
      <c r="H298" s="50">
        <f>SUM(H299:H322)</f>
        <v>1493382</v>
      </c>
      <c r="I298" s="50"/>
      <c r="J298" s="56">
        <f>SUM(J299:J322)</f>
        <v>1546265</v>
      </c>
      <c r="K298" s="56">
        <f>SUM(K299:K322)</f>
        <v>5255</v>
      </c>
      <c r="L298" s="56">
        <f>SUM(L299:L322)</f>
        <v>5255</v>
      </c>
      <c r="M298" s="38">
        <f t="shared" si="17"/>
        <v>1546265</v>
      </c>
    </row>
    <row r="299" spans="1:13" ht="25.5" hidden="1" outlineLevel="1">
      <c r="A299" s="51"/>
      <c r="B299" s="51"/>
      <c r="C299" s="44">
        <v>3020</v>
      </c>
      <c r="D299" s="45" t="s">
        <v>96</v>
      </c>
      <c r="E299" s="76">
        <v>2000</v>
      </c>
      <c r="F299" s="43">
        <v>2000</v>
      </c>
      <c r="G299" s="46">
        <v>4500</v>
      </c>
      <c r="H299" s="81">
        <f>ROUND(F299+(F299*2.3%),-2)+100</f>
        <v>2100</v>
      </c>
      <c r="I299" s="81"/>
      <c r="J299" s="82">
        <v>2100</v>
      </c>
      <c r="K299" s="82">
        <v>312</v>
      </c>
      <c r="L299" s="82"/>
      <c r="M299" s="38">
        <f t="shared" si="17"/>
        <v>2412</v>
      </c>
    </row>
    <row r="300" spans="1:13" ht="14.25" hidden="1" outlineLevel="1">
      <c r="A300" s="51"/>
      <c r="B300" s="51"/>
      <c r="C300" s="44">
        <v>4010</v>
      </c>
      <c r="D300" s="45" t="s">
        <v>5</v>
      </c>
      <c r="E300" s="76">
        <v>651070</v>
      </c>
      <c r="F300" s="43">
        <v>683620</v>
      </c>
      <c r="G300" s="46">
        <v>776820</v>
      </c>
      <c r="H300" s="81">
        <v>780122</v>
      </c>
      <c r="I300" s="81"/>
      <c r="J300" s="82">
        <v>831139</v>
      </c>
      <c r="K300" s="82"/>
      <c r="L300" s="82"/>
      <c r="M300" s="38">
        <f t="shared" si="17"/>
        <v>831139</v>
      </c>
    </row>
    <row r="301" spans="1:13" ht="14.25" hidden="1" outlineLevel="1">
      <c r="A301" s="51"/>
      <c r="B301" s="51"/>
      <c r="C301" s="44">
        <v>4040</v>
      </c>
      <c r="D301" s="45" t="s">
        <v>6</v>
      </c>
      <c r="E301" s="76">
        <v>52000</v>
      </c>
      <c r="F301" s="43">
        <v>52000</v>
      </c>
      <c r="G301" s="46">
        <v>58000</v>
      </c>
      <c r="H301" s="81">
        <v>59700</v>
      </c>
      <c r="I301" s="81"/>
      <c r="J301" s="82">
        <v>59700</v>
      </c>
      <c r="K301" s="82"/>
      <c r="L301" s="82">
        <v>1150</v>
      </c>
      <c r="M301" s="38">
        <f t="shared" si="17"/>
        <v>58550</v>
      </c>
    </row>
    <row r="302" spans="1:13" ht="14.25" hidden="1" outlineLevel="1">
      <c r="A302" s="51"/>
      <c r="B302" s="51"/>
      <c r="C302" s="44">
        <v>4110</v>
      </c>
      <c r="D302" s="45" t="s">
        <v>63</v>
      </c>
      <c r="E302" s="76">
        <v>119300</v>
      </c>
      <c r="F302" s="43">
        <v>125070</v>
      </c>
      <c r="G302" s="46">
        <v>129500</v>
      </c>
      <c r="H302" s="81">
        <v>130200</v>
      </c>
      <c r="I302" s="81"/>
      <c r="J302" s="82">
        <v>138468</v>
      </c>
      <c r="K302" s="82"/>
      <c r="L302" s="82"/>
      <c r="M302" s="38">
        <f t="shared" si="17"/>
        <v>138468</v>
      </c>
    </row>
    <row r="303" spans="1:13" ht="14.25" hidden="1" outlineLevel="1">
      <c r="A303" s="51"/>
      <c r="B303" s="51"/>
      <c r="C303" s="44">
        <v>4120</v>
      </c>
      <c r="D303" s="45" t="s">
        <v>7</v>
      </c>
      <c r="E303" s="76">
        <v>17120</v>
      </c>
      <c r="F303" s="43">
        <v>17920</v>
      </c>
      <c r="G303" s="46">
        <v>20160</v>
      </c>
      <c r="H303" s="81">
        <v>20300</v>
      </c>
      <c r="I303" s="81"/>
      <c r="J303" s="82">
        <v>21598</v>
      </c>
      <c r="K303" s="82">
        <v>1150</v>
      </c>
      <c r="L303" s="82"/>
      <c r="M303" s="38">
        <f t="shared" si="17"/>
        <v>22748</v>
      </c>
    </row>
    <row r="304" spans="1:13" ht="14.25" hidden="1" outlineLevel="1">
      <c r="A304" s="51"/>
      <c r="B304" s="51"/>
      <c r="C304" s="44">
        <v>4170</v>
      </c>
      <c r="D304" s="45" t="s">
        <v>64</v>
      </c>
      <c r="E304" s="76">
        <v>8400</v>
      </c>
      <c r="F304" s="43">
        <v>8400</v>
      </c>
      <c r="G304" s="46">
        <v>8400</v>
      </c>
      <c r="H304" s="82">
        <v>8400</v>
      </c>
      <c r="I304" s="82"/>
      <c r="J304" s="82">
        <v>4200</v>
      </c>
      <c r="K304" s="82"/>
      <c r="L304" s="82"/>
      <c r="M304" s="38">
        <f t="shared" si="17"/>
        <v>4200</v>
      </c>
    </row>
    <row r="305" spans="1:13" ht="14.25" hidden="1" outlineLevel="1">
      <c r="A305" s="51"/>
      <c r="B305" s="51"/>
      <c r="C305" s="44">
        <v>4210</v>
      </c>
      <c r="D305" s="45" t="s">
        <v>4</v>
      </c>
      <c r="E305" s="76">
        <v>163200</v>
      </c>
      <c r="F305" s="43">
        <v>163700</v>
      </c>
      <c r="G305" s="46">
        <v>168300</v>
      </c>
      <c r="H305" s="81">
        <v>167500</v>
      </c>
      <c r="I305" s="81"/>
      <c r="J305" s="82">
        <v>138854</v>
      </c>
      <c r="K305" s="82"/>
      <c r="L305" s="82">
        <v>2676</v>
      </c>
      <c r="M305" s="38">
        <f t="shared" si="17"/>
        <v>136178</v>
      </c>
    </row>
    <row r="306" spans="1:13" ht="14.25" hidden="1" outlineLevel="1">
      <c r="A306" s="51"/>
      <c r="B306" s="51"/>
      <c r="C306" s="44">
        <v>4220</v>
      </c>
      <c r="D306" s="45" t="s">
        <v>92</v>
      </c>
      <c r="E306" s="76">
        <v>138900</v>
      </c>
      <c r="F306" s="43">
        <v>138900</v>
      </c>
      <c r="G306" s="46">
        <v>142600</v>
      </c>
      <c r="H306" s="81">
        <v>142200</v>
      </c>
      <c r="I306" s="81"/>
      <c r="J306" s="82">
        <v>152200</v>
      </c>
      <c r="K306" s="82"/>
      <c r="L306" s="82">
        <v>598</v>
      </c>
      <c r="M306" s="38">
        <f t="shared" si="17"/>
        <v>151602</v>
      </c>
    </row>
    <row r="307" spans="1:13" ht="25.5" hidden="1" outlineLevel="1">
      <c r="A307" s="51"/>
      <c r="B307" s="51"/>
      <c r="C307" s="44">
        <v>4230</v>
      </c>
      <c r="D307" s="45" t="s">
        <v>83</v>
      </c>
      <c r="E307" s="76">
        <v>19170</v>
      </c>
      <c r="F307" s="43">
        <f>16300+2870</f>
        <v>19170</v>
      </c>
      <c r="G307" s="46">
        <v>28100</v>
      </c>
      <c r="H307" s="81">
        <v>19600</v>
      </c>
      <c r="I307" s="81"/>
      <c r="J307" s="82">
        <v>22100</v>
      </c>
      <c r="K307" s="82">
        <v>1523</v>
      </c>
      <c r="L307" s="82"/>
      <c r="M307" s="38">
        <f t="shared" si="17"/>
        <v>23623</v>
      </c>
    </row>
    <row r="308" spans="1:13" ht="14.25" hidden="1" outlineLevel="1">
      <c r="A308" s="51"/>
      <c r="B308" s="51"/>
      <c r="C308" s="44">
        <v>4260</v>
      </c>
      <c r="D308" s="45" t="s">
        <v>8</v>
      </c>
      <c r="E308" s="76">
        <v>42800</v>
      </c>
      <c r="F308" s="43">
        <v>42800</v>
      </c>
      <c r="G308" s="46">
        <v>44100</v>
      </c>
      <c r="H308" s="81">
        <v>43800</v>
      </c>
      <c r="I308" s="81"/>
      <c r="J308" s="82">
        <v>54000</v>
      </c>
      <c r="K308" s="82"/>
      <c r="L308" s="82">
        <v>402</v>
      </c>
      <c r="M308" s="38">
        <f t="shared" si="17"/>
        <v>53598</v>
      </c>
    </row>
    <row r="309" spans="1:13" ht="14.25" hidden="1" outlineLevel="1">
      <c r="A309" s="51"/>
      <c r="B309" s="51"/>
      <c r="C309" s="44">
        <v>4270</v>
      </c>
      <c r="D309" s="45" t="s">
        <v>9</v>
      </c>
      <c r="E309" s="76">
        <v>15500</v>
      </c>
      <c r="F309" s="43">
        <v>18100</v>
      </c>
      <c r="G309" s="46">
        <v>17800</v>
      </c>
      <c r="H309" s="81">
        <v>17800</v>
      </c>
      <c r="I309" s="81"/>
      <c r="J309" s="82">
        <v>18775</v>
      </c>
      <c r="K309" s="82">
        <v>946</v>
      </c>
      <c r="L309" s="82"/>
      <c r="M309" s="38">
        <f t="shared" si="17"/>
        <v>19721</v>
      </c>
    </row>
    <row r="310" spans="1:13" ht="14.25" hidden="1" outlineLevel="1">
      <c r="A310" s="51"/>
      <c r="B310" s="51"/>
      <c r="C310" s="44">
        <v>4280</v>
      </c>
      <c r="D310" s="45" t="s">
        <v>19</v>
      </c>
      <c r="E310" s="76">
        <v>2800</v>
      </c>
      <c r="F310" s="43">
        <v>2800</v>
      </c>
      <c r="G310" s="46">
        <v>2800</v>
      </c>
      <c r="H310" s="81">
        <v>2800</v>
      </c>
      <c r="I310" s="81"/>
      <c r="J310" s="82">
        <v>1261</v>
      </c>
      <c r="K310" s="82"/>
      <c r="L310" s="82">
        <v>100</v>
      </c>
      <c r="M310" s="38">
        <f t="shared" si="17"/>
        <v>1161</v>
      </c>
    </row>
    <row r="311" spans="1:13" ht="14.25" hidden="1" outlineLevel="1">
      <c r="A311" s="51"/>
      <c r="B311" s="51"/>
      <c r="C311" s="44">
        <v>4300</v>
      </c>
      <c r="D311" s="45" t="s">
        <v>18</v>
      </c>
      <c r="E311" s="76">
        <v>39000</v>
      </c>
      <c r="F311" s="43">
        <v>37885</v>
      </c>
      <c r="G311" s="46">
        <v>52550</v>
      </c>
      <c r="H311" s="81">
        <v>38800</v>
      </c>
      <c r="I311" s="81"/>
      <c r="J311" s="82">
        <v>40700</v>
      </c>
      <c r="K311" s="82">
        <v>1210</v>
      </c>
      <c r="L311" s="82"/>
      <c r="M311" s="38">
        <f t="shared" si="17"/>
        <v>41910</v>
      </c>
    </row>
    <row r="312" spans="1:13" ht="25.5" hidden="1" outlineLevel="1">
      <c r="A312" s="51"/>
      <c r="B312" s="51"/>
      <c r="C312" s="44">
        <v>4350</v>
      </c>
      <c r="D312" s="45" t="s">
        <v>42</v>
      </c>
      <c r="E312" s="76">
        <v>1600</v>
      </c>
      <c r="F312" s="43">
        <v>1600</v>
      </c>
      <c r="G312" s="46">
        <v>1650</v>
      </c>
      <c r="H312" s="81">
        <v>1600</v>
      </c>
      <c r="I312" s="81"/>
      <c r="J312" s="82">
        <v>1350</v>
      </c>
      <c r="K312" s="82"/>
      <c r="L312" s="82">
        <v>92</v>
      </c>
      <c r="M312" s="38">
        <f aca="true" t="shared" si="18" ref="M312:M379">J312+K312-L312</f>
        <v>1258</v>
      </c>
    </row>
    <row r="313" spans="1:13" ht="38.25" hidden="1" outlineLevel="1">
      <c r="A313" s="51"/>
      <c r="B313" s="51"/>
      <c r="C313" s="44">
        <v>4360</v>
      </c>
      <c r="D313" s="45" t="s">
        <v>49</v>
      </c>
      <c r="E313" s="76">
        <v>1300</v>
      </c>
      <c r="F313" s="43">
        <v>1300</v>
      </c>
      <c r="G313" s="46">
        <v>1500</v>
      </c>
      <c r="H313" s="81">
        <v>1350</v>
      </c>
      <c r="I313" s="81"/>
      <c r="J313" s="82">
        <v>1450</v>
      </c>
      <c r="K313" s="82"/>
      <c r="L313" s="82">
        <v>21</v>
      </c>
      <c r="M313" s="38">
        <f t="shared" si="18"/>
        <v>1429</v>
      </c>
    </row>
    <row r="314" spans="1:13" ht="38.25" hidden="1" outlineLevel="1">
      <c r="A314" s="51"/>
      <c r="B314" s="51"/>
      <c r="C314" s="44">
        <v>4370</v>
      </c>
      <c r="D314" s="45" t="s">
        <v>45</v>
      </c>
      <c r="E314" s="76">
        <v>9200</v>
      </c>
      <c r="F314" s="43">
        <v>9200</v>
      </c>
      <c r="G314" s="46">
        <v>9200</v>
      </c>
      <c r="H314" s="81">
        <v>9200</v>
      </c>
      <c r="I314" s="81"/>
      <c r="J314" s="82">
        <v>6200</v>
      </c>
      <c r="K314" s="82">
        <v>71</v>
      </c>
      <c r="L314" s="82"/>
      <c r="M314" s="38">
        <f t="shared" si="18"/>
        <v>6271</v>
      </c>
    </row>
    <row r="315" spans="1:13" ht="25.5" hidden="1" outlineLevel="1">
      <c r="A315" s="51"/>
      <c r="B315" s="51"/>
      <c r="C315" s="44">
        <v>4390</v>
      </c>
      <c r="D315" s="45" t="s">
        <v>84</v>
      </c>
      <c r="E315" s="76"/>
      <c r="F315" s="43">
        <v>4026</v>
      </c>
      <c r="G315" s="46"/>
      <c r="H315" s="81"/>
      <c r="I315" s="81"/>
      <c r="J315" s="82">
        <v>0</v>
      </c>
      <c r="K315" s="82"/>
      <c r="L315" s="82"/>
      <c r="M315" s="38">
        <f t="shared" si="18"/>
        <v>0</v>
      </c>
    </row>
    <row r="316" spans="1:13" ht="14.25" hidden="1" outlineLevel="1">
      <c r="A316" s="51"/>
      <c r="B316" s="51"/>
      <c r="C316" s="44">
        <v>4410</v>
      </c>
      <c r="D316" s="45" t="s">
        <v>10</v>
      </c>
      <c r="E316" s="76">
        <v>2500</v>
      </c>
      <c r="F316" s="43">
        <v>2500</v>
      </c>
      <c r="G316" s="46">
        <v>1500</v>
      </c>
      <c r="H316" s="81">
        <v>1500</v>
      </c>
      <c r="I316" s="81"/>
      <c r="J316" s="82">
        <v>753</v>
      </c>
      <c r="K316" s="82">
        <v>43</v>
      </c>
      <c r="L316" s="82"/>
      <c r="M316" s="38">
        <f t="shared" si="18"/>
        <v>796</v>
      </c>
    </row>
    <row r="317" spans="1:13" ht="14.25" hidden="1" outlineLevel="1">
      <c r="A317" s="51"/>
      <c r="B317" s="51"/>
      <c r="C317" s="44">
        <v>4430</v>
      </c>
      <c r="D317" s="45" t="s">
        <v>11</v>
      </c>
      <c r="E317" s="76">
        <v>9600</v>
      </c>
      <c r="F317" s="43">
        <v>9600</v>
      </c>
      <c r="G317" s="46">
        <v>9900</v>
      </c>
      <c r="H317" s="81">
        <v>9800</v>
      </c>
      <c r="I317" s="81"/>
      <c r="J317" s="82">
        <v>3914</v>
      </c>
      <c r="K317" s="82"/>
      <c r="L317" s="82"/>
      <c r="M317" s="38">
        <f t="shared" si="18"/>
        <v>3914</v>
      </c>
    </row>
    <row r="318" spans="1:13" ht="25.5" hidden="1" outlineLevel="1">
      <c r="A318" s="51"/>
      <c r="B318" s="51"/>
      <c r="C318" s="44">
        <v>4440</v>
      </c>
      <c r="D318" s="45" t="s">
        <v>12</v>
      </c>
      <c r="E318" s="76">
        <v>25700</v>
      </c>
      <c r="F318" s="43">
        <v>28563</v>
      </c>
      <c r="G318" s="46">
        <v>29200</v>
      </c>
      <c r="H318" s="81">
        <v>29500</v>
      </c>
      <c r="I318" s="81"/>
      <c r="J318" s="82">
        <v>37171</v>
      </c>
      <c r="K318" s="82"/>
      <c r="L318" s="82"/>
      <c r="M318" s="38">
        <f t="shared" si="18"/>
        <v>37171</v>
      </c>
    </row>
    <row r="319" spans="1:13" ht="14.25" hidden="1" outlineLevel="1">
      <c r="A319" s="51"/>
      <c r="B319" s="51"/>
      <c r="C319" s="44">
        <v>4480</v>
      </c>
      <c r="D319" s="45" t="s">
        <v>72</v>
      </c>
      <c r="E319" s="76">
        <v>3100</v>
      </c>
      <c r="F319" s="43">
        <v>1715</v>
      </c>
      <c r="G319" s="46">
        <v>1800</v>
      </c>
      <c r="H319" s="81">
        <v>1760</v>
      </c>
      <c r="I319" s="81"/>
      <c r="J319" s="82">
        <v>121</v>
      </c>
      <c r="K319" s="82"/>
      <c r="L319" s="82">
        <v>1</v>
      </c>
      <c r="M319" s="38">
        <f t="shared" si="18"/>
        <v>120</v>
      </c>
    </row>
    <row r="320" spans="1:13" ht="25.5" hidden="1" outlineLevel="1">
      <c r="A320" s="51"/>
      <c r="B320" s="51"/>
      <c r="C320" s="44">
        <v>4700</v>
      </c>
      <c r="D320" s="45" t="s">
        <v>46</v>
      </c>
      <c r="E320" s="76">
        <v>1200</v>
      </c>
      <c r="F320" s="43">
        <v>3200</v>
      </c>
      <c r="G320" s="46">
        <v>5000</v>
      </c>
      <c r="H320" s="81">
        <v>3300</v>
      </c>
      <c r="I320" s="81"/>
      <c r="J320" s="82">
        <v>2766</v>
      </c>
      <c r="K320" s="82"/>
      <c r="L320" s="82">
        <v>180</v>
      </c>
      <c r="M320" s="38">
        <f t="shared" si="18"/>
        <v>2586</v>
      </c>
    </row>
    <row r="321" spans="1:13" ht="38.25" hidden="1" outlineLevel="1">
      <c r="A321" s="51"/>
      <c r="B321" s="51"/>
      <c r="C321" s="44">
        <v>4740</v>
      </c>
      <c r="D321" s="45" t="s">
        <v>47</v>
      </c>
      <c r="E321" s="76">
        <v>1300</v>
      </c>
      <c r="F321" s="43">
        <v>1300</v>
      </c>
      <c r="G321" s="46">
        <v>2000</v>
      </c>
      <c r="H321" s="81">
        <v>1330</v>
      </c>
      <c r="I321" s="81"/>
      <c r="J321" s="82">
        <v>1330</v>
      </c>
      <c r="K321" s="82"/>
      <c r="L321" s="82">
        <v>35</v>
      </c>
      <c r="M321" s="38">
        <f t="shared" si="18"/>
        <v>1295</v>
      </c>
    </row>
    <row r="322" spans="1:13" ht="25.5" hidden="1" outlineLevel="1">
      <c r="A322" s="51"/>
      <c r="B322" s="51"/>
      <c r="C322" s="44">
        <v>4750</v>
      </c>
      <c r="D322" s="45" t="s">
        <v>48</v>
      </c>
      <c r="E322" s="76">
        <v>200</v>
      </c>
      <c r="F322" s="43">
        <v>700</v>
      </c>
      <c r="G322" s="46">
        <v>2000</v>
      </c>
      <c r="H322" s="81">
        <v>720</v>
      </c>
      <c r="I322" s="81"/>
      <c r="J322" s="82">
        <v>6115</v>
      </c>
      <c r="K322" s="82"/>
      <c r="L322" s="82"/>
      <c r="M322" s="38">
        <f t="shared" si="18"/>
        <v>6115</v>
      </c>
    </row>
    <row r="323" spans="1:13" ht="14.25" hidden="1" outlineLevel="1">
      <c r="A323" s="51"/>
      <c r="B323" s="51"/>
      <c r="C323" s="44"/>
      <c r="D323" s="41" t="s">
        <v>44</v>
      </c>
      <c r="E323" s="76"/>
      <c r="F323" s="43"/>
      <c r="G323" s="46"/>
      <c r="H323" s="81"/>
      <c r="I323" s="81"/>
      <c r="J323" s="82">
        <f>SUM(J324:J325)</f>
        <v>552799</v>
      </c>
      <c r="K323" s="82">
        <f>SUM(K324:K325)</f>
        <v>215</v>
      </c>
      <c r="L323" s="82">
        <f>SUM(L324:L325)</f>
        <v>0</v>
      </c>
      <c r="M323" s="38">
        <f t="shared" si="18"/>
        <v>553014</v>
      </c>
    </row>
    <row r="324" spans="1:13" ht="25.5" hidden="1" outlineLevel="2">
      <c r="A324" s="32"/>
      <c r="B324" s="32"/>
      <c r="C324" s="44">
        <v>6060</v>
      </c>
      <c r="D324" s="77" t="s">
        <v>168</v>
      </c>
      <c r="E324" s="54">
        <v>0</v>
      </c>
      <c r="F324" s="54">
        <v>12000</v>
      </c>
      <c r="G324" s="87">
        <v>11000</v>
      </c>
      <c r="H324" s="81">
        <v>11000</v>
      </c>
      <c r="I324" s="81"/>
      <c r="J324" s="82">
        <v>142000</v>
      </c>
      <c r="K324" s="82">
        <v>215</v>
      </c>
      <c r="L324" s="82"/>
      <c r="M324" s="38">
        <f>J324+K324-L324</f>
        <v>142215</v>
      </c>
    </row>
    <row r="325" spans="1:13" ht="25.5" hidden="1" outlineLevel="2">
      <c r="A325" s="32"/>
      <c r="B325" s="32"/>
      <c r="C325" s="44">
        <v>6050</v>
      </c>
      <c r="D325" s="77" t="s">
        <v>43</v>
      </c>
      <c r="E325" s="54">
        <v>0</v>
      </c>
      <c r="F325" s="54">
        <v>12000</v>
      </c>
      <c r="G325" s="87">
        <v>11000</v>
      </c>
      <c r="H325" s="81">
        <v>11000</v>
      </c>
      <c r="I325" s="81"/>
      <c r="J325" s="82">
        <v>410799</v>
      </c>
      <c r="K325" s="82"/>
      <c r="L325" s="82"/>
      <c r="M325" s="38">
        <f>J325+K325-L325</f>
        <v>410799</v>
      </c>
    </row>
    <row r="326" spans="1:13" s="15" customFormat="1" ht="15">
      <c r="A326" s="39"/>
      <c r="B326" s="39">
        <v>85203</v>
      </c>
      <c r="C326" s="40"/>
      <c r="D326" s="41" t="s">
        <v>105</v>
      </c>
      <c r="E326" s="48">
        <f>SUM(E327:E348)</f>
        <v>638100</v>
      </c>
      <c r="F326" s="48">
        <f>SUM(F327:F348)</f>
        <v>682921</v>
      </c>
      <c r="G326" s="48">
        <f>SUM(G327:G348)</f>
        <v>649677</v>
      </c>
      <c r="H326" s="48">
        <f>SUM(H327:H348)</f>
        <v>641889</v>
      </c>
      <c r="I326" s="48"/>
      <c r="J326" s="49"/>
      <c r="K326" s="49">
        <f>SUM(K327:K349)</f>
        <v>7508</v>
      </c>
      <c r="L326" s="49">
        <f>SUM(L327:L349)</f>
        <v>7508</v>
      </c>
      <c r="M326" s="38">
        <f t="shared" si="18"/>
        <v>0</v>
      </c>
    </row>
    <row r="327" spans="1:13" ht="25.5" outlineLevel="1">
      <c r="A327" s="51"/>
      <c r="B327" s="51"/>
      <c r="C327" s="44">
        <v>3020</v>
      </c>
      <c r="D327" s="45" t="s">
        <v>96</v>
      </c>
      <c r="E327" s="42">
        <f aca="true" t="shared" si="19" ref="E327:H328">E351+E376</f>
        <v>800</v>
      </c>
      <c r="F327" s="42">
        <f t="shared" si="19"/>
        <v>800</v>
      </c>
      <c r="G327" s="42">
        <f t="shared" si="19"/>
        <v>595</v>
      </c>
      <c r="H327" s="42">
        <f t="shared" si="19"/>
        <v>595</v>
      </c>
      <c r="I327" s="42"/>
      <c r="J327" s="43">
        <v>727</v>
      </c>
      <c r="K327" s="43"/>
      <c r="L327" s="43">
        <v>119</v>
      </c>
      <c r="M327" s="38">
        <f t="shared" si="18"/>
        <v>608</v>
      </c>
    </row>
    <row r="328" spans="1:13" ht="14.25" outlineLevel="1">
      <c r="A328" s="51"/>
      <c r="B328" s="51"/>
      <c r="C328" s="44">
        <v>4010</v>
      </c>
      <c r="D328" s="45" t="s">
        <v>5</v>
      </c>
      <c r="E328" s="42">
        <f t="shared" si="19"/>
        <v>310800</v>
      </c>
      <c r="F328" s="42">
        <f t="shared" si="19"/>
        <v>326340</v>
      </c>
      <c r="G328" s="42">
        <f t="shared" si="19"/>
        <v>366220</v>
      </c>
      <c r="H328" s="42">
        <f t="shared" si="19"/>
        <v>366180</v>
      </c>
      <c r="I328" s="42">
        <v>366180</v>
      </c>
      <c r="J328" s="43">
        <v>392507</v>
      </c>
      <c r="K328" s="43"/>
      <c r="L328" s="43">
        <v>241</v>
      </c>
      <c r="M328" s="38">
        <f t="shared" si="18"/>
        <v>392266</v>
      </c>
    </row>
    <row r="329" spans="1:13" ht="14.25" outlineLevel="1">
      <c r="A329" s="51"/>
      <c r="B329" s="51"/>
      <c r="C329" s="44">
        <v>4110</v>
      </c>
      <c r="D329" s="45" t="s">
        <v>63</v>
      </c>
      <c r="E329" s="42">
        <f aca="true" t="shared" si="20" ref="E329:H330">E354+E379</f>
        <v>56600</v>
      </c>
      <c r="F329" s="42">
        <f t="shared" si="20"/>
        <v>59350</v>
      </c>
      <c r="G329" s="42">
        <f t="shared" si="20"/>
        <v>63480</v>
      </c>
      <c r="H329" s="42">
        <f t="shared" si="20"/>
        <v>63530</v>
      </c>
      <c r="I329" s="42"/>
      <c r="J329" s="43">
        <f aca="true" t="shared" si="21" ref="J329:L333">J354+J379</f>
        <v>68602</v>
      </c>
      <c r="K329" s="43">
        <f t="shared" si="21"/>
        <v>819</v>
      </c>
      <c r="L329" s="43">
        <f t="shared" si="21"/>
        <v>217</v>
      </c>
      <c r="M329" s="38">
        <f t="shared" si="18"/>
        <v>69204</v>
      </c>
    </row>
    <row r="330" spans="1:13" ht="14.25" outlineLevel="1">
      <c r="A330" s="51"/>
      <c r="B330" s="51"/>
      <c r="C330" s="44">
        <v>4120</v>
      </c>
      <c r="D330" s="45" t="s">
        <v>7</v>
      </c>
      <c r="E330" s="42">
        <f t="shared" si="20"/>
        <v>8100</v>
      </c>
      <c r="F330" s="42">
        <f t="shared" si="20"/>
        <v>8480</v>
      </c>
      <c r="G330" s="42">
        <f t="shared" si="20"/>
        <v>8951</v>
      </c>
      <c r="H330" s="42">
        <f t="shared" si="20"/>
        <v>9320</v>
      </c>
      <c r="I330" s="42"/>
      <c r="J330" s="43">
        <f t="shared" si="21"/>
        <v>10074</v>
      </c>
      <c r="K330" s="43">
        <f t="shared" si="21"/>
        <v>162</v>
      </c>
      <c r="L330" s="43">
        <f t="shared" si="21"/>
        <v>0</v>
      </c>
      <c r="M330" s="38">
        <f t="shared" si="18"/>
        <v>10236</v>
      </c>
    </row>
    <row r="331" spans="1:13" ht="14.25" outlineLevel="1">
      <c r="A331" s="51"/>
      <c r="B331" s="51"/>
      <c r="C331" s="44">
        <v>4170</v>
      </c>
      <c r="D331" s="45" t="s">
        <v>39</v>
      </c>
      <c r="E331" s="42">
        <f>E356</f>
        <v>16800</v>
      </c>
      <c r="F331" s="42">
        <f>F356</f>
        <v>16800</v>
      </c>
      <c r="G331" s="42">
        <f>G356</f>
        <v>8400</v>
      </c>
      <c r="H331" s="42">
        <f>H356</f>
        <v>8400</v>
      </c>
      <c r="I331" s="42"/>
      <c r="J331" s="43">
        <f t="shared" si="21"/>
        <v>16240</v>
      </c>
      <c r="K331" s="43">
        <f t="shared" si="21"/>
        <v>0</v>
      </c>
      <c r="L331" s="43">
        <f t="shared" si="21"/>
        <v>625</v>
      </c>
      <c r="M331" s="38">
        <f t="shared" si="18"/>
        <v>15615</v>
      </c>
    </row>
    <row r="332" spans="1:13" ht="14.25" outlineLevel="1">
      <c r="A332" s="51"/>
      <c r="B332" s="51"/>
      <c r="C332" s="44">
        <v>4210</v>
      </c>
      <c r="D332" s="45" t="s">
        <v>4</v>
      </c>
      <c r="E332" s="42">
        <f aca="true" t="shared" si="22" ref="E332:H333">E357+E382</f>
        <v>133100</v>
      </c>
      <c r="F332" s="42">
        <f t="shared" si="22"/>
        <v>137812</v>
      </c>
      <c r="G332" s="42">
        <f t="shared" si="22"/>
        <v>78471</v>
      </c>
      <c r="H332" s="42">
        <f t="shared" si="22"/>
        <v>78500</v>
      </c>
      <c r="I332" s="42"/>
      <c r="J332" s="43">
        <f t="shared" si="21"/>
        <v>180971</v>
      </c>
      <c r="K332" s="43">
        <f t="shared" si="21"/>
        <v>951</v>
      </c>
      <c r="L332" s="43">
        <f t="shared" si="21"/>
        <v>1098</v>
      </c>
      <c r="M332" s="38">
        <f t="shared" si="18"/>
        <v>180824</v>
      </c>
    </row>
    <row r="333" spans="1:13" ht="14.25" outlineLevel="1">
      <c r="A333" s="51"/>
      <c r="B333" s="51"/>
      <c r="C333" s="44">
        <v>4220</v>
      </c>
      <c r="D333" s="45" t="s">
        <v>92</v>
      </c>
      <c r="E333" s="42">
        <f t="shared" si="22"/>
        <v>43400</v>
      </c>
      <c r="F333" s="42">
        <f t="shared" si="22"/>
        <v>43400</v>
      </c>
      <c r="G333" s="42">
        <f t="shared" si="22"/>
        <v>35700</v>
      </c>
      <c r="H333" s="42">
        <f t="shared" si="22"/>
        <v>35700</v>
      </c>
      <c r="I333" s="42"/>
      <c r="J333" s="43">
        <f t="shared" si="21"/>
        <v>22750</v>
      </c>
      <c r="K333" s="43">
        <f t="shared" si="21"/>
        <v>0</v>
      </c>
      <c r="L333" s="43">
        <f t="shared" si="21"/>
        <v>2551</v>
      </c>
      <c r="M333" s="38">
        <f t="shared" si="18"/>
        <v>20199</v>
      </c>
    </row>
    <row r="334" spans="1:13" ht="25.5" outlineLevel="1">
      <c r="A334" s="51"/>
      <c r="B334" s="51"/>
      <c r="C334" s="44">
        <v>4230</v>
      </c>
      <c r="D334" s="45" t="s">
        <v>83</v>
      </c>
      <c r="E334" s="42">
        <f>E359</f>
        <v>200</v>
      </c>
      <c r="F334" s="42">
        <f>F359</f>
        <v>200</v>
      </c>
      <c r="G334" s="42">
        <f>G359</f>
        <v>100</v>
      </c>
      <c r="H334" s="42">
        <f>H359</f>
        <v>100</v>
      </c>
      <c r="I334" s="42"/>
      <c r="J334" s="43">
        <f>J359</f>
        <v>200</v>
      </c>
      <c r="K334" s="43">
        <f>K359</f>
        <v>0</v>
      </c>
      <c r="L334" s="43">
        <f>L359</f>
        <v>21</v>
      </c>
      <c r="M334" s="38">
        <f t="shared" si="18"/>
        <v>179</v>
      </c>
    </row>
    <row r="335" spans="1:13" ht="14.25" outlineLevel="1">
      <c r="A335" s="51"/>
      <c r="B335" s="51"/>
      <c r="C335" s="44">
        <v>4260</v>
      </c>
      <c r="D335" s="45" t="s">
        <v>8</v>
      </c>
      <c r="E335" s="42">
        <f>E360+E384</f>
        <v>15000</v>
      </c>
      <c r="F335" s="42">
        <f>F360+F384</f>
        <v>15000</v>
      </c>
      <c r="G335" s="42">
        <f>G360+G384</f>
        <v>11100</v>
      </c>
      <c r="H335" s="42">
        <f>H360+H384</f>
        <v>11100</v>
      </c>
      <c r="I335" s="42"/>
      <c r="J335" s="43">
        <f aca="true" t="shared" si="23" ref="J335:L337">J360+J384</f>
        <v>10158</v>
      </c>
      <c r="K335" s="43">
        <f t="shared" si="23"/>
        <v>0</v>
      </c>
      <c r="L335" s="43">
        <f t="shared" si="23"/>
        <v>431</v>
      </c>
      <c r="M335" s="38">
        <f t="shared" si="18"/>
        <v>9727</v>
      </c>
    </row>
    <row r="336" spans="1:13" ht="14.25" outlineLevel="1">
      <c r="A336" s="51"/>
      <c r="B336" s="51"/>
      <c r="C336" s="44">
        <v>4270</v>
      </c>
      <c r="D336" s="45" t="s">
        <v>9</v>
      </c>
      <c r="E336" s="42">
        <f aca="true" t="shared" si="24" ref="E336:F338">E361+E385</f>
        <v>7700</v>
      </c>
      <c r="F336" s="42">
        <f t="shared" si="24"/>
        <v>17700</v>
      </c>
      <c r="G336" s="42">
        <f>G361+G384</f>
        <v>10320</v>
      </c>
      <c r="H336" s="42">
        <f>H361+H385</f>
        <v>6220</v>
      </c>
      <c r="I336" s="42"/>
      <c r="J336" s="43">
        <f t="shared" si="23"/>
        <v>8624</v>
      </c>
      <c r="K336" s="43">
        <f t="shared" si="23"/>
        <v>2775</v>
      </c>
      <c r="L336" s="43">
        <f t="shared" si="23"/>
        <v>274</v>
      </c>
      <c r="M336" s="38">
        <f t="shared" si="18"/>
        <v>11125</v>
      </c>
    </row>
    <row r="337" spans="1:13" ht="14.25" outlineLevel="1">
      <c r="A337" s="51"/>
      <c r="B337" s="51"/>
      <c r="C337" s="44">
        <v>4280</v>
      </c>
      <c r="D337" s="45" t="s">
        <v>19</v>
      </c>
      <c r="E337" s="42">
        <f t="shared" si="24"/>
        <v>1200</v>
      </c>
      <c r="F337" s="42">
        <f t="shared" si="24"/>
        <v>1200</v>
      </c>
      <c r="G337" s="42">
        <f>G362+G385</f>
        <v>2200</v>
      </c>
      <c r="H337" s="42">
        <f>H362+H386</f>
        <v>1200</v>
      </c>
      <c r="I337" s="42"/>
      <c r="J337" s="43">
        <f t="shared" si="23"/>
        <v>1331</v>
      </c>
      <c r="K337" s="43">
        <f t="shared" si="23"/>
        <v>0</v>
      </c>
      <c r="L337" s="43">
        <f t="shared" si="23"/>
        <v>0</v>
      </c>
      <c r="M337" s="38">
        <f t="shared" si="18"/>
        <v>1331</v>
      </c>
    </row>
    <row r="338" spans="1:13" ht="14.25" outlineLevel="1">
      <c r="A338" s="51"/>
      <c r="B338" s="51"/>
      <c r="C338" s="44">
        <v>4300</v>
      </c>
      <c r="D338" s="45" t="s">
        <v>18</v>
      </c>
      <c r="E338" s="42">
        <f t="shared" si="24"/>
        <v>16100</v>
      </c>
      <c r="F338" s="42">
        <f t="shared" si="24"/>
        <v>18100</v>
      </c>
      <c r="G338" s="42">
        <f>G363+G386</f>
        <v>11470</v>
      </c>
      <c r="H338" s="42">
        <f>H363+H387</f>
        <v>25194</v>
      </c>
      <c r="I338" s="42"/>
      <c r="J338" s="43">
        <f>J363+J387</f>
        <v>62216</v>
      </c>
      <c r="K338" s="43">
        <f>K363+K387</f>
        <v>817</v>
      </c>
      <c r="L338" s="43">
        <f>L363+L387</f>
        <v>1236</v>
      </c>
      <c r="M338" s="38">
        <f t="shared" si="18"/>
        <v>61797</v>
      </c>
    </row>
    <row r="339" spans="1:13" ht="38.25" outlineLevel="1">
      <c r="A339" s="51"/>
      <c r="B339" s="51"/>
      <c r="C339" s="44">
        <v>4360</v>
      </c>
      <c r="D339" s="45" t="s">
        <v>49</v>
      </c>
      <c r="E339" s="42">
        <f>E364</f>
        <v>300</v>
      </c>
      <c r="F339" s="42">
        <f>F364</f>
        <v>300</v>
      </c>
      <c r="G339" s="42">
        <f>G364</f>
        <v>480</v>
      </c>
      <c r="H339" s="42">
        <f>H364</f>
        <v>480</v>
      </c>
      <c r="I339" s="42"/>
      <c r="J339" s="43">
        <f>J364</f>
        <v>480</v>
      </c>
      <c r="K339" s="43">
        <f>K364</f>
        <v>23</v>
      </c>
      <c r="L339" s="43">
        <f>L364</f>
        <v>0</v>
      </c>
      <c r="M339" s="38">
        <f t="shared" si="18"/>
        <v>503</v>
      </c>
    </row>
    <row r="340" spans="1:13" ht="38.25" outlineLevel="1">
      <c r="A340" s="51"/>
      <c r="B340" s="51"/>
      <c r="C340" s="44">
        <v>4370</v>
      </c>
      <c r="D340" s="45" t="s">
        <v>45</v>
      </c>
      <c r="E340" s="42">
        <f>E365+E388</f>
        <v>4200</v>
      </c>
      <c r="F340" s="42">
        <f>F365+F388</f>
        <v>4200</v>
      </c>
      <c r="G340" s="42">
        <f>G365+G387</f>
        <v>17160</v>
      </c>
      <c r="H340" s="42">
        <f>H365+H388</f>
        <v>4050</v>
      </c>
      <c r="I340" s="42"/>
      <c r="J340" s="43">
        <f aca="true" t="shared" si="25" ref="J340:L341">J365+J388</f>
        <v>2550</v>
      </c>
      <c r="K340" s="43">
        <f t="shared" si="25"/>
        <v>0</v>
      </c>
      <c r="L340" s="43">
        <f t="shared" si="25"/>
        <v>62</v>
      </c>
      <c r="M340" s="38">
        <f t="shared" si="18"/>
        <v>2488</v>
      </c>
    </row>
    <row r="341" spans="1:13" ht="14.25" outlineLevel="1">
      <c r="A341" s="51"/>
      <c r="B341" s="51"/>
      <c r="C341" s="44">
        <v>4410</v>
      </c>
      <c r="D341" s="45" t="s">
        <v>10</v>
      </c>
      <c r="E341" s="42">
        <f>E366</f>
        <v>300</v>
      </c>
      <c r="F341" s="42">
        <f>F366</f>
        <v>300</v>
      </c>
      <c r="G341" s="42">
        <f>G366</f>
        <v>300</v>
      </c>
      <c r="H341" s="42">
        <f>H366</f>
        <v>300</v>
      </c>
      <c r="I341" s="42"/>
      <c r="J341" s="43">
        <f t="shared" si="25"/>
        <v>400</v>
      </c>
      <c r="K341" s="43">
        <f t="shared" si="25"/>
        <v>0</v>
      </c>
      <c r="L341" s="43">
        <f t="shared" si="25"/>
        <v>41</v>
      </c>
      <c r="M341" s="38">
        <f t="shared" si="18"/>
        <v>359</v>
      </c>
    </row>
    <row r="342" spans="1:13" ht="14.25" hidden="1" outlineLevel="1">
      <c r="A342" s="51"/>
      <c r="B342" s="51"/>
      <c r="C342" s="44">
        <v>4430</v>
      </c>
      <c r="D342" s="45" t="s">
        <v>11</v>
      </c>
      <c r="E342" s="42">
        <f>E367+E390</f>
        <v>6300</v>
      </c>
      <c r="F342" s="42">
        <f>F367+F390</f>
        <v>8300</v>
      </c>
      <c r="G342" s="42">
        <f>G367+G390</f>
        <v>8600</v>
      </c>
      <c r="H342" s="42">
        <f>H367+H390</f>
        <v>8400</v>
      </c>
      <c r="I342" s="42"/>
      <c r="J342" s="43">
        <f aca="true" t="shared" si="26" ref="J342:L347">J367+J390</f>
        <v>3758</v>
      </c>
      <c r="K342" s="43">
        <f t="shared" si="26"/>
        <v>0</v>
      </c>
      <c r="L342" s="43">
        <f t="shared" si="26"/>
        <v>0</v>
      </c>
      <c r="M342" s="38">
        <f t="shared" si="18"/>
        <v>3758</v>
      </c>
    </row>
    <row r="343" spans="1:13" ht="25.5" outlineLevel="1">
      <c r="A343" s="51"/>
      <c r="B343" s="51"/>
      <c r="C343" s="44">
        <v>4440</v>
      </c>
      <c r="D343" s="45" t="s">
        <v>12</v>
      </c>
      <c r="E343" s="42">
        <f>E368+E391</f>
        <v>13300</v>
      </c>
      <c r="F343" s="42">
        <f>F368+F391</f>
        <v>13977</v>
      </c>
      <c r="G343" s="42">
        <f>G368+G388</f>
        <v>9680</v>
      </c>
      <c r="H343" s="42">
        <f>H368+H391</f>
        <v>13920</v>
      </c>
      <c r="I343" s="42"/>
      <c r="J343" s="43">
        <f t="shared" si="26"/>
        <v>14610</v>
      </c>
      <c r="K343" s="43">
        <f t="shared" si="26"/>
        <v>0</v>
      </c>
      <c r="L343" s="43">
        <f t="shared" si="26"/>
        <v>222</v>
      </c>
      <c r="M343" s="38">
        <f t="shared" si="18"/>
        <v>14388</v>
      </c>
    </row>
    <row r="344" spans="1:13" ht="14.25" hidden="1" outlineLevel="1">
      <c r="A344" s="51"/>
      <c r="B344" s="51"/>
      <c r="C344" s="44">
        <v>4480</v>
      </c>
      <c r="D344" s="45" t="s">
        <v>72</v>
      </c>
      <c r="E344" s="42">
        <f>E369+E392</f>
        <v>1600</v>
      </c>
      <c r="F344" s="42">
        <f>F369+F392</f>
        <v>4527</v>
      </c>
      <c r="G344" s="42">
        <f>G369+G390</f>
        <v>7000</v>
      </c>
      <c r="H344" s="42">
        <f>H369+H392</f>
        <v>4600</v>
      </c>
      <c r="I344" s="42"/>
      <c r="J344" s="43">
        <f t="shared" si="26"/>
        <v>1200</v>
      </c>
      <c r="K344" s="43">
        <f t="shared" si="26"/>
        <v>0</v>
      </c>
      <c r="L344" s="43">
        <f t="shared" si="26"/>
        <v>0</v>
      </c>
      <c r="M344" s="38">
        <f t="shared" si="18"/>
        <v>1200</v>
      </c>
    </row>
    <row r="345" spans="1:13" ht="14.25" hidden="1" outlineLevel="1">
      <c r="A345" s="32"/>
      <c r="B345" s="32"/>
      <c r="C345" s="44">
        <v>4520</v>
      </c>
      <c r="D345" s="45" t="s">
        <v>106</v>
      </c>
      <c r="E345" s="65"/>
      <c r="F345" s="42">
        <f>F370+F393</f>
        <v>771</v>
      </c>
      <c r="G345" s="42">
        <f>G370+G391</f>
        <v>7450</v>
      </c>
      <c r="H345" s="42">
        <f>H370+H393</f>
        <v>1800</v>
      </c>
      <c r="I345" s="42"/>
      <c r="J345" s="43">
        <f t="shared" si="26"/>
        <v>710</v>
      </c>
      <c r="K345" s="43">
        <f t="shared" si="26"/>
        <v>0</v>
      </c>
      <c r="L345" s="43">
        <f t="shared" si="26"/>
        <v>0</v>
      </c>
      <c r="M345" s="38">
        <f t="shared" si="18"/>
        <v>710</v>
      </c>
    </row>
    <row r="346" spans="1:13" ht="25.5" outlineLevel="1">
      <c r="A346" s="51"/>
      <c r="B346" s="51"/>
      <c r="C346" s="44">
        <v>4700</v>
      </c>
      <c r="D346" s="45" t="s">
        <v>46</v>
      </c>
      <c r="E346" s="42">
        <f>E371+E394</f>
        <v>1500</v>
      </c>
      <c r="F346" s="42">
        <f>F371+F394</f>
        <v>4064</v>
      </c>
      <c r="G346" s="42">
        <f>G371+G392</f>
        <v>600</v>
      </c>
      <c r="H346" s="42">
        <f>H371+H394</f>
        <v>1000</v>
      </c>
      <c r="I346" s="42"/>
      <c r="J346" s="43">
        <f t="shared" si="26"/>
        <v>1060</v>
      </c>
      <c r="K346" s="43">
        <f t="shared" si="26"/>
        <v>200</v>
      </c>
      <c r="L346" s="43">
        <f t="shared" si="26"/>
        <v>1</v>
      </c>
      <c r="M346" s="38">
        <f t="shared" si="18"/>
        <v>1259</v>
      </c>
    </row>
    <row r="347" spans="1:13" ht="38.25" outlineLevel="1">
      <c r="A347" s="51"/>
      <c r="B347" s="51"/>
      <c r="C347" s="44">
        <v>4740</v>
      </c>
      <c r="D347" s="45" t="s">
        <v>47</v>
      </c>
      <c r="E347" s="42">
        <f>E372+E395</f>
        <v>800</v>
      </c>
      <c r="F347" s="42">
        <f>F372+F395</f>
        <v>800</v>
      </c>
      <c r="G347" s="42">
        <f>G372+G393</f>
        <v>1100</v>
      </c>
      <c r="H347" s="42">
        <f>H372+H395</f>
        <v>1000</v>
      </c>
      <c r="I347" s="42"/>
      <c r="J347" s="43">
        <f t="shared" si="26"/>
        <v>999</v>
      </c>
      <c r="K347" s="43">
        <f t="shared" si="26"/>
        <v>0</v>
      </c>
      <c r="L347" s="43">
        <f t="shared" si="26"/>
        <v>369</v>
      </c>
      <c r="M347" s="38">
        <f t="shared" si="18"/>
        <v>630</v>
      </c>
    </row>
    <row r="348" spans="1:13" ht="25.5" outlineLevel="1">
      <c r="A348" s="51"/>
      <c r="B348" s="51"/>
      <c r="C348" s="44">
        <v>4750</v>
      </c>
      <c r="D348" s="45" t="s">
        <v>48</v>
      </c>
      <c r="E348" s="42"/>
      <c r="F348" s="42">
        <v>500</v>
      </c>
      <c r="G348" s="42">
        <f>G372</f>
        <v>300</v>
      </c>
      <c r="H348" s="42">
        <f>H372</f>
        <v>300</v>
      </c>
      <c r="I348" s="42"/>
      <c r="J348" s="43">
        <v>3600</v>
      </c>
      <c r="K348" s="43">
        <f>1575+186</f>
        <v>1761</v>
      </c>
      <c r="L348" s="43"/>
      <c r="M348" s="38">
        <f t="shared" si="18"/>
        <v>5361</v>
      </c>
    </row>
    <row r="349" spans="1:13" ht="25.5" hidden="1" outlineLevel="2">
      <c r="A349" s="32"/>
      <c r="B349" s="32"/>
      <c r="C349" s="44">
        <v>6060</v>
      </c>
      <c r="D349" s="77" t="s">
        <v>53</v>
      </c>
      <c r="E349" s="54">
        <v>0</v>
      </c>
      <c r="F349" s="54">
        <v>26500</v>
      </c>
      <c r="G349" s="52">
        <v>0</v>
      </c>
      <c r="H349" s="52">
        <v>0</v>
      </c>
      <c r="I349" s="52"/>
      <c r="J349" s="55">
        <v>22000</v>
      </c>
      <c r="K349" s="55"/>
      <c r="L349" s="55"/>
      <c r="M349" s="38">
        <f>J349+K349-L349</f>
        <v>22000</v>
      </c>
    </row>
    <row r="350" spans="1:13" s="15" customFormat="1" ht="25.5" hidden="1" outlineLevel="1">
      <c r="A350" s="32"/>
      <c r="B350" s="32"/>
      <c r="C350" s="40" t="s">
        <v>16</v>
      </c>
      <c r="D350" s="41" t="s">
        <v>107</v>
      </c>
      <c r="E350" s="42">
        <f>SUM(E351:E373)</f>
        <v>352350</v>
      </c>
      <c r="F350" s="42">
        <f>SUM(F351:F373)</f>
        <v>375260</v>
      </c>
      <c r="G350" s="42">
        <f>SUM(G351:G373)</f>
        <v>360457</v>
      </c>
      <c r="H350" s="42">
        <f>SUM(H351:H373)</f>
        <v>360454</v>
      </c>
      <c r="I350" s="42"/>
      <c r="J350" s="43">
        <f>SUM(J351:J374)</f>
        <v>435110</v>
      </c>
      <c r="K350" s="43">
        <f>SUM(K351:K374)</f>
        <v>3916</v>
      </c>
      <c r="L350" s="43">
        <f>SUM(L351:L374)</f>
        <v>3916</v>
      </c>
      <c r="M350" s="38">
        <f t="shared" si="18"/>
        <v>435110</v>
      </c>
    </row>
    <row r="351" spans="1:13" ht="25.5" hidden="1" outlineLevel="1">
      <c r="A351" s="32"/>
      <c r="B351" s="32"/>
      <c r="C351" s="44">
        <v>3020</v>
      </c>
      <c r="D351" s="45" t="s">
        <v>96</v>
      </c>
      <c r="E351" s="84">
        <v>300</v>
      </c>
      <c r="F351" s="84">
        <v>300</v>
      </c>
      <c r="G351" s="46">
        <v>195</v>
      </c>
      <c r="H351" s="46">
        <v>195</v>
      </c>
      <c r="I351" s="46"/>
      <c r="J351" s="47">
        <v>127</v>
      </c>
      <c r="K351" s="47"/>
      <c r="L351" s="47"/>
      <c r="M351" s="38">
        <f t="shared" si="18"/>
        <v>127</v>
      </c>
    </row>
    <row r="352" spans="1:13" ht="14.25" hidden="1" outlineLevel="1">
      <c r="A352" s="32"/>
      <c r="B352" s="32"/>
      <c r="C352" s="44">
        <v>4010</v>
      </c>
      <c r="D352" s="45" t="s">
        <v>5</v>
      </c>
      <c r="E352" s="84">
        <v>165000</v>
      </c>
      <c r="F352" s="84">
        <v>173250</v>
      </c>
      <c r="G352" s="46">
        <v>193900</v>
      </c>
      <c r="H352" s="46">
        <v>193860</v>
      </c>
      <c r="I352" s="46"/>
      <c r="J352" s="47">
        <v>224807</v>
      </c>
      <c r="K352" s="47"/>
      <c r="L352" s="47"/>
      <c r="M352" s="38">
        <f t="shared" si="18"/>
        <v>224807</v>
      </c>
    </row>
    <row r="353" spans="1:13" ht="14.25" hidden="1" outlineLevel="1">
      <c r="A353" s="32"/>
      <c r="B353" s="32"/>
      <c r="C353" s="44">
        <v>4040</v>
      </c>
      <c r="D353" s="45" t="s">
        <v>6</v>
      </c>
      <c r="E353" s="43">
        <v>13200</v>
      </c>
      <c r="F353" s="43">
        <v>13503</v>
      </c>
      <c r="G353" s="46">
        <v>14800</v>
      </c>
      <c r="H353" s="46">
        <v>15185</v>
      </c>
      <c r="I353" s="46"/>
      <c r="J353" s="47">
        <v>11846</v>
      </c>
      <c r="K353" s="47"/>
      <c r="L353" s="47"/>
      <c r="M353" s="38">
        <f t="shared" si="18"/>
        <v>11846</v>
      </c>
    </row>
    <row r="354" spans="1:13" ht="14.25" hidden="1" outlineLevel="1">
      <c r="A354" s="32"/>
      <c r="B354" s="32"/>
      <c r="C354" s="44">
        <v>4110</v>
      </c>
      <c r="D354" s="45" t="s">
        <v>63</v>
      </c>
      <c r="E354" s="43">
        <v>31600</v>
      </c>
      <c r="F354" s="43">
        <v>33060</v>
      </c>
      <c r="G354" s="46">
        <v>32830</v>
      </c>
      <c r="H354" s="46">
        <v>32880</v>
      </c>
      <c r="I354" s="46"/>
      <c r="J354" s="47">
        <v>37415</v>
      </c>
      <c r="K354" s="47"/>
      <c r="L354" s="47">
        <v>217</v>
      </c>
      <c r="M354" s="38">
        <f t="shared" si="18"/>
        <v>37198</v>
      </c>
    </row>
    <row r="355" spans="1:13" ht="14.25" hidden="1" outlineLevel="1">
      <c r="A355" s="32"/>
      <c r="B355" s="32"/>
      <c r="C355" s="44">
        <v>4120</v>
      </c>
      <c r="D355" s="45" t="s">
        <v>7</v>
      </c>
      <c r="E355" s="43">
        <v>4400</v>
      </c>
      <c r="F355" s="43">
        <v>4600</v>
      </c>
      <c r="G355" s="46">
        <v>4751</v>
      </c>
      <c r="H355" s="46">
        <v>5120</v>
      </c>
      <c r="I355" s="46"/>
      <c r="J355" s="47">
        <v>5791</v>
      </c>
      <c r="K355" s="47">
        <v>115</v>
      </c>
      <c r="L355" s="47"/>
      <c r="M355" s="38">
        <f t="shared" si="18"/>
        <v>5906</v>
      </c>
    </row>
    <row r="356" spans="1:13" ht="14.25" hidden="1" outlineLevel="1">
      <c r="A356" s="32"/>
      <c r="B356" s="32"/>
      <c r="C356" s="44">
        <v>4170</v>
      </c>
      <c r="D356" s="45" t="s">
        <v>39</v>
      </c>
      <c r="E356" s="43">
        <v>16800</v>
      </c>
      <c r="F356" s="43">
        <v>16800</v>
      </c>
      <c r="G356" s="46">
        <v>8400</v>
      </c>
      <c r="H356" s="46">
        <v>8400</v>
      </c>
      <c r="I356" s="46"/>
      <c r="J356" s="47">
        <v>4200</v>
      </c>
      <c r="K356" s="47"/>
      <c r="L356" s="47"/>
      <c r="M356" s="38">
        <f t="shared" si="18"/>
        <v>4200</v>
      </c>
    </row>
    <row r="357" spans="1:13" ht="14.25" hidden="1" outlineLevel="1">
      <c r="A357" s="32"/>
      <c r="B357" s="32"/>
      <c r="C357" s="44">
        <v>4210</v>
      </c>
      <c r="D357" s="45" t="s">
        <v>4</v>
      </c>
      <c r="E357" s="43">
        <v>67250</v>
      </c>
      <c r="F357" s="43">
        <v>69279</v>
      </c>
      <c r="G357" s="46">
        <v>44871</v>
      </c>
      <c r="H357" s="46">
        <v>44900</v>
      </c>
      <c r="I357" s="46"/>
      <c r="J357" s="47">
        <v>80741</v>
      </c>
      <c r="K357" s="47"/>
      <c r="L357" s="47">
        <v>1098</v>
      </c>
      <c r="M357" s="38">
        <f t="shared" si="18"/>
        <v>79643</v>
      </c>
    </row>
    <row r="358" spans="1:13" ht="14.25" hidden="1" outlineLevel="1">
      <c r="A358" s="32"/>
      <c r="B358" s="32"/>
      <c r="C358" s="44">
        <v>4220</v>
      </c>
      <c r="D358" s="45" t="s">
        <v>92</v>
      </c>
      <c r="E358" s="43">
        <v>19400</v>
      </c>
      <c r="F358" s="43">
        <v>19400</v>
      </c>
      <c r="G358" s="46">
        <v>19200</v>
      </c>
      <c r="H358" s="46">
        <v>19200</v>
      </c>
      <c r="I358" s="46"/>
      <c r="J358" s="47">
        <v>20000</v>
      </c>
      <c r="K358" s="47"/>
      <c r="L358" s="47">
        <v>2551</v>
      </c>
      <c r="M358" s="38">
        <f t="shared" si="18"/>
        <v>17449</v>
      </c>
    </row>
    <row r="359" spans="1:13" ht="25.5" hidden="1" outlineLevel="1">
      <c r="A359" s="32"/>
      <c r="B359" s="32"/>
      <c r="C359" s="44">
        <v>4230</v>
      </c>
      <c r="D359" s="45" t="s">
        <v>108</v>
      </c>
      <c r="E359" s="43">
        <v>200</v>
      </c>
      <c r="F359" s="43">
        <v>200</v>
      </c>
      <c r="G359" s="46">
        <v>100</v>
      </c>
      <c r="H359" s="46">
        <v>100</v>
      </c>
      <c r="I359" s="46"/>
      <c r="J359" s="47">
        <v>200</v>
      </c>
      <c r="K359" s="47"/>
      <c r="L359" s="47">
        <v>21</v>
      </c>
      <c r="M359" s="38">
        <f t="shared" si="18"/>
        <v>179</v>
      </c>
    </row>
    <row r="360" spans="1:13" ht="14.25" hidden="1" outlineLevel="1">
      <c r="A360" s="32"/>
      <c r="B360" s="32"/>
      <c r="C360" s="44">
        <v>4260</v>
      </c>
      <c r="D360" s="45" t="s">
        <v>8</v>
      </c>
      <c r="E360" s="43">
        <v>6000</v>
      </c>
      <c r="F360" s="43">
        <v>6000</v>
      </c>
      <c r="G360" s="46">
        <v>5000</v>
      </c>
      <c r="H360" s="46">
        <v>5000</v>
      </c>
      <c r="I360" s="46"/>
      <c r="J360" s="47">
        <v>4658</v>
      </c>
      <c r="K360" s="47"/>
      <c r="L360" s="47"/>
      <c r="M360" s="38">
        <f t="shared" si="18"/>
        <v>4658</v>
      </c>
    </row>
    <row r="361" spans="1:13" ht="14.25" hidden="1" outlineLevel="1">
      <c r="A361" s="32"/>
      <c r="B361" s="32"/>
      <c r="C361" s="44">
        <v>4270</v>
      </c>
      <c r="D361" s="45" t="s">
        <v>9</v>
      </c>
      <c r="E361" s="43">
        <v>3700</v>
      </c>
      <c r="F361" s="43">
        <v>8700</v>
      </c>
      <c r="G361" s="46">
        <v>4220</v>
      </c>
      <c r="H361" s="46">
        <v>4220</v>
      </c>
      <c r="I361" s="46"/>
      <c r="J361" s="47">
        <v>5624</v>
      </c>
      <c r="K361" s="47">
        <v>2775</v>
      </c>
      <c r="L361" s="47"/>
      <c r="M361" s="38">
        <f t="shared" si="18"/>
        <v>8399</v>
      </c>
    </row>
    <row r="362" spans="1:13" ht="14.25" hidden="1" outlineLevel="1">
      <c r="A362" s="32"/>
      <c r="B362" s="32"/>
      <c r="C362" s="44">
        <v>4280</v>
      </c>
      <c r="D362" s="45" t="s">
        <v>19</v>
      </c>
      <c r="E362" s="43">
        <v>200</v>
      </c>
      <c r="F362" s="43">
        <v>200</v>
      </c>
      <c r="G362" s="46">
        <v>200</v>
      </c>
      <c r="H362" s="46">
        <v>200</v>
      </c>
      <c r="I362" s="46"/>
      <c r="J362" s="47">
        <v>81</v>
      </c>
      <c r="K362" s="47"/>
      <c r="L362" s="47"/>
      <c r="M362" s="38">
        <f t="shared" si="18"/>
        <v>81</v>
      </c>
    </row>
    <row r="363" spans="1:13" ht="14.25" hidden="1" outlineLevel="1">
      <c r="A363" s="32"/>
      <c r="B363" s="32"/>
      <c r="C363" s="44">
        <v>4300</v>
      </c>
      <c r="D363" s="45" t="s">
        <v>18</v>
      </c>
      <c r="E363" s="43">
        <v>7400</v>
      </c>
      <c r="F363" s="43">
        <v>9400</v>
      </c>
      <c r="G363" s="46">
        <v>10470</v>
      </c>
      <c r="H363" s="46">
        <v>10194</v>
      </c>
      <c r="I363" s="46"/>
      <c r="J363" s="47">
        <v>18868</v>
      </c>
      <c r="K363" s="47">
        <v>817</v>
      </c>
      <c r="L363" s="47"/>
      <c r="M363" s="38">
        <f t="shared" si="18"/>
        <v>19685</v>
      </c>
    </row>
    <row r="364" spans="1:13" ht="38.25" hidden="1" outlineLevel="1">
      <c r="A364" s="32"/>
      <c r="B364" s="32"/>
      <c r="C364" s="44">
        <v>4360</v>
      </c>
      <c r="D364" s="45" t="s">
        <v>49</v>
      </c>
      <c r="E364" s="84">
        <v>300</v>
      </c>
      <c r="F364" s="84">
        <v>300</v>
      </c>
      <c r="G364" s="46">
        <v>480</v>
      </c>
      <c r="H364" s="46">
        <v>480</v>
      </c>
      <c r="I364" s="46"/>
      <c r="J364" s="47">
        <v>480</v>
      </c>
      <c r="K364" s="47">
        <v>23</v>
      </c>
      <c r="L364" s="47"/>
      <c r="M364" s="38">
        <f t="shared" si="18"/>
        <v>503</v>
      </c>
    </row>
    <row r="365" spans="1:13" ht="38.25" hidden="1" outlineLevel="1">
      <c r="A365" s="32"/>
      <c r="B365" s="32"/>
      <c r="C365" s="44">
        <v>4370</v>
      </c>
      <c r="D365" s="45" t="s">
        <v>45</v>
      </c>
      <c r="E365" s="84">
        <v>1700</v>
      </c>
      <c r="F365" s="84">
        <v>1700</v>
      </c>
      <c r="G365" s="46">
        <v>2160</v>
      </c>
      <c r="H365" s="46">
        <v>1750</v>
      </c>
      <c r="I365" s="46"/>
      <c r="J365" s="47">
        <v>1750</v>
      </c>
      <c r="K365" s="47"/>
      <c r="L365" s="47">
        <v>19</v>
      </c>
      <c r="M365" s="38">
        <f t="shared" si="18"/>
        <v>1731</v>
      </c>
    </row>
    <row r="366" spans="1:13" ht="14.25" hidden="1" outlineLevel="1">
      <c r="A366" s="32"/>
      <c r="B366" s="32"/>
      <c r="C366" s="44">
        <v>4410</v>
      </c>
      <c r="D366" s="45" t="s">
        <v>10</v>
      </c>
      <c r="E366" s="43">
        <v>300</v>
      </c>
      <c r="F366" s="43">
        <v>300</v>
      </c>
      <c r="G366" s="46">
        <v>300</v>
      </c>
      <c r="H366" s="46">
        <v>300</v>
      </c>
      <c r="I366" s="46"/>
      <c r="J366" s="47">
        <v>0</v>
      </c>
      <c r="K366" s="47"/>
      <c r="L366" s="47"/>
      <c r="M366" s="38">
        <f t="shared" si="18"/>
        <v>0</v>
      </c>
    </row>
    <row r="367" spans="1:13" ht="14.25" hidden="1" outlineLevel="1">
      <c r="A367" s="32"/>
      <c r="B367" s="32"/>
      <c r="C367" s="44">
        <v>4430</v>
      </c>
      <c r="D367" s="45" t="s">
        <v>11</v>
      </c>
      <c r="E367" s="43">
        <v>5300</v>
      </c>
      <c r="F367" s="43">
        <v>5300</v>
      </c>
      <c r="G367" s="46">
        <v>5600</v>
      </c>
      <c r="H367" s="46">
        <v>5400</v>
      </c>
      <c r="I367" s="46"/>
      <c r="J367" s="47">
        <v>1163</v>
      </c>
      <c r="K367" s="47"/>
      <c r="L367" s="47"/>
      <c r="M367" s="38">
        <f t="shared" si="18"/>
        <v>1163</v>
      </c>
    </row>
    <row r="368" spans="1:13" ht="25.5" hidden="1" outlineLevel="1">
      <c r="A368" s="32"/>
      <c r="B368" s="32"/>
      <c r="C368" s="44">
        <v>4440</v>
      </c>
      <c r="D368" s="45" t="s">
        <v>12</v>
      </c>
      <c r="E368" s="43">
        <v>7000</v>
      </c>
      <c r="F368" s="43">
        <v>7241</v>
      </c>
      <c r="G368" s="46">
        <v>7380</v>
      </c>
      <c r="H368" s="46">
        <v>7470</v>
      </c>
      <c r="I368" s="46"/>
      <c r="J368" s="47">
        <v>8160</v>
      </c>
      <c r="K368" s="47"/>
      <c r="L368" s="47"/>
      <c r="M368" s="38">
        <f t="shared" si="18"/>
        <v>8160</v>
      </c>
    </row>
    <row r="369" spans="1:13" ht="14.25" hidden="1" outlineLevel="1">
      <c r="A369" s="32"/>
      <c r="B369" s="32"/>
      <c r="C369" s="44">
        <v>4480</v>
      </c>
      <c r="D369" s="45" t="s">
        <v>72</v>
      </c>
      <c r="E369" s="43">
        <v>1000</v>
      </c>
      <c r="F369" s="43">
        <v>3927</v>
      </c>
      <c r="G369" s="46">
        <v>4000</v>
      </c>
      <c r="H369" s="46">
        <v>4000</v>
      </c>
      <c r="I369" s="46"/>
      <c r="J369" s="47">
        <v>600</v>
      </c>
      <c r="K369" s="47"/>
      <c r="L369" s="47"/>
      <c r="M369" s="38">
        <f t="shared" si="18"/>
        <v>600</v>
      </c>
    </row>
    <row r="370" spans="1:13" ht="14.25" hidden="1" outlineLevel="1">
      <c r="A370" s="32"/>
      <c r="B370" s="32"/>
      <c r="C370" s="44">
        <v>4520</v>
      </c>
      <c r="D370" s="45" t="s">
        <v>106</v>
      </c>
      <c r="E370" s="65"/>
      <c r="F370" s="65"/>
      <c r="G370" s="46">
        <v>1000</v>
      </c>
      <c r="H370" s="46">
        <v>1000</v>
      </c>
      <c r="I370" s="46"/>
      <c r="J370" s="47"/>
      <c r="K370" s="47"/>
      <c r="L370" s="47"/>
      <c r="M370" s="38">
        <f t="shared" si="18"/>
        <v>0</v>
      </c>
    </row>
    <row r="371" spans="1:13" ht="25.5" hidden="1" outlineLevel="1">
      <c r="A371" s="32"/>
      <c r="B371" s="32"/>
      <c r="C371" s="44">
        <v>4700</v>
      </c>
      <c r="D371" s="45" t="s">
        <v>46</v>
      </c>
      <c r="E371" s="84">
        <v>1000</v>
      </c>
      <c r="F371" s="84">
        <v>1000</v>
      </c>
      <c r="G371" s="46"/>
      <c r="H371" s="46"/>
      <c r="I371" s="46"/>
      <c r="J371" s="47">
        <v>1000</v>
      </c>
      <c r="K371" s="47"/>
      <c r="L371" s="47">
        <v>1</v>
      </c>
      <c r="M371" s="38">
        <f t="shared" si="18"/>
        <v>999</v>
      </c>
    </row>
    <row r="372" spans="1:13" ht="38.25" hidden="1" outlineLevel="1">
      <c r="A372" s="32"/>
      <c r="B372" s="32"/>
      <c r="C372" s="44">
        <v>4740</v>
      </c>
      <c r="D372" s="45" t="s">
        <v>47</v>
      </c>
      <c r="E372" s="84">
        <v>300</v>
      </c>
      <c r="F372" s="84">
        <v>300</v>
      </c>
      <c r="G372" s="47">
        <v>300</v>
      </c>
      <c r="H372" s="47">
        <v>300</v>
      </c>
      <c r="I372" s="47"/>
      <c r="J372" s="47">
        <v>299</v>
      </c>
      <c r="K372" s="47"/>
      <c r="L372" s="47">
        <v>9</v>
      </c>
      <c r="M372" s="38">
        <f t="shared" si="18"/>
        <v>290</v>
      </c>
    </row>
    <row r="373" spans="1:13" ht="25.5" hidden="1" outlineLevel="1">
      <c r="A373" s="32"/>
      <c r="B373" s="32"/>
      <c r="C373" s="44">
        <v>4750</v>
      </c>
      <c r="D373" s="45" t="s">
        <v>48</v>
      </c>
      <c r="E373" s="84"/>
      <c r="F373" s="84">
        <v>500</v>
      </c>
      <c r="G373" s="46">
        <v>300</v>
      </c>
      <c r="H373" s="46">
        <v>300</v>
      </c>
      <c r="I373" s="46"/>
      <c r="J373" s="47">
        <v>300</v>
      </c>
      <c r="K373" s="47">
        <v>186</v>
      </c>
      <c r="L373" s="47"/>
      <c r="M373" s="38">
        <f t="shared" si="18"/>
        <v>486</v>
      </c>
    </row>
    <row r="374" spans="1:13" ht="25.5" hidden="1" outlineLevel="2">
      <c r="A374" s="32"/>
      <c r="B374" s="32"/>
      <c r="C374" s="44">
        <v>6060</v>
      </c>
      <c r="D374" s="77" t="s">
        <v>53</v>
      </c>
      <c r="E374" s="54">
        <v>0</v>
      </c>
      <c r="F374" s="54">
        <v>26500</v>
      </c>
      <c r="G374" s="52">
        <v>0</v>
      </c>
      <c r="H374" s="52">
        <v>0</v>
      </c>
      <c r="I374" s="52"/>
      <c r="J374" s="55">
        <v>7000</v>
      </c>
      <c r="K374" s="55"/>
      <c r="L374" s="55"/>
      <c r="M374" s="38">
        <f t="shared" si="18"/>
        <v>7000</v>
      </c>
    </row>
    <row r="375" spans="1:13" s="15" customFormat="1" ht="15" hidden="1" outlineLevel="1">
      <c r="A375" s="32"/>
      <c r="B375" s="32"/>
      <c r="C375" s="60"/>
      <c r="D375" s="41" t="s">
        <v>109</v>
      </c>
      <c r="E375" s="42">
        <f>SUM(E376:E397)</f>
        <v>303150</v>
      </c>
      <c r="F375" s="42">
        <f>SUM(F376:F397)</f>
        <v>337864</v>
      </c>
      <c r="G375" s="42">
        <f>SUM(G376:G397)</f>
        <v>310420</v>
      </c>
      <c r="H375" s="42">
        <f>SUM(H376:H397)</f>
        <v>310420</v>
      </c>
      <c r="I375" s="42"/>
      <c r="J375" s="43">
        <f>SUM(J376:J397)</f>
        <v>411870</v>
      </c>
      <c r="K375" s="43">
        <f>SUM(K376:K397)</f>
        <v>3592</v>
      </c>
      <c r="L375" s="43">
        <f>SUM(L376:L397)</f>
        <v>3592</v>
      </c>
      <c r="M375" s="38">
        <f t="shared" si="18"/>
        <v>411870</v>
      </c>
    </row>
    <row r="376" spans="1:13" ht="25.5" hidden="1" outlineLevel="1">
      <c r="A376" s="32"/>
      <c r="B376" s="32"/>
      <c r="C376" s="44">
        <v>3020</v>
      </c>
      <c r="D376" s="45" t="s">
        <v>96</v>
      </c>
      <c r="E376" s="65">
        <v>500</v>
      </c>
      <c r="F376" s="65">
        <v>500</v>
      </c>
      <c r="G376" s="46">
        <v>400</v>
      </c>
      <c r="H376" s="46">
        <v>400</v>
      </c>
      <c r="I376" s="46"/>
      <c r="J376" s="47">
        <v>600</v>
      </c>
      <c r="K376" s="47"/>
      <c r="L376" s="47">
        <v>119</v>
      </c>
      <c r="M376" s="38">
        <f t="shared" si="18"/>
        <v>481</v>
      </c>
    </row>
    <row r="377" spans="1:13" ht="14.25" hidden="1" outlineLevel="1">
      <c r="A377" s="32"/>
      <c r="B377" s="32"/>
      <c r="C377" s="44">
        <v>4010</v>
      </c>
      <c r="D377" s="45" t="s">
        <v>5</v>
      </c>
      <c r="E377" s="65">
        <v>145800</v>
      </c>
      <c r="F377" s="65">
        <v>153090</v>
      </c>
      <c r="G377" s="46">
        <v>172320</v>
      </c>
      <c r="H377" s="46">
        <v>172320</v>
      </c>
      <c r="I377" s="46"/>
      <c r="J377" s="47">
        <v>167700</v>
      </c>
      <c r="K377" s="47"/>
      <c r="L377" s="47">
        <v>241</v>
      </c>
      <c r="M377" s="38">
        <f t="shared" si="18"/>
        <v>167459</v>
      </c>
    </row>
    <row r="378" spans="1:13" ht="14.25" hidden="1" outlineLevel="1">
      <c r="A378" s="32"/>
      <c r="B378" s="32"/>
      <c r="C378" s="44">
        <v>4040</v>
      </c>
      <c r="D378" s="45" t="s">
        <v>6</v>
      </c>
      <c r="E378" s="65">
        <v>3900</v>
      </c>
      <c r="F378" s="65">
        <v>3900</v>
      </c>
      <c r="G378" s="46">
        <v>13200</v>
      </c>
      <c r="H378" s="46">
        <v>13200</v>
      </c>
      <c r="I378" s="46"/>
      <c r="J378" s="47">
        <v>12667</v>
      </c>
      <c r="K378" s="47"/>
      <c r="L378" s="47"/>
      <c r="M378" s="38">
        <f t="shared" si="18"/>
        <v>12667</v>
      </c>
    </row>
    <row r="379" spans="1:13" ht="13.5" customHeight="1" hidden="1" outlineLevel="1">
      <c r="A379" s="32"/>
      <c r="B379" s="32"/>
      <c r="C379" s="44">
        <v>4110</v>
      </c>
      <c r="D379" s="45" t="s">
        <v>63</v>
      </c>
      <c r="E379" s="65">
        <v>25000</v>
      </c>
      <c r="F379" s="65">
        <v>26290</v>
      </c>
      <c r="G379" s="46">
        <v>30650</v>
      </c>
      <c r="H379" s="46">
        <v>30650</v>
      </c>
      <c r="I379" s="46"/>
      <c r="J379" s="47">
        <v>31187</v>
      </c>
      <c r="K379" s="47">
        <v>819</v>
      </c>
      <c r="L379" s="47"/>
      <c r="M379" s="38">
        <f t="shared" si="18"/>
        <v>32006</v>
      </c>
    </row>
    <row r="380" spans="1:13" ht="14.25" hidden="1" outlineLevel="1">
      <c r="A380" s="32"/>
      <c r="B380" s="32"/>
      <c r="C380" s="44">
        <v>4120</v>
      </c>
      <c r="D380" s="45" t="s">
        <v>7</v>
      </c>
      <c r="E380" s="65">
        <v>3700</v>
      </c>
      <c r="F380" s="65">
        <v>3880</v>
      </c>
      <c r="G380" s="46">
        <v>4200</v>
      </c>
      <c r="H380" s="46">
        <v>4200</v>
      </c>
      <c r="I380" s="46"/>
      <c r="J380" s="47">
        <v>4283</v>
      </c>
      <c r="K380" s="47">
        <v>47</v>
      </c>
      <c r="L380" s="47"/>
      <c r="M380" s="38">
        <f aca="true" t="shared" si="27" ref="M380:M437">J380+K380-L380</f>
        <v>4330</v>
      </c>
    </row>
    <row r="381" spans="1:13" ht="14.25" hidden="1" outlineLevel="1">
      <c r="A381" s="32"/>
      <c r="B381" s="32"/>
      <c r="C381" s="44">
        <v>4170</v>
      </c>
      <c r="D381" s="45" t="s">
        <v>39</v>
      </c>
      <c r="E381" s="65"/>
      <c r="F381" s="65"/>
      <c r="G381" s="46"/>
      <c r="H381" s="46"/>
      <c r="I381" s="46"/>
      <c r="J381" s="47">
        <v>12040</v>
      </c>
      <c r="K381" s="47"/>
      <c r="L381" s="47">
        <v>625</v>
      </c>
      <c r="M381" s="38">
        <f t="shared" si="27"/>
        <v>11415</v>
      </c>
    </row>
    <row r="382" spans="1:13" ht="14.25" hidden="1" outlineLevel="1">
      <c r="A382" s="32"/>
      <c r="B382" s="32"/>
      <c r="C382" s="44">
        <v>4210</v>
      </c>
      <c r="D382" s="45" t="s">
        <v>4</v>
      </c>
      <c r="E382" s="65">
        <v>65850</v>
      </c>
      <c r="F382" s="65">
        <v>68533</v>
      </c>
      <c r="G382" s="46">
        <v>33600</v>
      </c>
      <c r="H382" s="46">
        <v>33600</v>
      </c>
      <c r="I382" s="46"/>
      <c r="J382" s="47">
        <v>100230</v>
      </c>
      <c r="K382" s="47">
        <v>951</v>
      </c>
      <c r="L382" s="47"/>
      <c r="M382" s="38">
        <f t="shared" si="27"/>
        <v>101181</v>
      </c>
    </row>
    <row r="383" spans="1:13" ht="14.25" hidden="1" outlineLevel="1">
      <c r="A383" s="32"/>
      <c r="B383" s="32"/>
      <c r="C383" s="44">
        <v>4220</v>
      </c>
      <c r="D383" s="45" t="s">
        <v>92</v>
      </c>
      <c r="E383" s="65">
        <v>24000</v>
      </c>
      <c r="F383" s="65">
        <v>24000</v>
      </c>
      <c r="G383" s="46">
        <v>16500</v>
      </c>
      <c r="H383" s="46">
        <v>16500</v>
      </c>
      <c r="I383" s="46"/>
      <c r="J383" s="47">
        <v>2750</v>
      </c>
      <c r="K383" s="47"/>
      <c r="L383" s="47"/>
      <c r="M383" s="38">
        <f t="shared" si="27"/>
        <v>2750</v>
      </c>
    </row>
    <row r="384" spans="1:13" ht="14.25" hidden="1" outlineLevel="1">
      <c r="A384" s="32"/>
      <c r="B384" s="32"/>
      <c r="C384" s="44">
        <v>4260</v>
      </c>
      <c r="D384" s="45" t="s">
        <v>8</v>
      </c>
      <c r="E384" s="65">
        <v>9000</v>
      </c>
      <c r="F384" s="65">
        <v>9000</v>
      </c>
      <c r="G384" s="46">
        <v>6100</v>
      </c>
      <c r="H384" s="46">
        <v>6100</v>
      </c>
      <c r="I384" s="46"/>
      <c r="J384" s="47">
        <v>5500</v>
      </c>
      <c r="K384" s="47"/>
      <c r="L384" s="47">
        <v>431</v>
      </c>
      <c r="M384" s="38">
        <f t="shared" si="27"/>
        <v>5069</v>
      </c>
    </row>
    <row r="385" spans="1:13" ht="14.25" hidden="1" outlineLevel="1">
      <c r="A385" s="32"/>
      <c r="B385" s="32"/>
      <c r="C385" s="44">
        <v>4270</v>
      </c>
      <c r="D385" s="45" t="s">
        <v>9</v>
      </c>
      <c r="E385" s="65">
        <v>4000</v>
      </c>
      <c r="F385" s="65">
        <v>9000</v>
      </c>
      <c r="G385" s="46">
        <v>2000</v>
      </c>
      <c r="H385" s="46">
        <v>2000</v>
      </c>
      <c r="I385" s="46"/>
      <c r="J385" s="47">
        <v>3000</v>
      </c>
      <c r="K385" s="47"/>
      <c r="L385" s="47">
        <v>274</v>
      </c>
      <c r="M385" s="38">
        <f t="shared" si="27"/>
        <v>2726</v>
      </c>
    </row>
    <row r="386" spans="1:13" ht="14.25" hidden="1" outlineLevel="1">
      <c r="A386" s="32"/>
      <c r="B386" s="32"/>
      <c r="C386" s="44">
        <v>4280</v>
      </c>
      <c r="D386" s="45" t="s">
        <v>110</v>
      </c>
      <c r="E386" s="65">
        <v>1000</v>
      </c>
      <c r="F386" s="65">
        <v>1000</v>
      </c>
      <c r="G386" s="46">
        <v>1000</v>
      </c>
      <c r="H386" s="46">
        <v>1000</v>
      </c>
      <c r="I386" s="46"/>
      <c r="J386" s="47">
        <v>1250</v>
      </c>
      <c r="K386" s="47"/>
      <c r="L386" s="47"/>
      <c r="M386" s="38">
        <f t="shared" si="27"/>
        <v>1250</v>
      </c>
    </row>
    <row r="387" spans="1:13" ht="14.25" hidden="1" outlineLevel="1">
      <c r="A387" s="32"/>
      <c r="B387" s="32"/>
      <c r="C387" s="44">
        <v>4300</v>
      </c>
      <c r="D387" s="45" t="s">
        <v>18</v>
      </c>
      <c r="E387" s="65">
        <v>8700</v>
      </c>
      <c r="F387" s="65">
        <v>8700</v>
      </c>
      <c r="G387" s="46">
        <v>15000</v>
      </c>
      <c r="H387" s="46">
        <v>15000</v>
      </c>
      <c r="I387" s="46"/>
      <c r="J387" s="47">
        <v>43348</v>
      </c>
      <c r="K387" s="47"/>
      <c r="L387" s="47">
        <v>1236</v>
      </c>
      <c r="M387" s="38">
        <f t="shared" si="27"/>
        <v>42112</v>
      </c>
    </row>
    <row r="388" spans="1:13" ht="38.25" hidden="1" outlineLevel="1">
      <c r="A388" s="32"/>
      <c r="B388" s="32"/>
      <c r="C388" s="44">
        <v>4370</v>
      </c>
      <c r="D388" s="45" t="s">
        <v>45</v>
      </c>
      <c r="E388" s="65">
        <v>2500</v>
      </c>
      <c r="F388" s="65">
        <v>2500</v>
      </c>
      <c r="G388" s="46">
        <v>2300</v>
      </c>
      <c r="H388" s="46">
        <v>2300</v>
      </c>
      <c r="I388" s="46"/>
      <c r="J388" s="47">
        <v>800</v>
      </c>
      <c r="K388" s="47"/>
      <c r="L388" s="47">
        <v>43</v>
      </c>
      <c r="M388" s="38">
        <f t="shared" si="27"/>
        <v>757</v>
      </c>
    </row>
    <row r="389" spans="1:13" ht="14.25" hidden="1" outlineLevel="1">
      <c r="A389" s="32"/>
      <c r="B389" s="32"/>
      <c r="C389" s="44">
        <v>4410</v>
      </c>
      <c r="D389" s="45" t="s">
        <v>10</v>
      </c>
      <c r="E389" s="43">
        <v>300</v>
      </c>
      <c r="F389" s="43">
        <v>300</v>
      </c>
      <c r="G389" s="46">
        <v>300</v>
      </c>
      <c r="H389" s="46">
        <v>300</v>
      </c>
      <c r="I389" s="46"/>
      <c r="J389" s="47">
        <v>400</v>
      </c>
      <c r="K389" s="47"/>
      <c r="L389" s="47">
        <v>41</v>
      </c>
      <c r="M389" s="38">
        <f t="shared" si="27"/>
        <v>359</v>
      </c>
    </row>
    <row r="390" spans="1:13" ht="14.25" hidden="1" outlineLevel="1">
      <c r="A390" s="32"/>
      <c r="B390" s="32"/>
      <c r="C390" s="44">
        <v>4430</v>
      </c>
      <c r="D390" s="45" t="s">
        <v>11</v>
      </c>
      <c r="E390" s="65">
        <v>1000</v>
      </c>
      <c r="F390" s="65">
        <v>3000</v>
      </c>
      <c r="G390" s="46">
        <v>3000</v>
      </c>
      <c r="H390" s="46">
        <v>3000</v>
      </c>
      <c r="I390" s="46"/>
      <c r="J390" s="47">
        <v>2595</v>
      </c>
      <c r="K390" s="47"/>
      <c r="L390" s="47"/>
      <c r="M390" s="38">
        <f t="shared" si="27"/>
        <v>2595</v>
      </c>
    </row>
    <row r="391" spans="1:13" ht="25.5" hidden="1" outlineLevel="1">
      <c r="A391" s="32"/>
      <c r="B391" s="32"/>
      <c r="C391" s="44">
        <v>4440</v>
      </c>
      <c r="D391" s="45" t="s">
        <v>12</v>
      </c>
      <c r="E391" s="65">
        <v>6300</v>
      </c>
      <c r="F391" s="65">
        <v>6736</v>
      </c>
      <c r="G391" s="46">
        <v>6450</v>
      </c>
      <c r="H391" s="46">
        <v>6450</v>
      </c>
      <c r="I391" s="46"/>
      <c r="J391" s="47">
        <v>6450</v>
      </c>
      <c r="K391" s="47"/>
      <c r="L391" s="47">
        <v>222</v>
      </c>
      <c r="M391" s="38">
        <f t="shared" si="27"/>
        <v>6228</v>
      </c>
    </row>
    <row r="392" spans="1:13" ht="14.25" hidden="1" outlineLevel="1">
      <c r="A392" s="32"/>
      <c r="B392" s="32"/>
      <c r="C392" s="44">
        <v>4480</v>
      </c>
      <c r="D392" s="45" t="s">
        <v>72</v>
      </c>
      <c r="E392" s="65">
        <v>600</v>
      </c>
      <c r="F392" s="65">
        <v>600</v>
      </c>
      <c r="G392" s="46">
        <v>600</v>
      </c>
      <c r="H392" s="46">
        <v>600</v>
      </c>
      <c r="I392" s="46"/>
      <c r="J392" s="47">
        <v>600</v>
      </c>
      <c r="K392" s="47"/>
      <c r="L392" s="47"/>
      <c r="M392" s="38">
        <f t="shared" si="27"/>
        <v>600</v>
      </c>
    </row>
    <row r="393" spans="1:13" ht="14.25" hidden="1" outlineLevel="1">
      <c r="A393" s="32"/>
      <c r="B393" s="32"/>
      <c r="C393" s="44">
        <v>4520</v>
      </c>
      <c r="D393" s="45" t="s">
        <v>106</v>
      </c>
      <c r="E393" s="65"/>
      <c r="F393" s="65">
        <v>771</v>
      </c>
      <c r="G393" s="46">
        <v>800</v>
      </c>
      <c r="H393" s="46">
        <v>800</v>
      </c>
      <c r="I393" s="46"/>
      <c r="J393" s="47">
        <v>710</v>
      </c>
      <c r="K393" s="47"/>
      <c r="L393" s="47"/>
      <c r="M393" s="38">
        <f t="shared" si="27"/>
        <v>710</v>
      </c>
    </row>
    <row r="394" spans="1:13" ht="25.5" hidden="1" outlineLevel="1">
      <c r="A394" s="32"/>
      <c r="B394" s="32"/>
      <c r="C394" s="44">
        <v>4700</v>
      </c>
      <c r="D394" s="45" t="s">
        <v>46</v>
      </c>
      <c r="E394" s="65">
        <v>500</v>
      </c>
      <c r="F394" s="65">
        <v>3064</v>
      </c>
      <c r="G394" s="46">
        <v>1000</v>
      </c>
      <c r="H394" s="46">
        <v>1000</v>
      </c>
      <c r="I394" s="46"/>
      <c r="J394" s="47">
        <v>60</v>
      </c>
      <c r="K394" s="47">
        <v>200</v>
      </c>
      <c r="L394" s="47"/>
      <c r="M394" s="38">
        <f t="shared" si="27"/>
        <v>260</v>
      </c>
    </row>
    <row r="395" spans="1:13" ht="38.25" hidden="1" outlineLevel="1">
      <c r="A395" s="32"/>
      <c r="B395" s="32"/>
      <c r="C395" s="44">
        <v>4740</v>
      </c>
      <c r="D395" s="45" t="s">
        <v>47</v>
      </c>
      <c r="E395" s="65">
        <v>500</v>
      </c>
      <c r="F395" s="65">
        <v>500</v>
      </c>
      <c r="G395" s="46">
        <v>700</v>
      </c>
      <c r="H395" s="46">
        <v>700</v>
      </c>
      <c r="I395" s="46"/>
      <c r="J395" s="47">
        <v>700</v>
      </c>
      <c r="K395" s="47"/>
      <c r="L395" s="47">
        <v>360</v>
      </c>
      <c r="M395" s="38">
        <f t="shared" si="27"/>
        <v>340</v>
      </c>
    </row>
    <row r="396" spans="1:13" ht="25.5" hidden="1" outlineLevel="1">
      <c r="A396" s="32"/>
      <c r="B396" s="32"/>
      <c r="C396" s="44">
        <v>4750</v>
      </c>
      <c r="D396" s="45" t="s">
        <v>48</v>
      </c>
      <c r="E396" s="84"/>
      <c r="F396" s="84">
        <v>500</v>
      </c>
      <c r="G396" s="46">
        <v>300</v>
      </c>
      <c r="H396" s="46">
        <v>300</v>
      </c>
      <c r="I396" s="46"/>
      <c r="J396" s="47"/>
      <c r="K396" s="47">
        <v>1575</v>
      </c>
      <c r="L396" s="47"/>
      <c r="M396" s="38">
        <f t="shared" si="27"/>
        <v>1575</v>
      </c>
    </row>
    <row r="397" spans="1:13" ht="25.5" hidden="1" outlineLevel="1">
      <c r="A397" s="51"/>
      <c r="B397" s="51"/>
      <c r="C397" s="44">
        <v>6050</v>
      </c>
      <c r="D397" s="45" t="s">
        <v>43</v>
      </c>
      <c r="E397" s="84"/>
      <c r="F397" s="84">
        <v>12000</v>
      </c>
      <c r="G397" s="52"/>
      <c r="H397" s="91"/>
      <c r="I397" s="91"/>
      <c r="J397" s="85">
        <v>15000</v>
      </c>
      <c r="K397" s="85"/>
      <c r="L397" s="85"/>
      <c r="M397" s="38">
        <f t="shared" si="27"/>
        <v>15000</v>
      </c>
    </row>
    <row r="398" spans="1:13" s="15" customFormat="1" ht="15">
      <c r="A398" s="39"/>
      <c r="B398" s="39">
        <v>85204</v>
      </c>
      <c r="C398" s="40"/>
      <c r="D398" s="41" t="s">
        <v>111</v>
      </c>
      <c r="E398" s="71">
        <f>SUM(E399:E404)</f>
        <v>1792374</v>
      </c>
      <c r="F398" s="71">
        <f>SUM(F399:F404)</f>
        <v>1797420</v>
      </c>
      <c r="G398" s="71">
        <f>SUM(G399:G404)</f>
        <v>2184384</v>
      </c>
      <c r="H398" s="71">
        <f>SUM(H399:H404)</f>
        <v>2184384</v>
      </c>
      <c r="I398" s="71"/>
      <c r="J398" s="72"/>
      <c r="K398" s="72">
        <f>SUM(K399:K404)</f>
        <v>0</v>
      </c>
      <c r="L398" s="72">
        <f>SUM(L399:L404)</f>
        <v>9781</v>
      </c>
      <c r="M398" s="38">
        <f t="shared" si="27"/>
        <v>-9781</v>
      </c>
    </row>
    <row r="399" spans="1:13" ht="51" outlineLevel="1">
      <c r="A399" s="51"/>
      <c r="B399" s="51"/>
      <c r="C399" s="44">
        <v>2320</v>
      </c>
      <c r="D399" s="45" t="s">
        <v>90</v>
      </c>
      <c r="E399" s="92">
        <v>77186</v>
      </c>
      <c r="F399" s="92">
        <f>F412</f>
        <v>80232</v>
      </c>
      <c r="G399" s="93">
        <f>G412</f>
        <v>87440</v>
      </c>
      <c r="H399" s="93">
        <f>H412</f>
        <v>87440</v>
      </c>
      <c r="I399" s="93"/>
      <c r="J399" s="94">
        <f>J412</f>
        <v>136275</v>
      </c>
      <c r="K399" s="94"/>
      <c r="L399" s="94">
        <f>1838+7000</f>
        <v>8838</v>
      </c>
      <c r="M399" s="38">
        <f t="shared" si="27"/>
        <v>127437</v>
      </c>
    </row>
    <row r="400" spans="1:13" ht="14.25" outlineLevel="1">
      <c r="A400" s="51"/>
      <c r="B400" s="51"/>
      <c r="C400" s="44">
        <v>3110</v>
      </c>
      <c r="D400" s="45" t="s">
        <v>91</v>
      </c>
      <c r="E400" s="95">
        <f>E406</f>
        <v>1543660</v>
      </c>
      <c r="F400" s="95">
        <f>F406</f>
        <v>1543660</v>
      </c>
      <c r="G400" s="95">
        <f>G406</f>
        <v>1863811</v>
      </c>
      <c r="H400" s="95">
        <f>H406</f>
        <v>1863811</v>
      </c>
      <c r="I400" s="95"/>
      <c r="J400" s="96">
        <f>J406</f>
        <v>1628120</v>
      </c>
      <c r="K400" s="96"/>
      <c r="L400" s="96">
        <f aca="true" t="shared" si="28" ref="J400:L401">L406</f>
        <v>927</v>
      </c>
      <c r="M400" s="38">
        <f t="shared" si="27"/>
        <v>1627193</v>
      </c>
    </row>
    <row r="401" spans="1:13" ht="14.25" outlineLevel="1">
      <c r="A401" s="51"/>
      <c r="B401" s="51"/>
      <c r="C401" s="44">
        <v>4170</v>
      </c>
      <c r="D401" s="45" t="s">
        <v>64</v>
      </c>
      <c r="E401" s="92">
        <v>144464</v>
      </c>
      <c r="F401" s="92">
        <v>146464</v>
      </c>
      <c r="G401" s="95">
        <f>G407</f>
        <v>198338</v>
      </c>
      <c r="H401" s="95">
        <f>H407</f>
        <v>198338</v>
      </c>
      <c r="I401" s="95"/>
      <c r="J401" s="96">
        <f t="shared" si="28"/>
        <v>158520</v>
      </c>
      <c r="K401" s="96">
        <f t="shared" si="28"/>
        <v>0</v>
      </c>
      <c r="L401" s="96">
        <f t="shared" si="28"/>
        <v>16</v>
      </c>
      <c r="M401" s="38">
        <f t="shared" si="27"/>
        <v>158504</v>
      </c>
    </row>
    <row r="402" spans="1:13" ht="14.25" hidden="1" outlineLevel="1">
      <c r="A402" s="51"/>
      <c r="B402" s="51"/>
      <c r="C402" s="44">
        <v>4110</v>
      </c>
      <c r="D402" s="45" t="s">
        <v>21</v>
      </c>
      <c r="E402" s="92">
        <f>E408</f>
        <v>23523</v>
      </c>
      <c r="F402" s="92">
        <f aca="true" t="shared" si="29" ref="F402:J403">F408</f>
        <v>23523</v>
      </c>
      <c r="G402" s="95">
        <f t="shared" si="29"/>
        <v>27991</v>
      </c>
      <c r="H402" s="95">
        <f t="shared" si="29"/>
        <v>27991</v>
      </c>
      <c r="I402" s="95"/>
      <c r="J402" s="96">
        <f t="shared" si="29"/>
        <v>22385</v>
      </c>
      <c r="K402" s="96">
        <f aca="true" t="shared" si="30" ref="K402:L404">K408</f>
        <v>0</v>
      </c>
      <c r="L402" s="96">
        <f t="shared" si="30"/>
        <v>0</v>
      </c>
      <c r="M402" s="38">
        <f t="shared" si="27"/>
        <v>22385</v>
      </c>
    </row>
    <row r="403" spans="1:13" ht="14.25" hidden="1" outlineLevel="1">
      <c r="A403" s="51"/>
      <c r="B403" s="51"/>
      <c r="C403" s="44">
        <v>4120</v>
      </c>
      <c r="D403" s="45" t="s">
        <v>7</v>
      </c>
      <c r="E403" s="92">
        <f>E409</f>
        <v>3541</v>
      </c>
      <c r="F403" s="92">
        <f t="shared" si="29"/>
        <v>3541</v>
      </c>
      <c r="G403" s="95">
        <f t="shared" si="29"/>
        <v>4804</v>
      </c>
      <c r="H403" s="95">
        <f t="shared" si="29"/>
        <v>4804</v>
      </c>
      <c r="I403" s="95"/>
      <c r="J403" s="96">
        <f t="shared" si="29"/>
        <v>3841</v>
      </c>
      <c r="K403" s="96">
        <f t="shared" si="30"/>
        <v>0</v>
      </c>
      <c r="L403" s="96">
        <f t="shared" si="30"/>
        <v>0</v>
      </c>
      <c r="M403" s="38">
        <f t="shared" si="27"/>
        <v>3841</v>
      </c>
    </row>
    <row r="404" spans="1:13" ht="14.25" hidden="1" outlineLevel="1">
      <c r="A404" s="51"/>
      <c r="B404" s="51"/>
      <c r="C404" s="44">
        <v>4300</v>
      </c>
      <c r="D404" s="45" t="s">
        <v>18</v>
      </c>
      <c r="E404" s="92">
        <f>E410</f>
        <v>0</v>
      </c>
      <c r="F404" s="92">
        <f>F410</f>
        <v>0</v>
      </c>
      <c r="G404" s="92">
        <f>G410</f>
        <v>2000</v>
      </c>
      <c r="H404" s="92">
        <f>H410</f>
        <v>2000</v>
      </c>
      <c r="I404" s="92"/>
      <c r="J404" s="97">
        <f>J410</f>
        <v>0</v>
      </c>
      <c r="K404" s="97">
        <f t="shared" si="30"/>
        <v>0</v>
      </c>
      <c r="L404" s="97">
        <f t="shared" si="30"/>
        <v>0</v>
      </c>
      <c r="M404" s="38">
        <f t="shared" si="27"/>
        <v>0</v>
      </c>
    </row>
    <row r="405" spans="1:13" s="15" customFormat="1" ht="15" hidden="1" outlineLevel="1">
      <c r="A405" s="39"/>
      <c r="B405" s="39"/>
      <c r="C405" s="40" t="s">
        <v>40</v>
      </c>
      <c r="D405" s="41" t="s">
        <v>112</v>
      </c>
      <c r="E405" s="74">
        <f>SUM(E406:E410)</f>
        <v>1715188</v>
      </c>
      <c r="F405" s="74">
        <f>SUM(F406:F410)</f>
        <v>1717188</v>
      </c>
      <c r="G405" s="74">
        <f>SUM(G406:G410)</f>
        <v>2096944</v>
      </c>
      <c r="H405" s="74">
        <f>SUM(H406:H410)</f>
        <v>2096944</v>
      </c>
      <c r="I405" s="74"/>
      <c r="J405" s="75">
        <f>SUM(J406:J410)</f>
        <v>1812866</v>
      </c>
      <c r="K405" s="75">
        <f>SUM(K406:K410)</f>
        <v>0</v>
      </c>
      <c r="L405" s="75">
        <f>SUM(L406:L410)</f>
        <v>943</v>
      </c>
      <c r="M405" s="38">
        <f t="shared" si="27"/>
        <v>1811923</v>
      </c>
    </row>
    <row r="406" spans="1:13" ht="14.25" hidden="1" outlineLevel="1">
      <c r="A406" s="51"/>
      <c r="B406" s="51"/>
      <c r="C406" s="44">
        <v>3110</v>
      </c>
      <c r="D406" s="45" t="s">
        <v>91</v>
      </c>
      <c r="E406" s="43">
        <f>1546300-2640</f>
        <v>1543660</v>
      </c>
      <c r="F406" s="43">
        <f>1546300-2640</f>
        <v>1543660</v>
      </c>
      <c r="G406" s="56">
        <v>1863811</v>
      </c>
      <c r="H406" s="56">
        <v>1863811</v>
      </c>
      <c r="I406" s="56"/>
      <c r="J406" s="56">
        <v>1628120</v>
      </c>
      <c r="K406" s="56"/>
      <c r="L406" s="56">
        <v>927</v>
      </c>
      <c r="M406" s="38">
        <f t="shared" si="27"/>
        <v>1627193</v>
      </c>
    </row>
    <row r="407" spans="1:13" s="15" customFormat="1" ht="15" hidden="1" outlineLevel="1">
      <c r="A407" s="39"/>
      <c r="B407" s="39"/>
      <c r="C407" s="44">
        <v>4170</v>
      </c>
      <c r="D407" s="45" t="s">
        <v>64</v>
      </c>
      <c r="E407" s="43">
        <v>144464</v>
      </c>
      <c r="F407" s="43">
        <v>146464</v>
      </c>
      <c r="G407" s="56">
        <v>198338</v>
      </c>
      <c r="H407" s="56">
        <v>198338</v>
      </c>
      <c r="I407" s="56"/>
      <c r="J407" s="56">
        <v>158520</v>
      </c>
      <c r="K407" s="56"/>
      <c r="L407" s="56">
        <v>16</v>
      </c>
      <c r="M407" s="38">
        <f t="shared" si="27"/>
        <v>158504</v>
      </c>
    </row>
    <row r="408" spans="1:13" ht="14.25" hidden="1" outlineLevel="1">
      <c r="A408" s="51"/>
      <c r="B408" s="51"/>
      <c r="C408" s="44">
        <v>4110</v>
      </c>
      <c r="D408" s="45" t="s">
        <v>21</v>
      </c>
      <c r="E408" s="43">
        <f>27600-4077</f>
        <v>23523</v>
      </c>
      <c r="F408" s="43">
        <f>27600-4077</f>
        <v>23523</v>
      </c>
      <c r="G408" s="56">
        <v>27991</v>
      </c>
      <c r="H408" s="56">
        <v>27991</v>
      </c>
      <c r="I408" s="56"/>
      <c r="J408" s="56">
        <v>22385</v>
      </c>
      <c r="K408" s="56"/>
      <c r="L408" s="56"/>
      <c r="M408" s="38">
        <f t="shared" si="27"/>
        <v>22385</v>
      </c>
    </row>
    <row r="409" spans="1:13" ht="14.25" hidden="1" outlineLevel="1">
      <c r="A409" s="51"/>
      <c r="B409" s="51"/>
      <c r="C409" s="44">
        <v>4120</v>
      </c>
      <c r="D409" s="45" t="s">
        <v>7</v>
      </c>
      <c r="E409" s="43">
        <f>4150-609</f>
        <v>3541</v>
      </c>
      <c r="F409" s="43">
        <f>4150-609</f>
        <v>3541</v>
      </c>
      <c r="G409" s="56">
        <v>4804</v>
      </c>
      <c r="H409" s="56">
        <v>4804</v>
      </c>
      <c r="I409" s="56"/>
      <c r="J409" s="56">
        <v>3841</v>
      </c>
      <c r="K409" s="56"/>
      <c r="L409" s="56"/>
      <c r="M409" s="38">
        <f t="shared" si="27"/>
        <v>3841</v>
      </c>
    </row>
    <row r="410" spans="1:13" ht="14.25" hidden="1" outlineLevel="1">
      <c r="A410" s="51"/>
      <c r="B410" s="51"/>
      <c r="C410" s="44">
        <v>4300</v>
      </c>
      <c r="D410" s="45" t="s">
        <v>18</v>
      </c>
      <c r="E410" s="43"/>
      <c r="F410" s="43"/>
      <c r="G410" s="56">
        <v>2000</v>
      </c>
      <c r="H410" s="56">
        <v>2000</v>
      </c>
      <c r="I410" s="56"/>
      <c r="J410" s="56">
        <v>0</v>
      </c>
      <c r="K410" s="56"/>
      <c r="L410" s="56"/>
      <c r="M410" s="38">
        <f t="shared" si="27"/>
        <v>0</v>
      </c>
    </row>
    <row r="411" spans="1:13" ht="14.25" hidden="1" outlineLevel="1">
      <c r="A411" s="51"/>
      <c r="B411" s="51"/>
      <c r="C411" s="40"/>
      <c r="D411" s="41" t="s">
        <v>50</v>
      </c>
      <c r="E411" s="73">
        <f>E412</f>
        <v>77186</v>
      </c>
      <c r="F411" s="73">
        <f>F412</f>
        <v>80232</v>
      </c>
      <c r="G411" s="74">
        <f>G412</f>
        <v>87440</v>
      </c>
      <c r="H411" s="74">
        <f>H412</f>
        <v>87440</v>
      </c>
      <c r="I411" s="74"/>
      <c r="J411" s="75">
        <f>J412</f>
        <v>136275</v>
      </c>
      <c r="K411" s="75">
        <f>K412</f>
        <v>0</v>
      </c>
      <c r="L411" s="75">
        <f>L412</f>
        <v>1838</v>
      </c>
      <c r="M411" s="38">
        <f t="shared" si="27"/>
        <v>134437</v>
      </c>
    </row>
    <row r="412" spans="1:13" ht="51" hidden="1" outlineLevel="1">
      <c r="A412" s="51"/>
      <c r="B412" s="51"/>
      <c r="C412" s="44">
        <v>2320</v>
      </c>
      <c r="D412" s="45" t="s">
        <v>90</v>
      </c>
      <c r="E412" s="43">
        <v>77186</v>
      </c>
      <c r="F412" s="43">
        <v>80232</v>
      </c>
      <c r="G412" s="56">
        <v>87440</v>
      </c>
      <c r="H412" s="56">
        <v>87440</v>
      </c>
      <c r="I412" s="56"/>
      <c r="J412" s="56">
        <v>136275</v>
      </c>
      <c r="K412" s="56"/>
      <c r="L412" s="56">
        <v>1838</v>
      </c>
      <c r="M412" s="38">
        <f t="shared" si="27"/>
        <v>134437</v>
      </c>
    </row>
    <row r="413" spans="1:13" s="15" customFormat="1" ht="15">
      <c r="A413" s="39"/>
      <c r="B413" s="39">
        <v>85218</v>
      </c>
      <c r="C413" s="40"/>
      <c r="D413" s="41" t="s">
        <v>113</v>
      </c>
      <c r="E413" s="48">
        <f>SUM(E414:E431)</f>
        <v>466320</v>
      </c>
      <c r="F413" s="48">
        <f>SUM(F414:F431)</f>
        <v>485333</v>
      </c>
      <c r="G413" s="62">
        <f>SUM(G414:G431)</f>
        <v>519780</v>
      </c>
      <c r="H413" s="62">
        <f>SUM(H414:H431)</f>
        <v>519780</v>
      </c>
      <c r="I413" s="62"/>
      <c r="J413" s="38"/>
      <c r="K413" s="38">
        <f>SUM(K414:K431)</f>
        <v>3911</v>
      </c>
      <c r="L413" s="38">
        <f>SUM(L414:L431)</f>
        <v>3104</v>
      </c>
      <c r="M413" s="38">
        <f t="shared" si="27"/>
        <v>807</v>
      </c>
    </row>
    <row r="414" spans="1:13" ht="25.5" outlineLevel="1">
      <c r="A414" s="51"/>
      <c r="B414" s="51"/>
      <c r="C414" s="44">
        <v>3020</v>
      </c>
      <c r="D414" s="45" t="s">
        <v>35</v>
      </c>
      <c r="E414" s="43">
        <v>1000</v>
      </c>
      <c r="F414" s="43">
        <v>1000</v>
      </c>
      <c r="G414" s="43">
        <v>1000</v>
      </c>
      <c r="H414" s="43">
        <v>1000</v>
      </c>
      <c r="I414" s="43"/>
      <c r="J414" s="43">
        <v>1000</v>
      </c>
      <c r="K414" s="43"/>
      <c r="L414" s="43">
        <v>118</v>
      </c>
      <c r="M414" s="38">
        <f t="shared" si="27"/>
        <v>882</v>
      </c>
    </row>
    <row r="415" spans="1:13" ht="14.25" outlineLevel="1">
      <c r="A415" s="51"/>
      <c r="B415" s="51"/>
      <c r="C415" s="44">
        <v>4010</v>
      </c>
      <c r="D415" s="45" t="s">
        <v>5</v>
      </c>
      <c r="E415" s="43">
        <v>288600</v>
      </c>
      <c r="F415" s="43">
        <v>303030</v>
      </c>
      <c r="G415" s="43">
        <v>339010</v>
      </c>
      <c r="H415" s="43">
        <v>339010</v>
      </c>
      <c r="I415" s="43">
        <v>339010</v>
      </c>
      <c r="J415" s="43">
        <v>348196</v>
      </c>
      <c r="K415" s="43">
        <v>121</v>
      </c>
      <c r="L415" s="43"/>
      <c r="M415" s="38">
        <f t="shared" si="27"/>
        <v>348317</v>
      </c>
    </row>
    <row r="416" spans="1:13" ht="14.25" outlineLevel="1">
      <c r="A416" s="51"/>
      <c r="B416" s="51"/>
      <c r="C416" s="44">
        <v>4110</v>
      </c>
      <c r="D416" s="45" t="s">
        <v>63</v>
      </c>
      <c r="E416" s="43">
        <v>54400</v>
      </c>
      <c r="F416" s="43">
        <v>56920</v>
      </c>
      <c r="G416" s="43">
        <v>55000</v>
      </c>
      <c r="H416" s="43">
        <v>55000</v>
      </c>
      <c r="I416" s="43"/>
      <c r="J416" s="43">
        <v>53424</v>
      </c>
      <c r="K416" s="43"/>
      <c r="L416" s="43">
        <v>105</v>
      </c>
      <c r="M416" s="38">
        <f t="shared" si="27"/>
        <v>53319</v>
      </c>
    </row>
    <row r="417" spans="1:13" ht="14.25" outlineLevel="1">
      <c r="A417" s="51"/>
      <c r="B417" s="51"/>
      <c r="C417" s="44">
        <v>4120</v>
      </c>
      <c r="D417" s="45" t="s">
        <v>7</v>
      </c>
      <c r="E417" s="43">
        <v>7600</v>
      </c>
      <c r="F417" s="43">
        <v>7950</v>
      </c>
      <c r="G417" s="43">
        <v>8730</v>
      </c>
      <c r="H417" s="43">
        <v>8730</v>
      </c>
      <c r="I417" s="43"/>
      <c r="J417" s="43">
        <v>8477</v>
      </c>
      <c r="K417" s="43"/>
      <c r="L417" s="43">
        <v>16</v>
      </c>
      <c r="M417" s="38">
        <f t="shared" si="27"/>
        <v>8461</v>
      </c>
    </row>
    <row r="418" spans="1:13" ht="14.25" outlineLevel="1">
      <c r="A418" s="51"/>
      <c r="B418" s="51"/>
      <c r="C418" s="44">
        <v>4170</v>
      </c>
      <c r="D418" s="45" t="s">
        <v>39</v>
      </c>
      <c r="E418" s="43">
        <v>6600</v>
      </c>
      <c r="F418" s="43">
        <v>6600</v>
      </c>
      <c r="G418" s="43">
        <v>6600</v>
      </c>
      <c r="H418" s="43">
        <v>6600</v>
      </c>
      <c r="I418" s="43"/>
      <c r="J418" s="43">
        <v>6600</v>
      </c>
      <c r="K418" s="43"/>
      <c r="L418" s="43">
        <v>585</v>
      </c>
      <c r="M418" s="38">
        <f t="shared" si="27"/>
        <v>6015</v>
      </c>
    </row>
    <row r="419" spans="1:13" ht="14.25" outlineLevel="1">
      <c r="A419" s="51"/>
      <c r="B419" s="51"/>
      <c r="C419" s="44">
        <v>4210</v>
      </c>
      <c r="D419" s="45" t="s">
        <v>4</v>
      </c>
      <c r="E419" s="43">
        <v>9500</v>
      </c>
      <c r="F419" s="43">
        <v>8500</v>
      </c>
      <c r="G419" s="43">
        <v>7500</v>
      </c>
      <c r="H419" s="43">
        <v>7500</v>
      </c>
      <c r="I419" s="43"/>
      <c r="J419" s="43">
        <v>6786</v>
      </c>
      <c r="K419" s="43">
        <v>524</v>
      </c>
      <c r="L419" s="43"/>
      <c r="M419" s="38">
        <f t="shared" si="27"/>
        <v>7310</v>
      </c>
    </row>
    <row r="420" spans="1:13" ht="25.5" outlineLevel="1">
      <c r="A420" s="51"/>
      <c r="B420" s="51"/>
      <c r="C420" s="44">
        <v>4230</v>
      </c>
      <c r="D420" s="45" t="s">
        <v>108</v>
      </c>
      <c r="E420" s="43"/>
      <c r="F420" s="43">
        <v>125</v>
      </c>
      <c r="G420" s="43">
        <v>100</v>
      </c>
      <c r="H420" s="43">
        <v>100</v>
      </c>
      <c r="I420" s="43"/>
      <c r="J420" s="43">
        <v>100</v>
      </c>
      <c r="K420" s="43"/>
      <c r="L420" s="43">
        <v>100</v>
      </c>
      <c r="M420" s="38">
        <f t="shared" si="27"/>
        <v>0</v>
      </c>
    </row>
    <row r="421" spans="1:13" ht="14.25" outlineLevel="1">
      <c r="A421" s="51"/>
      <c r="B421" s="51"/>
      <c r="C421" s="44">
        <v>4260</v>
      </c>
      <c r="D421" s="45" t="s">
        <v>8</v>
      </c>
      <c r="E421" s="43">
        <v>6200</v>
      </c>
      <c r="F421" s="43">
        <v>6200</v>
      </c>
      <c r="G421" s="43">
        <v>6350</v>
      </c>
      <c r="H421" s="43">
        <v>6350</v>
      </c>
      <c r="I421" s="43"/>
      <c r="J421" s="43">
        <v>6350</v>
      </c>
      <c r="K421" s="43">
        <v>369</v>
      </c>
      <c r="L421" s="43"/>
      <c r="M421" s="38">
        <f t="shared" si="27"/>
        <v>6719</v>
      </c>
    </row>
    <row r="422" spans="1:13" ht="14.25" outlineLevel="1">
      <c r="A422" s="51"/>
      <c r="B422" s="51"/>
      <c r="C422" s="44">
        <v>4270</v>
      </c>
      <c r="D422" s="45" t="s">
        <v>9</v>
      </c>
      <c r="E422" s="43">
        <v>3100</v>
      </c>
      <c r="F422" s="43">
        <v>3100</v>
      </c>
      <c r="G422" s="43">
        <v>1400</v>
      </c>
      <c r="H422" s="43">
        <v>1400</v>
      </c>
      <c r="I422" s="43"/>
      <c r="J422" s="43">
        <v>1900</v>
      </c>
      <c r="K422" s="43"/>
      <c r="L422" s="43">
        <v>605</v>
      </c>
      <c r="M422" s="38">
        <f t="shared" si="27"/>
        <v>1295</v>
      </c>
    </row>
    <row r="423" spans="1:13" ht="14.25" outlineLevel="1">
      <c r="A423" s="51"/>
      <c r="B423" s="51"/>
      <c r="C423" s="44">
        <v>4280</v>
      </c>
      <c r="D423" s="45" t="s">
        <v>19</v>
      </c>
      <c r="E423" s="43">
        <v>200</v>
      </c>
      <c r="F423" s="43">
        <v>200</v>
      </c>
      <c r="G423" s="43">
        <v>200</v>
      </c>
      <c r="H423" s="43">
        <v>200</v>
      </c>
      <c r="I423" s="43"/>
      <c r="J423" s="43">
        <v>330</v>
      </c>
      <c r="K423" s="43">
        <v>60</v>
      </c>
      <c r="L423" s="43"/>
      <c r="M423" s="38">
        <f t="shared" si="27"/>
        <v>390</v>
      </c>
    </row>
    <row r="424" spans="1:13" ht="14.25" outlineLevel="1">
      <c r="A424" s="51"/>
      <c r="B424" s="51"/>
      <c r="C424" s="44">
        <v>4300</v>
      </c>
      <c r="D424" s="45" t="s">
        <v>18</v>
      </c>
      <c r="E424" s="43">
        <v>23000</v>
      </c>
      <c r="F424" s="43">
        <v>22585</v>
      </c>
      <c r="G424" s="43">
        <v>22000</v>
      </c>
      <c r="H424" s="43">
        <v>22000</v>
      </c>
      <c r="I424" s="43"/>
      <c r="J424" s="43">
        <v>23200</v>
      </c>
      <c r="K424" s="43">
        <v>1033</v>
      </c>
      <c r="L424" s="43"/>
      <c r="M424" s="38">
        <f t="shared" si="27"/>
        <v>24233</v>
      </c>
    </row>
    <row r="425" spans="1:13" ht="25.5" outlineLevel="1">
      <c r="A425" s="51"/>
      <c r="B425" s="51"/>
      <c r="C425" s="44">
        <v>4350</v>
      </c>
      <c r="D425" s="45" t="s">
        <v>42</v>
      </c>
      <c r="E425" s="43">
        <v>1500</v>
      </c>
      <c r="F425" s="43">
        <v>1500</v>
      </c>
      <c r="G425" s="43">
        <v>2040</v>
      </c>
      <c r="H425" s="43">
        <v>2040</v>
      </c>
      <c r="I425" s="43"/>
      <c r="J425" s="43">
        <v>1604</v>
      </c>
      <c r="K425" s="43"/>
      <c r="L425" s="43">
        <v>5</v>
      </c>
      <c r="M425" s="38">
        <f t="shared" si="27"/>
        <v>1599</v>
      </c>
    </row>
    <row r="426" spans="1:13" ht="38.25" outlineLevel="1">
      <c r="A426" s="51"/>
      <c r="B426" s="51"/>
      <c r="C426" s="44">
        <v>4370</v>
      </c>
      <c r="D426" s="45" t="s">
        <v>45</v>
      </c>
      <c r="E426" s="65">
        <v>7500</v>
      </c>
      <c r="F426" s="65">
        <v>7500</v>
      </c>
      <c r="G426" s="65">
        <v>7500</v>
      </c>
      <c r="H426" s="65">
        <v>7500</v>
      </c>
      <c r="I426" s="65"/>
      <c r="J426" s="70">
        <v>6500</v>
      </c>
      <c r="K426" s="70"/>
      <c r="L426" s="70">
        <v>306</v>
      </c>
      <c r="M426" s="38">
        <f t="shared" si="27"/>
        <v>6194</v>
      </c>
    </row>
    <row r="427" spans="1:13" ht="38.25" outlineLevel="1">
      <c r="A427" s="51"/>
      <c r="B427" s="51"/>
      <c r="C427" s="44">
        <v>4400</v>
      </c>
      <c r="D427" s="45" t="s">
        <v>54</v>
      </c>
      <c r="E427" s="65">
        <v>43920</v>
      </c>
      <c r="F427" s="65">
        <v>43920</v>
      </c>
      <c r="G427" s="65">
        <v>43920</v>
      </c>
      <c r="H427" s="65">
        <v>43920</v>
      </c>
      <c r="I427" s="65"/>
      <c r="J427" s="70">
        <v>43086</v>
      </c>
      <c r="K427" s="70"/>
      <c r="L427" s="70">
        <v>1</v>
      </c>
      <c r="M427" s="38">
        <f t="shared" si="27"/>
        <v>43085</v>
      </c>
    </row>
    <row r="428" spans="1:13" ht="14.25" outlineLevel="1">
      <c r="A428" s="51"/>
      <c r="B428" s="51"/>
      <c r="C428" s="44">
        <v>4410</v>
      </c>
      <c r="D428" s="45" t="s">
        <v>10</v>
      </c>
      <c r="E428" s="43">
        <v>2900</v>
      </c>
      <c r="F428" s="43">
        <v>2900</v>
      </c>
      <c r="G428" s="43">
        <v>3000</v>
      </c>
      <c r="H428" s="43">
        <v>3000</v>
      </c>
      <c r="I428" s="43"/>
      <c r="J428" s="43">
        <v>2300</v>
      </c>
      <c r="K428" s="43"/>
      <c r="L428" s="43">
        <v>180</v>
      </c>
      <c r="M428" s="38">
        <f t="shared" si="27"/>
        <v>2120</v>
      </c>
    </row>
    <row r="429" spans="1:13" ht="14.25" outlineLevel="1">
      <c r="A429" s="51"/>
      <c r="B429" s="51"/>
      <c r="C429" s="44">
        <v>4430</v>
      </c>
      <c r="D429" s="45" t="s">
        <v>11</v>
      </c>
      <c r="E429" s="43">
        <v>900</v>
      </c>
      <c r="F429" s="43">
        <v>253</v>
      </c>
      <c r="G429" s="43">
        <v>300</v>
      </c>
      <c r="H429" s="43">
        <v>300</v>
      </c>
      <c r="I429" s="43"/>
      <c r="J429" s="43">
        <v>342</v>
      </c>
      <c r="K429" s="43"/>
      <c r="L429" s="43"/>
      <c r="M429" s="38">
        <f t="shared" si="27"/>
        <v>342</v>
      </c>
    </row>
    <row r="430" spans="1:13" ht="25.5" outlineLevel="1">
      <c r="A430" s="51"/>
      <c r="B430" s="51"/>
      <c r="C430" s="44">
        <v>4440</v>
      </c>
      <c r="D430" s="45" t="s">
        <v>12</v>
      </c>
      <c r="E430" s="43">
        <v>8600</v>
      </c>
      <c r="F430" s="43">
        <v>8850</v>
      </c>
      <c r="G430" s="43">
        <v>9130</v>
      </c>
      <c r="H430" s="43">
        <v>9130</v>
      </c>
      <c r="I430" s="43"/>
      <c r="J430" s="43">
        <v>9130</v>
      </c>
      <c r="K430" s="43">
        <v>1804</v>
      </c>
      <c r="L430" s="43"/>
      <c r="M430" s="38">
        <f t="shared" si="27"/>
        <v>10934</v>
      </c>
    </row>
    <row r="431" spans="1:13" ht="25.5" outlineLevel="1">
      <c r="A431" s="51"/>
      <c r="B431" s="51"/>
      <c r="C431" s="44">
        <v>4750</v>
      </c>
      <c r="D431" s="45" t="s">
        <v>48</v>
      </c>
      <c r="E431" s="65">
        <v>800</v>
      </c>
      <c r="F431" s="65">
        <v>4200</v>
      </c>
      <c r="G431" s="65">
        <v>6000</v>
      </c>
      <c r="H431" s="65">
        <v>6000</v>
      </c>
      <c r="I431" s="65"/>
      <c r="J431" s="70">
        <v>6500</v>
      </c>
      <c r="K431" s="70"/>
      <c r="L431" s="70">
        <v>1083</v>
      </c>
      <c r="M431" s="38">
        <f t="shared" si="27"/>
        <v>5417</v>
      </c>
    </row>
    <row r="432" spans="1:13" s="15" customFormat="1" ht="38.25">
      <c r="A432" s="39"/>
      <c r="B432" s="39">
        <v>85220</v>
      </c>
      <c r="C432" s="40"/>
      <c r="D432" s="41" t="s">
        <v>114</v>
      </c>
      <c r="E432" s="48">
        <f>SUM(E433:E439)</f>
        <v>41840</v>
      </c>
      <c r="F432" s="48">
        <f>SUM(F433:F439)</f>
        <v>43764</v>
      </c>
      <c r="G432" s="62">
        <f>SUM(G433:G441)</f>
        <v>53660</v>
      </c>
      <c r="H432" s="62">
        <f>SUM(H433:H441)</f>
        <v>53660</v>
      </c>
      <c r="I432" s="62"/>
      <c r="J432" s="38"/>
      <c r="K432" s="38">
        <f>SUM(K433:K441)</f>
        <v>3387</v>
      </c>
      <c r="L432" s="38">
        <f>SUM(L433:L441)</f>
        <v>3742</v>
      </c>
      <c r="M432" s="38">
        <f t="shared" si="27"/>
        <v>-355</v>
      </c>
    </row>
    <row r="433" spans="1:13" ht="14.25" outlineLevel="1">
      <c r="A433" s="51"/>
      <c r="B433" s="51"/>
      <c r="C433" s="44">
        <v>4010</v>
      </c>
      <c r="D433" s="45" t="s">
        <v>5</v>
      </c>
      <c r="E433" s="43">
        <v>31800</v>
      </c>
      <c r="F433" s="43">
        <v>33390</v>
      </c>
      <c r="G433" s="46">
        <v>36360</v>
      </c>
      <c r="H433" s="46">
        <v>36360</v>
      </c>
      <c r="I433" s="46">
        <v>36360</v>
      </c>
      <c r="J433" s="47">
        <v>51682</v>
      </c>
      <c r="K433" s="47"/>
      <c r="L433" s="47">
        <v>38</v>
      </c>
      <c r="M433" s="38">
        <f t="shared" si="27"/>
        <v>51644</v>
      </c>
    </row>
    <row r="434" spans="1:13" ht="14.25" outlineLevel="1">
      <c r="A434" s="51"/>
      <c r="B434" s="51"/>
      <c r="C434" s="44">
        <v>4110</v>
      </c>
      <c r="D434" s="45" t="s">
        <v>63</v>
      </c>
      <c r="E434" s="43">
        <v>6000</v>
      </c>
      <c r="F434" s="43">
        <v>6280</v>
      </c>
      <c r="G434" s="46">
        <v>6059</v>
      </c>
      <c r="H434" s="46">
        <v>6060</v>
      </c>
      <c r="I434" s="46"/>
      <c r="J434" s="47">
        <v>8482</v>
      </c>
      <c r="K434" s="47"/>
      <c r="L434" s="47">
        <v>45</v>
      </c>
      <c r="M434" s="38">
        <f t="shared" si="27"/>
        <v>8437</v>
      </c>
    </row>
    <row r="435" spans="1:13" ht="14.25" outlineLevel="1">
      <c r="A435" s="51"/>
      <c r="B435" s="51"/>
      <c r="C435" s="44">
        <v>4120</v>
      </c>
      <c r="D435" s="45" t="s">
        <v>7</v>
      </c>
      <c r="E435" s="84">
        <v>850</v>
      </c>
      <c r="F435" s="84">
        <v>890</v>
      </c>
      <c r="G435" s="46">
        <v>961</v>
      </c>
      <c r="H435" s="46">
        <v>960</v>
      </c>
      <c r="I435" s="46"/>
      <c r="J435" s="47">
        <v>1340</v>
      </c>
      <c r="K435" s="47"/>
      <c r="L435" s="47">
        <v>1</v>
      </c>
      <c r="M435" s="38">
        <f t="shared" si="27"/>
        <v>1339</v>
      </c>
    </row>
    <row r="436" spans="1:13" ht="14.25" outlineLevel="1">
      <c r="A436" s="51"/>
      <c r="B436" s="51"/>
      <c r="C436" s="44">
        <v>4170</v>
      </c>
      <c r="D436" s="45" t="s">
        <v>38</v>
      </c>
      <c r="E436" s="43">
        <v>2400</v>
      </c>
      <c r="F436" s="43">
        <v>2400</v>
      </c>
      <c r="G436" s="46">
        <v>2250</v>
      </c>
      <c r="H436" s="46">
        <v>2250</v>
      </c>
      <c r="I436" s="46"/>
      <c r="J436" s="47">
        <v>2000</v>
      </c>
      <c r="K436" s="47"/>
      <c r="L436" s="47">
        <v>440</v>
      </c>
      <c r="M436" s="38">
        <f t="shared" si="27"/>
        <v>1560</v>
      </c>
    </row>
    <row r="437" spans="1:13" ht="14.25" outlineLevel="1">
      <c r="A437" s="51"/>
      <c r="B437" s="51"/>
      <c r="C437" s="44">
        <v>4210</v>
      </c>
      <c r="D437" s="45" t="s">
        <v>4</v>
      </c>
      <c r="E437" s="43"/>
      <c r="F437" s="43"/>
      <c r="G437" s="46">
        <v>300</v>
      </c>
      <c r="H437" s="46">
        <v>300</v>
      </c>
      <c r="I437" s="46"/>
      <c r="J437" s="47">
        <v>3200</v>
      </c>
      <c r="K437" s="47"/>
      <c r="L437" s="47">
        <v>3200</v>
      </c>
      <c r="M437" s="38">
        <f t="shared" si="27"/>
        <v>0</v>
      </c>
    </row>
    <row r="438" spans="1:13" ht="38.25" outlineLevel="1">
      <c r="A438" s="51"/>
      <c r="B438" s="51"/>
      <c r="C438" s="44">
        <v>4360</v>
      </c>
      <c r="D438" s="45" t="s">
        <v>49</v>
      </c>
      <c r="E438" s="43"/>
      <c r="F438" s="43"/>
      <c r="G438" s="46">
        <v>600</v>
      </c>
      <c r="H438" s="46">
        <v>600</v>
      </c>
      <c r="I438" s="46"/>
      <c r="J438" s="47">
        <v>750</v>
      </c>
      <c r="K438" s="47"/>
      <c r="L438" s="47">
        <v>18</v>
      </c>
      <c r="M438" s="38">
        <f aca="true" t="shared" si="31" ref="M438:M489">J438+K438-L438</f>
        <v>732</v>
      </c>
    </row>
    <row r="439" spans="1:13" ht="25.5" outlineLevel="1">
      <c r="A439" s="51"/>
      <c r="B439" s="51"/>
      <c r="C439" s="44">
        <v>4440</v>
      </c>
      <c r="D439" s="45" t="s">
        <v>12</v>
      </c>
      <c r="E439" s="43">
        <v>790</v>
      </c>
      <c r="F439" s="43">
        <v>804</v>
      </c>
      <c r="G439" s="46">
        <v>830</v>
      </c>
      <c r="H439" s="46">
        <v>830</v>
      </c>
      <c r="I439" s="46"/>
      <c r="J439" s="47">
        <v>830</v>
      </c>
      <c r="K439" s="47">
        <v>77</v>
      </c>
      <c r="L439" s="47"/>
      <c r="M439" s="38">
        <f t="shared" si="31"/>
        <v>907</v>
      </c>
    </row>
    <row r="440" spans="1:13" ht="25.5" outlineLevel="1">
      <c r="A440" s="51"/>
      <c r="B440" s="51"/>
      <c r="C440" s="44">
        <v>4750</v>
      </c>
      <c r="D440" s="45" t="s">
        <v>48</v>
      </c>
      <c r="E440" s="65">
        <v>800</v>
      </c>
      <c r="F440" s="65">
        <v>4200</v>
      </c>
      <c r="G440" s="65">
        <v>6000</v>
      </c>
      <c r="H440" s="65">
        <v>6000</v>
      </c>
      <c r="I440" s="65"/>
      <c r="J440" s="70"/>
      <c r="K440" s="70">
        <v>3310</v>
      </c>
      <c r="L440" s="70"/>
      <c r="M440" s="38">
        <f t="shared" si="31"/>
        <v>3310</v>
      </c>
    </row>
    <row r="441" spans="1:13" ht="25.5" outlineLevel="1">
      <c r="A441" s="51"/>
      <c r="B441" s="51"/>
      <c r="C441" s="44">
        <v>4700</v>
      </c>
      <c r="D441" s="45" t="s">
        <v>46</v>
      </c>
      <c r="E441" s="43"/>
      <c r="F441" s="43"/>
      <c r="G441" s="46">
        <v>300</v>
      </c>
      <c r="H441" s="46">
        <v>300</v>
      </c>
      <c r="I441" s="46"/>
      <c r="J441" s="47">
        <v>0</v>
      </c>
      <c r="K441" s="47"/>
      <c r="L441" s="47"/>
      <c r="M441" s="38">
        <f t="shared" si="31"/>
        <v>0</v>
      </c>
    </row>
    <row r="442" spans="1:13" s="15" customFormat="1" ht="25.5">
      <c r="A442" s="39"/>
      <c r="B442" s="39">
        <v>85233</v>
      </c>
      <c r="C442" s="40"/>
      <c r="D442" s="41" t="s">
        <v>115</v>
      </c>
      <c r="E442" s="48">
        <f>SUM(E444:E445)</f>
        <v>3630</v>
      </c>
      <c r="F442" s="48">
        <f>SUM(F444:F445)</f>
        <v>3535</v>
      </c>
      <c r="G442" s="62">
        <f>SUM(G444:G445)</f>
        <v>3714</v>
      </c>
      <c r="H442" s="62">
        <f>SUM(H444:H445)</f>
        <v>3620</v>
      </c>
      <c r="I442" s="62"/>
      <c r="J442" s="38"/>
      <c r="K442" s="38">
        <f>SUM(K444:K445)</f>
        <v>440</v>
      </c>
      <c r="L442" s="38">
        <f>SUM(L444:L445)</f>
        <v>440</v>
      </c>
      <c r="M442" s="38">
        <f t="shared" si="31"/>
        <v>0</v>
      </c>
    </row>
    <row r="443" spans="1:13" ht="14.25" outlineLevel="1">
      <c r="A443" s="51"/>
      <c r="B443" s="51"/>
      <c r="C443" s="44"/>
      <c r="D443" s="45" t="s">
        <v>116</v>
      </c>
      <c r="E443" s="84"/>
      <c r="F443" s="84"/>
      <c r="G443" s="91"/>
      <c r="H443" s="91"/>
      <c r="I443" s="91"/>
      <c r="J443" s="85"/>
      <c r="K443" s="85"/>
      <c r="L443" s="85"/>
      <c r="M443" s="38">
        <f t="shared" si="31"/>
        <v>0</v>
      </c>
    </row>
    <row r="444" spans="1:13" ht="14.25" outlineLevel="1">
      <c r="A444" s="51"/>
      <c r="B444" s="51"/>
      <c r="C444" s="44">
        <v>4300</v>
      </c>
      <c r="D444" s="45" t="s">
        <v>76</v>
      </c>
      <c r="E444" s="43">
        <v>3200</v>
      </c>
      <c r="F444" s="43">
        <v>3105</v>
      </c>
      <c r="G444" s="56">
        <v>3274</v>
      </c>
      <c r="H444" s="56">
        <v>3180</v>
      </c>
      <c r="I444" s="56"/>
      <c r="J444" s="56">
        <v>3170</v>
      </c>
      <c r="K444" s="56">
        <v>440</v>
      </c>
      <c r="L444" s="56"/>
      <c r="M444" s="38">
        <f t="shared" si="31"/>
        <v>3610</v>
      </c>
    </row>
    <row r="445" spans="1:13" ht="14.25" outlineLevel="1">
      <c r="A445" s="51"/>
      <c r="B445" s="51"/>
      <c r="C445" s="44">
        <v>4410</v>
      </c>
      <c r="D445" s="45" t="s">
        <v>10</v>
      </c>
      <c r="E445" s="43">
        <v>430</v>
      </c>
      <c r="F445" s="43">
        <v>430</v>
      </c>
      <c r="G445" s="56">
        <v>440</v>
      </c>
      <c r="H445" s="56">
        <v>440</v>
      </c>
      <c r="I445" s="56"/>
      <c r="J445" s="56">
        <v>440</v>
      </c>
      <c r="K445" s="56"/>
      <c r="L445" s="56">
        <v>440</v>
      </c>
      <c r="M445" s="38">
        <f t="shared" si="31"/>
        <v>0</v>
      </c>
    </row>
    <row r="446" spans="1:13" s="14" customFormat="1" ht="25.5">
      <c r="A446" s="32">
        <v>853</v>
      </c>
      <c r="B446" s="32"/>
      <c r="C446" s="33"/>
      <c r="D446" s="34" t="s">
        <v>118</v>
      </c>
      <c r="E446" s="35" t="e">
        <f>#REF!+E447+E459+#REF!</f>
        <v>#REF!</v>
      </c>
      <c r="F446" s="35" t="e">
        <f>#REF!+F447+F459+#REF!</f>
        <v>#REF!</v>
      </c>
      <c r="G446" s="35" t="e">
        <f>#REF!+G447+G459+#REF!</f>
        <v>#REF!</v>
      </c>
      <c r="H446" s="35" t="e">
        <f>#REF!+H447+H459+#REF!</f>
        <v>#REF!</v>
      </c>
      <c r="I446" s="35" t="e">
        <f>SUM(#REF!)</f>
        <v>#REF!</v>
      </c>
      <c r="J446" s="53">
        <f>J447+J459+J477</f>
        <v>0</v>
      </c>
      <c r="K446" s="53">
        <f>K447+K459+K477</f>
        <v>10909</v>
      </c>
      <c r="L446" s="53">
        <f>L447+L459+L477</f>
        <v>10909</v>
      </c>
      <c r="M446" s="38">
        <f t="shared" si="31"/>
        <v>0</v>
      </c>
    </row>
    <row r="447" spans="1:13" s="15" customFormat="1" ht="25.5" outlineLevel="1">
      <c r="A447" s="39"/>
      <c r="B447" s="39">
        <v>85321</v>
      </c>
      <c r="C447" s="40"/>
      <c r="D447" s="41" t="s">
        <v>119</v>
      </c>
      <c r="E447" s="48">
        <f>SUM(E448:E458)</f>
        <v>85600</v>
      </c>
      <c r="F447" s="48">
        <f>SUM(F448:F458)</f>
        <v>85792</v>
      </c>
      <c r="G447" s="48">
        <f>SUM(G448:G458)</f>
        <v>86679</v>
      </c>
      <c r="H447" s="48">
        <f>SUM(H448:H458)</f>
        <v>85784</v>
      </c>
      <c r="I447" s="48"/>
      <c r="J447" s="49"/>
      <c r="K447" s="49">
        <f>SUM(K448:K458)</f>
        <v>4838</v>
      </c>
      <c r="L447" s="49">
        <f>SUM(L448:L458)</f>
        <v>4838</v>
      </c>
      <c r="M447" s="38">
        <f t="shared" si="31"/>
        <v>0</v>
      </c>
    </row>
    <row r="448" spans="1:13" ht="14.25" outlineLevel="2">
      <c r="A448" s="51"/>
      <c r="B448" s="51"/>
      <c r="C448" s="44">
        <v>4110</v>
      </c>
      <c r="D448" s="45" t="s">
        <v>63</v>
      </c>
      <c r="E448" s="43">
        <v>8300</v>
      </c>
      <c r="F448" s="43">
        <v>8470</v>
      </c>
      <c r="G448" s="43">
        <v>5946</v>
      </c>
      <c r="H448" s="43">
        <v>5946</v>
      </c>
      <c r="I448" s="43"/>
      <c r="J448" s="43">
        <v>9758</v>
      </c>
      <c r="K448" s="43"/>
      <c r="L448" s="43">
        <v>112</v>
      </c>
      <c r="M448" s="38">
        <f t="shared" si="31"/>
        <v>9646</v>
      </c>
    </row>
    <row r="449" spans="1:13" ht="14.25" outlineLevel="2">
      <c r="A449" s="51"/>
      <c r="B449" s="51"/>
      <c r="C449" s="44">
        <v>4120</v>
      </c>
      <c r="D449" s="45" t="s">
        <v>7</v>
      </c>
      <c r="E449" s="43">
        <v>1050</v>
      </c>
      <c r="F449" s="43">
        <v>1070</v>
      </c>
      <c r="G449" s="43">
        <v>944</v>
      </c>
      <c r="H449" s="43">
        <v>944</v>
      </c>
      <c r="I449" s="43"/>
      <c r="J449" s="43">
        <v>1624</v>
      </c>
      <c r="K449" s="43"/>
      <c r="L449" s="43">
        <v>93</v>
      </c>
      <c r="M449" s="38">
        <f t="shared" si="31"/>
        <v>1531</v>
      </c>
    </row>
    <row r="450" spans="1:13" ht="14.25" outlineLevel="2">
      <c r="A450" s="51"/>
      <c r="B450" s="51"/>
      <c r="C450" s="44">
        <v>4170</v>
      </c>
      <c r="D450" s="45" t="s">
        <v>64</v>
      </c>
      <c r="E450" s="43">
        <v>67000</v>
      </c>
      <c r="F450" s="43">
        <v>67000</v>
      </c>
      <c r="G450" s="43">
        <v>30808</v>
      </c>
      <c r="H450" s="43">
        <v>30808</v>
      </c>
      <c r="I450" s="43"/>
      <c r="J450" s="43">
        <v>38987</v>
      </c>
      <c r="K450" s="43"/>
      <c r="L450" s="43">
        <v>3954</v>
      </c>
      <c r="M450" s="38">
        <f t="shared" si="31"/>
        <v>35033</v>
      </c>
    </row>
    <row r="451" spans="1:13" ht="14.25" outlineLevel="2">
      <c r="A451" s="51"/>
      <c r="B451" s="51"/>
      <c r="C451" s="44">
        <v>4210</v>
      </c>
      <c r="D451" s="45" t="s">
        <v>4</v>
      </c>
      <c r="E451" s="43">
        <v>1500</v>
      </c>
      <c r="F451" s="43">
        <v>1500</v>
      </c>
      <c r="G451" s="43">
        <v>1700</v>
      </c>
      <c r="H451" s="43">
        <v>1540</v>
      </c>
      <c r="I451" s="43"/>
      <c r="J451" s="43">
        <v>10050</v>
      </c>
      <c r="K451" s="43">
        <v>103</v>
      </c>
      <c r="L451" s="43"/>
      <c r="M451" s="38">
        <f t="shared" si="31"/>
        <v>10153</v>
      </c>
    </row>
    <row r="452" spans="1:13" ht="14.25" outlineLevel="2">
      <c r="A452" s="51"/>
      <c r="B452" s="51"/>
      <c r="C452" s="44">
        <v>4270</v>
      </c>
      <c r="D452" s="45" t="s">
        <v>9</v>
      </c>
      <c r="E452" s="42">
        <v>500</v>
      </c>
      <c r="F452" s="42">
        <v>500</v>
      </c>
      <c r="G452" s="42">
        <v>600</v>
      </c>
      <c r="H452" s="42">
        <v>520</v>
      </c>
      <c r="I452" s="42"/>
      <c r="J452" s="43">
        <v>520</v>
      </c>
      <c r="K452" s="43"/>
      <c r="L452" s="43">
        <v>242</v>
      </c>
      <c r="M452" s="38">
        <f t="shared" si="31"/>
        <v>278</v>
      </c>
    </row>
    <row r="453" spans="1:13" ht="14.25" outlineLevel="2">
      <c r="A453" s="51"/>
      <c r="B453" s="51"/>
      <c r="C453" s="44">
        <v>4300</v>
      </c>
      <c r="D453" s="45" t="s">
        <v>18</v>
      </c>
      <c r="E453" s="43">
        <v>5050</v>
      </c>
      <c r="F453" s="43">
        <v>5050</v>
      </c>
      <c r="G453" s="43">
        <v>43766</v>
      </c>
      <c r="H453" s="43">
        <v>43766</v>
      </c>
      <c r="I453" s="43"/>
      <c r="J453" s="43">
        <v>54936</v>
      </c>
      <c r="K453" s="43">
        <v>744</v>
      </c>
      <c r="L453" s="43"/>
      <c r="M453" s="38">
        <f t="shared" si="31"/>
        <v>55680</v>
      </c>
    </row>
    <row r="454" spans="1:13" ht="25.5" outlineLevel="2">
      <c r="A454" s="51"/>
      <c r="B454" s="51"/>
      <c r="C454" s="44">
        <v>4350</v>
      </c>
      <c r="D454" s="45" t="s">
        <v>42</v>
      </c>
      <c r="E454" s="43"/>
      <c r="F454" s="43"/>
      <c r="G454" s="43"/>
      <c r="H454" s="43"/>
      <c r="I454" s="43"/>
      <c r="J454" s="43">
        <v>736</v>
      </c>
      <c r="K454" s="43"/>
      <c r="L454" s="43">
        <v>300</v>
      </c>
      <c r="M454" s="38">
        <f t="shared" si="31"/>
        <v>436</v>
      </c>
    </row>
    <row r="455" spans="1:13" ht="38.25" outlineLevel="2">
      <c r="A455" s="51"/>
      <c r="B455" s="51"/>
      <c r="C455" s="44">
        <v>4370</v>
      </c>
      <c r="D455" s="45" t="s">
        <v>45</v>
      </c>
      <c r="E455" s="84">
        <v>1500</v>
      </c>
      <c r="F455" s="84">
        <v>1500</v>
      </c>
      <c r="G455" s="84">
        <v>1600</v>
      </c>
      <c r="H455" s="84">
        <v>1540</v>
      </c>
      <c r="I455" s="84"/>
      <c r="J455" s="98">
        <v>1440</v>
      </c>
      <c r="K455" s="98"/>
      <c r="L455" s="98">
        <v>51</v>
      </c>
      <c r="M455" s="38">
        <f t="shared" si="31"/>
        <v>1389</v>
      </c>
    </row>
    <row r="456" spans="1:13" ht="14.25" outlineLevel="2">
      <c r="A456" s="51"/>
      <c r="B456" s="51"/>
      <c r="C456" s="44">
        <v>4410</v>
      </c>
      <c r="D456" s="45" t="s">
        <v>120</v>
      </c>
      <c r="E456" s="43">
        <v>300</v>
      </c>
      <c r="F456" s="43">
        <v>200</v>
      </c>
      <c r="G456" s="43">
        <v>200</v>
      </c>
      <c r="H456" s="43">
        <v>200</v>
      </c>
      <c r="I456" s="43"/>
      <c r="J456" s="43">
        <v>200</v>
      </c>
      <c r="K456" s="43"/>
      <c r="L456" s="43">
        <v>86</v>
      </c>
      <c r="M456" s="38">
        <f t="shared" si="31"/>
        <v>114</v>
      </c>
    </row>
    <row r="457" spans="1:13" ht="25.5" outlineLevel="2">
      <c r="A457" s="51"/>
      <c r="B457" s="51"/>
      <c r="C457" s="44">
        <v>4440</v>
      </c>
      <c r="D457" s="45" t="s">
        <v>12</v>
      </c>
      <c r="E457" s="43">
        <v>400</v>
      </c>
      <c r="F457" s="43">
        <v>402</v>
      </c>
      <c r="G457" s="43">
        <v>415</v>
      </c>
      <c r="H457" s="43">
        <v>420</v>
      </c>
      <c r="I457" s="43"/>
      <c r="J457" s="43">
        <v>625</v>
      </c>
      <c r="K457" s="43">
        <v>149</v>
      </c>
      <c r="L457" s="43"/>
      <c r="M457" s="38">
        <f t="shared" si="31"/>
        <v>774</v>
      </c>
    </row>
    <row r="458" spans="1:13" ht="25.5" outlineLevel="2">
      <c r="A458" s="51"/>
      <c r="B458" s="51"/>
      <c r="C458" s="44">
        <v>4750</v>
      </c>
      <c r="D458" s="45" t="s">
        <v>48</v>
      </c>
      <c r="E458" s="43"/>
      <c r="F458" s="43">
        <v>100</v>
      </c>
      <c r="G458" s="43">
        <v>700</v>
      </c>
      <c r="H458" s="43">
        <v>100</v>
      </c>
      <c r="I458" s="43"/>
      <c r="J458" s="43">
        <v>4000</v>
      </c>
      <c r="K458" s="43">
        <v>3842</v>
      </c>
      <c r="L458" s="43"/>
      <c r="M458" s="38">
        <f t="shared" si="31"/>
        <v>7842</v>
      </c>
    </row>
    <row r="459" spans="1:13" ht="14.25" outlineLevel="1">
      <c r="A459" s="51"/>
      <c r="B459" s="39">
        <v>85333</v>
      </c>
      <c r="C459" s="44"/>
      <c r="D459" s="41" t="s">
        <v>121</v>
      </c>
      <c r="E459" s="48">
        <f>SUM(E460:E476)</f>
        <v>2547245</v>
      </c>
      <c r="F459" s="48">
        <f>SUM(F460:F476)</f>
        <v>2675264</v>
      </c>
      <c r="G459" s="62">
        <f>SUM(G460:G476)</f>
        <v>3276505</v>
      </c>
      <c r="H459" s="62">
        <f>SUM(H460:H476)</f>
        <v>3276505</v>
      </c>
      <c r="I459" s="62"/>
      <c r="J459" s="38"/>
      <c r="K459" s="38">
        <f>SUM(K460:K476)</f>
        <v>1445</v>
      </c>
      <c r="L459" s="38">
        <f>SUM(L460:L476)</f>
        <v>1445</v>
      </c>
      <c r="M459" s="38">
        <f t="shared" si="31"/>
        <v>0</v>
      </c>
    </row>
    <row r="460" spans="1:13" ht="25.5" outlineLevel="2">
      <c r="A460" s="51"/>
      <c r="B460" s="51"/>
      <c r="C460" s="44">
        <v>3020</v>
      </c>
      <c r="D460" s="45" t="s">
        <v>35</v>
      </c>
      <c r="E460" s="70">
        <v>780</v>
      </c>
      <c r="F460" s="70">
        <v>780</v>
      </c>
      <c r="G460" s="46">
        <v>800</v>
      </c>
      <c r="H460" s="46">
        <v>800</v>
      </c>
      <c r="I460" s="46"/>
      <c r="J460" s="47">
        <v>465</v>
      </c>
      <c r="K460" s="47"/>
      <c r="L460" s="47"/>
      <c r="M460" s="38">
        <f t="shared" si="31"/>
        <v>465</v>
      </c>
    </row>
    <row r="461" spans="1:13" ht="14.25" outlineLevel="2">
      <c r="A461" s="51"/>
      <c r="B461" s="51"/>
      <c r="C461" s="57">
        <v>4010</v>
      </c>
      <c r="D461" s="45" t="s">
        <v>5</v>
      </c>
      <c r="E461" s="42">
        <v>1036622</v>
      </c>
      <c r="F461" s="42">
        <v>1090919</v>
      </c>
      <c r="G461" s="46">
        <v>1360539</v>
      </c>
      <c r="H461" s="46">
        <v>1360539</v>
      </c>
      <c r="I461" s="99">
        <f>1279300-74862+49908+4</f>
        <v>1254350</v>
      </c>
      <c r="J461" s="47">
        <v>1377022</v>
      </c>
      <c r="K461" s="47"/>
      <c r="L461" s="47"/>
      <c r="M461" s="38">
        <f t="shared" si="31"/>
        <v>1377022</v>
      </c>
    </row>
    <row r="462" spans="1:13" ht="14.25" outlineLevel="2">
      <c r="A462" s="51"/>
      <c r="B462" s="51"/>
      <c r="C462" s="57">
        <v>4018</v>
      </c>
      <c r="D462" s="45" t="s">
        <v>5</v>
      </c>
      <c r="E462" s="42">
        <v>1036622</v>
      </c>
      <c r="F462" s="42">
        <v>1090919</v>
      </c>
      <c r="G462" s="46">
        <v>1360539</v>
      </c>
      <c r="H462" s="46">
        <v>1360539</v>
      </c>
      <c r="I462" s="99">
        <f>1279300-74862+49908+4</f>
        <v>1254350</v>
      </c>
      <c r="J462" s="47">
        <v>74880</v>
      </c>
      <c r="K462" s="47"/>
      <c r="L462" s="47"/>
      <c r="M462" s="38">
        <f>J462+K462-L462</f>
        <v>74880</v>
      </c>
    </row>
    <row r="463" spans="1:13" ht="14.25" outlineLevel="2">
      <c r="A463" s="51"/>
      <c r="B463" s="51"/>
      <c r="C463" s="44">
        <v>4040</v>
      </c>
      <c r="D463" s="45" t="s">
        <v>6</v>
      </c>
      <c r="E463" s="42">
        <v>87000</v>
      </c>
      <c r="F463" s="42">
        <v>84533</v>
      </c>
      <c r="G463" s="46">
        <v>95460</v>
      </c>
      <c r="H463" s="46">
        <v>95460</v>
      </c>
      <c r="I463" s="46"/>
      <c r="J463" s="47">
        <v>87662</v>
      </c>
      <c r="K463" s="47"/>
      <c r="L463" s="47"/>
      <c r="M463" s="38">
        <f t="shared" si="31"/>
        <v>87662</v>
      </c>
    </row>
    <row r="464" spans="1:13" ht="14.25" outlineLevel="2">
      <c r="A464" s="51"/>
      <c r="B464" s="51"/>
      <c r="C464" s="44">
        <v>4110</v>
      </c>
      <c r="D464" s="45" t="s">
        <v>63</v>
      </c>
      <c r="E464" s="42">
        <v>195483</v>
      </c>
      <c r="F464" s="42">
        <v>204393</v>
      </c>
      <c r="G464" s="46">
        <v>230853</v>
      </c>
      <c r="H464" s="46">
        <v>230853</v>
      </c>
      <c r="I464" s="46"/>
      <c r="J464" s="47">
        <v>224289</v>
      </c>
      <c r="K464" s="47"/>
      <c r="L464" s="47"/>
      <c r="M464" s="38">
        <f t="shared" si="31"/>
        <v>224289</v>
      </c>
    </row>
    <row r="465" spans="1:13" ht="14.25" outlineLevel="2">
      <c r="A465" s="51"/>
      <c r="B465" s="51"/>
      <c r="C465" s="44">
        <v>4118</v>
      </c>
      <c r="D465" s="45" t="s">
        <v>63</v>
      </c>
      <c r="E465" s="42"/>
      <c r="F465" s="42"/>
      <c r="G465" s="46"/>
      <c r="H465" s="46"/>
      <c r="I465" s="46"/>
      <c r="J465" s="47">
        <v>11108</v>
      </c>
      <c r="K465" s="47"/>
      <c r="L465" s="47"/>
      <c r="M465" s="38">
        <f t="shared" si="31"/>
        <v>11108</v>
      </c>
    </row>
    <row r="466" spans="1:13" ht="14.25" outlineLevel="2">
      <c r="A466" s="51"/>
      <c r="B466" s="51"/>
      <c r="C466" s="44">
        <v>4120</v>
      </c>
      <c r="D466" s="45" t="s">
        <v>7</v>
      </c>
      <c r="E466" s="42">
        <v>28069</v>
      </c>
      <c r="F466" s="42">
        <v>29339</v>
      </c>
      <c r="G466" s="46">
        <v>37457</v>
      </c>
      <c r="H466" s="46">
        <v>37457</v>
      </c>
      <c r="I466" s="46"/>
      <c r="J466" s="47">
        <v>36392</v>
      </c>
      <c r="K466" s="47"/>
      <c r="L466" s="47"/>
      <c r="M466" s="38">
        <f t="shared" si="31"/>
        <v>36392</v>
      </c>
    </row>
    <row r="467" spans="1:13" ht="14.25" outlineLevel="2">
      <c r="A467" s="51"/>
      <c r="B467" s="51"/>
      <c r="C467" s="44">
        <v>4128</v>
      </c>
      <c r="D467" s="45" t="s">
        <v>7</v>
      </c>
      <c r="E467" s="42">
        <v>28069</v>
      </c>
      <c r="F467" s="42">
        <v>29339</v>
      </c>
      <c r="G467" s="46">
        <v>37457</v>
      </c>
      <c r="H467" s="46">
        <v>37457</v>
      </c>
      <c r="I467" s="46"/>
      <c r="J467" s="47">
        <v>1836</v>
      </c>
      <c r="K467" s="47"/>
      <c r="L467" s="47"/>
      <c r="M467" s="38">
        <f>J467+K467-L467</f>
        <v>1836</v>
      </c>
    </row>
    <row r="468" spans="1:13" ht="14.25" outlineLevel="2">
      <c r="A468" s="51"/>
      <c r="B468" s="51"/>
      <c r="C468" s="44">
        <v>4140</v>
      </c>
      <c r="D468" s="45" t="s">
        <v>41</v>
      </c>
      <c r="E468" s="42"/>
      <c r="F468" s="42"/>
      <c r="G468" s="46">
        <v>16000</v>
      </c>
      <c r="H468" s="46">
        <v>16000</v>
      </c>
      <c r="I468" s="46"/>
      <c r="J468" s="47">
        <v>14655</v>
      </c>
      <c r="K468" s="47">
        <v>106</v>
      </c>
      <c r="L468" s="47"/>
      <c r="M468" s="38">
        <f t="shared" si="31"/>
        <v>14761</v>
      </c>
    </row>
    <row r="469" spans="1:13" ht="14.25" outlineLevel="2">
      <c r="A469" s="51"/>
      <c r="B469" s="51"/>
      <c r="C469" s="44">
        <v>4210</v>
      </c>
      <c r="D469" s="45" t="s">
        <v>4</v>
      </c>
      <c r="E469" s="42">
        <v>34100</v>
      </c>
      <c r="F469" s="42">
        <v>34100</v>
      </c>
      <c r="G469" s="46">
        <v>34900</v>
      </c>
      <c r="H469" s="46">
        <v>34900</v>
      </c>
      <c r="I469" s="46"/>
      <c r="J469" s="47">
        <v>34900</v>
      </c>
      <c r="K469" s="47"/>
      <c r="L469" s="47">
        <v>665</v>
      </c>
      <c r="M469" s="38">
        <f t="shared" si="31"/>
        <v>34235</v>
      </c>
    </row>
    <row r="470" spans="1:13" ht="14.25" outlineLevel="2">
      <c r="A470" s="51"/>
      <c r="B470" s="51"/>
      <c r="C470" s="44">
        <v>4218</v>
      </c>
      <c r="D470" s="45" t="s">
        <v>4</v>
      </c>
      <c r="E470" s="42">
        <v>34100</v>
      </c>
      <c r="F470" s="42">
        <v>34100</v>
      </c>
      <c r="G470" s="46">
        <v>34900</v>
      </c>
      <c r="H470" s="46">
        <v>34900</v>
      </c>
      <c r="I470" s="46"/>
      <c r="J470" s="47">
        <v>21000</v>
      </c>
      <c r="K470" s="47"/>
      <c r="L470" s="47"/>
      <c r="M470" s="38">
        <f>J470+K470-L470</f>
        <v>21000</v>
      </c>
    </row>
    <row r="471" spans="1:13" ht="14.25" outlineLevel="2">
      <c r="A471" s="51"/>
      <c r="B471" s="51"/>
      <c r="C471" s="44">
        <v>4260</v>
      </c>
      <c r="D471" s="45" t="s">
        <v>8</v>
      </c>
      <c r="E471" s="42">
        <v>43500</v>
      </c>
      <c r="F471" s="42">
        <v>43500</v>
      </c>
      <c r="G471" s="46">
        <v>43900</v>
      </c>
      <c r="H471" s="46">
        <v>43900</v>
      </c>
      <c r="I471" s="46"/>
      <c r="J471" s="47">
        <v>43900</v>
      </c>
      <c r="K471" s="47">
        <v>1273</v>
      </c>
      <c r="L471" s="47"/>
      <c r="M471" s="38">
        <f t="shared" si="31"/>
        <v>45173</v>
      </c>
    </row>
    <row r="472" spans="1:13" ht="14.25" outlineLevel="2">
      <c r="A472" s="51"/>
      <c r="B472" s="51"/>
      <c r="C472" s="44">
        <v>4270</v>
      </c>
      <c r="D472" s="45" t="s">
        <v>9</v>
      </c>
      <c r="E472" s="42">
        <v>2500</v>
      </c>
      <c r="F472" s="42">
        <v>12500</v>
      </c>
      <c r="G472" s="46">
        <v>2200</v>
      </c>
      <c r="H472" s="46">
        <v>2200</v>
      </c>
      <c r="I472" s="46"/>
      <c r="J472" s="47">
        <v>26150</v>
      </c>
      <c r="K472" s="47"/>
      <c r="L472" s="47"/>
      <c r="M472" s="38">
        <f t="shared" si="31"/>
        <v>26150</v>
      </c>
    </row>
    <row r="473" spans="1:13" ht="14.25" outlineLevel="2">
      <c r="A473" s="51"/>
      <c r="B473" s="51"/>
      <c r="C473" s="44">
        <v>4280</v>
      </c>
      <c r="D473" s="45" t="s">
        <v>122</v>
      </c>
      <c r="E473" s="42">
        <v>1400</v>
      </c>
      <c r="F473" s="42">
        <v>1400</v>
      </c>
      <c r="G473" s="46">
        <v>1300</v>
      </c>
      <c r="H473" s="46">
        <v>1300</v>
      </c>
      <c r="I473" s="46"/>
      <c r="J473" s="47">
        <v>1300</v>
      </c>
      <c r="K473" s="47"/>
      <c r="L473" s="47">
        <v>199</v>
      </c>
      <c r="M473" s="38">
        <f t="shared" si="31"/>
        <v>1101</v>
      </c>
    </row>
    <row r="474" spans="1:13" ht="14.25" outlineLevel="2">
      <c r="A474" s="51"/>
      <c r="B474" s="51"/>
      <c r="C474" s="44">
        <v>4300</v>
      </c>
      <c r="D474" s="45" t="s">
        <v>123</v>
      </c>
      <c r="E474" s="42">
        <v>15000</v>
      </c>
      <c r="F474" s="42">
        <v>12425</v>
      </c>
      <c r="G474" s="46">
        <v>15000</v>
      </c>
      <c r="H474" s="46">
        <v>15000</v>
      </c>
      <c r="I474" s="46"/>
      <c r="J474" s="47">
        <v>9980</v>
      </c>
      <c r="K474" s="47"/>
      <c r="L474" s="47">
        <v>581</v>
      </c>
      <c r="M474" s="38">
        <f t="shared" si="31"/>
        <v>9399</v>
      </c>
    </row>
    <row r="475" spans="1:13" ht="38.25" outlineLevel="2">
      <c r="A475" s="51"/>
      <c r="B475" s="51"/>
      <c r="C475" s="44">
        <v>4370</v>
      </c>
      <c r="D475" s="45" t="s">
        <v>45</v>
      </c>
      <c r="E475" s="84">
        <v>4000</v>
      </c>
      <c r="F475" s="84">
        <v>7017</v>
      </c>
      <c r="G475" s="46">
        <v>5200</v>
      </c>
      <c r="H475" s="46">
        <v>5200</v>
      </c>
      <c r="I475" s="46"/>
      <c r="J475" s="47">
        <v>8357</v>
      </c>
      <c r="K475" s="47">
        <v>51</v>
      </c>
      <c r="L475" s="47"/>
      <c r="M475" s="38">
        <f t="shared" si="31"/>
        <v>8408</v>
      </c>
    </row>
    <row r="476" spans="1:13" ht="14.25" outlineLevel="2">
      <c r="A476" s="51"/>
      <c r="B476" s="51"/>
      <c r="C476" s="44">
        <v>4580</v>
      </c>
      <c r="D476" s="45" t="s">
        <v>167</v>
      </c>
      <c r="E476" s="42"/>
      <c r="F476" s="42"/>
      <c r="G476" s="46"/>
      <c r="H476" s="46"/>
      <c r="I476" s="46"/>
      <c r="J476" s="47">
        <v>230</v>
      </c>
      <c r="K476" s="47">
        <v>15</v>
      </c>
      <c r="L476" s="47"/>
      <c r="M476" s="38">
        <f t="shared" si="31"/>
        <v>245</v>
      </c>
    </row>
    <row r="477" spans="1:15" ht="14.25" outlineLevel="1">
      <c r="A477" s="51"/>
      <c r="B477" s="100">
        <v>85395</v>
      </c>
      <c r="C477" s="101"/>
      <c r="D477" s="102" t="s">
        <v>117</v>
      </c>
      <c r="E477" s="103">
        <f>SUM(E478:E487)</f>
        <v>28291</v>
      </c>
      <c r="F477" s="50"/>
      <c r="G477" s="50"/>
      <c r="H477" s="36"/>
      <c r="I477" s="36"/>
      <c r="J477" s="103"/>
      <c r="K477" s="103">
        <f>SUM(K478:K488)</f>
        <v>4626</v>
      </c>
      <c r="L477" s="103">
        <f>SUM(L478:L488)</f>
        <v>4626</v>
      </c>
      <c r="M477" s="38">
        <f t="shared" si="31"/>
        <v>0</v>
      </c>
      <c r="O477" s="4"/>
    </row>
    <row r="478" spans="1:15" ht="14.25" outlineLevel="1">
      <c r="A478" s="51"/>
      <c r="B478" s="104"/>
      <c r="C478" s="101">
        <v>4218</v>
      </c>
      <c r="D478" s="105" t="s">
        <v>4</v>
      </c>
      <c r="E478" s="106">
        <v>4505</v>
      </c>
      <c r="F478" s="50"/>
      <c r="G478" s="50"/>
      <c r="H478" s="36"/>
      <c r="I478" s="36"/>
      <c r="J478" s="107">
        <v>6687</v>
      </c>
      <c r="K478" s="106"/>
      <c r="L478" s="50">
        <v>3385</v>
      </c>
      <c r="M478" s="38">
        <f t="shared" si="31"/>
        <v>3302</v>
      </c>
      <c r="O478" s="4"/>
    </row>
    <row r="479" spans="1:15" ht="14.25" outlineLevel="1">
      <c r="A479" s="51"/>
      <c r="B479" s="104"/>
      <c r="C479" s="101">
        <v>4219</v>
      </c>
      <c r="D479" s="105" t="s">
        <v>4</v>
      </c>
      <c r="E479" s="106">
        <v>795</v>
      </c>
      <c r="F479" s="50"/>
      <c r="G479" s="50"/>
      <c r="H479" s="36"/>
      <c r="I479" s="36"/>
      <c r="J479" s="107">
        <v>1180</v>
      </c>
      <c r="K479" s="106"/>
      <c r="L479" s="50">
        <v>597</v>
      </c>
      <c r="M479" s="38">
        <f t="shared" si="31"/>
        <v>583</v>
      </c>
      <c r="O479" s="4"/>
    </row>
    <row r="480" spans="1:15" ht="38.25" outlineLevel="1">
      <c r="A480" s="51"/>
      <c r="B480" s="104"/>
      <c r="C480" s="101">
        <v>4378</v>
      </c>
      <c r="D480" s="105" t="s">
        <v>45</v>
      </c>
      <c r="E480" s="106">
        <v>850</v>
      </c>
      <c r="F480" s="50"/>
      <c r="G480" s="50"/>
      <c r="H480" s="36"/>
      <c r="I480" s="36"/>
      <c r="J480" s="107">
        <v>850</v>
      </c>
      <c r="K480" s="106"/>
      <c r="L480" s="50">
        <v>496</v>
      </c>
      <c r="M480" s="38">
        <f t="shared" si="31"/>
        <v>354</v>
      </c>
      <c r="O480" s="4"/>
    </row>
    <row r="481" spans="1:15" ht="38.25" outlineLevel="1">
      <c r="A481" s="51"/>
      <c r="B481" s="104"/>
      <c r="C481" s="101">
        <v>4379</v>
      </c>
      <c r="D481" s="105" t="s">
        <v>45</v>
      </c>
      <c r="E481" s="106">
        <v>150</v>
      </c>
      <c r="F481" s="50"/>
      <c r="G481" s="50"/>
      <c r="H481" s="36"/>
      <c r="I481" s="36"/>
      <c r="J481" s="107">
        <v>150</v>
      </c>
      <c r="K481" s="106"/>
      <c r="L481" s="50">
        <v>87</v>
      </c>
      <c r="M481" s="38">
        <f t="shared" si="31"/>
        <v>63</v>
      </c>
      <c r="O481" s="4"/>
    </row>
    <row r="482" spans="1:15" ht="14.25" outlineLevel="1">
      <c r="A482" s="51"/>
      <c r="B482" s="104"/>
      <c r="C482" s="101">
        <v>4309</v>
      </c>
      <c r="D482" s="105" t="s">
        <v>18</v>
      </c>
      <c r="E482" s="106">
        <f>1784+2401-128</f>
        <v>4057</v>
      </c>
      <c r="F482" s="50"/>
      <c r="G482" s="50"/>
      <c r="H482" s="36"/>
      <c r="I482" s="36"/>
      <c r="J482" s="107">
        <v>4057</v>
      </c>
      <c r="K482" s="106"/>
      <c r="L482" s="50">
        <v>1</v>
      </c>
      <c r="M482" s="38">
        <f t="shared" si="31"/>
        <v>4056</v>
      </c>
      <c r="O482" s="4"/>
    </row>
    <row r="483" spans="1:15" ht="38.25" outlineLevel="1">
      <c r="A483" s="51"/>
      <c r="B483" s="104"/>
      <c r="C483" s="101">
        <v>4748</v>
      </c>
      <c r="D483" s="105" t="s">
        <v>47</v>
      </c>
      <c r="E483" s="106">
        <f>2550+728</f>
        <v>3278</v>
      </c>
      <c r="F483" s="50"/>
      <c r="G483" s="50"/>
      <c r="H483" s="36"/>
      <c r="I483" s="36"/>
      <c r="J483" s="107">
        <v>3278</v>
      </c>
      <c r="K483" s="106">
        <v>421</v>
      </c>
      <c r="L483" s="50"/>
      <c r="M483" s="38">
        <f t="shared" si="31"/>
        <v>3699</v>
      </c>
      <c r="O483" s="4"/>
    </row>
    <row r="484" spans="1:15" ht="38.25" outlineLevel="1">
      <c r="A484" s="51"/>
      <c r="B484" s="104"/>
      <c r="C484" s="101">
        <v>4749</v>
      </c>
      <c r="D484" s="105" t="s">
        <v>47</v>
      </c>
      <c r="E484" s="106">
        <f>450+128</f>
        <v>578</v>
      </c>
      <c r="F484" s="50"/>
      <c r="G484" s="50"/>
      <c r="H484" s="36"/>
      <c r="I484" s="36"/>
      <c r="J484" s="107">
        <v>578</v>
      </c>
      <c r="K484" s="106">
        <v>74</v>
      </c>
      <c r="L484" s="50"/>
      <c r="M484" s="38">
        <f t="shared" si="31"/>
        <v>652</v>
      </c>
      <c r="O484" s="4"/>
    </row>
    <row r="485" spans="1:15" ht="38.25" outlineLevel="1">
      <c r="A485" s="51"/>
      <c r="B485" s="104"/>
      <c r="C485" s="101">
        <v>4740</v>
      </c>
      <c r="D485" s="105" t="s">
        <v>47</v>
      </c>
      <c r="E485" s="106">
        <f>450+128</f>
        <v>578</v>
      </c>
      <c r="F485" s="50"/>
      <c r="G485" s="50"/>
      <c r="H485" s="36"/>
      <c r="I485" s="36"/>
      <c r="J485" s="107"/>
      <c r="K485" s="106">
        <v>60</v>
      </c>
      <c r="L485" s="50"/>
      <c r="M485" s="38">
        <f>J485+K485-L485</f>
        <v>60</v>
      </c>
      <c r="O485" s="4"/>
    </row>
    <row r="486" spans="1:15" ht="25.5" outlineLevel="1">
      <c r="A486" s="51"/>
      <c r="B486" s="104"/>
      <c r="C486" s="101">
        <v>4758</v>
      </c>
      <c r="D486" s="105" t="s">
        <v>48</v>
      </c>
      <c r="E486" s="106">
        <f>11475</f>
        <v>11475</v>
      </c>
      <c r="F486" s="50"/>
      <c r="G486" s="50"/>
      <c r="H486" s="36"/>
      <c r="I486" s="36"/>
      <c r="J486" s="107">
        <v>4250</v>
      </c>
      <c r="K486" s="106">
        <v>3460</v>
      </c>
      <c r="L486" s="50"/>
      <c r="M486" s="38">
        <f t="shared" si="31"/>
        <v>7710</v>
      </c>
      <c r="O486" s="4"/>
    </row>
    <row r="487" spans="1:15" ht="25.5" outlineLevel="1">
      <c r="A487" s="51"/>
      <c r="B487" s="104"/>
      <c r="C487" s="101">
        <v>4759</v>
      </c>
      <c r="D487" s="105" t="s">
        <v>48</v>
      </c>
      <c r="E487" s="106">
        <v>2025</v>
      </c>
      <c r="F487" s="50"/>
      <c r="G487" s="50"/>
      <c r="H487" s="36"/>
      <c r="I487" s="36"/>
      <c r="J487" s="107">
        <v>750</v>
      </c>
      <c r="K487" s="106">
        <v>611</v>
      </c>
      <c r="L487" s="50"/>
      <c r="M487" s="38">
        <f t="shared" si="31"/>
        <v>1361</v>
      </c>
      <c r="O487" s="4"/>
    </row>
    <row r="488" spans="1:15" ht="25.5" outlineLevel="1">
      <c r="A488" s="51"/>
      <c r="B488" s="104"/>
      <c r="C488" s="101">
        <v>4750</v>
      </c>
      <c r="D488" s="105" t="s">
        <v>48</v>
      </c>
      <c r="E488" s="106">
        <v>2025</v>
      </c>
      <c r="F488" s="50"/>
      <c r="G488" s="50"/>
      <c r="H488" s="36"/>
      <c r="I488" s="36"/>
      <c r="J488" s="107">
        <v>300</v>
      </c>
      <c r="K488" s="106"/>
      <c r="L488" s="50">
        <v>60</v>
      </c>
      <c r="M488" s="38">
        <f>J488+K488-L488</f>
        <v>240</v>
      </c>
      <c r="O488" s="4"/>
    </row>
    <row r="489" spans="1:13" s="14" customFormat="1" ht="25.5">
      <c r="A489" s="32">
        <v>854</v>
      </c>
      <c r="B489" s="32"/>
      <c r="C489" s="33"/>
      <c r="D489" s="34" t="s">
        <v>27</v>
      </c>
      <c r="E489" s="35" t="e">
        <f>#REF!+E490+E496+#REF!+#REF!+#REF!+#REF!</f>
        <v>#REF!</v>
      </c>
      <c r="F489" s="35" t="e">
        <f>#REF!+F490+F496+#REF!+#REF!+#REF!+#REF!</f>
        <v>#REF!</v>
      </c>
      <c r="G489" s="35" t="e">
        <f>#REF!+G490+G496+#REF!+#REF!+#REF!+#REF!</f>
        <v>#REF!</v>
      </c>
      <c r="H489" s="35" t="e">
        <f>#REF!+H490+H496+#REF!+#REF!+#REF!+#REF!</f>
        <v>#REF!</v>
      </c>
      <c r="I489" s="35"/>
      <c r="J489" s="53">
        <f>J490+J496</f>
        <v>0</v>
      </c>
      <c r="K489" s="53">
        <f>K490+K496</f>
        <v>5462</v>
      </c>
      <c r="L489" s="53">
        <f>L490+L496</f>
        <v>5462</v>
      </c>
      <c r="M489" s="38">
        <f t="shared" si="31"/>
        <v>0</v>
      </c>
    </row>
    <row r="490" spans="1:13" s="15" customFormat="1" ht="38.25">
      <c r="A490" s="39"/>
      <c r="B490" s="39">
        <v>85406</v>
      </c>
      <c r="C490" s="40"/>
      <c r="D490" s="41" t="s">
        <v>34</v>
      </c>
      <c r="E490" s="48">
        <f>SUM(E491:E495)</f>
        <v>32780</v>
      </c>
      <c r="F490" s="48">
        <f>SUM(F491:F495)</f>
        <v>33580</v>
      </c>
      <c r="G490" s="48">
        <f>SUM(G491:G495)</f>
        <v>41060</v>
      </c>
      <c r="H490" s="48">
        <f>SUM(H491:H495)</f>
        <v>34360</v>
      </c>
      <c r="I490" s="48"/>
      <c r="J490" s="49"/>
      <c r="K490" s="49">
        <f>SUM(K491:K495)</f>
        <v>525</v>
      </c>
      <c r="L490" s="49">
        <f>SUM(L491:L495)</f>
        <v>525</v>
      </c>
      <c r="M490" s="38">
        <f aca="true" t="shared" si="32" ref="M490:M504">J490+K490-L490</f>
        <v>0</v>
      </c>
    </row>
    <row r="491" spans="1:13" ht="25.5" outlineLevel="1">
      <c r="A491" s="51"/>
      <c r="B491" s="51"/>
      <c r="C491" s="44">
        <v>3020</v>
      </c>
      <c r="D491" s="45" t="s">
        <v>35</v>
      </c>
      <c r="E491" s="42">
        <v>8700</v>
      </c>
      <c r="F491" s="42">
        <v>8700</v>
      </c>
      <c r="G491" s="50">
        <v>9058</v>
      </c>
      <c r="H491" s="50">
        <v>8900</v>
      </c>
      <c r="I491" s="50"/>
      <c r="J491" s="56">
        <v>9400</v>
      </c>
      <c r="K491" s="56">
        <v>2</v>
      </c>
      <c r="L491" s="56"/>
      <c r="M491" s="38">
        <f t="shared" si="32"/>
        <v>9402</v>
      </c>
    </row>
    <row r="492" spans="1:13" ht="14.25" outlineLevel="1">
      <c r="A492" s="51"/>
      <c r="B492" s="51"/>
      <c r="C492" s="44">
        <v>4210</v>
      </c>
      <c r="D492" s="45" t="s">
        <v>4</v>
      </c>
      <c r="E492" s="42">
        <v>4010</v>
      </c>
      <c r="F492" s="42">
        <v>4810</v>
      </c>
      <c r="G492" s="50">
        <v>10550</v>
      </c>
      <c r="H492" s="50">
        <v>4920</v>
      </c>
      <c r="I492" s="50"/>
      <c r="J492" s="56">
        <v>7489</v>
      </c>
      <c r="K492" s="56">
        <v>512</v>
      </c>
      <c r="L492" s="56"/>
      <c r="M492" s="38">
        <f t="shared" si="32"/>
        <v>8001</v>
      </c>
    </row>
    <row r="493" spans="1:13" ht="14.25" outlineLevel="1">
      <c r="A493" s="51"/>
      <c r="B493" s="51"/>
      <c r="C493" s="44">
        <v>4260</v>
      </c>
      <c r="D493" s="45" t="s">
        <v>8</v>
      </c>
      <c r="E493" s="42">
        <v>11920</v>
      </c>
      <c r="F493" s="42">
        <v>11920</v>
      </c>
      <c r="G493" s="50">
        <v>12194</v>
      </c>
      <c r="H493" s="50">
        <v>12200</v>
      </c>
      <c r="I493" s="50"/>
      <c r="J493" s="56">
        <v>9200</v>
      </c>
      <c r="K493" s="56"/>
      <c r="L493" s="56">
        <v>271</v>
      </c>
      <c r="M493" s="38">
        <f>J493+K493-L493</f>
        <v>8929</v>
      </c>
    </row>
    <row r="494" spans="1:13" ht="14.25" outlineLevel="1">
      <c r="A494" s="51"/>
      <c r="B494" s="51"/>
      <c r="C494" s="44">
        <v>4300</v>
      </c>
      <c r="D494" s="45" t="s">
        <v>14</v>
      </c>
      <c r="E494" s="42">
        <f>750+1900</f>
        <v>2650</v>
      </c>
      <c r="F494" s="42">
        <f>750+1900</f>
        <v>2650</v>
      </c>
      <c r="G494" s="50">
        <v>3631</v>
      </c>
      <c r="H494" s="50">
        <v>2710</v>
      </c>
      <c r="I494" s="50"/>
      <c r="J494" s="56">
        <v>6565</v>
      </c>
      <c r="K494" s="56"/>
      <c r="L494" s="56">
        <v>254</v>
      </c>
      <c r="M494" s="38">
        <f>J494+K494-L494</f>
        <v>6311</v>
      </c>
    </row>
    <row r="495" spans="1:13" ht="38.25" outlineLevel="1">
      <c r="A495" s="51"/>
      <c r="B495" s="51"/>
      <c r="C495" s="44">
        <v>4370</v>
      </c>
      <c r="D495" s="45" t="s">
        <v>45</v>
      </c>
      <c r="E495" s="42">
        <v>5500</v>
      </c>
      <c r="F495" s="42">
        <v>5500</v>
      </c>
      <c r="G495" s="50">
        <v>5627</v>
      </c>
      <c r="H495" s="50">
        <v>5630</v>
      </c>
      <c r="I495" s="50"/>
      <c r="J495" s="56">
        <v>5030</v>
      </c>
      <c r="K495" s="56">
        <v>11</v>
      </c>
      <c r="L495" s="56"/>
      <c r="M495" s="38">
        <f t="shared" si="32"/>
        <v>5041</v>
      </c>
    </row>
    <row r="496" spans="1:13" s="15" customFormat="1" ht="17.25" customHeight="1">
      <c r="A496" s="39"/>
      <c r="B496" s="39">
        <v>85410</v>
      </c>
      <c r="C496" s="40"/>
      <c r="D496" s="41" t="s">
        <v>28</v>
      </c>
      <c r="E496" s="48">
        <f>SUM(E497:E504)</f>
        <v>887790</v>
      </c>
      <c r="F496" s="48">
        <f>SUM(F497:F504)</f>
        <v>975690</v>
      </c>
      <c r="G496" s="48">
        <f>SUM(G497:G504)</f>
        <v>803578</v>
      </c>
      <c r="H496" s="48">
        <f>SUM(H497:H504)</f>
        <v>805910</v>
      </c>
      <c r="I496" s="48"/>
      <c r="J496" s="49"/>
      <c r="K496" s="49">
        <f>SUM(K497:K504)</f>
        <v>4937</v>
      </c>
      <c r="L496" s="49">
        <f>SUM(L497:L504)</f>
        <v>4937</v>
      </c>
      <c r="M496" s="38">
        <f t="shared" si="32"/>
        <v>0</v>
      </c>
    </row>
    <row r="497" spans="1:13" ht="17.25" customHeight="1" outlineLevel="1">
      <c r="A497" s="51"/>
      <c r="B497" s="51"/>
      <c r="C497" s="44">
        <v>4010</v>
      </c>
      <c r="D497" s="45" t="s">
        <v>5</v>
      </c>
      <c r="E497" s="42">
        <v>439860</v>
      </c>
      <c r="F497" s="42">
        <v>439860</v>
      </c>
      <c r="G497" s="50">
        <v>428586</v>
      </c>
      <c r="H497" s="50">
        <v>432710</v>
      </c>
      <c r="I497" s="50">
        <v>432710</v>
      </c>
      <c r="J497" s="56">
        <v>357414</v>
      </c>
      <c r="K497" s="56">
        <v>2738</v>
      </c>
      <c r="L497" s="56"/>
      <c r="M497" s="38">
        <f t="shared" si="32"/>
        <v>360152</v>
      </c>
    </row>
    <row r="498" spans="1:13" ht="17.25" customHeight="1" outlineLevel="1">
      <c r="A498" s="51"/>
      <c r="B498" s="51"/>
      <c r="C498" s="44">
        <v>4110</v>
      </c>
      <c r="D498" s="45" t="s">
        <v>21</v>
      </c>
      <c r="E498" s="42">
        <v>80110</v>
      </c>
      <c r="F498" s="42">
        <v>80110</v>
      </c>
      <c r="G498" s="50">
        <v>70985</v>
      </c>
      <c r="H498" s="50">
        <v>69320</v>
      </c>
      <c r="I498" s="50"/>
      <c r="J498" s="56">
        <v>61705</v>
      </c>
      <c r="K498" s="56"/>
      <c r="L498" s="56">
        <v>358</v>
      </c>
      <c r="M498" s="38">
        <f>J498+K498-L498</f>
        <v>61347</v>
      </c>
    </row>
    <row r="499" spans="1:13" ht="17.25" customHeight="1" outlineLevel="1">
      <c r="A499" s="51"/>
      <c r="B499" s="51"/>
      <c r="C499" s="44">
        <v>4120</v>
      </c>
      <c r="D499" s="45" t="s">
        <v>7</v>
      </c>
      <c r="E499" s="42">
        <v>11630</v>
      </c>
      <c r="F499" s="42">
        <v>11630</v>
      </c>
      <c r="G499" s="50">
        <v>11337</v>
      </c>
      <c r="H499" s="50">
        <v>11210</v>
      </c>
      <c r="I499" s="50"/>
      <c r="J499" s="56">
        <v>9855</v>
      </c>
      <c r="K499" s="56"/>
      <c r="L499" s="56">
        <v>57</v>
      </c>
      <c r="M499" s="38">
        <f t="shared" si="32"/>
        <v>9798</v>
      </c>
    </row>
    <row r="500" spans="1:13" ht="17.25" customHeight="1" outlineLevel="1">
      <c r="A500" s="51"/>
      <c r="B500" s="51"/>
      <c r="C500" s="44">
        <v>4210</v>
      </c>
      <c r="D500" s="45" t="s">
        <v>4</v>
      </c>
      <c r="E500" s="42">
        <v>300000</v>
      </c>
      <c r="F500" s="42">
        <v>363900</v>
      </c>
      <c r="G500" s="50">
        <v>255750</v>
      </c>
      <c r="H500" s="50">
        <v>255750</v>
      </c>
      <c r="I500" s="50"/>
      <c r="J500" s="56">
        <v>270000</v>
      </c>
      <c r="K500" s="56"/>
      <c r="L500" s="56">
        <v>523</v>
      </c>
      <c r="M500" s="38">
        <f t="shared" si="32"/>
        <v>269477</v>
      </c>
    </row>
    <row r="501" spans="1:13" ht="17.25" customHeight="1" outlineLevel="1">
      <c r="A501" s="51"/>
      <c r="B501" s="51"/>
      <c r="C501" s="44">
        <v>4260</v>
      </c>
      <c r="D501" s="45" t="s">
        <v>8</v>
      </c>
      <c r="E501" s="42">
        <v>42700</v>
      </c>
      <c r="F501" s="42">
        <v>42700</v>
      </c>
      <c r="G501" s="50">
        <v>28682</v>
      </c>
      <c r="H501" s="50">
        <v>28680</v>
      </c>
      <c r="I501" s="50"/>
      <c r="J501" s="56">
        <v>31680</v>
      </c>
      <c r="K501" s="56"/>
      <c r="L501" s="56">
        <v>3581</v>
      </c>
      <c r="M501" s="38">
        <f t="shared" si="32"/>
        <v>28099</v>
      </c>
    </row>
    <row r="502" spans="1:13" ht="17.25" customHeight="1" outlineLevel="1">
      <c r="A502" s="51"/>
      <c r="B502" s="51"/>
      <c r="C502" s="44">
        <v>4270</v>
      </c>
      <c r="D502" s="45" t="s">
        <v>9</v>
      </c>
      <c r="E502" s="42">
        <v>1040</v>
      </c>
      <c r="F502" s="42">
        <v>25040</v>
      </c>
      <c r="G502" s="50">
        <v>500</v>
      </c>
      <c r="H502" s="50">
        <v>500</v>
      </c>
      <c r="I502" s="50"/>
      <c r="J502" s="56">
        <v>15044</v>
      </c>
      <c r="K502" s="56"/>
      <c r="L502" s="56">
        <v>134</v>
      </c>
      <c r="M502" s="38">
        <f t="shared" si="32"/>
        <v>14910</v>
      </c>
    </row>
    <row r="503" spans="1:13" ht="17.25" customHeight="1" outlineLevel="1">
      <c r="A503" s="51"/>
      <c r="B503" s="51"/>
      <c r="C503" s="44">
        <v>4300</v>
      </c>
      <c r="D503" s="45" t="s">
        <v>14</v>
      </c>
      <c r="E503" s="42">
        <v>12060</v>
      </c>
      <c r="F503" s="42">
        <v>12060</v>
      </c>
      <c r="G503" s="50">
        <v>7338</v>
      </c>
      <c r="H503" s="50">
        <v>7340</v>
      </c>
      <c r="I503" s="50"/>
      <c r="J503" s="56">
        <v>9840</v>
      </c>
      <c r="K503" s="56">
        <v>2199</v>
      </c>
      <c r="L503" s="56"/>
      <c r="M503" s="38">
        <f t="shared" si="32"/>
        <v>12039</v>
      </c>
    </row>
    <row r="504" spans="1:13" ht="17.25" customHeight="1" outlineLevel="1">
      <c r="A504" s="51"/>
      <c r="B504" s="51"/>
      <c r="C504" s="44">
        <v>4410</v>
      </c>
      <c r="D504" s="45" t="s">
        <v>10</v>
      </c>
      <c r="E504" s="42">
        <v>390</v>
      </c>
      <c r="F504" s="42">
        <v>390</v>
      </c>
      <c r="G504" s="50">
        <v>400</v>
      </c>
      <c r="H504" s="50">
        <v>400</v>
      </c>
      <c r="I504" s="50"/>
      <c r="J504" s="56">
        <v>400</v>
      </c>
      <c r="K504" s="56"/>
      <c r="L504" s="56">
        <v>284</v>
      </c>
      <c r="M504" s="38">
        <f t="shared" si="32"/>
        <v>116</v>
      </c>
    </row>
    <row r="505" spans="1:13" ht="25.5">
      <c r="A505" s="32">
        <v>921</v>
      </c>
      <c r="B505" s="32"/>
      <c r="C505" s="33"/>
      <c r="D505" s="34" t="s">
        <v>29</v>
      </c>
      <c r="E505" s="35" t="e">
        <f>E509+E506+#REF!</f>
        <v>#REF!</v>
      </c>
      <c r="F505" s="35" t="e">
        <f>F509+F506+#REF!</f>
        <v>#REF!</v>
      </c>
      <c r="G505" s="36" t="e">
        <f>G509+G506+#REF!</f>
        <v>#REF!</v>
      </c>
      <c r="H505" s="36" t="e">
        <f>H509+H506+#REF!</f>
        <v>#REF!</v>
      </c>
      <c r="I505" s="36"/>
      <c r="J505" s="37">
        <f>J509+J506</f>
        <v>0</v>
      </c>
      <c r="K505" s="37">
        <f>K509+K506</f>
        <v>400</v>
      </c>
      <c r="L505" s="37">
        <f>L509+L506</f>
        <v>400</v>
      </c>
      <c r="M505" s="38">
        <f aca="true" t="shared" si="33" ref="M505:M518">J505+K505-L505</f>
        <v>0</v>
      </c>
    </row>
    <row r="506" spans="1:13" ht="14.25" outlineLevel="1">
      <c r="A506" s="39"/>
      <c r="B506" s="39">
        <v>92116</v>
      </c>
      <c r="C506" s="40"/>
      <c r="D506" s="41" t="s">
        <v>30</v>
      </c>
      <c r="E506" s="48" t="e">
        <f>SUM(#REF!)</f>
        <v>#REF!</v>
      </c>
      <c r="F506" s="48" t="e">
        <f>SUM(#REF!)</f>
        <v>#REF!</v>
      </c>
      <c r="G506" s="62" t="e">
        <f>SUM(#REF!)</f>
        <v>#REF!</v>
      </c>
      <c r="H506" s="62" t="e">
        <f>SUM(#REF!)</f>
        <v>#REF!</v>
      </c>
      <c r="I506" s="62"/>
      <c r="J506" s="38"/>
      <c r="K506" s="38">
        <f>SUM(K507:K508)</f>
        <v>400</v>
      </c>
      <c r="L506" s="38">
        <f>SUM(L507:L508)</f>
        <v>0</v>
      </c>
      <c r="M506" s="38">
        <f t="shared" si="33"/>
        <v>400</v>
      </c>
    </row>
    <row r="507" spans="1:13" ht="14.25" outlineLevel="2">
      <c r="A507" s="51"/>
      <c r="B507" s="51"/>
      <c r="C507" s="44">
        <v>4300</v>
      </c>
      <c r="D507" s="45" t="s">
        <v>33</v>
      </c>
      <c r="E507" s="43"/>
      <c r="F507" s="43"/>
      <c r="G507" s="56"/>
      <c r="H507" s="56"/>
      <c r="I507" s="56"/>
      <c r="J507" s="56"/>
      <c r="K507" s="56">
        <v>400</v>
      </c>
      <c r="L507" s="56"/>
      <c r="M507" s="38">
        <f>J507+K507-L507</f>
        <v>400</v>
      </c>
    </row>
    <row r="508" spans="1:13" ht="25.5" outlineLevel="1">
      <c r="A508" s="51"/>
      <c r="B508" s="51"/>
      <c r="C508" s="44">
        <v>4750</v>
      </c>
      <c r="D508" s="45" t="s">
        <v>48</v>
      </c>
      <c r="E508" s="42">
        <v>820</v>
      </c>
      <c r="F508" s="42">
        <v>1320</v>
      </c>
      <c r="G508" s="50">
        <v>1850</v>
      </c>
      <c r="H508" s="50">
        <v>1350</v>
      </c>
      <c r="I508" s="50"/>
      <c r="J508" s="56">
        <v>1266</v>
      </c>
      <c r="K508" s="56"/>
      <c r="L508" s="56"/>
      <c r="M508" s="38">
        <f>J508+K508-L508</f>
        <v>1266</v>
      </c>
    </row>
    <row r="509" spans="1:13" ht="14.25" outlineLevel="1">
      <c r="A509" s="39"/>
      <c r="B509" s="39">
        <v>92195</v>
      </c>
      <c r="C509" s="40"/>
      <c r="D509" s="41" t="s">
        <v>15</v>
      </c>
      <c r="E509" s="48">
        <f>SUM(E510:E510)</f>
        <v>18300</v>
      </c>
      <c r="F509" s="48">
        <f>SUM(F510:F510)</f>
        <v>16347</v>
      </c>
      <c r="G509" s="48">
        <f>SUM(G510:G510)</f>
        <v>22840</v>
      </c>
      <c r="H509" s="48">
        <f>SUM(H510:H510)</f>
        <v>22840</v>
      </c>
      <c r="I509" s="48"/>
      <c r="J509" s="49"/>
      <c r="K509" s="49">
        <f>SUM(K510:K510)</f>
        <v>0</v>
      </c>
      <c r="L509" s="49">
        <f>SUM(L510:L510)</f>
        <v>400</v>
      </c>
      <c r="M509" s="38">
        <f t="shared" si="33"/>
        <v>-400</v>
      </c>
    </row>
    <row r="510" spans="1:13" ht="14.25" outlineLevel="2">
      <c r="A510" s="51"/>
      <c r="B510" s="51"/>
      <c r="C510" s="44">
        <v>4210</v>
      </c>
      <c r="D510" s="45" t="s">
        <v>4</v>
      </c>
      <c r="E510" s="43">
        <v>18300</v>
      </c>
      <c r="F510" s="43">
        <v>16347</v>
      </c>
      <c r="G510" s="56">
        <v>22840</v>
      </c>
      <c r="H510" s="56">
        <v>22840</v>
      </c>
      <c r="I510" s="56"/>
      <c r="J510" s="56">
        <v>22427</v>
      </c>
      <c r="K510" s="56"/>
      <c r="L510" s="56">
        <v>400</v>
      </c>
      <c r="M510" s="38">
        <f t="shared" si="33"/>
        <v>22027</v>
      </c>
    </row>
    <row r="511" spans="1:13" ht="14.25">
      <c r="A511" s="32">
        <v>926</v>
      </c>
      <c r="B511" s="32"/>
      <c r="C511" s="33"/>
      <c r="D511" s="34" t="s">
        <v>31</v>
      </c>
      <c r="E511" s="35">
        <f>SUM(E512:E512)</f>
        <v>20300</v>
      </c>
      <c r="F511" s="35">
        <f>SUM(F512:F512)</f>
        <v>25620</v>
      </c>
      <c r="G511" s="36">
        <f>SUM(G512:G512)</f>
        <v>27610</v>
      </c>
      <c r="H511" s="36">
        <f>SUM(H512:H512)</f>
        <v>27610</v>
      </c>
      <c r="I511" s="36"/>
      <c r="J511" s="37">
        <f>SUM(J512:J512)</f>
        <v>0</v>
      </c>
      <c r="K511" s="37">
        <f>SUM(K512:K512)</f>
        <v>67</v>
      </c>
      <c r="L511" s="37">
        <f>SUM(L512:L512)</f>
        <v>67</v>
      </c>
      <c r="M511" s="38">
        <f t="shared" si="33"/>
        <v>0</v>
      </c>
    </row>
    <row r="512" spans="1:13" ht="25.5" outlineLevel="1">
      <c r="A512" s="39"/>
      <c r="B512" s="39">
        <v>92605</v>
      </c>
      <c r="C512" s="40"/>
      <c r="D512" s="41" t="s">
        <v>32</v>
      </c>
      <c r="E512" s="48">
        <f>SUM(E513:E515)</f>
        <v>20300</v>
      </c>
      <c r="F512" s="48">
        <f>SUM(F513:F515)</f>
        <v>25620</v>
      </c>
      <c r="G512" s="62">
        <f>SUM(G513:G515)</f>
        <v>27610</v>
      </c>
      <c r="H512" s="62">
        <f>SUM(H513:H515)</f>
        <v>27610</v>
      </c>
      <c r="I512" s="62"/>
      <c r="J512" s="38"/>
      <c r="K512" s="38">
        <f>SUM(K513:K515)</f>
        <v>67</v>
      </c>
      <c r="L512" s="38">
        <f>SUM(L513:L515)</f>
        <v>67</v>
      </c>
      <c r="M512" s="38">
        <f t="shared" si="33"/>
        <v>0</v>
      </c>
    </row>
    <row r="513" spans="1:13" ht="14.25">
      <c r="A513" s="51"/>
      <c r="B513" s="51"/>
      <c r="C513" s="44">
        <v>4110</v>
      </c>
      <c r="D513" s="45" t="s">
        <v>21</v>
      </c>
      <c r="E513" s="42"/>
      <c r="F513" s="42"/>
      <c r="G513" s="50"/>
      <c r="H513" s="50"/>
      <c r="I513" s="50"/>
      <c r="J513" s="56"/>
      <c r="K513" s="56">
        <v>57</v>
      </c>
      <c r="L513" s="56"/>
      <c r="M513" s="38">
        <f>J513+K513-L513</f>
        <v>57</v>
      </c>
    </row>
    <row r="514" spans="1:13" ht="14.25">
      <c r="A514" s="51"/>
      <c r="B514" s="51"/>
      <c r="C514" s="44">
        <v>4120</v>
      </c>
      <c r="D514" s="45" t="s">
        <v>7</v>
      </c>
      <c r="E514" s="42"/>
      <c r="F514" s="42"/>
      <c r="G514" s="50"/>
      <c r="H514" s="50"/>
      <c r="I514" s="50"/>
      <c r="J514" s="56"/>
      <c r="K514" s="56">
        <v>10</v>
      </c>
      <c r="L514" s="56"/>
      <c r="M514" s="38">
        <f>J514+K514-L514</f>
        <v>10</v>
      </c>
    </row>
    <row r="515" spans="1:13" ht="14.25" outlineLevel="2">
      <c r="A515" s="51"/>
      <c r="B515" s="51"/>
      <c r="C515" s="44">
        <v>4210</v>
      </c>
      <c r="D515" s="45" t="s">
        <v>4</v>
      </c>
      <c r="E515" s="43">
        <v>20300</v>
      </c>
      <c r="F515" s="43">
        <v>25620</v>
      </c>
      <c r="G515" s="56">
        <v>27610</v>
      </c>
      <c r="H515" s="56">
        <v>27610</v>
      </c>
      <c r="I515" s="56"/>
      <c r="J515" s="56">
        <v>34412</v>
      </c>
      <c r="K515" s="56"/>
      <c r="L515" s="56">
        <v>67</v>
      </c>
      <c r="M515" s="38">
        <f t="shared" si="33"/>
        <v>34345</v>
      </c>
    </row>
    <row r="516" spans="1:13" ht="14.25">
      <c r="A516" s="32"/>
      <c r="B516" s="32"/>
      <c r="C516" s="33"/>
      <c r="D516" s="34" t="s">
        <v>17</v>
      </c>
      <c r="E516" s="108" t="e">
        <f>+#REF!+#REF!+E8+E29+E39+E59+#REF!+#REF!+#REF!+#REF!+E162+E446+E91+#REF!+E489+E505+E511</f>
        <v>#REF!</v>
      </c>
      <c r="F516" s="108" t="e">
        <f>+#REF!+#REF!+F8+F29+F39+F59+#REF!+#REF!+#REF!+#REF!+F162+F446+F91+#REF!+F489+F505+F511</f>
        <v>#REF!</v>
      </c>
      <c r="G516" s="108" t="e">
        <f>+#REF!+#REF!+G8+G29+G39+G59+#REF!+#REF!+#REF!+#REF!+G162+G446+G91+#REF!+G489+G505+G511</f>
        <v>#REF!</v>
      </c>
      <c r="H516" s="108" t="e">
        <f>+#REF!+#REF!+H8+H29+H39+H59+#REF!+#REF!+#REF!+#REF!+H162+H446+H91+#REF!+H489+H505+H511</f>
        <v>#REF!</v>
      </c>
      <c r="I516" s="108"/>
      <c r="J516" s="109">
        <f>J8+J29+J39+J59+J162+J446+J91+J489+J505+J511</f>
        <v>0</v>
      </c>
      <c r="K516" s="109">
        <f>K8+K29+K39+K59+K162+K446+K91+K489+K505+K511</f>
        <v>212299</v>
      </c>
      <c r="L516" s="109">
        <f>L8+L29+L39+L59+L162+L446+L91+L489+L505+L511</f>
        <v>212299</v>
      </c>
      <c r="M516" s="38">
        <f t="shared" si="33"/>
        <v>0</v>
      </c>
    </row>
    <row r="517" spans="1:13" ht="25.5">
      <c r="A517" s="110"/>
      <c r="B517" s="110"/>
      <c r="C517" s="111"/>
      <c r="D517" s="34" t="s">
        <v>134</v>
      </c>
      <c r="E517" s="112" t="e">
        <f>#REF!+#REF!+#REF!+#REF!+#REF!+#REF!+#REF!</f>
        <v>#REF!</v>
      </c>
      <c r="F517" s="112" t="e">
        <f>#REF!+#REF!+#REF!+#REF!+#REF!+#REF!+#REF!</f>
        <v>#REF!</v>
      </c>
      <c r="G517" s="112" t="e">
        <f>#REF!+#REF!+#REF!+#REF!+#REF!+#REF!+#REF!</f>
        <v>#REF!</v>
      </c>
      <c r="H517" s="112" t="e">
        <f>#REF!+#REF!+#REF!+#REF!+#REF!+#REF!+#REF!</f>
        <v>#REF!</v>
      </c>
      <c r="I517" s="112"/>
      <c r="J517" s="113"/>
      <c r="K517" s="113">
        <f>SUM(K150:K161)+SUM(K478:K488)+SUM(K462+K467+K465+K470)</f>
        <v>5881</v>
      </c>
      <c r="L517" s="113">
        <f>SUM(L150:L161)+SUM(L478:L488)+SUM(L462+L467+L465+L470)</f>
        <v>5881</v>
      </c>
      <c r="M517" s="38">
        <f t="shared" si="33"/>
        <v>0</v>
      </c>
    </row>
    <row r="518" spans="1:13" ht="14.25">
      <c r="A518" s="114"/>
      <c r="B518" s="114"/>
      <c r="C518" s="114"/>
      <c r="D518" s="115" t="s">
        <v>59</v>
      </c>
      <c r="E518" s="116" t="e">
        <f>E516-E517</f>
        <v>#REF!</v>
      </c>
      <c r="F518" s="116" t="e">
        <f>F516-F517</f>
        <v>#REF!</v>
      </c>
      <c r="G518" s="116" t="e">
        <f>G516-G517</f>
        <v>#REF!</v>
      </c>
      <c r="H518" s="116" t="e">
        <f>H516-H517</f>
        <v>#REF!</v>
      </c>
      <c r="I518" s="116"/>
      <c r="J518" s="117">
        <f>J516-J517</f>
        <v>0</v>
      </c>
      <c r="K518" s="117">
        <f>K516-K517</f>
        <v>206418</v>
      </c>
      <c r="L518" s="117">
        <f>L516-L517</f>
        <v>206418</v>
      </c>
      <c r="M518" s="38">
        <f t="shared" si="33"/>
        <v>0</v>
      </c>
    </row>
    <row r="519" ht="15">
      <c r="N519" s="16"/>
    </row>
    <row r="520" ht="15">
      <c r="N520" s="13"/>
    </row>
    <row r="521" spans="13:14" ht="15">
      <c r="M521" s="25"/>
      <c r="N521" s="13"/>
    </row>
    <row r="525" ht="15">
      <c r="M525" s="25"/>
    </row>
    <row r="526" ht="15">
      <c r="N526" s="13"/>
    </row>
    <row r="527" ht="15">
      <c r="N527" s="13"/>
    </row>
    <row r="529" ht="15">
      <c r="N529" s="13"/>
    </row>
  </sheetData>
  <sheetProtection/>
  <printOptions/>
  <pageMargins left="0.5905511811023623" right="0.5905511811023623" top="0.5905511811023623" bottom="0.5905511811023623" header="0.5118110236220472" footer="0.35433070866141736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D25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3.125" style="20" customWidth="1"/>
    <col min="4" max="4" width="44.25390625" style="0" bestFit="1" customWidth="1"/>
    <col min="6" max="6" width="9.00390625" style="0" bestFit="1" customWidth="1"/>
    <col min="7" max="7" width="9.625" style="0" bestFit="1" customWidth="1"/>
    <col min="8" max="8" width="16.125" style="1" customWidth="1"/>
  </cols>
  <sheetData>
    <row r="1" ht="15">
      <c r="B1" t="s">
        <v>166</v>
      </c>
    </row>
    <row r="2" spans="1:4" ht="15">
      <c r="A2" s="22">
        <v>1</v>
      </c>
      <c r="B2" s="22" t="s">
        <v>135</v>
      </c>
      <c r="C2" s="23">
        <v>10000</v>
      </c>
      <c r="D2" s="22" t="s">
        <v>136</v>
      </c>
    </row>
    <row r="3" spans="1:4" ht="15">
      <c r="A3" s="22">
        <v>2</v>
      </c>
      <c r="B3" s="22" t="s">
        <v>137</v>
      </c>
      <c r="C3" s="23">
        <v>20000</v>
      </c>
      <c r="D3" s="22" t="s">
        <v>138</v>
      </c>
    </row>
    <row r="4" spans="1:4" ht="15">
      <c r="A4" s="22">
        <v>3</v>
      </c>
      <c r="B4" s="22" t="s">
        <v>145</v>
      </c>
      <c r="C4" s="23">
        <v>3000</v>
      </c>
      <c r="D4" s="22" t="s">
        <v>146</v>
      </c>
    </row>
    <row r="5" spans="1:4" ht="15">
      <c r="A5" s="22">
        <v>4</v>
      </c>
      <c r="B5" s="22" t="s">
        <v>157</v>
      </c>
      <c r="C5" s="23">
        <v>600</v>
      </c>
      <c r="D5" s="22" t="s">
        <v>158</v>
      </c>
    </row>
    <row r="6" spans="1:4" ht="15">
      <c r="A6" s="22">
        <v>5</v>
      </c>
      <c r="B6" s="22" t="s">
        <v>139</v>
      </c>
      <c r="C6" s="23">
        <v>8200</v>
      </c>
      <c r="D6" s="22" t="s">
        <v>140</v>
      </c>
    </row>
    <row r="7" spans="1:4" ht="15">
      <c r="A7" s="22">
        <v>6</v>
      </c>
      <c r="B7" s="22" t="s">
        <v>148</v>
      </c>
      <c r="C7" s="23">
        <v>31250</v>
      </c>
      <c r="D7" s="22" t="s">
        <v>149</v>
      </c>
    </row>
    <row r="8" spans="1:4" ht="15">
      <c r="A8" s="22">
        <v>7</v>
      </c>
      <c r="B8" s="22" t="s">
        <v>137</v>
      </c>
      <c r="C8" s="23">
        <v>3677</v>
      </c>
      <c r="D8" s="22" t="s">
        <v>153</v>
      </c>
    </row>
    <row r="9" spans="1:4" ht="15">
      <c r="A9" s="22">
        <v>8</v>
      </c>
      <c r="B9" s="22" t="s">
        <v>139</v>
      </c>
      <c r="C9" s="23">
        <v>900</v>
      </c>
      <c r="D9" s="22" t="s">
        <v>153</v>
      </c>
    </row>
    <row r="10" spans="1:4" ht="15">
      <c r="A10" s="22">
        <v>9</v>
      </c>
      <c r="B10" s="22" t="s">
        <v>148</v>
      </c>
      <c r="C10" s="23">
        <v>18000</v>
      </c>
      <c r="D10" s="22" t="s">
        <v>156</v>
      </c>
    </row>
    <row r="11" spans="1:4" ht="15">
      <c r="A11" s="22">
        <v>10</v>
      </c>
      <c r="B11" s="22" t="s">
        <v>139</v>
      </c>
      <c r="C11" s="23">
        <v>4000</v>
      </c>
      <c r="D11" s="22" t="s">
        <v>156</v>
      </c>
    </row>
    <row r="12" spans="1:4" ht="15">
      <c r="A12" s="22">
        <v>11</v>
      </c>
      <c r="B12" s="22" t="s">
        <v>164</v>
      </c>
      <c r="C12" s="23">
        <v>9519</v>
      </c>
      <c r="D12" s="22" t="s">
        <v>163</v>
      </c>
    </row>
    <row r="13" spans="1:4" ht="15">
      <c r="A13" s="22">
        <v>12</v>
      </c>
      <c r="B13" s="22" t="s">
        <v>141</v>
      </c>
      <c r="C13" s="23">
        <v>19020</v>
      </c>
      <c r="D13" s="22" t="s">
        <v>142</v>
      </c>
    </row>
    <row r="14" spans="1:4" ht="15">
      <c r="A14" s="22">
        <v>13</v>
      </c>
      <c r="B14" s="22" t="s">
        <v>143</v>
      </c>
      <c r="C14" s="23">
        <v>10000</v>
      </c>
      <c r="D14" s="22" t="s">
        <v>144</v>
      </c>
    </row>
    <row r="15" spans="1:4" ht="15">
      <c r="A15" s="22">
        <v>14</v>
      </c>
      <c r="B15" s="22" t="s">
        <v>137</v>
      </c>
      <c r="C15" s="23">
        <v>20000</v>
      </c>
      <c r="D15" s="22" t="s">
        <v>147</v>
      </c>
    </row>
    <row r="16" spans="1:4" ht="15">
      <c r="A16" s="22">
        <v>15</v>
      </c>
      <c r="B16" s="22" t="s">
        <v>150</v>
      </c>
      <c r="C16" s="23">
        <v>100000</v>
      </c>
      <c r="D16" s="22" t="s">
        <v>151</v>
      </c>
    </row>
    <row r="17" spans="1:4" ht="15">
      <c r="A17" s="22">
        <v>16</v>
      </c>
      <c r="B17" s="22" t="s">
        <v>152</v>
      </c>
      <c r="C17" s="23">
        <v>22588</v>
      </c>
      <c r="D17" s="22" t="s">
        <v>149</v>
      </c>
    </row>
    <row r="18" spans="1:4" ht="15">
      <c r="A18" s="22">
        <v>17</v>
      </c>
      <c r="B18" s="22" t="s">
        <v>141</v>
      </c>
      <c r="C18" s="23">
        <v>6862</v>
      </c>
      <c r="D18" s="22" t="s">
        <v>153</v>
      </c>
    </row>
    <row r="19" spans="1:6" ht="15">
      <c r="A19" s="22">
        <v>18</v>
      </c>
      <c r="B19" s="22" t="s">
        <v>152</v>
      </c>
      <c r="C19" s="23">
        <v>100000</v>
      </c>
      <c r="D19" s="22" t="s">
        <v>154</v>
      </c>
      <c r="F19" s="21" t="s">
        <v>155</v>
      </c>
    </row>
    <row r="20" spans="1:4" ht="15">
      <c r="A20" s="22">
        <v>19</v>
      </c>
      <c r="B20" s="22" t="s">
        <v>141</v>
      </c>
      <c r="C20" s="23">
        <v>43686</v>
      </c>
      <c r="D20" s="22" t="s">
        <v>159</v>
      </c>
    </row>
    <row r="21" spans="1:4" ht="15">
      <c r="A21" s="22">
        <v>20</v>
      </c>
      <c r="B21" s="22" t="s">
        <v>160</v>
      </c>
      <c r="C21" s="23">
        <f>254000+40000</f>
        <v>294000</v>
      </c>
      <c r="D21" s="22" t="s">
        <v>161</v>
      </c>
    </row>
    <row r="22" spans="1:4" ht="15">
      <c r="A22" s="22">
        <v>21</v>
      </c>
      <c r="B22" s="22" t="s">
        <v>141</v>
      </c>
      <c r="C22" s="23">
        <v>1305</v>
      </c>
      <c r="D22" s="22" t="s">
        <v>162</v>
      </c>
    </row>
    <row r="23" spans="1:4" ht="15">
      <c r="A23" s="22"/>
      <c r="B23" s="22"/>
      <c r="C23" s="23"/>
      <c r="D23" s="22"/>
    </row>
    <row r="24" spans="1:4" ht="15">
      <c r="A24" s="22"/>
      <c r="B24" s="22"/>
      <c r="C24" s="23"/>
      <c r="D24" s="22"/>
    </row>
    <row r="25" spans="1:4" ht="15">
      <c r="A25" s="22"/>
      <c r="B25" s="22" t="s">
        <v>165</v>
      </c>
      <c r="C25" s="23">
        <f>SUM(C2:C24)</f>
        <v>726607</v>
      </c>
      <c r="D25" s="2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2009-01-05T09:51:38Z</cp:lastPrinted>
  <dcterms:created xsi:type="dcterms:W3CDTF">2002-09-13T05:51:01Z</dcterms:created>
  <dcterms:modified xsi:type="dcterms:W3CDTF">2009-01-05T10:20:50Z</dcterms:modified>
  <cp:category/>
  <cp:version/>
  <cp:contentType/>
  <cp:contentStatus/>
</cp:coreProperties>
</file>