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70" windowWidth="10920" windowHeight="7320" activeTab="0"/>
  </bookViews>
  <sheets>
    <sheet name="MIENIE POWIATU" sheetId="1" r:id="rId1"/>
    <sheet name="Arkusz1" sheetId="2" r:id="rId2"/>
    <sheet name="Majątek wyceniony" sheetId="3" r:id="rId3"/>
    <sheet name="Majątek bez wyceny" sheetId="4" r:id="rId4"/>
  </sheets>
  <definedNames/>
  <calcPr fullCalcOnLoad="1" fullPrecision="0"/>
</workbook>
</file>

<file path=xl/sharedStrings.xml><?xml version="1.0" encoding="utf-8"?>
<sst xmlns="http://schemas.openxmlformats.org/spreadsheetml/2006/main" count="6662" uniqueCount="1478">
  <si>
    <t xml:space="preserve">Grupa 0 grunty- ewidencja w Starostwie Powiatowym - przejęte grunty pod drogi publiczne </t>
  </si>
  <si>
    <t>Zakupiono program antywirusowy o wartości 88,-. Zmniejszenia: likwidacja zużytego zestawu komputerowego o wartości 3. 476,-.</t>
  </si>
  <si>
    <r>
      <t xml:space="preserve">Zwiększenia: zakupiono sprzęt komputerowy; 4 zestawy komputerowe, laptop, drukarki, 2 skanery -24.565zł, pozostały sprzęt (meble, lodówka) - 5.397zł, oprogramowanie 4.898zł.   </t>
    </r>
  </si>
  <si>
    <t xml:space="preserve">   Zmniejszenia: likwidacja niezdatnego do użytku pianina o wartości inwentarzowej 3,-    </t>
  </si>
  <si>
    <t>Zmniejszenia: Likwidacja środków trwałych - 6.465, likwidacja wyposażenia - 7.906.</t>
  </si>
  <si>
    <t xml:space="preserve">Zmniejszenia: 1).  Zlikwidowano zużyty sprzęt i oprogramowanie na kwotę 109.489zł.  2).  Zmiana wartości budynków Szpitala Powiatowego w Chełmży w związku z realizacją inwestycji (wyburzenie nieużytecznych części budynków) - 79.299zł </t>
  </si>
  <si>
    <t xml:space="preserve">Zwiększenia 2009r.: 33.019,- - meble, komputery, telewizory, kserokopiarka ,chłodziarka                                          </t>
  </si>
  <si>
    <t>Korekta mylnego zapisu likwidacji lat poprzednich -   -66.768zł.  Zmniejszenia 2009: 45.652- komputery, książki, szafy, łóżka, sprzęt AGD itp..</t>
  </si>
  <si>
    <t xml:space="preserve">Zwiększenia: Zakup serwera - 18.656 zł. (Serwer zakupiono ze środków PFRON - 10.656zł i ze środków własnych powiatu - 8.000zł.) Zakup laptopa z drukarką, projektora, aparatu fotograficznego, kamery i ekranu elektrycznego ze środków EFS - 8.399 zł. Zakup mebli, telefonu komórkowego, kalkulatora i 2 licencji: na program antywirusowy i "Środki Trwałe" ze środków własnych - 6.264 zł. </t>
  </si>
  <si>
    <t>Wyszczególnienie</t>
  </si>
  <si>
    <t>I</t>
  </si>
  <si>
    <t>Grupa 0 grunty</t>
  </si>
  <si>
    <t>II</t>
  </si>
  <si>
    <t>Grupa 2 obiekty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</si>
  <si>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</si>
  <si>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</si>
  <si>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</si>
  <si>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</si>
  <si>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</si>
  <si>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</si>
  <si>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</si>
  <si>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</si>
  <si>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</si>
  <si>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</si>
  <si>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Zespół Szkół Specjalnych w Chełmży</t>
  </si>
  <si>
    <t>XIII</t>
  </si>
  <si>
    <t>Powiatowe Centrum Pomocy Rodzinie</t>
  </si>
  <si>
    <t xml:space="preserve"> </t>
  </si>
  <si>
    <t>Powiatowy Zarząd Dróg</t>
  </si>
  <si>
    <t>Powiatowy Urząd Pracy dla Powiatu Toruńskiego w Toruniu</t>
  </si>
  <si>
    <t>Wartości niemat. I praw.</t>
  </si>
  <si>
    <t>XIV</t>
  </si>
  <si>
    <t>XV</t>
  </si>
  <si>
    <t>Placówka Opiekuńczo Wychowawcza   w Głuchowie</t>
  </si>
  <si>
    <t>Razem</t>
  </si>
  <si>
    <t>OGÓŁEM</t>
  </si>
  <si>
    <t>Starostwo Powiatowe w Toruniu</t>
  </si>
  <si>
    <t>wartość udziałów w Spółdzielni Grup Produc. - TOROL</t>
  </si>
  <si>
    <t>Szpital Powiatowy Sp. z o.o.</t>
  </si>
  <si>
    <t>Grupa 0 grunty - Zelgno</t>
  </si>
  <si>
    <t>Grupa 0 grunty - Chełmża ZOZ</t>
  </si>
  <si>
    <t>RAZEM SZKOŁY</t>
  </si>
  <si>
    <t>RAZEM DPS</t>
  </si>
  <si>
    <t>Poradnia Psychologiczno-Pedagogiczna w Chełmży</t>
  </si>
  <si>
    <t>DPS w Browinie</t>
  </si>
  <si>
    <t>DPS w  Wielkiej Nieszawce</t>
  </si>
  <si>
    <t>DPS  w  Pigży</t>
  </si>
  <si>
    <t>Lp.</t>
  </si>
  <si>
    <t>Zespół Szkół -  CKU w Gronowie</t>
  </si>
  <si>
    <t>Zespół Szkół  w Chełmży</t>
  </si>
  <si>
    <t>Powiatowy Ośrodek Dokumentacji Geodezyjnej i Kartograficznej - Gospodarstwo Pomocnicze Starostwo Powiatowe</t>
  </si>
  <si>
    <t>II A</t>
  </si>
  <si>
    <t>Prawo wieczystego użytkowania gruntów</t>
  </si>
  <si>
    <t>dochody z majątku rzeczowego</t>
  </si>
  <si>
    <t xml:space="preserve">dochody z majątku finansowego </t>
  </si>
  <si>
    <t>DPS w Dobrzejewicach</t>
  </si>
  <si>
    <t xml:space="preserve">Załącznik  nr  10  do  uchwały  Zarządu  Powiatu  Toruńskiego </t>
  </si>
  <si>
    <t>19.936,-</t>
  </si>
  <si>
    <t>Prawo wieczystego użytkowania gruntu</t>
  </si>
  <si>
    <t>5.092zł</t>
  </si>
  <si>
    <t>Poradnia Psychologiczno - Pedagogiczna w Chełmży</t>
  </si>
  <si>
    <t>Grupa 0 grunty Toruń</t>
  </si>
  <si>
    <t>Grunty 0 -  Lubicz Dolny</t>
  </si>
  <si>
    <t xml:space="preserve"> - Krobia</t>
  </si>
  <si>
    <t xml:space="preserve"> - Zajączkowo</t>
  </si>
  <si>
    <t xml:space="preserve"> - Kuczwały</t>
  </si>
  <si>
    <t xml:space="preserve"> - Warszewice</t>
  </si>
  <si>
    <t xml:space="preserve"> - Osówka</t>
  </si>
  <si>
    <t xml:space="preserve"> - Zarośla Cienkie</t>
  </si>
  <si>
    <t xml:space="preserve"> - Łążynek</t>
  </si>
  <si>
    <t xml:space="preserve"> - Łubianka</t>
  </si>
  <si>
    <t>Grupa 1 budynki i lokale</t>
  </si>
  <si>
    <t>Grupa 3 kotły i maszyny</t>
  </si>
  <si>
    <t>Grupa 4 maszyny i urządzenia ogólnego zastosowania</t>
  </si>
  <si>
    <t>Grupa 5 urządzenia specjalistyczne</t>
  </si>
  <si>
    <t>Grupa 6 urządzenia techniczne</t>
  </si>
  <si>
    <t>Grupa 7 środki  transportu</t>
  </si>
  <si>
    <t xml:space="preserve">Grupa 8 narzędzia, przyrządy i wyposażenie </t>
  </si>
  <si>
    <t>Wartości niematerialne i prawne</t>
  </si>
  <si>
    <t xml:space="preserve"> - Liznowo</t>
  </si>
  <si>
    <t>Grupa 0 grunty Toruń ul. Polna</t>
  </si>
  <si>
    <t>Grupa 0 grunty Mała Grzywna</t>
  </si>
  <si>
    <t>Wartość wg stanu na dzień 31-12-2008  netto</t>
  </si>
  <si>
    <t>Wartość wg stanu na dzień 31-12- 2008 brutto</t>
  </si>
  <si>
    <t>Szkoła Muzyczna I Stopnia w Chełmży</t>
  </si>
  <si>
    <t xml:space="preserve"> dochody z mienia powiatu na dzień 31-12-2009</t>
  </si>
  <si>
    <t>Wartość wg stanu na dzień 31-12- 2009 brutto</t>
  </si>
  <si>
    <t xml:space="preserve">Realizacja inwestycji  i  zakupów  inwestycyjnych wpływających  na  zmianę  wartości  majątku  w 2009 r.                            </t>
  </si>
  <si>
    <t xml:space="preserve">Zwiększenia :zakupiono zestaw komputerowy o wartości 6.090,-. W ramach pomocy dydaktycznych zakupiono :radiomagnetofony 959,-, pomoce do zajęć logopedii 689,-,sprzęt sportowy  1.260,-, drobny sprzęt kuchenny do zajęć terapeutycznych 834 ,- . Zakupiono również meble i drobne wyposażenie o wartości ogólnej - 5.261,-,dozowniki do mydła użytkowane w łazienkach szkolnych 1.116,-.Zakupiono ze środków dochodów własnych chłodziarkę i mikser do kuchni szkolnej o wartości 1.188,-. Zakupiono książki do biblioteki szkolnej 1.698,- oraz programy komputerowe( Windows XP, Kasperski, Cenzurka) o łącznej wartości - 769,- .                           </t>
  </si>
  <si>
    <t>Zmiana wartości brutto w roku 2009</t>
  </si>
  <si>
    <t>Wartość wg stanu na dzień 31-12-2009 netto</t>
  </si>
  <si>
    <t>w  sprawie  wykonania  budżetu  Powiatu  Toruńskiego  za  rok  2009</t>
  </si>
  <si>
    <t>zmniejszenia:  likwidacja wyposażenia  13 281zł</t>
  </si>
  <si>
    <t>ZESTAWIENIE  MIENIA KOMUNALNEGO  POWIATU  TORUŃSKIEGO Z WYCENĄ</t>
  </si>
  <si>
    <t>Nazwa jednostki organizacyjnej</t>
  </si>
  <si>
    <t>Lokalizacja-miejscowość, ulica</t>
  </si>
  <si>
    <t>Data i nr decyzji komunalizacyjnej</t>
  </si>
  <si>
    <t>Działka</t>
  </si>
  <si>
    <t>NR</t>
  </si>
  <si>
    <r>
      <t>Pow.          w m</t>
    </r>
    <r>
      <rPr>
        <b/>
        <vertAlign val="superscript"/>
        <sz val="10"/>
        <rFont val="Arial"/>
        <family val="2"/>
      </rPr>
      <t xml:space="preserve">2 </t>
    </r>
  </si>
  <si>
    <t>Wartość</t>
  </si>
  <si>
    <t>Starostwo Powiatowe w Toruniu - teren po ZOZ</t>
  </si>
  <si>
    <t>z tego:</t>
  </si>
  <si>
    <t>Chełmża ul. Szewska 23</t>
  </si>
  <si>
    <t>GKN-III-7243-4/1/10/99 z 9-11-1999</t>
  </si>
  <si>
    <t>Chełmża Hallera 7</t>
  </si>
  <si>
    <t>Zelgno</t>
  </si>
  <si>
    <t>253/1</t>
  </si>
  <si>
    <t>253/2</t>
  </si>
  <si>
    <t>253/3</t>
  </si>
  <si>
    <t>253/4</t>
  </si>
  <si>
    <t>253/5</t>
  </si>
  <si>
    <t>Starostwo Powiatowe</t>
  </si>
  <si>
    <t>Lubicz Dolny</t>
  </si>
  <si>
    <t>GP.7430-64/06-07z dnia 7-04-2006</t>
  </si>
  <si>
    <t>20/22</t>
  </si>
  <si>
    <t>Starostwo Powiatowe w Toruniu - grunty pod drogi powiatowe</t>
  </si>
  <si>
    <t>Grzywna</t>
  </si>
  <si>
    <t>WRR/DT,77240-84/06 z 19-06-2006</t>
  </si>
  <si>
    <t>4/4</t>
  </si>
  <si>
    <t>Krobia</t>
  </si>
  <si>
    <t>WRR/DT,77240-47/06 z dnia 21-04-2006</t>
  </si>
  <si>
    <t>5/3</t>
  </si>
  <si>
    <t>14/20</t>
  </si>
  <si>
    <t>Łubianka</t>
  </si>
  <si>
    <t>WRR/DT,77240-56/06 z dnia 21-04-2006</t>
  </si>
  <si>
    <t>200/16</t>
  </si>
  <si>
    <t>Zajączkowo</t>
  </si>
  <si>
    <t>WRR/DT,77240-80/06 z dia 19-06-2006</t>
  </si>
  <si>
    <t>10/2</t>
  </si>
  <si>
    <t>Warszewice</t>
  </si>
  <si>
    <t>WRR/DT,77240-55/06 z dnia 19-04-2006</t>
  </si>
  <si>
    <t>86/1</t>
  </si>
  <si>
    <t>WSNP/DT.77240-85/08</t>
  </si>
  <si>
    <t>9/1</t>
  </si>
  <si>
    <t>WG/DT.77240-8/08</t>
  </si>
  <si>
    <t>1/4</t>
  </si>
  <si>
    <t>WG/DT.77240-3/8</t>
  </si>
  <si>
    <t>58/1</t>
  </si>
  <si>
    <t>60/1</t>
  </si>
  <si>
    <t>WG/DT.77240-4/08</t>
  </si>
  <si>
    <t>99/1</t>
  </si>
  <si>
    <t>100/1</t>
  </si>
  <si>
    <t>91/1</t>
  </si>
  <si>
    <t>92/1</t>
  </si>
  <si>
    <t>93/1</t>
  </si>
  <si>
    <t>94/4</t>
  </si>
  <si>
    <t>Zębówiec</t>
  </si>
  <si>
    <t>WG/DT.77240-6/08</t>
  </si>
  <si>
    <t>42/2</t>
  </si>
  <si>
    <t>27/1</t>
  </si>
  <si>
    <t>80/2</t>
  </si>
  <si>
    <t>WG/DT.77240-7/08</t>
  </si>
  <si>
    <t>159/2</t>
  </si>
  <si>
    <t>29/1</t>
  </si>
  <si>
    <t>WG/DT.77240-85/07</t>
  </si>
  <si>
    <t>62/1</t>
  </si>
  <si>
    <t>Zarośla Cienkie</t>
  </si>
  <si>
    <t>WRR/DT,77240-129/06 z dnia 03-11-2006</t>
  </si>
  <si>
    <t>158/19</t>
  </si>
  <si>
    <t>158/18</t>
  </si>
  <si>
    <t>156/6</t>
  </si>
  <si>
    <t>Kuczwały</t>
  </si>
  <si>
    <t>WRR/DT,77240-110/06 z dnia 13-09-2006</t>
  </si>
  <si>
    <t>18/3</t>
  </si>
  <si>
    <t>7/1</t>
  </si>
  <si>
    <t>10/1</t>
  </si>
  <si>
    <t>16/1</t>
  </si>
  <si>
    <t>Osówka</t>
  </si>
  <si>
    <t>WRR/DT,77240-79/06 z dnia 23-06-2006</t>
  </si>
  <si>
    <t>172/1</t>
  </si>
  <si>
    <t>Łążynek</t>
  </si>
  <si>
    <t>WRR/DT,77240-57/06 z dnia 19-04-2006</t>
  </si>
  <si>
    <t>171/2</t>
  </si>
  <si>
    <t>Zamek Bierzgłowski</t>
  </si>
  <si>
    <t>WG/DT.77240-58/07</t>
  </si>
  <si>
    <t>166/1</t>
  </si>
  <si>
    <t>106/1</t>
  </si>
  <si>
    <t>Liznowo</t>
  </si>
  <si>
    <t>Akt notarialny Rep.A Nr 3622/2008 z dnia 19-12-2008</t>
  </si>
  <si>
    <t>142/6</t>
  </si>
  <si>
    <t>Browina</t>
  </si>
  <si>
    <t>WRR/DT,77240-72/06 z dnia 02-06-2006</t>
  </si>
  <si>
    <t>81/21</t>
  </si>
  <si>
    <t>DOM POMOCY SPOŁECZNEJ</t>
  </si>
  <si>
    <t>Wielka Nieszawka</t>
  </si>
  <si>
    <t>w  tym:</t>
  </si>
  <si>
    <t>GKN.III.T-7723-1-4-1/4/2000 z dnia 28.09.2000r</t>
  </si>
  <si>
    <t>125/20</t>
  </si>
  <si>
    <t>125/28</t>
  </si>
  <si>
    <t>125/30</t>
  </si>
  <si>
    <t>125/31</t>
  </si>
  <si>
    <t>125/32</t>
  </si>
  <si>
    <t>125/33</t>
  </si>
  <si>
    <t>125/34</t>
  </si>
  <si>
    <t>125/38</t>
  </si>
  <si>
    <t>125/36</t>
  </si>
  <si>
    <t>125/43</t>
  </si>
  <si>
    <t>123/3</t>
  </si>
  <si>
    <t>125/23</t>
  </si>
  <si>
    <t>125/45</t>
  </si>
  <si>
    <t>wieczyste użytkowanie gruntów</t>
  </si>
  <si>
    <t>125/19</t>
  </si>
  <si>
    <t>Pigża</t>
  </si>
  <si>
    <t>w tym :</t>
  </si>
  <si>
    <t>GKN.I1LT.7723 -1-4-1/2/2000 z dnia 13.04.2000 r.</t>
  </si>
  <si>
    <t>144/5</t>
  </si>
  <si>
    <t>Akt  notarialny  Rep.A nr  1915/2007</t>
  </si>
  <si>
    <t>147/108</t>
  </si>
  <si>
    <t>Dobrzejewice</t>
  </si>
  <si>
    <t>GKN.HI.OT.77  23-1-4-1/1/01z dnia 23.04.2000</t>
  </si>
  <si>
    <t>194/6</t>
  </si>
  <si>
    <t>Akt not. Rep. Nr 2986/00</t>
  </si>
  <si>
    <t>194/7</t>
  </si>
  <si>
    <t>Osiek</t>
  </si>
  <si>
    <t>GKN.1II.OT.77 23-1-4-1/1/01 z 23-04-2000, z tego :</t>
  </si>
  <si>
    <t>524/10</t>
  </si>
  <si>
    <t>524/12</t>
  </si>
  <si>
    <t>524/13</t>
  </si>
  <si>
    <t>GKN.III.OT.77 23-1-4-1/5/00 z 19.12.2000r.</t>
  </si>
  <si>
    <t>55</t>
  </si>
  <si>
    <t>57/18</t>
  </si>
  <si>
    <t>57/19</t>
  </si>
  <si>
    <t>57/20</t>
  </si>
  <si>
    <t>57/21</t>
  </si>
  <si>
    <t>57/5</t>
  </si>
  <si>
    <t>81/12</t>
  </si>
  <si>
    <t>81/13</t>
  </si>
  <si>
    <t>81/6</t>
  </si>
  <si>
    <t>81/17</t>
  </si>
  <si>
    <t>81/18</t>
  </si>
  <si>
    <t>81/20</t>
  </si>
  <si>
    <t>Rep. A Nr 1909/00 z dnia 11-08-2000</t>
  </si>
  <si>
    <t>57/8</t>
  </si>
  <si>
    <t>57/10</t>
  </si>
  <si>
    <t>ZESPÓŁ SZKÓŁ CKU</t>
  </si>
  <si>
    <t>Gronowo</t>
  </si>
  <si>
    <t>z   tego :</t>
  </si>
  <si>
    <t>GKN.III.OT.7723-1-4-1/3/00 z dnia 28.09.2000:</t>
  </si>
  <si>
    <t xml:space="preserve"> 70/3</t>
  </si>
  <si>
    <t xml:space="preserve"> 70/4</t>
  </si>
  <si>
    <t>67/26</t>
  </si>
  <si>
    <t xml:space="preserve"> 68/1</t>
  </si>
  <si>
    <t>87/12</t>
  </si>
  <si>
    <t>87/11</t>
  </si>
  <si>
    <t>87/10</t>
  </si>
  <si>
    <t>87/9</t>
  </si>
  <si>
    <t>67/34</t>
  </si>
  <si>
    <t>67/35</t>
  </si>
  <si>
    <t>67/37</t>
  </si>
  <si>
    <t>67/38</t>
  </si>
  <si>
    <t>67/39</t>
  </si>
  <si>
    <t>67/40</t>
  </si>
  <si>
    <t>ZESPÓŁ SZKÓŁ ŚREDNICH</t>
  </si>
  <si>
    <t>Chełmża ul. Hallera 23</t>
  </si>
  <si>
    <t>GKN.III-7723-1-4-1/3/00 z dnia 17.04.2000</t>
  </si>
  <si>
    <t>ZESPÓŁ SZKÓŁ SPECJALNYCH</t>
  </si>
  <si>
    <t xml:space="preserve">Chełmża ul. Kard. Wyszyńskiego </t>
  </si>
  <si>
    <t>GKN-HI-7723-1-4-1/4/00 z dnia 11 03.2000 r. wieczyste użytkowanie gruntów</t>
  </si>
  <si>
    <t>89/17</t>
  </si>
  <si>
    <t>89/20</t>
  </si>
  <si>
    <t>89/22</t>
  </si>
  <si>
    <t>PLACÓWKA OPIEKUŃCZO WYCHOWAWCZA</t>
  </si>
  <si>
    <t>Głuchowo</t>
  </si>
  <si>
    <t>Akt not. Rep. 1254/2001</t>
  </si>
  <si>
    <t>28/2</t>
  </si>
  <si>
    <t>STAROSTWO POWIATOWE W TORUNIU</t>
  </si>
  <si>
    <t>Ul. Szosa Chełmińska 30/32</t>
  </si>
  <si>
    <t>GKN. III.7243-4/1/6/00 z dnia 05-06-2000, GKN. III.7243-4/1/7/00 z dnia 5.06.2000 r. GKN. III.7243-4/1/8/00 z dnia 05-06-2000, Rep 2906/2001 -porozumienie z 27-06-2001 z UG Toruń ( różnica w wycenie gruntu do wyceny z decyzji Wojewody Kujawsko-Pomorskiego - 1846,20zł)</t>
  </si>
  <si>
    <t>287</t>
  </si>
  <si>
    <t>288</t>
  </si>
  <si>
    <t>702/3</t>
  </si>
  <si>
    <t>Toruń ul. Nad Strugą 2</t>
  </si>
  <si>
    <t xml:space="preserve">Rep 2906/2001 -porozumienie z 27-06-2001 z UG Toruń </t>
  </si>
  <si>
    <t>12, 13/2, 11/21</t>
  </si>
  <si>
    <t>PORADNIA PSYCHOLOGICZNO  -PEDAGOGICZNA</t>
  </si>
  <si>
    <t>Chełmża, ul. Św. Jana 18</t>
  </si>
  <si>
    <t>Akt not     Rep. 1800/2000 - użytkowanie wieczyste</t>
  </si>
  <si>
    <t>18/5</t>
  </si>
  <si>
    <t>POWIATOWY ZARZĄD DRÓG W TORUNIU</t>
  </si>
  <si>
    <t>Toruń ul. Polna 113a</t>
  </si>
  <si>
    <t>WG/DT 77231-20/07 z dnia 20.11.2007r. Oraz Dec.  G n.II 7002-1/08 z 09.12.2008r.</t>
  </si>
  <si>
    <t>658/5</t>
  </si>
  <si>
    <t>658/10</t>
  </si>
  <si>
    <t>658/8</t>
  </si>
  <si>
    <t>KW TO1T/00038053/1  wycena własna</t>
  </si>
  <si>
    <t xml:space="preserve">RAZEM  POWIAT </t>
  </si>
  <si>
    <t>WYPIS Z DANYCH EWIDENCJI GRUNTÓW BUDYNKÓW I LOKALI  - POWIAT TORUŃSKI</t>
  </si>
  <si>
    <t>Typ</t>
  </si>
  <si>
    <t>Forma władania</t>
  </si>
  <si>
    <t>Udział</t>
  </si>
  <si>
    <t>Obręb</t>
  </si>
  <si>
    <t>JR</t>
  </si>
  <si>
    <t>Numer działki</t>
  </si>
  <si>
    <t>Arkusz</t>
  </si>
  <si>
    <t>Pow. [ha]</t>
  </si>
  <si>
    <t>Użytek lub klasa</t>
  </si>
  <si>
    <t>Nr KW</t>
  </si>
  <si>
    <t>Adres lub położenie</t>
  </si>
  <si>
    <t>Nazwa</t>
  </si>
  <si>
    <t>P</t>
  </si>
  <si>
    <t>właściciel</t>
  </si>
  <si>
    <t>1/1</t>
  </si>
  <si>
    <t>Bierzgłowo</t>
  </si>
  <si>
    <t>G-125</t>
  </si>
  <si>
    <t>115/1</t>
  </si>
  <si>
    <t>0.0063</t>
  </si>
  <si>
    <t>dr</t>
  </si>
  <si>
    <t>TO1T/00077885/7</t>
  </si>
  <si>
    <t>DROGA POWIATOWA NR 2032</t>
  </si>
  <si>
    <t>116/1</t>
  </si>
  <si>
    <t>0.0011</t>
  </si>
  <si>
    <t>122/1</t>
  </si>
  <si>
    <t>0.1712</t>
  </si>
  <si>
    <t>123/1</t>
  </si>
  <si>
    <t>0.0042</t>
  </si>
  <si>
    <t>124/1</t>
  </si>
  <si>
    <t>0.0863</t>
  </si>
  <si>
    <t>133/3</t>
  </si>
  <si>
    <t>0.0075</t>
  </si>
  <si>
    <t>133/4</t>
  </si>
  <si>
    <t>145/1</t>
  </si>
  <si>
    <t>0.0103</t>
  </si>
  <si>
    <t>147/4</t>
  </si>
  <si>
    <t>0.0258</t>
  </si>
  <si>
    <t>147/5</t>
  </si>
  <si>
    <t>0.0120</t>
  </si>
  <si>
    <t>149/1</t>
  </si>
  <si>
    <t>0.0393</t>
  </si>
  <si>
    <t>152/1</t>
  </si>
  <si>
    <t>0.0280</t>
  </si>
  <si>
    <t>162/3</t>
  </si>
  <si>
    <t>0.0299</t>
  </si>
  <si>
    <t>Biskupice</t>
  </si>
  <si>
    <t>G-217</t>
  </si>
  <si>
    <t>15/5</t>
  </si>
  <si>
    <t>0.0200</t>
  </si>
  <si>
    <t>0.02</t>
  </si>
  <si>
    <t>TO1T/00077365/6</t>
  </si>
  <si>
    <t>DROGA POWIATOWA NR 2017</t>
  </si>
  <si>
    <t>218/3</t>
  </si>
  <si>
    <t>0.2000</t>
  </si>
  <si>
    <t>0.20</t>
  </si>
  <si>
    <t>DROGA POWIATOWA NR 2018</t>
  </si>
  <si>
    <t>218/5</t>
  </si>
  <si>
    <t>0.5300</t>
  </si>
  <si>
    <t>0.53</t>
  </si>
  <si>
    <t>220/2</t>
  </si>
  <si>
    <t>Bocień</t>
  </si>
  <si>
    <t>G-64</t>
  </si>
  <si>
    <t>9/28</t>
  </si>
  <si>
    <t>0.1416</t>
  </si>
  <si>
    <t>TO1T/00002817/4</t>
  </si>
  <si>
    <t>DROGA POWIATOWA NR 1716</t>
  </si>
  <si>
    <t>24/1</t>
  </si>
  <si>
    <t>0.3916</t>
  </si>
  <si>
    <t>TO1T/00031681/3</t>
  </si>
  <si>
    <t>DROGA POWIATOWA NR 2024</t>
  </si>
  <si>
    <t>Bogusławki</t>
  </si>
  <si>
    <t>G-38</t>
  </si>
  <si>
    <t>20/1</t>
  </si>
  <si>
    <t>0.1602</t>
  </si>
  <si>
    <t>DROGA POWIATOWA NR 2014</t>
  </si>
  <si>
    <t>G-35</t>
  </si>
  <si>
    <t>0.2700</t>
  </si>
  <si>
    <t>0.27</t>
  </si>
  <si>
    <t>22/1</t>
  </si>
  <si>
    <t>0.2032</t>
  </si>
  <si>
    <t>G-65</t>
  </si>
  <si>
    <t>0.9200</t>
  </si>
  <si>
    <t>Lz-PsIII</t>
  </si>
  <si>
    <t>0.92</t>
  </si>
  <si>
    <t>TO1T/00014838/4</t>
  </si>
  <si>
    <t>0.1421</t>
  </si>
  <si>
    <t>Bi</t>
  </si>
  <si>
    <t>G-24</t>
  </si>
  <si>
    <t>0.0806</t>
  </si>
  <si>
    <t>RIVa</t>
  </si>
  <si>
    <t>TO1T/00056110/1</t>
  </si>
  <si>
    <t>G-25</t>
  </si>
  <si>
    <t>0.6760</t>
  </si>
  <si>
    <t>0.1130</t>
  </si>
  <si>
    <t>TO1T/00056071/5</t>
  </si>
  <si>
    <t>B-RIVa</t>
  </si>
  <si>
    <t>0.5630</t>
  </si>
  <si>
    <t>0.2986</t>
  </si>
  <si>
    <t>B</t>
  </si>
  <si>
    <t>0.0289</t>
  </si>
  <si>
    <t>0.8627</t>
  </si>
  <si>
    <t>2.1715</t>
  </si>
  <si>
    <t>0.3765</t>
  </si>
  <si>
    <t>0.5916</t>
  </si>
  <si>
    <t>1.1434</t>
  </si>
  <si>
    <t>N</t>
  </si>
  <si>
    <t>0.0600</t>
  </si>
  <si>
    <t>G-32</t>
  </si>
  <si>
    <t>0.0014</t>
  </si>
  <si>
    <t>RIIIb</t>
  </si>
  <si>
    <t>TO1T/00058725/9</t>
  </si>
  <si>
    <t>0.0622</t>
  </si>
  <si>
    <t>G-170</t>
  </si>
  <si>
    <t>0.4365</t>
  </si>
  <si>
    <t>B-RIIIb</t>
  </si>
  <si>
    <t>0.0265</t>
  </si>
  <si>
    <t>TO1T/00068634/7</t>
  </si>
  <si>
    <t>0.3800</t>
  </si>
  <si>
    <t>B-RIVb</t>
  </si>
  <si>
    <t>0.0300</t>
  </si>
  <si>
    <t>G-165</t>
  </si>
  <si>
    <t>0.2165</t>
  </si>
  <si>
    <t>0.0406</t>
  </si>
  <si>
    <t>TO1T/00066933/9</t>
  </si>
  <si>
    <t>0.1759</t>
  </si>
  <si>
    <t>G-163</t>
  </si>
  <si>
    <t>0.2226</t>
  </si>
  <si>
    <t>0.0385</t>
  </si>
  <si>
    <t>TO1T/00066873/0</t>
  </si>
  <si>
    <t>0.1841</t>
  </si>
  <si>
    <t>G-30</t>
  </si>
  <si>
    <t>0.0698</t>
  </si>
  <si>
    <t>TO1T/00058726/6</t>
  </si>
  <si>
    <t>0.0557</t>
  </si>
  <si>
    <t>TO1T/00077881/9</t>
  </si>
  <si>
    <t>Brzezinko</t>
  </si>
  <si>
    <t>G-141</t>
  </si>
  <si>
    <t>65/8</t>
  </si>
  <si>
    <t>0.0110</t>
  </si>
  <si>
    <t>TO1T/00077644/6</t>
  </si>
  <si>
    <t>DROGA POWIATOWA NR 2009</t>
  </si>
  <si>
    <t>2.1900</t>
  </si>
  <si>
    <t>2.19</t>
  </si>
  <si>
    <t>Cichoradz</t>
  </si>
  <si>
    <t>G-106</t>
  </si>
  <si>
    <t>1.7800</t>
  </si>
  <si>
    <t>1.78</t>
  </si>
  <si>
    <t>TO1T/00080460/6</t>
  </si>
  <si>
    <t>DROGA POWIATOWA NR 2002</t>
  </si>
  <si>
    <t>Czernikowo</t>
  </si>
  <si>
    <t>G-1120</t>
  </si>
  <si>
    <t>0.0567</t>
  </si>
  <si>
    <t>KW 32801 (SR w Lipnie)</t>
  </si>
  <si>
    <t>TARGOWA</t>
  </si>
  <si>
    <t>G-206</t>
  </si>
  <si>
    <t>0.5109</t>
  </si>
  <si>
    <t>S-RIIIb</t>
  </si>
  <si>
    <t>0.4409</t>
  </si>
  <si>
    <t>TO1T/00012103/9</t>
  </si>
  <si>
    <t>0.0700</t>
  </si>
  <si>
    <t>0.2023</t>
  </si>
  <si>
    <t>B-RIIIa</t>
  </si>
  <si>
    <t>TO1T/00057572/4</t>
  </si>
  <si>
    <t>Dźwierzno</t>
  </si>
  <si>
    <t>G-201</t>
  </si>
  <si>
    <t>28/1</t>
  </si>
  <si>
    <t>0.0271</t>
  </si>
  <si>
    <t>0.4221</t>
  </si>
  <si>
    <t>28/3</t>
  </si>
  <si>
    <t>28/4</t>
  </si>
  <si>
    <t>0.4751</t>
  </si>
  <si>
    <t>28/5</t>
  </si>
  <si>
    <t>0.4832</t>
  </si>
  <si>
    <t>28/6</t>
  </si>
  <si>
    <t>1.7625</t>
  </si>
  <si>
    <t>G-48</t>
  </si>
  <si>
    <t>207/3</t>
  </si>
  <si>
    <t>0.0862</t>
  </si>
  <si>
    <t>DROGA POWIATOWA NR 2013</t>
  </si>
  <si>
    <t>207/5</t>
  </si>
  <si>
    <t>0.0193</t>
  </si>
  <si>
    <t>G-153</t>
  </si>
  <si>
    <t>225/3</t>
  </si>
  <si>
    <t>0.07</t>
  </si>
  <si>
    <t>DROGA POWIATOWA NR 1629</t>
  </si>
  <si>
    <t>226/3</t>
  </si>
  <si>
    <t>0.1000</t>
  </si>
  <si>
    <t>0.10</t>
  </si>
  <si>
    <t>G-2</t>
  </si>
  <si>
    <t>228/2</t>
  </si>
  <si>
    <t>14.7900</t>
  </si>
  <si>
    <t>W</t>
  </si>
  <si>
    <t>0.12</t>
  </si>
  <si>
    <t>TO1T/00027228/9</t>
  </si>
  <si>
    <t>LsIII</t>
  </si>
  <si>
    <t>6.94</t>
  </si>
  <si>
    <t>LsIV</t>
  </si>
  <si>
    <t>2.50</t>
  </si>
  <si>
    <t>Ws</t>
  </si>
  <si>
    <t>4.70</t>
  </si>
  <si>
    <t>238/1</t>
  </si>
  <si>
    <t>0.0304</t>
  </si>
  <si>
    <t>239/1</t>
  </si>
  <si>
    <t>0.1385</t>
  </si>
  <si>
    <t>240/1</t>
  </si>
  <si>
    <t>0.0663</t>
  </si>
  <si>
    <t>241/1</t>
  </si>
  <si>
    <t>0.0312</t>
  </si>
  <si>
    <t>242/3</t>
  </si>
  <si>
    <t>0.06</t>
  </si>
  <si>
    <t>242/5</t>
  </si>
  <si>
    <t>0.0206</t>
  </si>
  <si>
    <t>242/7</t>
  </si>
  <si>
    <t>0.0009</t>
  </si>
  <si>
    <t>243/1</t>
  </si>
  <si>
    <t>0.2200</t>
  </si>
  <si>
    <t>0.22</t>
  </si>
  <si>
    <t>243/3</t>
  </si>
  <si>
    <t>0.0662</t>
  </si>
  <si>
    <t>244/1</t>
  </si>
  <si>
    <t>0.0586</t>
  </si>
  <si>
    <t>245/1</t>
  </si>
  <si>
    <t>0.1228</t>
  </si>
  <si>
    <t>246/1</t>
  </si>
  <si>
    <t>0.1879</t>
  </si>
  <si>
    <t>247/1</t>
  </si>
  <si>
    <t>0.03</t>
  </si>
  <si>
    <t>247/3</t>
  </si>
  <si>
    <t>0.1840</t>
  </si>
  <si>
    <t>266/1</t>
  </si>
  <si>
    <t>271/3</t>
  </si>
  <si>
    <t>1.0333</t>
  </si>
  <si>
    <t>0.8200</t>
  </si>
  <si>
    <t>0.82</t>
  </si>
  <si>
    <t>301/1</t>
  </si>
  <si>
    <t>301/3</t>
  </si>
  <si>
    <t>0.0255</t>
  </si>
  <si>
    <t>305/1</t>
  </si>
  <si>
    <t>0.1689</t>
  </si>
  <si>
    <t>341/1</t>
  </si>
  <si>
    <t>0.2114</t>
  </si>
  <si>
    <t>341/2</t>
  </si>
  <si>
    <t>0.1004</t>
  </si>
  <si>
    <t>341/3</t>
  </si>
  <si>
    <t>0.0130</t>
  </si>
  <si>
    <t>345/1</t>
  </si>
  <si>
    <t>0.0061</t>
  </si>
  <si>
    <t>Górsk</t>
  </si>
  <si>
    <t>G-622</t>
  </si>
  <si>
    <t>0.1800</t>
  </si>
  <si>
    <t>0.18</t>
  </si>
  <si>
    <t>DROGA POWIATOWA NR 2005</t>
  </si>
  <si>
    <t>1.4200</t>
  </si>
  <si>
    <t>1.42</t>
  </si>
  <si>
    <t>DROGA POWIATOWA NR 2006</t>
  </si>
  <si>
    <t>3229/21</t>
  </si>
  <si>
    <t>0.2638</t>
  </si>
  <si>
    <t>Ls</t>
  </si>
  <si>
    <t>TO1T/00099947/0</t>
  </si>
  <si>
    <t>G-157</t>
  </si>
  <si>
    <t>28.0283</t>
  </si>
  <si>
    <t>RIIIa</t>
  </si>
  <si>
    <t>7.0280</t>
  </si>
  <si>
    <t>TO1T/00060132/2</t>
  </si>
  <si>
    <t>3.7500</t>
  </si>
  <si>
    <t>4.0303</t>
  </si>
  <si>
    <t>RIVb</t>
  </si>
  <si>
    <t>4.7800</t>
  </si>
  <si>
    <t>RV</t>
  </si>
  <si>
    <t>7.8700</t>
  </si>
  <si>
    <t>0.2400</t>
  </si>
  <si>
    <t>0.3300</t>
  </si>
  <si>
    <t>4.6926</t>
  </si>
  <si>
    <t>0.1613</t>
  </si>
  <si>
    <t>3.6933</t>
  </si>
  <si>
    <t>Bz</t>
  </si>
  <si>
    <t>0.8380</t>
  </si>
  <si>
    <t>0.7924</t>
  </si>
  <si>
    <t>0.3221</t>
  </si>
  <si>
    <t>0.3975</t>
  </si>
  <si>
    <t>0.0728</t>
  </si>
  <si>
    <t>0.0580</t>
  </si>
  <si>
    <t>B-PsIII</t>
  </si>
  <si>
    <t>6.1809</t>
  </si>
  <si>
    <t>1.1956</t>
  </si>
  <si>
    <t>0.1094</t>
  </si>
  <si>
    <t>0.4800</t>
  </si>
  <si>
    <t>0.5044</t>
  </si>
  <si>
    <t>3.4315</t>
  </si>
  <si>
    <t>0.2800</t>
  </si>
  <si>
    <t>1.5339</t>
  </si>
  <si>
    <t>1.5041</t>
  </si>
  <si>
    <t>0.0298</t>
  </si>
  <si>
    <t>13.5794</t>
  </si>
  <si>
    <t>3.7582</t>
  </si>
  <si>
    <t>4.1712</t>
  </si>
  <si>
    <t>2.9000</t>
  </si>
  <si>
    <t>1.1400</t>
  </si>
  <si>
    <t>ŁIV</t>
  </si>
  <si>
    <t>1.5000</t>
  </si>
  <si>
    <t>W-ŁIV</t>
  </si>
  <si>
    <t>0.1100</t>
  </si>
  <si>
    <t>68/1</t>
  </si>
  <si>
    <t>0.9075</t>
  </si>
  <si>
    <t>G-1</t>
  </si>
  <si>
    <t>70/3</t>
  </si>
  <si>
    <t>0.4957</t>
  </si>
  <si>
    <t>0.3738</t>
  </si>
  <si>
    <t>TO1T/00042525/2</t>
  </si>
  <si>
    <t>0.1219</t>
  </si>
  <si>
    <t>70/4</t>
  </si>
  <si>
    <t>1.6219</t>
  </si>
  <si>
    <t>1.0061</t>
  </si>
  <si>
    <t>0.6158</t>
  </si>
  <si>
    <t>0.0573</t>
  </si>
  <si>
    <t>0.0708</t>
  </si>
  <si>
    <t>0.0225</t>
  </si>
  <si>
    <t>10.6608</t>
  </si>
  <si>
    <t>9.7248</t>
  </si>
  <si>
    <t>0.0160</t>
  </si>
  <si>
    <t>0.1900</t>
  </si>
  <si>
    <t>0.19</t>
  </si>
  <si>
    <t>Grzegorz</t>
  </si>
  <si>
    <t>G-83</t>
  </si>
  <si>
    <t>1.2300</t>
  </si>
  <si>
    <t>1.23</t>
  </si>
  <si>
    <t>TO1T/00010505/3</t>
  </si>
  <si>
    <t>DROGA POWIATOWA NR 1638</t>
  </si>
  <si>
    <t>59/2</t>
  </si>
  <si>
    <t>0.0229</t>
  </si>
  <si>
    <t>DROGA POWIATOWA NR 2023</t>
  </si>
  <si>
    <t>74/2</t>
  </si>
  <si>
    <t>0.0375</t>
  </si>
  <si>
    <t>75/1</t>
  </si>
  <si>
    <t>0.0012</t>
  </si>
  <si>
    <t>80/1</t>
  </si>
  <si>
    <t>0.0262</t>
  </si>
  <si>
    <t>81/1</t>
  </si>
  <si>
    <t>83/1</t>
  </si>
  <si>
    <t>0.0100</t>
  </si>
  <si>
    <t>0.01</t>
  </si>
  <si>
    <t>84/1</t>
  </si>
  <si>
    <t>0.0281</t>
  </si>
  <si>
    <t>85/1</t>
  </si>
  <si>
    <t>0.0013</t>
  </si>
  <si>
    <t>0.0432</t>
  </si>
  <si>
    <t>87/1</t>
  </si>
  <si>
    <t>0.0087</t>
  </si>
  <si>
    <t>88/3</t>
  </si>
  <si>
    <t>0.0093</t>
  </si>
  <si>
    <t>88/5</t>
  </si>
  <si>
    <t>0.0382</t>
  </si>
  <si>
    <t>88/7</t>
  </si>
  <si>
    <t>0.0016</t>
  </si>
  <si>
    <t>89</t>
  </si>
  <si>
    <t>2.2100</t>
  </si>
  <si>
    <t>2.21</t>
  </si>
  <si>
    <t>93/5</t>
  </si>
  <si>
    <t>127</t>
  </si>
  <si>
    <t>0.8500</t>
  </si>
  <si>
    <t>0.85</t>
  </si>
  <si>
    <t>G-395</t>
  </si>
  <si>
    <t>0.3568</t>
  </si>
  <si>
    <t>TO1T/00038053/1</t>
  </si>
  <si>
    <t>G-234</t>
  </si>
  <si>
    <t>3/1</t>
  </si>
  <si>
    <t>0.0259</t>
  </si>
  <si>
    <t>TO1T/00089628/5</t>
  </si>
  <si>
    <t>DROGA POWIATOWA NR 2025</t>
  </si>
  <si>
    <t>G-377</t>
  </si>
  <si>
    <t>DROGA POWIATOWA NR 2025C</t>
  </si>
  <si>
    <t>4/5</t>
  </si>
  <si>
    <t>0.0083</t>
  </si>
  <si>
    <t>5/1</t>
  </si>
  <si>
    <t>0.1806</t>
  </si>
  <si>
    <t>6/1</t>
  </si>
  <si>
    <t>0.1699</t>
  </si>
  <si>
    <t>7/3</t>
  </si>
  <si>
    <t>0.1556</t>
  </si>
  <si>
    <t>7/5</t>
  </si>
  <si>
    <t>0.0199</t>
  </si>
  <si>
    <t>8/1</t>
  </si>
  <si>
    <t>0.0249</t>
  </si>
  <si>
    <t>0.0879</t>
  </si>
  <si>
    <t>0.2995</t>
  </si>
  <si>
    <t>11/1</t>
  </si>
  <si>
    <t>0.3368</t>
  </si>
  <si>
    <t>11/2</t>
  </si>
  <si>
    <t>0.6891</t>
  </si>
  <si>
    <t>11/3</t>
  </si>
  <si>
    <t>0.0729</t>
  </si>
  <si>
    <t>0.0248</t>
  </si>
  <si>
    <t>84/2</t>
  </si>
  <si>
    <t>0.2500</t>
  </si>
  <si>
    <t>0.25</t>
  </si>
  <si>
    <t>181/2</t>
  </si>
  <si>
    <t>181/3</t>
  </si>
  <si>
    <t>1.4108</t>
  </si>
  <si>
    <t>Kamionki Małe</t>
  </si>
  <si>
    <t>G-61</t>
  </si>
  <si>
    <t>49/13</t>
  </si>
  <si>
    <t>TO1T/00093033/8</t>
  </si>
  <si>
    <t>DROGA POWIATOWA NR 2027</t>
  </si>
  <si>
    <t>51/1</t>
  </si>
  <si>
    <t>0.1357</t>
  </si>
  <si>
    <t>52/3</t>
  </si>
  <si>
    <t>0.7041</t>
  </si>
  <si>
    <t>53/3</t>
  </si>
  <si>
    <t>0.1068</t>
  </si>
  <si>
    <t>54/1</t>
  </si>
  <si>
    <t>54/2</t>
  </si>
  <si>
    <t>0.0235</t>
  </si>
  <si>
    <t>63/1</t>
  </si>
  <si>
    <t>0.0032</t>
  </si>
  <si>
    <t>71/3</t>
  </si>
  <si>
    <t>0.0060</t>
  </si>
  <si>
    <t>72/4</t>
  </si>
  <si>
    <t>72/6</t>
  </si>
  <si>
    <t>0.0034</t>
  </si>
  <si>
    <t>73/1</t>
  </si>
  <si>
    <t>0.0264</t>
  </si>
  <si>
    <t>74/1</t>
  </si>
  <si>
    <t>0.0038</t>
  </si>
  <si>
    <t>0.0043</t>
  </si>
  <si>
    <t>76/1</t>
  </si>
  <si>
    <t>0.0327</t>
  </si>
  <si>
    <t>85/5</t>
  </si>
  <si>
    <t>1.2723</t>
  </si>
  <si>
    <t>91/2</t>
  </si>
  <si>
    <t>0.7107</t>
  </si>
  <si>
    <t>DROGA POWIATOWA NR 2029</t>
  </si>
  <si>
    <t>91/3</t>
  </si>
  <si>
    <t>0.1769</t>
  </si>
  <si>
    <t>0.0456</t>
  </si>
  <si>
    <t>131/2</t>
  </si>
  <si>
    <t>0.0026</t>
  </si>
  <si>
    <t>132/1</t>
  </si>
  <si>
    <t>0.0152</t>
  </si>
  <si>
    <t>133/1</t>
  </si>
  <si>
    <t>Kijaszkowo</t>
  </si>
  <si>
    <t>G-195</t>
  </si>
  <si>
    <t>154/1</t>
  </si>
  <si>
    <t>KW 19344 (SR w Lipnie)</t>
  </si>
  <si>
    <t>DROGA POWIATOWA NR 2048</t>
  </si>
  <si>
    <t>156/1</t>
  </si>
  <si>
    <t>0.0972</t>
  </si>
  <si>
    <t>157/1</t>
  </si>
  <si>
    <t>0.0499</t>
  </si>
  <si>
    <t>157/2</t>
  </si>
  <si>
    <t>0.0079</t>
  </si>
  <si>
    <t>165/1</t>
  </si>
  <si>
    <t>0.0835</t>
  </si>
  <si>
    <t>165/2</t>
  </si>
  <si>
    <t>274/1</t>
  </si>
  <si>
    <t>274/2</t>
  </si>
  <si>
    <t>0.0047</t>
  </si>
  <si>
    <t>275/1</t>
  </si>
  <si>
    <t>0.0747</t>
  </si>
  <si>
    <t>277/1</t>
  </si>
  <si>
    <t>0.0872</t>
  </si>
  <si>
    <t>277/2</t>
  </si>
  <si>
    <t>0.0545</t>
  </si>
  <si>
    <t>277/3</t>
  </si>
  <si>
    <t>278/1</t>
  </si>
  <si>
    <t>G-733</t>
  </si>
  <si>
    <t>0.0372</t>
  </si>
  <si>
    <t>DROGA POWIATOWA NR 2009C</t>
  </si>
  <si>
    <t>11/10</t>
  </si>
  <si>
    <t>0.0022</t>
  </si>
  <si>
    <t>DROGA POWIATOWA NR 2036</t>
  </si>
  <si>
    <t>11/11</t>
  </si>
  <si>
    <t>0.0028</t>
  </si>
  <si>
    <t>11/13</t>
  </si>
  <si>
    <t>0.0024</t>
  </si>
  <si>
    <t>0.1299</t>
  </si>
  <si>
    <t>17/8</t>
  </si>
  <si>
    <t>0.0149</t>
  </si>
  <si>
    <t>23/3</t>
  </si>
  <si>
    <t>0.0134</t>
  </si>
  <si>
    <t>0.0111</t>
  </si>
  <si>
    <t>29/2</t>
  </si>
  <si>
    <t>0.0205</t>
  </si>
  <si>
    <t>31/2</t>
  </si>
  <si>
    <t>0.0240</t>
  </si>
  <si>
    <t>33/8</t>
  </si>
  <si>
    <t>0.0165</t>
  </si>
  <si>
    <t>36/6</t>
  </si>
  <si>
    <t>0.0184</t>
  </si>
  <si>
    <t>38/17</t>
  </si>
  <si>
    <t>38/18</t>
  </si>
  <si>
    <t>39/11</t>
  </si>
  <si>
    <t>40/10</t>
  </si>
  <si>
    <t>42/1</t>
  </si>
  <si>
    <t>0.0097</t>
  </si>
  <si>
    <t>68/2</t>
  </si>
  <si>
    <t>0.0031</t>
  </si>
  <si>
    <t>69/6</t>
  </si>
  <si>
    <t>0.0156</t>
  </si>
  <si>
    <t>76/5</t>
  </si>
  <si>
    <t>71/11</t>
  </si>
  <si>
    <t>0.0068</t>
  </si>
  <si>
    <t>77/15</t>
  </si>
  <si>
    <t>112/9</t>
  </si>
  <si>
    <t>112/10</t>
  </si>
  <si>
    <t>117/3</t>
  </si>
  <si>
    <t>118/4</t>
  </si>
  <si>
    <t>0.0010</t>
  </si>
  <si>
    <t>119/4</t>
  </si>
  <si>
    <t>120/3</t>
  </si>
  <si>
    <t>0.0030</t>
  </si>
  <si>
    <t>121/1</t>
  </si>
  <si>
    <t>0.0058</t>
  </si>
  <si>
    <t>0.0053</t>
  </si>
  <si>
    <t>126/16</t>
  </si>
  <si>
    <t>0.0629</t>
  </si>
  <si>
    <t>130/3</t>
  </si>
  <si>
    <t>131/4</t>
  </si>
  <si>
    <t>0.0287</t>
  </si>
  <si>
    <t>152/2</t>
  </si>
  <si>
    <t>0.0020</t>
  </si>
  <si>
    <t>175/49</t>
  </si>
  <si>
    <t>0.0222</t>
  </si>
  <si>
    <t>273/5</t>
  </si>
  <si>
    <t>0.0133</t>
  </si>
  <si>
    <t>293/2</t>
  </si>
  <si>
    <t>0.0004</t>
  </si>
  <si>
    <t>G-202</t>
  </si>
  <si>
    <t>1/3</t>
  </si>
  <si>
    <t>0.0177</t>
  </si>
  <si>
    <t>1/5</t>
  </si>
  <si>
    <t>0.0243</t>
  </si>
  <si>
    <t>2/1</t>
  </si>
  <si>
    <t>0.0174</t>
  </si>
  <si>
    <t>0.0143</t>
  </si>
  <si>
    <t>4/1</t>
  </si>
  <si>
    <t>0.0081</t>
  </si>
  <si>
    <t>0.0098</t>
  </si>
  <si>
    <t>0.0257</t>
  </si>
  <si>
    <t>0.0179</t>
  </si>
  <si>
    <t>DROGA POWIATOWA 2025C</t>
  </si>
  <si>
    <t>0.0261</t>
  </si>
  <si>
    <t>0.0334</t>
  </si>
  <si>
    <t>12/3</t>
  </si>
  <si>
    <t>0.1086</t>
  </si>
  <si>
    <t>13/1</t>
  </si>
  <si>
    <t>0.9009</t>
  </si>
  <si>
    <t>14/1</t>
  </si>
  <si>
    <t>0.0065</t>
  </si>
  <si>
    <t>15/1</t>
  </si>
  <si>
    <t>0.0367</t>
  </si>
  <si>
    <t>17/1</t>
  </si>
  <si>
    <t>0.0233</t>
  </si>
  <si>
    <t>0.0850</t>
  </si>
  <si>
    <t>19/3</t>
  </si>
  <si>
    <t>0.0607</t>
  </si>
  <si>
    <t>20/4</t>
  </si>
  <si>
    <t>0.0162</t>
  </si>
  <si>
    <t>20/5</t>
  </si>
  <si>
    <t>0.0735</t>
  </si>
  <si>
    <t>21/1</t>
  </si>
  <si>
    <t>0.0542</t>
  </si>
  <si>
    <t>0.8609</t>
  </si>
  <si>
    <t>77/1</t>
  </si>
  <si>
    <t>0.6000</t>
  </si>
  <si>
    <t>0.60</t>
  </si>
  <si>
    <t>Lipniczki</t>
  </si>
  <si>
    <t>G-160</t>
  </si>
  <si>
    <t>8</t>
  </si>
  <si>
    <t>0.4200</t>
  </si>
  <si>
    <t>0.42</t>
  </si>
  <si>
    <t>DROGA POWIATOWA NR 2008</t>
  </si>
  <si>
    <t>1.0200</t>
  </si>
  <si>
    <t>1.02</t>
  </si>
  <si>
    <t>0.6700</t>
  </si>
  <si>
    <t>0.67</t>
  </si>
  <si>
    <t>G-92</t>
  </si>
  <si>
    <t>64/1</t>
  </si>
  <si>
    <t>0.0554</t>
  </si>
  <si>
    <t>67/1</t>
  </si>
  <si>
    <t>0.0572</t>
  </si>
  <si>
    <t>69/1</t>
  </si>
  <si>
    <t>0.0902</t>
  </si>
  <si>
    <t>70/1</t>
  </si>
  <si>
    <t>0.0217</t>
  </si>
  <si>
    <t>70/2</t>
  </si>
  <si>
    <t>71/5</t>
  </si>
  <si>
    <t>0.2134</t>
  </si>
  <si>
    <t>0.2982</t>
  </si>
  <si>
    <t>92/2</t>
  </si>
  <si>
    <t>0.7286</t>
  </si>
  <si>
    <t>137/1</t>
  </si>
  <si>
    <t>0.0270</t>
  </si>
  <si>
    <t>138/2</t>
  </si>
  <si>
    <t>0.8223</t>
  </si>
  <si>
    <t>139/2</t>
  </si>
  <si>
    <t>0.0455</t>
  </si>
  <si>
    <t>139/3</t>
  </si>
  <si>
    <t>0.0345</t>
  </si>
  <si>
    <t>139/4</t>
  </si>
  <si>
    <t>0.0172</t>
  </si>
  <si>
    <t>139/6</t>
  </si>
  <si>
    <t>0.0076</t>
  </si>
  <si>
    <t>0.1210</t>
  </si>
  <si>
    <t>TO1T/00095378/2</t>
  </si>
  <si>
    <t>G-1063</t>
  </si>
  <si>
    <t>0.0317</t>
  </si>
  <si>
    <t>TO1T/00096034/6</t>
  </si>
  <si>
    <t>Lubicz Górny</t>
  </si>
  <si>
    <t>G-568</t>
  </si>
  <si>
    <t>17/7</t>
  </si>
  <si>
    <t>0.0319</t>
  </si>
  <si>
    <t>Łążyn</t>
  </si>
  <si>
    <t>G-87</t>
  </si>
  <si>
    <t>0.0400</t>
  </si>
  <si>
    <t>0.04</t>
  </si>
  <si>
    <t>DROGA POWIATOWA NR 2003</t>
  </si>
  <si>
    <t>26/1</t>
  </si>
  <si>
    <t>26/2</t>
  </si>
  <si>
    <t>0.33</t>
  </si>
  <si>
    <t>30/1</t>
  </si>
  <si>
    <t>38/1</t>
  </si>
  <si>
    <t>40/1</t>
  </si>
  <si>
    <t>41/1</t>
  </si>
  <si>
    <t>0.0096</t>
  </si>
  <si>
    <t>45/5</t>
  </si>
  <si>
    <t>0.11</t>
  </si>
  <si>
    <t>DROGA POWIATOWA 2003</t>
  </si>
  <si>
    <t>46/1</t>
  </si>
  <si>
    <t>95/1</t>
  </si>
  <si>
    <t>95/2</t>
  </si>
  <si>
    <t>110/1</t>
  </si>
  <si>
    <t>111/1</t>
  </si>
  <si>
    <t>0.2100</t>
  </si>
  <si>
    <t>0.21</t>
  </si>
  <si>
    <t>113/1</t>
  </si>
  <si>
    <t>113/2</t>
  </si>
  <si>
    <t>492/1</t>
  </si>
  <si>
    <t>0.1700</t>
  </si>
  <si>
    <t>0.17</t>
  </si>
  <si>
    <t>493/1</t>
  </si>
  <si>
    <t>500/1</t>
  </si>
  <si>
    <t>512/1</t>
  </si>
  <si>
    <t>G-132</t>
  </si>
  <si>
    <t>TO1T/00077645/3</t>
  </si>
  <si>
    <t>0.1462</t>
  </si>
  <si>
    <t>0.0973</t>
  </si>
  <si>
    <t>droga powiatowa nr 2123</t>
  </si>
  <si>
    <t>0.0489</t>
  </si>
  <si>
    <t>G-545</t>
  </si>
  <si>
    <t>0.0409</t>
  </si>
  <si>
    <t>3.2000</t>
  </si>
  <si>
    <t>3.20</t>
  </si>
  <si>
    <t>Mazowsze</t>
  </si>
  <si>
    <t>G-124</t>
  </si>
  <si>
    <t>77/5</t>
  </si>
  <si>
    <t>0.0118</t>
  </si>
  <si>
    <t>77/6</t>
  </si>
  <si>
    <t>0.0106</t>
  </si>
  <si>
    <t>125/1</t>
  </si>
  <si>
    <t>0.0044</t>
  </si>
  <si>
    <t>126/1</t>
  </si>
  <si>
    <t>127/1</t>
  </si>
  <si>
    <t>128/1</t>
  </si>
  <si>
    <t>129/3</t>
  </si>
  <si>
    <t>0.0029</t>
  </si>
  <si>
    <t>129/4</t>
  </si>
  <si>
    <t>0.0151</t>
  </si>
  <si>
    <t>130/4</t>
  </si>
  <si>
    <t>0.0019</t>
  </si>
  <si>
    <t>131/1</t>
  </si>
  <si>
    <t>0.0127</t>
  </si>
  <si>
    <t>0.0148</t>
  </si>
  <si>
    <t>134/1</t>
  </si>
  <si>
    <t>0.0241</t>
  </si>
  <si>
    <t>135/1</t>
  </si>
  <si>
    <t>0.0537</t>
  </si>
  <si>
    <t>139/5</t>
  </si>
  <si>
    <t>0.0187</t>
  </si>
  <si>
    <t>140/1</t>
  </si>
  <si>
    <t>0.0033</t>
  </si>
  <si>
    <t>141/1</t>
  </si>
  <si>
    <t>0.0027</t>
  </si>
  <si>
    <t>142/1</t>
  </si>
  <si>
    <t>143/1</t>
  </si>
  <si>
    <t>147/1</t>
  </si>
  <si>
    <t>148/1</t>
  </si>
  <si>
    <t>0.0025</t>
  </si>
  <si>
    <t>0.0007</t>
  </si>
  <si>
    <t>151/5</t>
  </si>
  <si>
    <t>0.0945</t>
  </si>
  <si>
    <t>Mierzynek</t>
  </si>
  <si>
    <t>G-192</t>
  </si>
  <si>
    <t>34/1</t>
  </si>
  <si>
    <t>0.0867</t>
  </si>
  <si>
    <t>TO1T/00092642/3</t>
  </si>
  <si>
    <t>60/2</t>
  </si>
  <si>
    <t>63/2</t>
  </si>
  <si>
    <t>0.0036</t>
  </si>
  <si>
    <t>64/2</t>
  </si>
  <si>
    <t>66/6</t>
  </si>
  <si>
    <t>72/1</t>
  </si>
  <si>
    <t>0.0126</t>
  </si>
  <si>
    <t>75/2</t>
  </si>
  <si>
    <t>0.0769</t>
  </si>
  <si>
    <t>78/2</t>
  </si>
  <si>
    <t>0.0252</t>
  </si>
  <si>
    <t>82/4</t>
  </si>
  <si>
    <t>82/6</t>
  </si>
  <si>
    <t>0.0215</t>
  </si>
  <si>
    <t>122/2</t>
  </si>
  <si>
    <t>124/2</t>
  </si>
  <si>
    <t>142/2</t>
  </si>
  <si>
    <t>144/1</t>
  </si>
  <si>
    <t>0.0095</t>
  </si>
  <si>
    <t>230/1</t>
  </si>
  <si>
    <t>0.0135</t>
  </si>
  <si>
    <t>Mirakowo</t>
  </si>
  <si>
    <t>G-178</t>
  </si>
  <si>
    <t>201/4</t>
  </si>
  <si>
    <t>0.1453</t>
  </si>
  <si>
    <t>202/3</t>
  </si>
  <si>
    <t>203/3</t>
  </si>
  <si>
    <t>0.0491</t>
  </si>
  <si>
    <t>204/3</t>
  </si>
  <si>
    <t>0.0516</t>
  </si>
  <si>
    <t>205/3</t>
  </si>
  <si>
    <t>0.0501</t>
  </si>
  <si>
    <t>207/2</t>
  </si>
  <si>
    <t>1.1901</t>
  </si>
  <si>
    <t>208/3</t>
  </si>
  <si>
    <t>Młyniec Drugi</t>
  </si>
  <si>
    <t>G-300</t>
  </si>
  <si>
    <t>186/1</t>
  </si>
  <si>
    <t>0.0138</t>
  </si>
  <si>
    <t>TO1T/00034147/9</t>
  </si>
  <si>
    <t>187/1</t>
  </si>
  <si>
    <t>0.0077</t>
  </si>
  <si>
    <t>188/1</t>
  </si>
  <si>
    <t>0.0207</t>
  </si>
  <si>
    <t>189/1</t>
  </si>
  <si>
    <t>0.0691</t>
  </si>
  <si>
    <t>191/3</t>
  </si>
  <si>
    <t>0.0824</t>
  </si>
  <si>
    <t>192/1</t>
  </si>
  <si>
    <t>193/1</t>
  </si>
  <si>
    <t>0.0183</t>
  </si>
  <si>
    <t>195/1</t>
  </si>
  <si>
    <t>199/1</t>
  </si>
  <si>
    <t>200/1</t>
  </si>
  <si>
    <t>0.0675</t>
  </si>
  <si>
    <t>201/1</t>
  </si>
  <si>
    <t>0.0109</t>
  </si>
  <si>
    <t>254/1</t>
  </si>
  <si>
    <t>0.0230</t>
  </si>
  <si>
    <t>265/1</t>
  </si>
  <si>
    <t>0.0210</t>
  </si>
  <si>
    <t>267/1</t>
  </si>
  <si>
    <t>0.0285</t>
  </si>
  <si>
    <t>0.0073</t>
  </si>
  <si>
    <t>285/1</t>
  </si>
  <si>
    <t>319/1</t>
  </si>
  <si>
    <t>0.0356</t>
  </si>
  <si>
    <t>328/5</t>
  </si>
  <si>
    <t>0.0615</t>
  </si>
  <si>
    <t>328/7</t>
  </si>
  <si>
    <t>0.0181</t>
  </si>
  <si>
    <t>331/1</t>
  </si>
  <si>
    <t>0.1162</t>
  </si>
  <si>
    <t>333/1</t>
  </si>
  <si>
    <t>0.1208</t>
  </si>
  <si>
    <t>335/1</t>
  </si>
  <si>
    <t>0.0365</t>
  </si>
  <si>
    <t>337/1</t>
  </si>
  <si>
    <t>0.0464</t>
  </si>
  <si>
    <t>Młyniec Pierwszy</t>
  </si>
  <si>
    <t>G-280</t>
  </si>
  <si>
    <t>168/3</t>
  </si>
  <si>
    <t>4.1700</t>
  </si>
  <si>
    <t>DROGA POWIATOWA NR 2035</t>
  </si>
  <si>
    <t>Nawra</t>
  </si>
  <si>
    <t>G-108</t>
  </si>
  <si>
    <t>0.1388</t>
  </si>
  <si>
    <t>2.0062</t>
  </si>
  <si>
    <t>Nowa Chełmża</t>
  </si>
  <si>
    <t>G-134</t>
  </si>
  <si>
    <t>42/3</t>
  </si>
  <si>
    <t>DROGA POWIATOWA NR 2023C</t>
  </si>
  <si>
    <t>Obręb 03</t>
  </si>
  <si>
    <t>G-39</t>
  </si>
  <si>
    <t>0.6084</t>
  </si>
  <si>
    <t>TO1T/00055790/4</t>
  </si>
  <si>
    <t>ul. Gen. Józefa Hallera 23</t>
  </si>
  <si>
    <t>użytkownik wieczysty</t>
  </si>
  <si>
    <t>G-23</t>
  </si>
  <si>
    <t>TO1T/00031435/4</t>
  </si>
  <si>
    <t>ul. Gen. Józefa Hallera 25</t>
  </si>
  <si>
    <t>Obręb 04</t>
  </si>
  <si>
    <t>G-231</t>
  </si>
  <si>
    <t>0.3806</t>
  </si>
  <si>
    <t>TO1T/00041900/8</t>
  </si>
  <si>
    <t>ul. Szewska 23</t>
  </si>
  <si>
    <t>G-156</t>
  </si>
  <si>
    <t>0.0472</t>
  </si>
  <si>
    <t>TO1T/00044173/3</t>
  </si>
  <si>
    <t>ul. Gen. Józefa Hallera 7</t>
  </si>
  <si>
    <t>0.0442</t>
  </si>
  <si>
    <t>Obręb 05</t>
  </si>
  <si>
    <t>G-100</t>
  </si>
  <si>
    <t>0.3010</t>
  </si>
  <si>
    <t>B-ŁIV</t>
  </si>
  <si>
    <t>TO1T/00025859/7</t>
  </si>
  <si>
    <t>ul. Św. Jana 18b-c</t>
  </si>
  <si>
    <t>Obręb 16</t>
  </si>
  <si>
    <t>G-12</t>
  </si>
  <si>
    <t>16/15</t>
  </si>
  <si>
    <t>0.0040</t>
  </si>
  <si>
    <t>TO1T/00007891/1</t>
  </si>
  <si>
    <t>16/16</t>
  </si>
  <si>
    <t>G-303</t>
  </si>
  <si>
    <t>16/22</t>
  </si>
  <si>
    <t>ul. Stefana Kardynała Wyszyńskiego</t>
  </si>
  <si>
    <t>G-220</t>
  </si>
  <si>
    <t>0.2270</t>
  </si>
  <si>
    <t>TO1T/00043222/5</t>
  </si>
  <si>
    <t>ul. Ks. Stefana Wincentego Frelichowskiego 7</t>
  </si>
  <si>
    <t>0.0223</t>
  </si>
  <si>
    <t>Obręb 17</t>
  </si>
  <si>
    <t>20/9</t>
  </si>
  <si>
    <t>G-13</t>
  </si>
  <si>
    <t>0.0057</t>
  </si>
  <si>
    <t>Osiek n/WISŁĄ</t>
  </si>
  <si>
    <t>G-387</t>
  </si>
  <si>
    <t>1.2363</t>
  </si>
  <si>
    <t>LsVI</t>
  </si>
  <si>
    <t>0.7726</t>
  </si>
  <si>
    <t>TO1T/00044459/2</t>
  </si>
  <si>
    <t>0.4637</t>
  </si>
  <si>
    <t>0.0765</t>
  </si>
  <si>
    <t>0.1452</t>
  </si>
  <si>
    <t>G-255</t>
  </si>
  <si>
    <t>0.1144</t>
  </si>
  <si>
    <t>KW 32361 (SR w Lipnie)</t>
  </si>
  <si>
    <t>DROGA POWIATOWA NR 2046</t>
  </si>
  <si>
    <t>521/1</t>
  </si>
  <si>
    <t>0.0220</t>
  </si>
  <si>
    <t>OSÓWKA</t>
  </si>
  <si>
    <t>Parowa Falęcka</t>
  </si>
  <si>
    <t>G-46</t>
  </si>
  <si>
    <t>25/1</t>
  </si>
  <si>
    <t>0.0543</t>
  </si>
  <si>
    <t>32/1</t>
  </si>
  <si>
    <t>G-188</t>
  </si>
  <si>
    <t>0.4100</t>
  </si>
  <si>
    <t>TO1T/00031794/8</t>
  </si>
  <si>
    <t>0.30</t>
  </si>
  <si>
    <t>G-411</t>
  </si>
  <si>
    <t>0.2084</t>
  </si>
  <si>
    <t>0.1050</t>
  </si>
  <si>
    <t>TO1T/00082343/4</t>
  </si>
  <si>
    <t>0.1034</t>
  </si>
  <si>
    <t>Rogowo</t>
  </si>
  <si>
    <t>68/5</t>
  </si>
  <si>
    <t>0.0023</t>
  </si>
  <si>
    <t>DROGA POWIATOWA NR 2010</t>
  </si>
  <si>
    <t>68/8</t>
  </si>
  <si>
    <t>2.9075</t>
  </si>
  <si>
    <t>Rzęczkowo</t>
  </si>
  <si>
    <t>G-346</t>
  </si>
  <si>
    <t>0.9300</t>
  </si>
  <si>
    <t>0.93</t>
  </si>
  <si>
    <t>283/1</t>
  </si>
  <si>
    <t>1.9290</t>
  </si>
  <si>
    <t>TO1T/00024681/1</t>
  </si>
  <si>
    <t>DROGA POWIATOWA NR 2001</t>
  </si>
  <si>
    <t>283/3</t>
  </si>
  <si>
    <t>2.6804</t>
  </si>
  <si>
    <t>343/1</t>
  </si>
  <si>
    <t>0.0017</t>
  </si>
  <si>
    <t>344/3</t>
  </si>
  <si>
    <t>346/6</t>
  </si>
  <si>
    <t>0.0051</t>
  </si>
  <si>
    <t>347/1</t>
  </si>
  <si>
    <t>Siemoń</t>
  </si>
  <si>
    <t>G-319</t>
  </si>
  <si>
    <t>348/1</t>
  </si>
  <si>
    <t>0.0084</t>
  </si>
  <si>
    <t>357/2</t>
  </si>
  <si>
    <t>0.1383</t>
  </si>
  <si>
    <t>486/1</t>
  </si>
  <si>
    <t>1.1561</t>
  </si>
  <si>
    <t>498/1</t>
  </si>
  <si>
    <t>0.2230</t>
  </si>
  <si>
    <t>501/1</t>
  </si>
  <si>
    <t>0.0266</t>
  </si>
  <si>
    <t>502/1</t>
  </si>
  <si>
    <t>0.0015</t>
  </si>
  <si>
    <t>503/1</t>
  </si>
  <si>
    <t>0.0405</t>
  </si>
  <si>
    <t>504/1</t>
  </si>
  <si>
    <t>0.0955</t>
  </si>
  <si>
    <t>507/1</t>
  </si>
  <si>
    <t>0.0140</t>
  </si>
  <si>
    <t>510/1</t>
  </si>
  <si>
    <t>0.0962</t>
  </si>
  <si>
    <t>511/1</t>
  </si>
  <si>
    <t>0.0717</t>
  </si>
  <si>
    <t>514/1</t>
  </si>
  <si>
    <t>0.0308</t>
  </si>
  <si>
    <t>515/1</t>
  </si>
  <si>
    <t>0.0175</t>
  </si>
  <si>
    <t>G-218</t>
  </si>
  <si>
    <t>526/2</t>
  </si>
  <si>
    <t>526/8</t>
  </si>
  <si>
    <t>533/1</t>
  </si>
  <si>
    <t>0.2907</t>
  </si>
  <si>
    <t>534/16</t>
  </si>
  <si>
    <t>0.6718</t>
  </si>
  <si>
    <t>Steklinek</t>
  </si>
  <si>
    <t>G-241</t>
  </si>
  <si>
    <t>203/1</t>
  </si>
  <si>
    <t>0.0056</t>
  </si>
  <si>
    <t>KW 34607 (SR w Lipnie)</t>
  </si>
  <si>
    <t>DROGA POWIATOWA NR 2043</t>
  </si>
  <si>
    <t>Szerokopas</t>
  </si>
  <si>
    <t>G-81</t>
  </si>
  <si>
    <t>0.6684</t>
  </si>
  <si>
    <t>7/2</t>
  </si>
  <si>
    <t>1.7016</t>
  </si>
  <si>
    <t>0.0605</t>
  </si>
  <si>
    <t>55/1</t>
  </si>
  <si>
    <t>0.0692</t>
  </si>
  <si>
    <t>56/5</t>
  </si>
  <si>
    <t>56/8</t>
  </si>
  <si>
    <t>0.0326</t>
  </si>
  <si>
    <t>0.0603</t>
  </si>
  <si>
    <t>59/1</t>
  </si>
  <si>
    <t>0.0591</t>
  </si>
  <si>
    <t>0.1151</t>
  </si>
  <si>
    <t>Świętosław</t>
  </si>
  <si>
    <t>G-79</t>
  </si>
  <si>
    <t>0.1947</t>
  </si>
  <si>
    <t>20/2</t>
  </si>
  <si>
    <t>3.3453</t>
  </si>
  <si>
    <t>0.0002</t>
  </si>
  <si>
    <t>26/3</t>
  </si>
  <si>
    <t>0.0331</t>
  </si>
  <si>
    <t>30/2</t>
  </si>
  <si>
    <t>0.0292</t>
  </si>
  <si>
    <t>0.0320</t>
  </si>
  <si>
    <t>32/2</t>
  </si>
  <si>
    <t>0.0330</t>
  </si>
  <si>
    <t>34/2</t>
  </si>
  <si>
    <t>0.0250</t>
  </si>
  <si>
    <t>35/2</t>
  </si>
  <si>
    <t>36/2</t>
  </si>
  <si>
    <t>0.0037</t>
  </si>
  <si>
    <t>37/2</t>
  </si>
  <si>
    <t>0.0374</t>
  </si>
  <si>
    <t>39/1</t>
  </si>
  <si>
    <t>2.3032</t>
  </si>
  <si>
    <t>39/2</t>
  </si>
  <si>
    <t>39/3</t>
  </si>
  <si>
    <t>39/4</t>
  </si>
  <si>
    <t>39/6</t>
  </si>
  <si>
    <t>0.0067</t>
  </si>
  <si>
    <t>39/7</t>
  </si>
  <si>
    <t>0.0078</t>
  </si>
  <si>
    <t>40/2</t>
  </si>
  <si>
    <t>0.0364</t>
  </si>
  <si>
    <t>41/2</t>
  </si>
  <si>
    <t>0.0150</t>
  </si>
  <si>
    <t>41/3</t>
  </si>
  <si>
    <t>43/2</t>
  </si>
  <si>
    <t>0.0253</t>
  </si>
  <si>
    <t>47/1</t>
  </si>
  <si>
    <t>0.2812</t>
  </si>
  <si>
    <t>47/2</t>
  </si>
  <si>
    <t>0.0351</t>
  </si>
  <si>
    <t>49/3</t>
  </si>
  <si>
    <t>0.1138</t>
  </si>
  <si>
    <t>49/4</t>
  </si>
  <si>
    <t>76/2</t>
  </si>
  <si>
    <t>Turzno</t>
  </si>
  <si>
    <t>G-138</t>
  </si>
  <si>
    <t>147/2</t>
  </si>
  <si>
    <t>DROGA POWIATOWA NR 2030</t>
  </si>
  <si>
    <t>185/2</t>
  </si>
  <si>
    <t>0.1129</t>
  </si>
  <si>
    <t>0.6124</t>
  </si>
  <si>
    <t>187/12</t>
  </si>
  <si>
    <t>189/3</t>
  </si>
  <si>
    <t>189/4</t>
  </si>
  <si>
    <t>189/5</t>
  </si>
  <si>
    <t>190/1</t>
  </si>
  <si>
    <t>0.0311</t>
  </si>
  <si>
    <t>0.0171</t>
  </si>
  <si>
    <t>G-196</t>
  </si>
  <si>
    <t>0.0168</t>
  </si>
  <si>
    <t>0.2067</t>
  </si>
  <si>
    <t>DROGA POWIATOWA NR 2017C</t>
  </si>
  <si>
    <t>0.0443</t>
  </si>
  <si>
    <t>0.0723</t>
  </si>
  <si>
    <t>0.0569</t>
  </si>
  <si>
    <t>0.0136</t>
  </si>
  <si>
    <t>0.0115</t>
  </si>
  <si>
    <t>0.0333</t>
  </si>
  <si>
    <t>0.1182</t>
  </si>
  <si>
    <t>G-310</t>
  </si>
  <si>
    <t>1.7200</t>
  </si>
  <si>
    <t>ŁV</t>
  </si>
  <si>
    <t>1.44</t>
  </si>
  <si>
    <t>TO1T/00043286/1</t>
  </si>
  <si>
    <t>W-ŁV</t>
  </si>
  <si>
    <t>0.26</t>
  </si>
  <si>
    <t>G-362</t>
  </si>
  <si>
    <t>0.0908</t>
  </si>
  <si>
    <t>Lz-PsVI</t>
  </si>
  <si>
    <t>TO1T/00035065/7</t>
  </si>
  <si>
    <t>G-359</t>
  </si>
  <si>
    <t>0.0952</t>
  </si>
  <si>
    <t>RVI</t>
  </si>
  <si>
    <t>TO1T/00049737/0</t>
  </si>
  <si>
    <t>0.0035</t>
  </si>
  <si>
    <t>0.0049</t>
  </si>
  <si>
    <t>0.0508</t>
  </si>
  <si>
    <t>0.0046</t>
  </si>
  <si>
    <t>0.0102</t>
  </si>
  <si>
    <t>G-363</t>
  </si>
  <si>
    <t>TO1T/00035067/1</t>
  </si>
  <si>
    <t>G-358</t>
  </si>
  <si>
    <t>0.0549</t>
  </si>
  <si>
    <t>TO1T/00035073/6</t>
  </si>
  <si>
    <t>0.1765</t>
  </si>
  <si>
    <t>0.1590</t>
  </si>
  <si>
    <t>G-198</t>
  </si>
  <si>
    <t>0.2492</t>
  </si>
  <si>
    <t>0.1600</t>
  </si>
  <si>
    <t>TO1T/00031978/2</t>
  </si>
  <si>
    <t>Lz-RVI</t>
  </si>
  <si>
    <t>0.0892</t>
  </si>
  <si>
    <t>G-69</t>
  </si>
  <si>
    <t>1/2</t>
  </si>
  <si>
    <t>0.0478</t>
  </si>
  <si>
    <t>3/2</t>
  </si>
  <si>
    <t>0.0137</t>
  </si>
  <si>
    <t>0.0157</t>
  </si>
  <si>
    <t>13/4</t>
  </si>
  <si>
    <t>101/5</t>
  </si>
  <si>
    <t>101/6</t>
  </si>
  <si>
    <t>104/5</t>
  </si>
  <si>
    <t>0.0018</t>
  </si>
  <si>
    <t>101/3</t>
  </si>
  <si>
    <t>102/1</t>
  </si>
  <si>
    <t>0.0052</t>
  </si>
  <si>
    <t>105/1</t>
  </si>
  <si>
    <t>0.0074</t>
  </si>
  <si>
    <t>0.0301</t>
  </si>
  <si>
    <t>107/1</t>
  </si>
  <si>
    <t>0.0465</t>
  </si>
  <si>
    <t>0.0440</t>
  </si>
  <si>
    <t>DROGA POWIATOWA NR2032</t>
  </si>
  <si>
    <t>G-454</t>
  </si>
  <si>
    <t>0.0352</t>
  </si>
  <si>
    <t>Droga nr 2032</t>
  </si>
  <si>
    <t>166/2</t>
  </si>
  <si>
    <t>0.0221</t>
  </si>
  <si>
    <t>167/1</t>
  </si>
  <si>
    <t>0.0122</t>
  </si>
  <si>
    <t>168/1</t>
  </si>
  <si>
    <t>0.0495</t>
  </si>
  <si>
    <t>169/1</t>
  </si>
  <si>
    <t>170/3</t>
  </si>
  <si>
    <t>0.0362</t>
  </si>
  <si>
    <t>171/3</t>
  </si>
  <si>
    <t>0.0267</t>
  </si>
  <si>
    <t>171/4</t>
  </si>
  <si>
    <t>0.8100</t>
  </si>
  <si>
    <t>0.81</t>
  </si>
  <si>
    <t>1.2400</t>
  </si>
  <si>
    <t>1.24</t>
  </si>
  <si>
    <t>465/1</t>
  </si>
  <si>
    <t>0.0108</t>
  </si>
  <si>
    <t>466/3</t>
  </si>
  <si>
    <t>467/1</t>
  </si>
  <si>
    <t>0.0147</t>
  </si>
  <si>
    <t>472/1</t>
  </si>
  <si>
    <t>0.0066</t>
  </si>
  <si>
    <t>473/1</t>
  </si>
  <si>
    <t>Zarośle Cienkie</t>
  </si>
  <si>
    <t>G-158</t>
  </si>
  <si>
    <t>0.0535</t>
  </si>
  <si>
    <t>DROGA POWIATOWA NR 2004C</t>
  </si>
  <si>
    <t>0.0473</t>
  </si>
  <si>
    <t>G-139</t>
  </si>
  <si>
    <t>TO1T/00042295/0</t>
  </si>
  <si>
    <t>0.0519</t>
  </si>
  <si>
    <t>0.0718</t>
  </si>
  <si>
    <t>0.0585</t>
  </si>
  <si>
    <t>0.0332</t>
  </si>
  <si>
    <t>0.1436</t>
  </si>
  <si>
    <t>0.1550</t>
  </si>
  <si>
    <t>0.0659</t>
  </si>
  <si>
    <t>DROGA POWIATOWA NR 2040C</t>
  </si>
  <si>
    <t>63/7</t>
  </si>
  <si>
    <t>droga powiatowa nr 2040</t>
  </si>
  <si>
    <t>0.0173</t>
  </si>
  <si>
    <t>0.0597</t>
  </si>
  <si>
    <r>
      <t xml:space="preserve">S </t>
    </r>
    <r>
      <rPr>
        <i/>
        <sz val="8"/>
        <rFont val="Arial Narrow"/>
        <family val="2"/>
      </rPr>
      <t>pow:</t>
    </r>
  </si>
  <si>
    <t>176.2019</t>
  </si>
  <si>
    <r>
      <t>S (</t>
    </r>
    <r>
      <rPr>
        <i/>
        <sz val="8"/>
        <rFont val="Arial Narrow"/>
        <family val="2"/>
      </rPr>
      <t>pow x udział):</t>
    </r>
  </si>
  <si>
    <t>176.2019 ha</t>
  </si>
  <si>
    <r>
      <t>Budynki: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22</t>
    </r>
  </si>
  <si>
    <t>Numer</t>
  </si>
  <si>
    <t>Funkcja</t>
  </si>
  <si>
    <t>Kondygn.</t>
  </si>
  <si>
    <t>Pow. zab.</t>
  </si>
  <si>
    <t>Adres</t>
  </si>
  <si>
    <t>ewidenc.</t>
  </si>
  <si>
    <t>nad. / pod.</t>
  </si>
  <si>
    <r>
      <t>[m</t>
    </r>
    <r>
      <rPr>
        <i/>
        <vertAlign val="superscript"/>
        <sz val="7"/>
        <rFont val="Arial Narrow"/>
        <family val="2"/>
      </rPr>
      <t>2</t>
    </r>
    <r>
      <rPr>
        <i/>
        <sz val="7"/>
        <rFont val="Arial Narrow"/>
        <family val="2"/>
      </rPr>
      <t>]</t>
    </r>
  </si>
  <si>
    <t>B-10</t>
  </si>
  <si>
    <t>inne niemieszkalne</t>
  </si>
  <si>
    <t>1 / 0</t>
  </si>
  <si>
    <t>transportu i łączności</t>
  </si>
  <si>
    <t>1/0</t>
  </si>
  <si>
    <t>przemysłowe</t>
  </si>
  <si>
    <t>oświaty, nauki i kultury oraz budynki sportowe</t>
  </si>
  <si>
    <t>ul. Ks. Piotra Skargi 2</t>
  </si>
  <si>
    <t>1 / -</t>
  </si>
  <si>
    <t>szpitali i zakładów opieki medycznej</t>
  </si>
  <si>
    <t>2 / -</t>
  </si>
  <si>
    <t>B-56</t>
  </si>
  <si>
    <t>biurowe</t>
  </si>
  <si>
    <t>B-12</t>
  </si>
  <si>
    <t>-</t>
  </si>
  <si>
    <t>Wykaz nieruchomości - Miasto Toruń</t>
  </si>
  <si>
    <t>Jednostka</t>
  </si>
  <si>
    <t>Powierzchnia</t>
  </si>
  <si>
    <t>ha</t>
  </si>
  <si>
    <t>współwłaściciel</t>
  </si>
  <si>
    <t>10570/591316</t>
  </si>
  <si>
    <t>Obręb 54</t>
  </si>
  <si>
    <t>G.237</t>
  </si>
  <si>
    <t>046301</t>
  </si>
  <si>
    <t>11/21, 12, 13/2</t>
  </si>
  <si>
    <t>tereny mieszkaniowe, zabudowane</t>
  </si>
  <si>
    <t>0.5431</t>
  </si>
  <si>
    <t>TO1T/00054497/3</t>
  </si>
  <si>
    <t>Toruń Nad Strugą 2</t>
  </si>
  <si>
    <t>Obręb 43</t>
  </si>
  <si>
    <t>G.437</t>
  </si>
  <si>
    <t>zurbanizowane tereny niezabudowane</t>
  </si>
  <si>
    <t>Toruń. Polna 113F</t>
  </si>
  <si>
    <t>G.438</t>
  </si>
  <si>
    <t>Toruń, droga dojazdowa do ul. Polnej</t>
  </si>
  <si>
    <t>653/3820</t>
  </si>
  <si>
    <t>Inne tereny zabudowane</t>
  </si>
  <si>
    <t>TO1T/00066024/4</t>
  </si>
  <si>
    <t>Toruń. Polna 113C</t>
  </si>
  <si>
    <t>1467/2558</t>
  </si>
  <si>
    <t>Obręb 10</t>
  </si>
  <si>
    <t>G.418</t>
  </si>
  <si>
    <t>0.0232</t>
  </si>
  <si>
    <t>Toruń, Szosa Chelmińska 32</t>
  </si>
  <si>
    <t>2/0, 10/2, 1/0</t>
  </si>
  <si>
    <t>0.1366</t>
  </si>
  <si>
    <t>Toruń, Szosa Chelmińska 32, Bawarczyków 6</t>
  </si>
  <si>
    <t xml:space="preserve"> -Zębówiec</t>
  </si>
  <si>
    <t xml:space="preserve"> -Zamek Bierzgłowski</t>
  </si>
  <si>
    <t>Zmniejszenia: Likwidacja uszkodzonego zasilacza i telefaksu - 1.769 zł oraz wycofanie z użytkowania, po upływie licencji, programu antywirusowego - 174 zł.</t>
  </si>
  <si>
    <t>Budynki i lokale</t>
  </si>
  <si>
    <t>Zwiększenia: 13.676 - sprzęt komputerowy zakupiony w ramach realizacji projektów z programu Kapitał Ludzki, 59.231 - sprzęt komputerowy i elektroniczny przekazany przez CKU Toruń w ramach projektu "Szkoła dla Ciebie",  58.650 -środki Gospodarstwa Pomocniczego -urządzenia techniczne i narzędzia, wyposażenie pomieszczeń, sprzęt komputerowy 8.587 - dochody własne - wyposażenie internatu, 182.549 - inwestycja przystosowanie warsztatów na sale egzaminacyjne (w tym dofinansowanie z PFOŚ - 113.924zł) , 9.453 - wyposażenie przekazane przez Radę Rodziców, 190.056 - modernizacja oczyszczalni ścieków sfinansowana z Funduszu Ochrony Środowiska 221.504- środki budżetowe - centrala telefoniczna, montaż wndy towarowej, samochód do przewozu uczniów, sprzęt i wyposażenie pomieszczeń szkolnych             Zmniejszenia: 27.183 - sprzedaż 3 dźwigników samochodowych  41.367 - likwidacja urządzeń na warsztatach, krzeseł stolików i pozostałego wyposażenia</t>
  </si>
  <si>
    <t>WARTOŚĆ  MAJĄTKU  POWIATU  W  UKŁADZIE  PORÓWNAWCZYM,   DOCHODY  Z  MIENIA  POWIATU według  stanu  na  dzień  31-12-2009</t>
  </si>
  <si>
    <t>DPS Wielka Nieszawka</t>
  </si>
  <si>
    <r>
      <t>Zwiększeni</t>
    </r>
    <r>
      <rPr>
        <sz val="10"/>
        <rFont val="Times New Roman"/>
        <family val="1"/>
      </rPr>
      <t xml:space="preserve">a: 1). Inwestycje zwiększające wartość majątku w budynku przy ul Hallera 25 w Chełmży - 898.000 zł.( w tym ze środków PFOŚ 181.377zł ) . 2).Wykonanie systemu kontroli dostępu do pomieszczeń wydziału komunikacji - 19.917zł.  3 . Zakupiono ze środków inwestycyjnych sprzęt informatyczny ( zestawy komputerowe, serwer, urządzenie Upgrade tradeup fortigate)- 43.882zł, 4). Pozostałe zakupy ze środków inwestycyjnych (wykładziny, brama garażowa, lada do wydziału komunikacji - 27.040zł.  5) Ze środków PFGZGiK zakupiono sprzęt informatyczny - 31-769zł, zainstalowano system wentylacji - 22.680zl, zakupiono kserokopiarkę - 52.277zł, zamontowano regały, lady, wykładziny podłogowe - 71.924zł, pozostałe wyposażenie - 2.732zł  6). Ze środków przeznaczonych na kwalifikację wojskową uzupełniono wyposażenie - 7.467zł. 7.) W ramach bieżących wydatków budżetu zakupiono: - sprzęt informatyczny - 12.090zł, pozostałe wyposażenie - 26.950zł. 7.) Otrzymano nieodpłatnie sprzęt informatyczny z Powiatowego Urzędu Pracy -8.961zł, oraz z Głównego Urzędu Geodezji i Kartografii -32.676zł.  </t>
    </r>
  </si>
  <si>
    <r>
      <t xml:space="preserve"> Zwiększenia:1). </t>
    </r>
    <r>
      <rPr>
        <sz val="10"/>
        <rFont val="Times New Roman"/>
        <family val="1"/>
      </rPr>
      <t xml:space="preserve">Wprowadzono do ewidencji wykupione grunty pod drogi publiczne: Warszewice -113,931zł, Zębówiec - 72.896zł, Zamek Bierzgłowski 3.860zł.                        </t>
    </r>
  </si>
  <si>
    <t xml:space="preserve">Ponadto wydatkowano na urządzenie terenów zielonych w Placówce Opiekuńczo Wychowawczej kwotę 119tyś zł.nie stanowiącą środka trwałego. </t>
  </si>
  <si>
    <t xml:space="preserve">  8). zakup oprogramowania : ze środków inwestycyjnych - 854zł, z bieżących wydatków - 4.355zł.  9). W ramach realizacji projektów pomocowych zakupiono: sprzęt komputerowy - 18.329zł, kserokopiarki - 9.400zł, pozostały sprzęt - 3.721zł.</t>
  </si>
  <si>
    <t>Zmniejszenia: likwidacja zużytego wyposażenia -4.141zl</t>
  </si>
  <si>
    <t xml:space="preserve">Zwiększenia: Finansowana przez Starostwo Powiatowe w Toruniu  inwestycja dobudowy węzła sanitarnego. oraz przyłączeniem budynku do sieci gazowej 63.487,-.  Sanitariaty w budynku szkoły. 47.989,-. Zakupiono laptopy do użytku księgowości, sekretariatu szkoły  o łącznej wartości 6.144,-.Zakupiono w ramach pomocy dydaktycznych laptopy  - wartość 11.069,-, ekran - 465,-, radiomagnetofon 199,-, rzutnik pism 2.714,-, projektory 8.823,-. Z wydatków bieżących zakupiono: aparat telefoniczny i fax - 575,-, niszczarki - 1.653,-, odkurzacz 499,-. Zakupiono meble i drobne wyposażenie o wartości łącznej 10.073,-. Zakupiono książki do biblioteki szkolnej o wartości 978,-. Szkoła otrzymała telewizor o wartości -2.754,- jako darowiznę od firmy Sharp Manufacturing Poland Sp. z O.O.. </t>
  </si>
  <si>
    <t xml:space="preserve">Zwiększenia: zakupiono notebooki o wartości ogólnej 6.500zł, sprzęt nagłaśniający o wartości 3.400,- szafki oraz drobne wyposażenie o wartości 1.854,-. Zakupiono w ramach pomocy dydaktycznych instrumenty muzyczne tj.trzy akordeony, dwa fortepiany,pianino- ogólna wartość instrumentów muzycznych wyniosła  38.000,-.Zakupiono  program antywirusowy o wartości 199,-                                                                      </t>
  </si>
  <si>
    <t>Zwiększenia:1.  Ze środków PFOŚ -termomodernizacja budynku - 8.418zł,częściowe ocieplenie dachu segm.A - 19.828zł,  2. Instalacja systemu domofonowego - 12 000zł  3. Wyposażenie trzech stanowisk pracy przez PUP w Chełmży -55.200zł,  4. zakup komputera i sprzętu AGD - 5.568.</t>
  </si>
  <si>
    <t xml:space="preserve">zwiększenia: zakup wanny ( wymóg standardu ) 29 853zl, ze środków PFOŚ ocieplenie z wymianą pokrycia dachu nad wiatrołapem i wejściem głównym do budynku 8 000zł, zakup wyposażenia, sprzętu AGD i urządzeń  35.915zł </t>
  </si>
  <si>
    <t>Zwiększenia:Modernizacja Budynku nr 162 482,00,00 zakup :pompa 5 389,00, kocioł warzelny 9 150,00, projekt przebudowy windy- 44 800 oraz zakupiono wyposażenie do pokoi mieszkańców: łóżka, stoliki nocne, pościel, krzesła,mikser, materace zmywalne, stół rehabilitacyjny,tapczany- 43 883, maszynka do mielenia mięsa w GP-450.</t>
  </si>
  <si>
    <t xml:space="preserve">Zwiększenia:  zwiększenie wartości: zakup wyposażenia na doposażenie stanowisk pracy dla osób bezrobotnych, zgodnie z umową PUP nr 68/2009 z dnia 3-11-2009  32.746,-;  zakup wyposażenia  do ŚDS (mikrofony bezprz., wypal arka do drewna, szlifierka,lokówka do włosów, 3 szt. parawany, kosiarka, ekran na trójnogu, projektor, radiomagnetofon, zestaw komputerowy ) 8177,- ; zakup sprzętu (mikrofony bezprz., prostownik,zaparzacz do kawy i herbaty,, pralka, zestaw komputerowy,zlew, zabudowa kuchni terapeutycznej, zabudowa szafy w księgowości, zakup pościeli, kołder i poduszek) 15.276,-; zakup programu antywirusowego 976,-                                                                                                                                        </t>
  </si>
  <si>
    <t xml:space="preserve">  Zwiększenia inne: grupa 2 - protokoły przekazania-przejęcia - budowa chodników przez UG - 206.477 zł, przebudowy dróg powiatowych nr 2019C, 2021C, 2023C, 2132C (5 zadań - w tym 3 współfinansowane w ramach RPO) - 9.202.509 zł, przebudowa drogi nr 2006 Rozgarty-Górsk wraz z budową zatoki parkingowej dla obsługi ruchu turystycznego w miejscu pamięci Ks.J.Popiełuszki w m.Górsk - 390.796 zł (w tym: 250 tyś .zł ze środków UW), zakup materiałów do budowy chodników - 249.961zł, przebudowa mostu w m.Zamek Bierzgłowski - 940.007 zł, remont z budową drogi rowerowej o długości 957 mb w Łysomicach - 152.650 zł (PT - PFOŚiGW), budowa dróg rowerowych - 399.000 zł; grupa 4 - zakup 1 zestawu komputerowego - 1.635 zł oraz monitora - 414 zł ; grupa 6 - doposażenie stanowiska pracy robotnika - 16.978 zł (środki Funduszu Pracy); grupa 8 - zakup drobnego wyposażenia - 3.945 zł (wydatki bieżące). Zmniejszenia: likwidacja trwale uszkodzonych składników majątkowych: grupa 4 - 671, zł (monitor), zł, grupa 8 - 463 zł (protokoły Komisji likwidacyjnej).</t>
  </si>
  <si>
    <t>Zwiększenia: zakupiono zestaw komputerowy o wartości 2.999,-, regały i drobne wyposażenie  o wartości 2.420,-, test do badań pedagogicznych o wartości 488,-.Zakupiono program ESET oraz MS Office o łącznej wartości 315,-.                                          Zmniejszenia: likwidacja zużytego zestawu komputerowego o wartości 3.481,- oraz zużytych mebli i wyposażenia ( tj. szafki, fotel ,tablice, obrazy, radia, kwietniki, lampy) o wartości 1.144,-.</t>
  </si>
  <si>
    <t xml:space="preserve">Zwiększenia: 350.093 zł; z tego:  zakup notebooków, urządzeń wielofunkcyjnych, rozbudowa istniejących, a także położenie sieci komputerowych w nowym obiekcie w Toruniu, instalacja audio, szafa audio finansowanych z Funduszu Pracy na rozwój systemu informatycznego - 213.220zł, zakup z Funduszu Pracy telewizorów, projektorów multimedialnych - 26.387 zł,  zakup pozostałych środków trwałych tj. wyposażenia z Funduszu Pracy  -106.386 zł , zakupy ze środków PFRON - 4.100 zł,  </t>
  </si>
  <si>
    <t>Zmniejszenia:  161.881 zł , z tego: likwidacja zestawów komputerowych, kopiarek i monitorów, drukarek w wysokości 119.300 zł, likwidacja pozostałych środków trwałych na kwotę 17.815 zł, przeniesienie z ewidencji pozostałych środków trwałych do ewidencji pozabilansowe środków niskocennych 15.805 zł, nieodpłatne przekazanie sprzętu do Starostwa - 8.961zł</t>
  </si>
  <si>
    <t>zwiększenie udziałów w Szpitalu Powiatowym w Chełmży Spółka z o.o. - finansowane z kredytu bankowego (obligacje)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</si>
</sst>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"/>
    <numFmt numFmtId="166" formatCode="0.000"/>
    <numFmt numFmtId="167" formatCode="#,##0.0"/>
    <numFmt numFmtId="168" formatCode="#,##0.000"/>
    <numFmt numFmtId="169" formatCode="#,##0_ ;\-#,##0\ 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u val="single"/>
      <sz val="10"/>
      <color indexed="6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b/>
      <sz val="10"/>
      <name val="Arial CE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2"/>
      <name val="Arial Narrow"/>
      <family val="2"/>
    </font>
    <font>
      <i/>
      <sz val="8"/>
      <name val="Symbol"/>
      <family val="1"/>
    </font>
    <font>
      <sz val="9"/>
      <name val="Arial Narrow"/>
      <family val="2"/>
    </font>
    <font>
      <sz val="10"/>
      <name val="Arial Narrow"/>
      <family val="2"/>
    </font>
    <font>
      <i/>
      <sz val="7"/>
      <name val="Arial Narrow"/>
      <family val="2"/>
    </font>
    <font>
      <i/>
      <vertAlign val="superscript"/>
      <sz val="7"/>
      <name val="Arial Narrow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9"/>
      <name val="Times New Roman"/>
      <family val="1"/>
    </font>
    <font>
      <sz val="11.2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7.7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4" fontId="3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left" wrapText="1"/>
      <protection/>
    </xf>
    <xf numFmtId="49" fontId="9" fillId="0" borderId="13" xfId="0" applyNumberFormat="1" applyFont="1" applyFill="1" applyBorder="1" applyAlignment="1" applyProtection="1">
      <alignment horizontal="right" vertical="center" wrapText="1"/>
      <protection/>
    </xf>
    <xf numFmtId="3" fontId="9" fillId="0" borderId="13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Fill="1" applyBorder="1" applyAlignment="1" applyProtection="1">
      <alignment horizontal="righ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Fill="1" applyBorder="1" applyAlignment="1" applyProtection="1">
      <alignment horizontal="right" vertical="center" wrapText="1"/>
      <protection/>
    </xf>
    <xf numFmtId="3" fontId="9" fillId="0" borderId="16" xfId="0" applyNumberFormat="1" applyFont="1" applyFill="1" applyBorder="1" applyAlignment="1" applyProtection="1">
      <alignment horizontal="right" vertical="center" wrapText="1"/>
      <protection/>
    </xf>
    <xf numFmtId="3" fontId="9" fillId="0" borderId="17" xfId="0" applyNumberFormat="1" applyFont="1" applyFill="1" applyBorder="1" applyAlignment="1" applyProtection="1">
      <alignment horizontal="right" vertical="center"/>
      <protection/>
    </xf>
    <xf numFmtId="49" fontId="9" fillId="0" borderId="18" xfId="0" applyNumberFormat="1" applyFont="1" applyFill="1" applyBorder="1" applyAlignment="1" applyProtection="1">
      <alignment horizontal="right" vertical="center" wrapText="1"/>
      <protection/>
    </xf>
    <xf numFmtId="3" fontId="9" fillId="0" borderId="18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horizontal="right" vertical="center" wrapText="1"/>
      <protection/>
    </xf>
    <xf numFmtId="3" fontId="9" fillId="0" borderId="21" xfId="0" applyNumberFormat="1" applyFont="1" applyFill="1" applyBorder="1" applyAlignment="1" applyProtection="1">
      <alignment horizontal="right" vertical="center" wrapText="1"/>
      <protection/>
    </xf>
    <xf numFmtId="3" fontId="9" fillId="0" borderId="22" xfId="0" applyNumberFormat="1" applyFont="1" applyFill="1" applyBorder="1" applyAlignment="1" applyProtection="1">
      <alignment horizontal="right" vertical="center"/>
      <protection/>
    </xf>
    <xf numFmtId="0" fontId="12" fillId="0" borderId="23" xfId="0" applyFont="1" applyFill="1" applyBorder="1" applyAlignment="1">
      <alignment vertical="top" wrapText="1"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49" fontId="9" fillId="0" borderId="25" xfId="0" applyNumberFormat="1" applyFont="1" applyFill="1" applyBorder="1" applyAlignment="1" applyProtection="1">
      <alignment horizontal="right" vertical="center" wrapText="1"/>
      <protection/>
    </xf>
    <xf numFmtId="3" fontId="9" fillId="0" borderId="25" xfId="0" applyNumberFormat="1" applyFont="1" applyFill="1" applyBorder="1" applyAlignment="1" applyProtection="1">
      <alignment horizontal="right" vertical="center" wrapText="1"/>
      <protection/>
    </xf>
    <xf numFmtId="3" fontId="9" fillId="0" borderId="26" xfId="0" applyNumberFormat="1" applyFont="1" applyFill="1" applyBorder="1" applyAlignment="1" applyProtection="1">
      <alignment horizontal="right" vertical="center"/>
      <protection/>
    </xf>
    <xf numFmtId="3" fontId="9" fillId="0" borderId="14" xfId="0" applyNumberFormat="1" applyFont="1" applyFill="1" applyBorder="1" applyAlignment="1" applyProtection="1">
      <alignment horizontal="right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49" fontId="9" fillId="0" borderId="28" xfId="0" applyNumberFormat="1" applyFont="1" applyFill="1" applyBorder="1" applyAlignment="1" applyProtection="1">
      <alignment horizontal="right" vertical="center" wrapText="1"/>
      <protection/>
    </xf>
    <xf numFmtId="3" fontId="9" fillId="0" borderId="28" xfId="0" applyNumberFormat="1" applyFont="1" applyFill="1" applyBorder="1" applyAlignment="1" applyProtection="1">
      <alignment horizontal="right" vertical="center" wrapText="1"/>
      <protection/>
    </xf>
    <xf numFmtId="3" fontId="9" fillId="0" borderId="29" xfId="0" applyNumberFormat="1" applyFont="1" applyFill="1" applyBorder="1" applyAlignment="1" applyProtection="1">
      <alignment horizontal="right" vertical="center"/>
      <protection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49" fontId="9" fillId="0" borderId="31" xfId="0" applyNumberFormat="1" applyFont="1" applyFill="1" applyBorder="1" applyAlignment="1" applyProtection="1">
      <alignment horizontal="right" vertical="center" wrapText="1"/>
      <protection/>
    </xf>
    <xf numFmtId="3" fontId="9" fillId="0" borderId="31" xfId="0" applyNumberFormat="1" applyFont="1" applyFill="1" applyBorder="1" applyAlignment="1" applyProtection="1">
      <alignment horizontal="right" vertical="center" wrapText="1"/>
      <protection/>
    </xf>
    <xf numFmtId="3" fontId="9" fillId="0" borderId="32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vertical="top" wrapText="1"/>
      <protection/>
    </xf>
    <xf numFmtId="49" fontId="9" fillId="0" borderId="33" xfId="0" applyNumberFormat="1" applyFont="1" applyFill="1" applyBorder="1" applyAlignment="1" applyProtection="1">
      <alignment horizontal="right" vertical="top"/>
      <protection/>
    </xf>
    <xf numFmtId="3" fontId="9" fillId="0" borderId="33" xfId="0" applyNumberFormat="1" applyFont="1" applyFill="1" applyBorder="1" applyAlignment="1" applyProtection="1">
      <alignment horizontal="right" vertical="top"/>
      <protection/>
    </xf>
    <xf numFmtId="3" fontId="9" fillId="0" borderId="34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3" fontId="9" fillId="0" borderId="16" xfId="0" applyNumberFormat="1" applyFont="1" applyFill="1" applyBorder="1" applyAlignment="1" applyProtection="1">
      <alignment horizontal="right" vertical="top"/>
      <protection/>
    </xf>
    <xf numFmtId="3" fontId="9" fillId="0" borderId="17" xfId="0" applyNumberFormat="1" applyFont="1" applyFill="1" applyBorder="1" applyAlignment="1" applyProtection="1">
      <alignment horizontal="right" vertical="top"/>
      <protection/>
    </xf>
    <xf numFmtId="0" fontId="9" fillId="0" borderId="21" xfId="0" applyNumberFormat="1" applyFont="1" applyFill="1" applyBorder="1" applyAlignment="1" applyProtection="1">
      <alignment vertical="top" wrapText="1"/>
      <protection/>
    </xf>
    <xf numFmtId="49" fontId="9" fillId="0" borderId="21" xfId="0" applyNumberFormat="1" applyFont="1" applyFill="1" applyBorder="1" applyAlignment="1" applyProtection="1">
      <alignment horizontal="right" vertical="top"/>
      <protection/>
    </xf>
    <xf numFmtId="3" fontId="9" fillId="0" borderId="21" xfId="0" applyNumberFormat="1" applyFont="1" applyFill="1" applyBorder="1" applyAlignment="1" applyProtection="1">
      <alignment horizontal="right" vertical="top"/>
      <protection/>
    </xf>
    <xf numFmtId="3" fontId="9" fillId="0" borderId="22" xfId="0" applyNumberFormat="1" applyFont="1" applyFill="1" applyBorder="1" applyAlignment="1" applyProtection="1">
      <alignment horizontal="right" vertical="top"/>
      <protection/>
    </xf>
    <xf numFmtId="49" fontId="9" fillId="0" borderId="13" xfId="0" applyNumberFormat="1" applyFont="1" applyFill="1" applyBorder="1" applyAlignment="1" applyProtection="1">
      <alignment horizontal="right" vertical="top"/>
      <protection/>
    </xf>
    <xf numFmtId="3" fontId="9" fillId="0" borderId="13" xfId="0" applyNumberFormat="1" applyFont="1" applyFill="1" applyBorder="1" applyAlignment="1" applyProtection="1">
      <alignment horizontal="right" vertical="top"/>
      <protection/>
    </xf>
    <xf numFmtId="3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28" xfId="0" applyNumberFormat="1" applyFont="1" applyFill="1" applyBorder="1" applyAlignment="1" applyProtection="1">
      <alignment/>
      <protection/>
    </xf>
    <xf numFmtId="49" fontId="9" fillId="0" borderId="28" xfId="0" applyNumberFormat="1" applyFont="1" applyFill="1" applyBorder="1" applyAlignment="1" applyProtection="1">
      <alignment horizontal="right" vertical="top"/>
      <protection/>
    </xf>
    <xf numFmtId="3" fontId="9" fillId="0" borderId="28" xfId="0" applyNumberFormat="1" applyFont="1" applyFill="1" applyBorder="1" applyAlignment="1" applyProtection="1">
      <alignment horizontal="right" vertical="top"/>
      <protection/>
    </xf>
    <xf numFmtId="3" fontId="9" fillId="0" borderId="29" xfId="0" applyNumberFormat="1" applyFont="1" applyFill="1" applyBorder="1" applyAlignment="1" applyProtection="1">
      <alignment horizontal="right" vertical="top"/>
      <protection/>
    </xf>
    <xf numFmtId="0" fontId="9" fillId="0" borderId="16" xfId="0" applyNumberFormat="1" applyFont="1" applyFill="1" applyBorder="1" applyAlignment="1" applyProtection="1">
      <alignment vertical="top" wrapText="1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9" fillId="0" borderId="18" xfId="0" applyNumberFormat="1" applyFont="1" applyFill="1" applyBorder="1" applyAlignment="1" applyProtection="1">
      <alignment vertical="top" wrapText="1"/>
      <protection/>
    </xf>
    <xf numFmtId="3" fontId="9" fillId="0" borderId="16" xfId="0" applyNumberFormat="1" applyFont="1" applyFill="1" applyBorder="1" applyAlignment="1" applyProtection="1">
      <alignment horizontal="right" vertical="top"/>
      <protection/>
    </xf>
    <xf numFmtId="0" fontId="9" fillId="0" borderId="16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 horizontal="right" vertical="top"/>
      <protection/>
    </xf>
    <xf numFmtId="49" fontId="9" fillId="0" borderId="28" xfId="0" applyNumberFormat="1" applyFont="1" applyFill="1" applyBorder="1" applyAlignment="1" applyProtection="1">
      <alignment horizontal="right" vertical="top" wrapText="1"/>
      <protection/>
    </xf>
    <xf numFmtId="49" fontId="9" fillId="0" borderId="16" xfId="0" applyNumberFormat="1" applyFont="1" applyFill="1" applyBorder="1" applyAlignment="1" applyProtection="1">
      <alignment horizontal="right" vertical="top" wrapText="1"/>
      <protection/>
    </xf>
    <xf numFmtId="0" fontId="8" fillId="0" borderId="23" xfId="0" applyNumberFormat="1" applyFont="1" applyFill="1" applyBorder="1" applyAlignment="1" applyProtection="1">
      <alignment vertical="center" wrapText="1"/>
      <protection/>
    </xf>
    <xf numFmtId="2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16" xfId="0" applyNumberFormat="1" applyFont="1" applyFill="1" applyBorder="1" applyAlignment="1" applyProtection="1">
      <alignment vertical="top"/>
      <protection/>
    </xf>
    <xf numFmtId="0" fontId="9" fillId="0" borderId="24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righ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3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9" fillId="0" borderId="13" xfId="0" applyNumberFormat="1" applyFont="1" applyFill="1" applyBorder="1" applyAlignment="1" applyProtection="1">
      <alignment/>
      <protection/>
    </xf>
    <xf numFmtId="3" fontId="9" fillId="0" borderId="13" xfId="0" applyNumberFormat="1" applyFont="1" applyFill="1" applyBorder="1" applyAlignment="1" applyProtection="1">
      <alignment horizontal="right" vertical="center"/>
      <protection/>
    </xf>
    <xf numFmtId="3" fontId="9" fillId="0" borderId="14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top" wrapText="1"/>
      <protection/>
    </xf>
    <xf numFmtId="2" fontId="9" fillId="0" borderId="16" xfId="0" applyNumberFormat="1" applyFont="1" applyFill="1" applyBorder="1" applyAlignment="1" applyProtection="1">
      <alignment horizontal="right" vertical="top"/>
      <protection/>
    </xf>
    <xf numFmtId="0" fontId="9" fillId="0" borderId="35" xfId="0" applyNumberFormat="1" applyFont="1" applyFill="1" applyBorder="1" applyAlignment="1" applyProtection="1">
      <alignment vertical="top" wrapText="1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49" fontId="9" fillId="0" borderId="10" xfId="0" applyNumberFormat="1" applyFont="1" applyFill="1" applyBorder="1" applyAlignment="1" applyProtection="1">
      <alignment horizontal="right" vertical="top" wrapText="1"/>
      <protection/>
    </xf>
    <xf numFmtId="4" fontId="9" fillId="0" borderId="10" xfId="0" applyNumberFormat="1" applyFont="1" applyFill="1" applyBorder="1" applyAlignment="1" applyProtection="1">
      <alignment horizontal="right" vertical="top"/>
      <protection/>
    </xf>
    <xf numFmtId="3" fontId="9" fillId="0" borderId="11" xfId="0" applyNumberFormat="1" applyFont="1" applyFill="1" applyBorder="1" applyAlignment="1" applyProtection="1">
      <alignment horizontal="right" vertical="top"/>
      <protection/>
    </xf>
    <xf numFmtId="0" fontId="9" fillId="0" borderId="36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top" wrapText="1"/>
      <protection/>
    </xf>
    <xf numFmtId="49" fontId="9" fillId="0" borderId="13" xfId="0" applyNumberFormat="1" applyFont="1" applyFill="1" applyBorder="1" applyAlignment="1" applyProtection="1">
      <alignment horizontal="right" vertical="top" wrapText="1"/>
      <protection/>
    </xf>
    <xf numFmtId="3" fontId="9" fillId="0" borderId="14" xfId="0" applyNumberFormat="1" applyFont="1" applyFill="1" applyBorder="1" applyAlignment="1" applyProtection="1">
      <alignment horizontal="right" vertical="top" wrapText="1"/>
      <protection/>
    </xf>
    <xf numFmtId="49" fontId="9" fillId="0" borderId="33" xfId="0" applyNumberFormat="1" applyFont="1" applyFill="1" applyBorder="1" applyAlignment="1" applyProtection="1">
      <alignment horizontal="right" vertical="top" wrapText="1"/>
      <protection/>
    </xf>
    <xf numFmtId="3" fontId="9" fillId="0" borderId="34" xfId="0" applyNumberFormat="1" applyFont="1" applyFill="1" applyBorder="1" applyAlignment="1" applyProtection="1">
      <alignment horizontal="right" vertical="top" wrapText="1"/>
      <protection/>
    </xf>
    <xf numFmtId="3" fontId="9" fillId="0" borderId="17" xfId="0" applyNumberFormat="1" applyFont="1" applyFill="1" applyBorder="1" applyAlignment="1" applyProtection="1">
      <alignment horizontal="right" vertical="top" wrapText="1"/>
      <protection/>
    </xf>
    <xf numFmtId="0" fontId="9" fillId="0" borderId="20" xfId="0" applyNumberFormat="1" applyFont="1" applyFill="1" applyBorder="1" applyAlignment="1" applyProtection="1">
      <alignment vertical="top" wrapText="1"/>
      <protection/>
    </xf>
    <xf numFmtId="0" fontId="0" fillId="0" borderId="21" xfId="0" applyBorder="1" applyAlignment="1">
      <alignment vertical="center" wrapText="1"/>
    </xf>
    <xf numFmtId="49" fontId="9" fillId="0" borderId="21" xfId="0" applyNumberFormat="1" applyFont="1" applyFill="1" applyBorder="1" applyAlignment="1" applyProtection="1">
      <alignment horizontal="right" vertical="top" wrapText="1"/>
      <protection/>
    </xf>
    <xf numFmtId="3" fontId="9" fillId="0" borderId="22" xfId="0" applyNumberFormat="1" applyFont="1" applyFill="1" applyBorder="1" applyAlignment="1" applyProtection="1">
      <alignment horizontal="right" vertical="top" wrapText="1"/>
      <protection/>
    </xf>
    <xf numFmtId="3" fontId="8" fillId="0" borderId="25" xfId="0" applyNumberFormat="1" applyFont="1" applyFill="1" applyBorder="1" applyAlignment="1" applyProtection="1">
      <alignment horizontal="right" vertical="center"/>
      <protection/>
    </xf>
    <xf numFmtId="3" fontId="8" fillId="0" borderId="26" xfId="0" applyNumberFormat="1" applyFont="1" applyFill="1" applyBorder="1" applyAlignment="1" applyProtection="1">
      <alignment horizontal="right" vertical="center"/>
      <protection/>
    </xf>
    <xf numFmtId="3" fontId="9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37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49" fontId="17" fillId="0" borderId="30" xfId="0" applyNumberFormat="1" applyFont="1" applyBorder="1" applyAlignment="1">
      <alignment horizontal="center" wrapText="1"/>
    </xf>
    <xf numFmtId="0" fontId="17" fillId="0" borderId="30" xfId="0" applyFont="1" applyBorder="1" applyAlignment="1">
      <alignment horizontal="left" wrapText="1"/>
    </xf>
    <xf numFmtId="0" fontId="10" fillId="0" borderId="30" xfId="0" applyFont="1" applyBorder="1" applyAlignment="1">
      <alignment horizontal="center" wrapText="1"/>
    </xf>
    <xf numFmtId="0" fontId="17" fillId="0" borderId="39" xfId="0" applyFont="1" applyBorder="1" applyAlignment="1">
      <alignment horizontal="center" wrapText="1"/>
    </xf>
    <xf numFmtId="0" fontId="17" fillId="0" borderId="39" xfId="0" applyFont="1" applyBorder="1" applyAlignment="1">
      <alignment horizontal="left" wrapText="1"/>
    </xf>
    <xf numFmtId="0" fontId="18" fillId="0" borderId="0" xfId="0" applyFont="1" applyAlignment="1">
      <alignment horizontal="left"/>
    </xf>
    <xf numFmtId="0" fontId="19" fillId="0" borderId="16" xfId="0" applyFont="1" applyBorder="1" applyAlignment="1">
      <alignment horizontal="right" wrapText="1"/>
    </xf>
    <xf numFmtId="0" fontId="17" fillId="0" borderId="15" xfId="0" applyFont="1" applyBorder="1" applyAlignment="1">
      <alignment horizontal="left" wrapText="1"/>
    </xf>
    <xf numFmtId="49" fontId="19" fillId="0" borderId="15" xfId="0" applyNumberFormat="1" applyFont="1" applyBorder="1" applyAlignment="1">
      <alignment horizontal="right" wrapText="1"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justify"/>
    </xf>
    <xf numFmtId="49" fontId="16" fillId="0" borderId="40" xfId="0" applyNumberFormat="1" applyFont="1" applyBorder="1" applyAlignment="1">
      <alignment horizontal="center" wrapText="1"/>
    </xf>
    <xf numFmtId="0" fontId="22" fillId="0" borderId="40" xfId="0" applyFont="1" applyBorder="1" applyAlignment="1">
      <alignment horizontal="center" wrapText="1"/>
    </xf>
    <xf numFmtId="49" fontId="16" fillId="0" borderId="37" xfId="0" applyNumberFormat="1" applyFont="1" applyBorder="1" applyAlignment="1">
      <alignment horizontal="center" wrapText="1"/>
    </xf>
    <xf numFmtId="0" fontId="22" fillId="0" borderId="37" xfId="0" applyFont="1" applyBorder="1" applyAlignment="1">
      <alignment horizontal="center" wrapText="1"/>
    </xf>
    <xf numFmtId="0" fontId="17" fillId="0" borderId="30" xfId="0" applyFont="1" applyBorder="1" applyAlignment="1">
      <alignment horizontal="right" wrapText="1"/>
    </xf>
    <xf numFmtId="49" fontId="17" fillId="0" borderId="16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4" fontId="9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Font="1" applyAlignment="1">
      <alignment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wrapText="1"/>
    </xf>
    <xf numFmtId="1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26" fillId="0" borderId="0" xfId="0" applyFont="1" applyAlignment="1">
      <alignment/>
    </xf>
    <xf numFmtId="3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wrapText="1"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wrapText="1"/>
    </xf>
    <xf numFmtId="3" fontId="3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0" fontId="3" fillId="0" borderId="44" xfId="0" applyFont="1" applyBorder="1" applyAlignment="1">
      <alignment horizontal="left" vertical="center" wrapText="1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 vertical="center" wrapText="1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wrapText="1"/>
    </xf>
    <xf numFmtId="3" fontId="3" fillId="0" borderId="25" xfId="0" applyNumberFormat="1" applyFont="1" applyBorder="1" applyAlignment="1">
      <alignment/>
    </xf>
    <xf numFmtId="3" fontId="3" fillId="0" borderId="51" xfId="0" applyNumberFormat="1" applyFont="1" applyBorder="1" applyAlignment="1">
      <alignment/>
    </xf>
    <xf numFmtId="0" fontId="3" fillId="0" borderId="52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wrapText="1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42" xfId="0" applyFont="1" applyBorder="1" applyAlignment="1">
      <alignment horizontal="right" wrapText="1"/>
    </xf>
    <xf numFmtId="0" fontId="3" fillId="0" borderId="44" xfId="0" applyFont="1" applyBorder="1" applyAlignment="1">
      <alignment vertical="top"/>
    </xf>
    <xf numFmtId="3" fontId="3" fillId="0" borderId="29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0" fontId="3" fillId="0" borderId="44" xfId="0" applyFont="1" applyBorder="1" applyAlignment="1">
      <alignment vertical="top" wrapText="1"/>
    </xf>
    <xf numFmtId="3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vertical="center" wrapText="1"/>
    </xf>
    <xf numFmtId="3" fontId="3" fillId="0" borderId="26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3" fillId="0" borderId="28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wrapText="1"/>
    </xf>
    <xf numFmtId="0" fontId="3" fillId="0" borderId="44" xfId="0" applyFont="1" applyBorder="1" applyAlignment="1">
      <alignment vertical="center" wrapText="1"/>
    </xf>
    <xf numFmtId="3" fontId="3" fillId="0" borderId="43" xfId="0" applyNumberFormat="1" applyFont="1" applyBorder="1" applyAlignment="1">
      <alignment/>
    </xf>
    <xf numFmtId="0" fontId="3" fillId="0" borderId="44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25" xfId="0" applyFont="1" applyBorder="1" applyAlignment="1">
      <alignment wrapText="1"/>
    </xf>
    <xf numFmtId="0" fontId="3" fillId="0" borderId="52" xfId="0" applyFont="1" applyBorder="1" applyAlignment="1">
      <alignment vertical="center" wrapText="1"/>
    </xf>
    <xf numFmtId="3" fontId="3" fillId="0" borderId="29" xfId="0" applyNumberFormat="1" applyFont="1" applyBorder="1" applyAlignment="1">
      <alignment/>
    </xf>
    <xf numFmtId="4" fontId="3" fillId="0" borderId="0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right" wrapText="1"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5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0" fontId="3" fillId="0" borderId="4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36" xfId="0" applyFont="1" applyBorder="1" applyAlignment="1">
      <alignment/>
    </xf>
    <xf numFmtId="0" fontId="3" fillId="0" borderId="12" xfId="0" applyFont="1" applyBorder="1" applyAlignment="1">
      <alignment wrapText="1"/>
    </xf>
    <xf numFmtId="3" fontId="3" fillId="0" borderId="53" xfId="0" applyNumberFormat="1" applyFont="1" applyBorder="1" applyAlignment="1">
      <alignment/>
    </xf>
    <xf numFmtId="0" fontId="3" fillId="0" borderId="39" xfId="0" applyFont="1" applyBorder="1" applyAlignment="1">
      <alignment wrapText="1"/>
    </xf>
    <xf numFmtId="0" fontId="3" fillId="0" borderId="52" xfId="0" applyFont="1" applyBorder="1" applyAlignment="1">
      <alignment/>
    </xf>
    <xf numFmtId="0" fontId="3" fillId="0" borderId="35" xfId="0" applyFont="1" applyBorder="1" applyAlignment="1">
      <alignment wrapText="1"/>
    </xf>
    <xf numFmtId="3" fontId="3" fillId="0" borderId="54" xfId="0" applyNumberFormat="1" applyFont="1" applyBorder="1" applyAlignment="1">
      <alignment/>
    </xf>
    <xf numFmtId="3" fontId="3" fillId="0" borderId="55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56" xfId="0" applyNumberFormat="1" applyFont="1" applyBorder="1" applyAlignment="1">
      <alignment/>
    </xf>
    <xf numFmtId="4" fontId="0" fillId="0" borderId="0" xfId="0" applyNumberFormat="1" applyFont="1" applyBorder="1" applyAlignment="1">
      <alignment horizontal="left" vertical="center" wrapText="1"/>
    </xf>
    <xf numFmtId="4" fontId="3" fillId="0" borderId="29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3" fontId="3" fillId="0" borderId="29" xfId="0" applyNumberFormat="1" applyFont="1" applyFill="1" applyBorder="1" applyAlignment="1">
      <alignment/>
    </xf>
    <xf numFmtId="0" fontId="3" fillId="0" borderId="44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2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3" fontId="3" fillId="0" borderId="4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4" fontId="5" fillId="0" borderId="0" xfId="0" applyNumberFormat="1" applyFont="1" applyBorder="1" applyAlignment="1">
      <alignment horizontal="left" vertical="top" wrapText="1"/>
    </xf>
    <xf numFmtId="3" fontId="3" fillId="0" borderId="39" xfId="0" applyNumberFormat="1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3" fontId="3" fillId="0" borderId="28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3" fontId="3" fillId="0" borderId="57" xfId="0" applyNumberFormat="1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3" fillId="0" borderId="57" xfId="0" applyFont="1" applyBorder="1" applyAlignment="1">
      <alignment/>
    </xf>
    <xf numFmtId="0" fontId="3" fillId="0" borderId="23" xfId="0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17" fillId="0" borderId="16" xfId="0" applyFont="1" applyBorder="1" applyAlignment="1">
      <alignment horizontal="center" wrapText="1"/>
    </xf>
    <xf numFmtId="49" fontId="17" fillId="0" borderId="16" xfId="0" applyNumberFormat="1" applyFont="1" applyBorder="1" applyAlignment="1">
      <alignment horizontal="center" wrapText="1"/>
    </xf>
    <xf numFmtId="0" fontId="17" fillId="0" borderId="16" xfId="0" applyFont="1" applyBorder="1" applyAlignment="1">
      <alignment horizontal="left" wrapText="1"/>
    </xf>
    <xf numFmtId="49" fontId="17" fillId="0" borderId="15" xfId="0" applyNumberFormat="1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17" fillId="0" borderId="27" xfId="0" applyFont="1" applyBorder="1" applyAlignment="1">
      <alignment horizontal="left" wrapText="1"/>
    </xf>
    <xf numFmtId="0" fontId="10" fillId="0" borderId="16" xfId="0" applyFont="1" applyBorder="1" applyAlignment="1">
      <alignment horizontal="center" wrapText="1"/>
    </xf>
    <xf numFmtId="0" fontId="17" fillId="0" borderId="16" xfId="0" applyFont="1" applyBorder="1" applyAlignment="1">
      <alignment horizontal="right" wrapText="1"/>
    </xf>
    <xf numFmtId="0" fontId="17" fillId="0" borderId="0" xfId="0" applyFont="1" applyBorder="1" applyAlignment="1">
      <alignment horizontal="center" wrapText="1"/>
    </xf>
    <xf numFmtId="49" fontId="17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right" wrapText="1"/>
    </xf>
    <xf numFmtId="0" fontId="3" fillId="0" borderId="44" xfId="0" applyFont="1" applyBorder="1" applyAlignment="1">
      <alignment vertical="top" wrapText="1"/>
    </xf>
    <xf numFmtId="0" fontId="3" fillId="0" borderId="52" xfId="0" applyFont="1" applyBorder="1" applyAlignment="1">
      <alignment vertical="top" wrapText="1"/>
    </xf>
    <xf numFmtId="4" fontId="5" fillId="0" borderId="36" xfId="0" applyNumberFormat="1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5" fillId="0" borderId="44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4" fontId="3" fillId="0" borderId="36" xfId="0" applyNumberFormat="1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44" xfId="0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6" xfId="0" applyFont="1" applyBorder="1" applyAlignment="1">
      <alignment wrapText="1"/>
    </xf>
    <xf numFmtId="0" fontId="3" fillId="0" borderId="45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left" vertical="center" wrapText="1"/>
    </xf>
    <xf numFmtId="0" fontId="5" fillId="0" borderId="36" xfId="0" applyFont="1" applyBorder="1" applyAlignment="1">
      <alignment vertical="top" wrapText="1"/>
    </xf>
    <xf numFmtId="0" fontId="3" fillId="0" borderId="44" xfId="0" applyFont="1" applyBorder="1" applyAlignment="1">
      <alignment vertical="top"/>
    </xf>
    <xf numFmtId="0" fontId="3" fillId="0" borderId="52" xfId="0" applyFont="1" applyBorder="1" applyAlignment="1">
      <alignment vertical="center" wrapText="1"/>
    </xf>
    <xf numFmtId="0" fontId="3" fillId="0" borderId="36" xfId="0" applyFont="1" applyBorder="1" applyAlignment="1">
      <alignment vertical="top" wrapText="1"/>
    </xf>
    <xf numFmtId="4" fontId="3" fillId="0" borderId="36" xfId="0" applyNumberFormat="1" applyFont="1" applyBorder="1" applyAlignment="1">
      <alignment vertical="center" wrapText="1"/>
    </xf>
    <xf numFmtId="4" fontId="5" fillId="0" borderId="44" xfId="0" applyNumberFormat="1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8" fillId="0" borderId="58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8" fillId="0" borderId="36" xfId="0" applyNumberFormat="1" applyFont="1" applyFill="1" applyBorder="1" applyAlignment="1" applyProtection="1">
      <alignment vertical="top" wrapText="1"/>
      <protection/>
    </xf>
    <xf numFmtId="0" fontId="12" fillId="0" borderId="44" xfId="0" applyFont="1" applyFill="1" applyBorder="1" applyAlignment="1">
      <alignment vertical="top" wrapText="1"/>
    </xf>
    <xf numFmtId="0" fontId="12" fillId="0" borderId="52" xfId="0" applyFont="1" applyFill="1" applyBorder="1" applyAlignment="1">
      <alignment vertical="top" wrapText="1"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top"/>
      <protection/>
    </xf>
    <xf numFmtId="0" fontId="9" fillId="0" borderId="39" xfId="0" applyNumberFormat="1" applyFont="1" applyFill="1" applyBorder="1" applyAlignment="1" applyProtection="1">
      <alignment horizontal="center" vertical="top"/>
      <protection/>
    </xf>
    <xf numFmtId="0" fontId="9" fillId="0" borderId="35" xfId="0" applyNumberFormat="1" applyFont="1" applyFill="1" applyBorder="1" applyAlignment="1" applyProtection="1">
      <alignment horizontal="center" vertical="top"/>
      <protection/>
    </xf>
    <xf numFmtId="0" fontId="8" fillId="0" borderId="61" xfId="0" applyNumberFormat="1" applyFont="1" applyFill="1" applyBorder="1" applyAlignment="1" applyProtection="1">
      <alignment horizontal="center" vertical="center" wrapText="1"/>
      <protection/>
    </xf>
    <xf numFmtId="0" fontId="8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top" wrapText="1"/>
      <protection/>
    </xf>
    <xf numFmtId="0" fontId="8" fillId="0" borderId="44" xfId="0" applyNumberFormat="1" applyFont="1" applyFill="1" applyBorder="1" applyAlignment="1" applyProtection="1">
      <alignment horizontal="center" vertical="top" wrapText="1"/>
      <protection/>
    </xf>
    <xf numFmtId="0" fontId="0" fillId="0" borderId="44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8" fillId="0" borderId="36" xfId="0" applyNumberFormat="1" applyFont="1" applyFill="1" applyBorder="1" applyAlignment="1" applyProtection="1">
      <alignment horizontal="center" vertical="top" wrapText="1"/>
      <protection/>
    </xf>
    <xf numFmtId="0" fontId="8" fillId="0" borderId="44" xfId="0" applyNumberFormat="1" applyFont="1" applyFill="1" applyBorder="1" applyAlignment="1" applyProtection="1">
      <alignment horizontal="center" vertical="top" wrapText="1"/>
      <protection/>
    </xf>
    <xf numFmtId="0" fontId="8" fillId="0" borderId="5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39" xfId="0" applyNumberFormat="1" applyFont="1" applyFill="1" applyBorder="1" applyAlignment="1" applyProtection="1">
      <alignment horizontal="center" vertical="top" wrapText="1"/>
      <protection/>
    </xf>
    <xf numFmtId="0" fontId="9" fillId="0" borderId="3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8" xfId="0" applyNumberFormat="1" applyFont="1" applyFill="1" applyBorder="1" applyAlignment="1" applyProtection="1">
      <alignment horizontal="center" vertical="top" wrapText="1"/>
      <protection/>
    </xf>
    <xf numFmtId="0" fontId="9" fillId="0" borderId="31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28" xfId="0" applyNumberFormat="1" applyFont="1" applyFill="1" applyBorder="1" applyAlignment="1" applyProtection="1">
      <alignment horizontal="center" vertical="top" wrapText="1"/>
      <protection/>
    </xf>
    <xf numFmtId="0" fontId="9" fillId="0" borderId="31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vertical="top" wrapText="1"/>
      <protection/>
    </xf>
    <xf numFmtId="0" fontId="0" fillId="0" borderId="16" xfId="0" applyFont="1" applyBorder="1" applyAlignment="1">
      <alignment vertical="top"/>
    </xf>
    <xf numFmtId="0" fontId="9" fillId="0" borderId="30" xfId="0" applyNumberFormat="1" applyFont="1" applyFill="1" applyBorder="1" applyAlignment="1" applyProtection="1">
      <alignment horizontal="center" vertical="top"/>
      <protection/>
    </xf>
    <xf numFmtId="0" fontId="9" fillId="0" borderId="27" xfId="0" applyNumberFormat="1" applyFont="1" applyFill="1" applyBorder="1" applyAlignment="1" applyProtection="1">
      <alignment horizontal="center" vertical="top"/>
      <protection/>
    </xf>
    <xf numFmtId="0" fontId="9" fillId="0" borderId="39" xfId="0" applyNumberFormat="1" applyFont="1" applyFill="1" applyBorder="1" applyAlignment="1" applyProtection="1">
      <alignment horizontal="center" vertical="top"/>
      <protection/>
    </xf>
    <xf numFmtId="0" fontId="9" fillId="0" borderId="35" xfId="0" applyNumberFormat="1" applyFont="1" applyFill="1" applyBorder="1" applyAlignment="1" applyProtection="1">
      <alignment horizontal="center" vertical="top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49" xfId="0" applyNumberFormat="1" applyFont="1" applyFill="1" applyBorder="1" applyAlignment="1" applyProtection="1">
      <alignment horizontal="center" vertical="center" wrapText="1"/>
      <protection/>
    </xf>
    <xf numFmtId="0" fontId="8" fillId="0" borderId="6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3" fontId="9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>
      <alignment horizontal="right" vertical="center"/>
    </xf>
    <xf numFmtId="0" fontId="8" fillId="0" borderId="36" xfId="0" applyNumberFormat="1" applyFont="1" applyFill="1" applyBorder="1" applyAlignment="1" applyProtection="1">
      <alignment vertical="top" wrapText="1"/>
      <protection/>
    </xf>
    <xf numFmtId="0" fontId="0" fillId="0" borderId="44" xfId="0" applyFont="1" applyBorder="1" applyAlignment="1">
      <alignment/>
    </xf>
    <xf numFmtId="0" fontId="0" fillId="0" borderId="52" xfId="0" applyFont="1" applyBorder="1" applyAlignment="1">
      <alignment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vertical="top" wrapText="1"/>
      <protection/>
    </xf>
    <xf numFmtId="0" fontId="9" fillId="0" borderId="28" xfId="0" applyNumberFormat="1" applyFont="1" applyFill="1" applyBorder="1" applyAlignment="1" applyProtection="1">
      <alignment vertical="top" wrapText="1"/>
      <protection/>
    </xf>
    <xf numFmtId="0" fontId="9" fillId="0" borderId="31" xfId="0" applyNumberFormat="1" applyFont="1" applyFill="1" applyBorder="1" applyAlignment="1" applyProtection="1">
      <alignment vertical="top" wrapText="1"/>
      <protection/>
    </xf>
    <xf numFmtId="0" fontId="9" fillId="0" borderId="65" xfId="0" applyNumberFormat="1" applyFont="1" applyFill="1" applyBorder="1" applyAlignment="1" applyProtection="1">
      <alignment horizontal="center" vertical="top" wrapText="1"/>
      <protection/>
    </xf>
    <xf numFmtId="0" fontId="9" fillId="0" borderId="44" xfId="0" applyNumberFormat="1" applyFont="1" applyFill="1" applyBorder="1" applyAlignment="1" applyProtection="1">
      <alignment horizontal="center" vertical="top" wrapText="1"/>
      <protection/>
    </xf>
    <xf numFmtId="0" fontId="9" fillId="0" borderId="5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39" xfId="0" applyNumberFormat="1" applyFont="1" applyFill="1" applyBorder="1" applyAlignment="1" applyProtection="1">
      <alignment horizontal="center" vertical="top" wrapText="1"/>
      <protection/>
    </xf>
    <xf numFmtId="0" fontId="9" fillId="0" borderId="30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66" xfId="0" applyFont="1" applyBorder="1" applyAlignment="1">
      <alignment horizontal="center" wrapText="1"/>
    </xf>
    <xf numFmtId="0" fontId="16" fillId="0" borderId="67" xfId="0" applyFont="1" applyBorder="1" applyAlignment="1">
      <alignment horizontal="center" wrapText="1"/>
    </xf>
    <xf numFmtId="49" fontId="16" fillId="0" borderId="66" xfId="0" applyNumberFormat="1" applyFont="1" applyBorder="1" applyAlignment="1">
      <alignment horizontal="center" wrapText="1"/>
    </xf>
    <xf numFmtId="49" fontId="16" fillId="0" borderId="67" xfId="0" applyNumberFormat="1" applyFont="1" applyBorder="1" applyAlignment="1">
      <alignment horizontal="center" wrapText="1"/>
    </xf>
    <xf numFmtId="0" fontId="16" fillId="0" borderId="68" xfId="0" applyFont="1" applyBorder="1" applyAlignment="1">
      <alignment horizontal="center" wrapText="1"/>
    </xf>
    <xf numFmtId="0" fontId="16" fillId="0" borderId="69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49" fontId="17" fillId="0" borderId="18" xfId="0" applyNumberFormat="1" applyFont="1" applyBorder="1" applyAlignment="1">
      <alignment horizontal="center" wrapText="1"/>
    </xf>
    <xf numFmtId="49" fontId="17" fillId="0" borderId="31" xfId="0" applyNumberFormat="1" applyFont="1" applyBorder="1" applyAlignment="1">
      <alignment horizontal="center" wrapText="1"/>
    </xf>
    <xf numFmtId="0" fontId="16" fillId="0" borderId="70" xfId="0" applyFont="1" applyBorder="1" applyAlignment="1">
      <alignment horizontal="center" wrapText="1"/>
    </xf>
    <xf numFmtId="0" fontId="16" fillId="0" borderId="71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17" fillId="0" borderId="18" xfId="0" applyFont="1" applyBorder="1" applyAlignment="1">
      <alignment horizontal="left" wrapText="1"/>
    </xf>
    <xf numFmtId="0" fontId="17" fillId="0" borderId="31" xfId="0" applyFont="1" applyBorder="1" applyAlignment="1">
      <alignment horizontal="left" wrapText="1"/>
    </xf>
    <xf numFmtId="0" fontId="16" fillId="0" borderId="72" xfId="0" applyFont="1" applyBorder="1" applyAlignment="1">
      <alignment horizontal="center" wrapText="1"/>
    </xf>
    <xf numFmtId="0" fontId="16" fillId="0" borderId="73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7" fillId="0" borderId="28" xfId="0" applyFont="1" applyBorder="1" applyAlignment="1">
      <alignment horizontal="left" wrapText="1"/>
    </xf>
    <xf numFmtId="0" fontId="10" fillId="0" borderId="28" xfId="0" applyFont="1" applyBorder="1" applyAlignment="1">
      <alignment horizontal="center" wrapText="1"/>
    </xf>
    <xf numFmtId="49" fontId="17" fillId="0" borderId="28" xfId="0" applyNumberFormat="1" applyFont="1" applyBorder="1" applyAlignment="1">
      <alignment horizontal="center" wrapText="1"/>
    </xf>
    <xf numFmtId="0" fontId="17" fillId="0" borderId="74" xfId="0" applyFont="1" applyFill="1" applyBorder="1" applyAlignment="1">
      <alignment horizontal="center" wrapText="1"/>
    </xf>
    <xf numFmtId="0" fontId="0" fillId="0" borderId="74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WARTOŚĆ BRUTTO MAJĄTKU W LATACH 2005-2009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6375"/>
          <c:w val="0.9825"/>
          <c:h val="0.922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Arkusz1!$G$2:$G$6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val>
          <c:shape val="cylinder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Arkusz1!$H$2:$H$6</c:f>
              <c:numCache>
                <c:ptCount val="5"/>
                <c:pt idx="0">
                  <c:v>54556346</c:v>
                </c:pt>
                <c:pt idx="1">
                  <c:v>61990308</c:v>
                </c:pt>
                <c:pt idx="2">
                  <c:v>66718107</c:v>
                </c:pt>
                <c:pt idx="3">
                  <c:v>74642982</c:v>
                </c:pt>
                <c:pt idx="4">
                  <c:v>90655756</c:v>
                </c:pt>
              </c:numCache>
            </c:numRef>
          </c:val>
          <c:shape val="cylinder"/>
        </c:ser>
        <c:overlap val="100"/>
        <c:shape val="cylinder"/>
        <c:axId val="43748464"/>
        <c:axId val="58191857"/>
      </c:bar3DChart>
      <c:catAx>
        <c:axId val="43748464"/>
        <c:scaling>
          <c:orientation val="minMax"/>
        </c:scaling>
        <c:axPos val="b"/>
        <c:delete val="1"/>
        <c:majorTickMark val="out"/>
        <c:minorTickMark val="none"/>
        <c:tickLblPos val="nextTo"/>
        <c:crossAx val="58191857"/>
        <c:crosses val="autoZero"/>
        <c:auto val="1"/>
        <c:lblOffset val="100"/>
        <c:tickLblSkip val="1"/>
        <c:noMultiLvlLbl val="0"/>
      </c:catAx>
      <c:valAx>
        <c:axId val="58191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484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225</xdr:row>
      <xdr:rowOff>0</xdr:rowOff>
    </xdr:from>
    <xdr:to>
      <xdr:col>8</xdr:col>
      <xdr:colOff>3571875</xdr:colOff>
      <xdr:row>262</xdr:row>
      <xdr:rowOff>28575</xdr:rowOff>
    </xdr:to>
    <xdr:graphicFrame>
      <xdr:nvGraphicFramePr>
        <xdr:cNvPr id="1" name="Chart 3"/>
        <xdr:cNvGraphicFramePr/>
      </xdr:nvGraphicFramePr>
      <xdr:xfrm>
        <a:off x="1152525" y="70675500"/>
        <a:ext cx="1297305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2"/>
  <sheetViews>
    <sheetView tabSelected="1" zoomScale="85" zoomScaleNormal="85" zoomScaleSheetLayoutView="75" zoomScalePageLayoutView="0" workbookViewId="0" topLeftCell="A223">
      <selection activeCell="E2" sqref="E2"/>
    </sheetView>
  </sheetViews>
  <sheetFormatPr defaultColWidth="9.00390625" defaultRowHeight="12.75"/>
  <cols>
    <col min="1" max="1" width="5.375" style="1" customWidth="1"/>
    <col min="2" max="2" width="33.125" style="5" customWidth="1"/>
    <col min="3" max="3" width="17.375" style="1" customWidth="1"/>
    <col min="4" max="4" width="17.125" style="1" customWidth="1"/>
    <col min="5" max="5" width="13.125" style="1" customWidth="1"/>
    <col min="6" max="6" width="17.375" style="1" customWidth="1"/>
    <col min="7" max="7" width="17.125" style="1" customWidth="1"/>
    <col min="8" max="8" width="17.875" style="1" customWidth="1"/>
    <col min="9" max="9" width="47.875" style="2" customWidth="1"/>
    <col min="10" max="10" width="18.875" style="2" customWidth="1"/>
    <col min="11" max="11" width="13.75390625" style="2" customWidth="1"/>
    <col min="12" max="12" width="11.875" style="2" customWidth="1"/>
    <col min="13" max="13" width="14.25390625" style="2" customWidth="1"/>
    <col min="14" max="14" width="15.00390625" style="7" customWidth="1"/>
    <col min="15" max="15" width="10.375" style="1" customWidth="1"/>
    <col min="16" max="16" width="12.75390625" style="1" customWidth="1"/>
    <col min="17" max="17" width="11.00390625" style="1" customWidth="1"/>
    <col min="18" max="16384" width="9.125" style="1" customWidth="1"/>
  </cols>
  <sheetData>
    <row r="1" spans="1:8" ht="29.25" customHeight="1">
      <c r="A1" s="7"/>
      <c r="B1" s="190" t="s">
        <v>56</v>
      </c>
      <c r="C1" s="7"/>
      <c r="D1" s="7"/>
      <c r="E1" s="7"/>
      <c r="F1" s="7"/>
      <c r="G1" s="7"/>
      <c r="H1" s="7"/>
    </row>
    <row r="2" spans="1:13" ht="20.25" customHeight="1">
      <c r="A2" s="7"/>
      <c r="B2" s="190" t="s">
        <v>91</v>
      </c>
      <c r="C2" s="7"/>
      <c r="D2" s="7"/>
      <c r="E2" s="7"/>
      <c r="F2" s="7"/>
      <c r="G2" s="7"/>
      <c r="H2" s="7"/>
      <c r="I2" s="311"/>
      <c r="J2" s="11"/>
      <c r="K2" s="11"/>
      <c r="L2" s="11"/>
      <c r="M2" s="11"/>
    </row>
    <row r="3" spans="1:13" ht="43.5" customHeight="1">
      <c r="A3" s="7"/>
      <c r="B3" s="309" t="s">
        <v>1460</v>
      </c>
      <c r="C3" s="310"/>
      <c r="D3" s="310"/>
      <c r="E3" s="310"/>
      <c r="F3" s="310"/>
      <c r="G3" s="310"/>
      <c r="H3" s="310"/>
      <c r="I3" s="311"/>
      <c r="J3" s="11"/>
      <c r="K3" s="11"/>
      <c r="L3" s="11"/>
      <c r="M3" s="11"/>
    </row>
    <row r="4" spans="1:8" ht="16.5" thickBot="1">
      <c r="A4" s="3"/>
      <c r="B4" s="4"/>
      <c r="C4" s="3"/>
      <c r="D4" s="3"/>
      <c r="E4" s="3"/>
      <c r="F4" s="3"/>
      <c r="G4" s="3"/>
      <c r="H4" s="3"/>
    </row>
    <row r="5" spans="1:13" ht="18.75" customHeight="1">
      <c r="A5" s="321" t="s">
        <v>47</v>
      </c>
      <c r="B5" s="323" t="s">
        <v>9</v>
      </c>
      <c r="C5" s="312" t="s">
        <v>83</v>
      </c>
      <c r="D5" s="312" t="s">
        <v>82</v>
      </c>
      <c r="E5" s="312" t="s">
        <v>89</v>
      </c>
      <c r="F5" s="312" t="s">
        <v>86</v>
      </c>
      <c r="G5" s="312" t="s">
        <v>90</v>
      </c>
      <c r="H5" s="314" t="s">
        <v>85</v>
      </c>
      <c r="I5" s="316" t="s">
        <v>87</v>
      </c>
      <c r="J5" s="16"/>
      <c r="K5" s="16"/>
      <c r="L5" s="16"/>
      <c r="M5" s="16"/>
    </row>
    <row r="6" spans="1:13" ht="37.5" customHeight="1" thickBot="1">
      <c r="A6" s="322"/>
      <c r="B6" s="324"/>
      <c r="C6" s="313"/>
      <c r="D6" s="313"/>
      <c r="E6" s="313"/>
      <c r="F6" s="313"/>
      <c r="G6" s="313"/>
      <c r="H6" s="315"/>
      <c r="I6" s="317"/>
      <c r="J6" s="16"/>
      <c r="K6" s="16"/>
      <c r="L6" s="16"/>
      <c r="M6" s="16"/>
    </row>
    <row r="7" spans="1:14" s="3" customFormat="1" ht="20.25" customHeight="1" thickBot="1">
      <c r="A7" s="191">
        <v>1</v>
      </c>
      <c r="B7" s="192">
        <v>2</v>
      </c>
      <c r="C7" s="193">
        <v>3</v>
      </c>
      <c r="D7" s="193">
        <v>4</v>
      </c>
      <c r="E7" s="193">
        <v>5</v>
      </c>
      <c r="F7" s="193">
        <v>6</v>
      </c>
      <c r="G7" s="193">
        <v>7</v>
      </c>
      <c r="H7" s="194">
        <v>8</v>
      </c>
      <c r="I7" s="195">
        <v>9</v>
      </c>
      <c r="J7" s="16"/>
      <c r="K7" s="16"/>
      <c r="L7" s="16"/>
      <c r="M7" s="16"/>
      <c r="N7" s="7"/>
    </row>
    <row r="8" spans="1:13" ht="24.75" customHeight="1">
      <c r="A8" s="196" t="s">
        <v>10</v>
      </c>
      <c r="B8" s="197" t="s">
        <v>36</v>
      </c>
      <c r="C8" s="198"/>
      <c r="D8" s="198"/>
      <c r="E8" s="198"/>
      <c r="F8" s="198"/>
      <c r="G8" s="198"/>
      <c r="H8" s="199"/>
      <c r="I8" s="306" t="s">
        <v>1477</v>
      </c>
      <c r="J8" s="17"/>
      <c r="K8" s="17"/>
      <c r="L8" s="28"/>
      <c r="M8" s="30"/>
    </row>
    <row r="9" spans="1:13" ht="21" customHeight="1">
      <c r="A9" s="200"/>
      <c r="B9" s="201" t="s">
        <v>37</v>
      </c>
      <c r="C9" s="202">
        <v>14495</v>
      </c>
      <c r="D9" s="202">
        <v>14495</v>
      </c>
      <c r="E9" s="202"/>
      <c r="F9" s="202">
        <v>14495</v>
      </c>
      <c r="G9" s="202">
        <v>14495</v>
      </c>
      <c r="H9" s="203"/>
      <c r="I9" s="302"/>
      <c r="J9" s="18"/>
      <c r="K9" s="18"/>
      <c r="L9" s="176"/>
      <c r="M9" s="30"/>
    </row>
    <row r="10" spans="1:13" ht="20.25" customHeight="1" thickBot="1">
      <c r="A10" s="205"/>
      <c r="B10" s="206" t="s">
        <v>38</v>
      </c>
      <c r="C10" s="207">
        <v>1638000</v>
      </c>
      <c r="D10" s="207">
        <f>C10</f>
        <v>1638000</v>
      </c>
      <c r="E10" s="202">
        <f>F10-C10</f>
        <v>1340000</v>
      </c>
      <c r="F10" s="207">
        <v>2978000</v>
      </c>
      <c r="G10" s="207">
        <f>F10</f>
        <v>2978000</v>
      </c>
      <c r="H10" s="208"/>
      <c r="I10" s="302"/>
      <c r="J10" s="18"/>
      <c r="K10" s="18"/>
      <c r="L10" s="209"/>
      <c r="M10" s="30"/>
    </row>
    <row r="11" spans="1:13" ht="26.25" customHeight="1" thickBot="1">
      <c r="A11" s="210"/>
      <c r="B11" s="211" t="s">
        <v>34</v>
      </c>
      <c r="C11" s="212">
        <f>SUM(C9:C10)</f>
        <v>1652495</v>
      </c>
      <c r="D11" s="212">
        <f>SUM(D9:D10)</f>
        <v>1652495</v>
      </c>
      <c r="E11" s="212">
        <f>SUM(E9:E10)</f>
        <v>1340000</v>
      </c>
      <c r="F11" s="212">
        <f>SUM(F9:F10)</f>
        <v>2992495</v>
      </c>
      <c r="G11" s="212">
        <f>SUM(G9:G10)</f>
        <v>2992495</v>
      </c>
      <c r="H11" s="213">
        <f>SUM(H8:H10)</f>
        <v>0</v>
      </c>
      <c r="I11" s="307"/>
      <c r="J11" s="181"/>
      <c r="K11" s="181"/>
      <c r="L11" s="215"/>
      <c r="M11" s="175"/>
    </row>
    <row r="12" spans="1:16" ht="30" customHeight="1">
      <c r="A12" s="196" t="s">
        <v>12</v>
      </c>
      <c r="B12" s="216" t="s">
        <v>36</v>
      </c>
      <c r="C12" s="217"/>
      <c r="D12" s="217"/>
      <c r="E12" s="217"/>
      <c r="F12" s="217"/>
      <c r="G12" s="217"/>
      <c r="H12" s="218"/>
      <c r="I12" s="326" t="s">
        <v>1462</v>
      </c>
      <c r="J12" s="19"/>
      <c r="K12" s="19"/>
      <c r="L12" s="12"/>
      <c r="M12" s="28"/>
      <c r="N12" s="14"/>
      <c r="P12" s="15"/>
    </row>
    <row r="13" spans="1:16" ht="20.25" customHeight="1">
      <c r="A13" s="200"/>
      <c r="B13" s="219" t="s">
        <v>53</v>
      </c>
      <c r="C13" s="202"/>
      <c r="D13" s="202"/>
      <c r="E13" s="202"/>
      <c r="F13" s="202"/>
      <c r="G13" s="202"/>
      <c r="H13" s="202">
        <f>809219.81-7506.47</f>
        <v>801713</v>
      </c>
      <c r="I13" s="327"/>
      <c r="J13" s="186"/>
      <c r="K13" s="186"/>
      <c r="L13" s="12"/>
      <c r="M13" s="176"/>
      <c r="N13" s="14"/>
      <c r="P13" s="15"/>
    </row>
    <row r="14" spans="1:16" ht="17.25" customHeight="1">
      <c r="A14" s="200"/>
      <c r="B14" s="219" t="s">
        <v>54</v>
      </c>
      <c r="C14" s="202"/>
      <c r="D14" s="202"/>
      <c r="E14" s="202"/>
      <c r="F14" s="202"/>
      <c r="G14" s="202"/>
      <c r="H14" s="202">
        <f>7506.47+47175.84+32424.22+57264.34+665.94</f>
        <v>145037</v>
      </c>
      <c r="I14" s="327"/>
      <c r="J14" s="186"/>
      <c r="K14" s="186"/>
      <c r="L14" s="176"/>
      <c r="M14" s="176"/>
      <c r="N14" s="14"/>
      <c r="P14" s="15"/>
    </row>
    <row r="15" spans="1:16" ht="21.75" customHeight="1">
      <c r="A15" s="200"/>
      <c r="B15" s="201" t="s">
        <v>61</v>
      </c>
      <c r="C15" s="202">
        <v>228581</v>
      </c>
      <c r="D15" s="202">
        <v>228581</v>
      </c>
      <c r="E15" s="202">
        <f aca="true" t="shared" si="0" ref="E15:E26">F15-C15</f>
        <v>0</v>
      </c>
      <c r="F15" s="202">
        <v>228581</v>
      </c>
      <c r="G15" s="202">
        <v>228581</v>
      </c>
      <c r="H15" s="221"/>
      <c r="I15" s="327"/>
      <c r="J15" s="186"/>
      <c r="K15" s="186"/>
      <c r="L15" s="176"/>
      <c r="M15" s="176"/>
      <c r="N15" s="14"/>
      <c r="P15" s="15"/>
    </row>
    <row r="16" spans="1:16" ht="19.5" customHeight="1">
      <c r="A16" s="200"/>
      <c r="B16" s="201" t="s">
        <v>39</v>
      </c>
      <c r="C16" s="202">
        <v>16452</v>
      </c>
      <c r="D16" s="202">
        <v>16452</v>
      </c>
      <c r="E16" s="202">
        <f t="shared" si="0"/>
        <v>0</v>
      </c>
      <c r="F16" s="202">
        <v>16452</v>
      </c>
      <c r="G16" s="202">
        <v>16452</v>
      </c>
      <c r="H16" s="221"/>
      <c r="I16" s="327"/>
      <c r="J16" s="186"/>
      <c r="K16" s="186"/>
      <c r="L16" s="176"/>
      <c r="M16" s="176"/>
      <c r="N16" s="14"/>
      <c r="P16" s="15"/>
    </row>
    <row r="17" spans="1:17" ht="19.5" customHeight="1">
      <c r="A17" s="200"/>
      <c r="B17" s="201" t="s">
        <v>40</v>
      </c>
      <c r="C17" s="202">
        <f>56640</f>
        <v>56640</v>
      </c>
      <c r="D17" s="222">
        <v>56640</v>
      </c>
      <c r="E17" s="202">
        <f t="shared" si="0"/>
        <v>0</v>
      </c>
      <c r="F17" s="202">
        <f>56640</f>
        <v>56640</v>
      </c>
      <c r="G17" s="222">
        <v>56640</v>
      </c>
      <c r="H17" s="221"/>
      <c r="I17" s="327"/>
      <c r="J17" s="186"/>
      <c r="K17" s="186"/>
      <c r="L17" s="176"/>
      <c r="M17" s="176"/>
      <c r="N17" s="177"/>
      <c r="P17" s="178"/>
      <c r="Q17" s="15"/>
    </row>
    <row r="18" spans="1:13" ht="19.5" customHeight="1">
      <c r="A18" s="200"/>
      <c r="B18" s="201" t="s">
        <v>62</v>
      </c>
      <c r="C18" s="202">
        <v>4565</v>
      </c>
      <c r="D18" s="222">
        <f>C18</f>
        <v>4565</v>
      </c>
      <c r="E18" s="202">
        <f t="shared" si="0"/>
        <v>0</v>
      </c>
      <c r="F18" s="202">
        <v>4565</v>
      </c>
      <c r="G18" s="222">
        <f>F18</f>
        <v>4565</v>
      </c>
      <c r="H18" s="221"/>
      <c r="I18" s="327"/>
      <c r="J18" s="186"/>
      <c r="K18" s="186"/>
      <c r="L18" s="176"/>
      <c r="M18" s="176"/>
    </row>
    <row r="19" spans="1:14" ht="24.75" customHeight="1">
      <c r="A19" s="200"/>
      <c r="B19" s="201" t="s">
        <v>71</v>
      </c>
      <c r="C19" s="202">
        <v>5686543</v>
      </c>
      <c r="D19" s="202">
        <f>C19-1376692.9</f>
        <v>4309850</v>
      </c>
      <c r="E19" s="202">
        <f t="shared" si="0"/>
        <v>838618</v>
      </c>
      <c r="F19" s="202">
        <v>6525161</v>
      </c>
      <c r="G19" s="202">
        <f>F19-1488263.9</f>
        <v>5036897</v>
      </c>
      <c r="H19" s="221"/>
      <c r="I19" s="327"/>
      <c r="J19" s="186"/>
      <c r="K19" s="186"/>
      <c r="L19" s="176"/>
      <c r="M19" s="176"/>
      <c r="N19" s="13"/>
    </row>
    <row r="20" spans="1:14" ht="26.25" customHeight="1">
      <c r="A20" s="200"/>
      <c r="B20" s="201" t="s">
        <v>72</v>
      </c>
      <c r="C20" s="202">
        <v>1264488</v>
      </c>
      <c r="D20" s="202">
        <f>C20-781874.86</f>
        <v>482613</v>
      </c>
      <c r="E20" s="202">
        <f t="shared" si="0"/>
        <v>0</v>
      </c>
      <c r="F20" s="202">
        <v>1264488</v>
      </c>
      <c r="G20" s="202">
        <f>F20-870389.02</f>
        <v>394099</v>
      </c>
      <c r="H20" s="221"/>
      <c r="I20" s="327"/>
      <c r="J20" s="186"/>
      <c r="K20" s="186"/>
      <c r="L20" s="176"/>
      <c r="M20" s="176"/>
      <c r="N20" s="13"/>
    </row>
    <row r="21" spans="1:14" ht="31.5" customHeight="1">
      <c r="A21" s="200"/>
      <c r="B21" s="201" t="s">
        <v>73</v>
      </c>
      <c r="C21" s="202">
        <f>589400.65+183471.69</f>
        <v>772872</v>
      </c>
      <c r="D21" s="202">
        <f>C21-480014.1-183471.69</f>
        <v>109386</v>
      </c>
      <c r="E21" s="202">
        <f t="shared" si="0"/>
        <v>89172</v>
      </c>
      <c r="F21" s="202">
        <f>659555.38+202488.69</f>
        <v>862044</v>
      </c>
      <c r="G21" s="202">
        <f>F21-526779.7-202488.69</f>
        <v>132776</v>
      </c>
      <c r="H21" s="221"/>
      <c r="I21" s="327"/>
      <c r="J21" s="186"/>
      <c r="K21" s="186"/>
      <c r="L21" s="176"/>
      <c r="M21" s="176"/>
      <c r="N21" s="13"/>
    </row>
    <row r="22" spans="1:14" ht="19.5" customHeight="1">
      <c r="A22" s="200"/>
      <c r="B22" s="201" t="s">
        <v>74</v>
      </c>
      <c r="C22" s="202">
        <f>39368+590.52</f>
        <v>39959</v>
      </c>
      <c r="D22" s="202">
        <f>C22-39368.18-590.52</f>
        <v>0</v>
      </c>
      <c r="E22" s="202">
        <f t="shared" si="0"/>
        <v>0</v>
      </c>
      <c r="F22" s="202">
        <f>39368+590.52</f>
        <v>39959</v>
      </c>
      <c r="G22" s="202">
        <f>F22-39368.18-590.52</f>
        <v>0</v>
      </c>
      <c r="H22" s="221"/>
      <c r="I22" s="327"/>
      <c r="J22" s="170"/>
      <c r="K22" s="170"/>
      <c r="L22" s="223"/>
      <c r="M22" s="179"/>
      <c r="N22" s="180"/>
    </row>
    <row r="23" spans="1:15" ht="38.25" customHeight="1">
      <c r="A23" s="200"/>
      <c r="B23" s="201" t="s">
        <v>75</v>
      </c>
      <c r="C23" s="202">
        <f>169458.88+14866.57</f>
        <v>184325</v>
      </c>
      <c r="D23" s="202">
        <f>C23-133305.91-14866.57</f>
        <v>36153</v>
      </c>
      <c r="E23" s="202">
        <f t="shared" si="0"/>
        <v>23349</v>
      </c>
      <c r="F23" s="202">
        <v>207674</v>
      </c>
      <c r="G23" s="202">
        <f>F23-148659.79-15535.25</f>
        <v>43479</v>
      </c>
      <c r="H23" s="221"/>
      <c r="I23" s="224" t="s">
        <v>1464</v>
      </c>
      <c r="J23" s="170"/>
      <c r="K23" s="170"/>
      <c r="L23" s="223"/>
      <c r="M23" s="179"/>
      <c r="N23" s="13"/>
      <c r="O23" s="12"/>
    </row>
    <row r="24" spans="1:14" ht="36.75" customHeight="1">
      <c r="A24" s="200"/>
      <c r="B24" s="201" t="s">
        <v>76</v>
      </c>
      <c r="C24" s="202">
        <f>146808.79</f>
        <v>146809</v>
      </c>
      <c r="D24" s="202">
        <f>C24-98708.79</f>
        <v>48100</v>
      </c>
      <c r="E24" s="202">
        <f t="shared" si="0"/>
        <v>0</v>
      </c>
      <c r="F24" s="202">
        <f>146808.79</f>
        <v>146809</v>
      </c>
      <c r="G24" s="202">
        <f>F24-114308.79</f>
        <v>32500</v>
      </c>
      <c r="H24" s="221"/>
      <c r="I24" s="299" t="s">
        <v>1465</v>
      </c>
      <c r="J24" s="170"/>
      <c r="K24" s="170"/>
      <c r="L24" s="179"/>
      <c r="M24" s="179"/>
      <c r="N24" s="13"/>
    </row>
    <row r="25" spans="1:14" ht="24.75" customHeight="1">
      <c r="A25" s="200"/>
      <c r="B25" s="201" t="s">
        <v>77</v>
      </c>
      <c r="C25" s="202">
        <f>264227.26+523983.45</f>
        <v>788211</v>
      </c>
      <c r="D25" s="202">
        <f>C25-172695.9-523983.45</f>
        <v>91532</v>
      </c>
      <c r="E25" s="202">
        <f t="shared" si="0"/>
        <v>162171</v>
      </c>
      <c r="F25" s="202">
        <v>950382</v>
      </c>
      <c r="G25" s="202">
        <f>F25-177119.57-558600.73</f>
        <v>214662</v>
      </c>
      <c r="H25" s="221"/>
      <c r="I25" s="299"/>
      <c r="J25" s="170"/>
      <c r="K25" s="170"/>
      <c r="L25" s="225"/>
      <c r="M25" s="29"/>
      <c r="N25" s="13"/>
    </row>
    <row r="26" spans="1:14" ht="39.75" customHeight="1" thickBot="1">
      <c r="A26" s="200"/>
      <c r="B26" s="201" t="s">
        <v>78</v>
      </c>
      <c r="C26" s="202">
        <f>268475.95+7593.88</f>
        <v>276070</v>
      </c>
      <c r="D26" s="202">
        <f>C26-168126.8-72544.58</f>
        <v>35399</v>
      </c>
      <c r="E26" s="202">
        <f t="shared" si="0"/>
        <v>-7074</v>
      </c>
      <c r="F26" s="202">
        <f>257046.31+11949.28</f>
        <v>268996</v>
      </c>
      <c r="G26" s="202">
        <f>F26-245135.32-11949.28</f>
        <v>11911</v>
      </c>
      <c r="H26" s="221"/>
      <c r="I26" s="299" t="s">
        <v>5</v>
      </c>
      <c r="J26" s="226"/>
      <c r="K26" s="226"/>
      <c r="L26" s="29"/>
      <c r="M26" s="32"/>
      <c r="N26" s="13"/>
    </row>
    <row r="27" spans="1:13" ht="28.5" customHeight="1" thickBot="1">
      <c r="A27" s="210"/>
      <c r="B27" s="211" t="s">
        <v>34</v>
      </c>
      <c r="C27" s="212">
        <f>SUM(C15:C26)</f>
        <v>9465515</v>
      </c>
      <c r="D27" s="212">
        <f>SUM(D14:D26)</f>
        <v>5419271</v>
      </c>
      <c r="E27" s="212">
        <f>SUM(E15:E26)</f>
        <v>1106236</v>
      </c>
      <c r="F27" s="212">
        <f>SUM(F15:F26)</f>
        <v>10571751</v>
      </c>
      <c r="G27" s="212">
        <f>SUM(G14:G26)</f>
        <v>6172562</v>
      </c>
      <c r="H27" s="227">
        <f>SUM(H13:H26)</f>
        <v>946750</v>
      </c>
      <c r="I27" s="300"/>
      <c r="J27" s="170"/>
      <c r="K27" s="170"/>
      <c r="L27" s="179"/>
      <c r="M27" s="179"/>
    </row>
    <row r="28" spans="1:13" ht="75" customHeight="1">
      <c r="A28" s="228" t="s">
        <v>51</v>
      </c>
      <c r="B28" s="229" t="s">
        <v>50</v>
      </c>
      <c r="C28" s="202"/>
      <c r="D28" s="222"/>
      <c r="E28" s="202"/>
      <c r="F28" s="202"/>
      <c r="G28" s="222"/>
      <c r="H28" s="222"/>
      <c r="I28" s="230" t="s">
        <v>2</v>
      </c>
      <c r="J28" s="231"/>
      <c r="K28" s="231"/>
      <c r="L28" s="20"/>
      <c r="M28" s="31"/>
    </row>
    <row r="29" spans="1:13" ht="39.75" customHeight="1">
      <c r="A29" s="228"/>
      <c r="B29" s="232" t="s">
        <v>73</v>
      </c>
      <c r="C29" s="202">
        <v>17261</v>
      </c>
      <c r="D29" s="222">
        <v>0</v>
      </c>
      <c r="E29" s="202">
        <f>F29-C29</f>
        <v>24565</v>
      </c>
      <c r="F29" s="202">
        <v>41826</v>
      </c>
      <c r="G29" s="222">
        <v>0</v>
      </c>
      <c r="H29" s="222"/>
      <c r="I29" s="233"/>
      <c r="J29" s="18"/>
      <c r="K29" s="18"/>
      <c r="L29" s="18"/>
      <c r="M29" s="18"/>
    </row>
    <row r="30" spans="1:13" ht="36" customHeight="1">
      <c r="A30" s="228"/>
      <c r="B30" s="232" t="s">
        <v>74</v>
      </c>
      <c r="C30" s="202">
        <v>1197</v>
      </c>
      <c r="D30" s="222">
        <v>0</v>
      </c>
      <c r="E30" s="202">
        <f>F30-C30</f>
        <v>-1197</v>
      </c>
      <c r="F30" s="202">
        <v>0</v>
      </c>
      <c r="G30" s="222">
        <v>0</v>
      </c>
      <c r="H30" s="234"/>
      <c r="I30" s="233" t="s">
        <v>1466</v>
      </c>
      <c r="J30" s="18"/>
      <c r="K30" s="18"/>
      <c r="L30" s="18"/>
      <c r="M30" s="18"/>
    </row>
    <row r="31" spans="1:13" ht="36" customHeight="1">
      <c r="A31" s="228"/>
      <c r="B31" s="232" t="s">
        <v>77</v>
      </c>
      <c r="C31" s="202">
        <v>17813</v>
      </c>
      <c r="D31" s="222">
        <v>0</v>
      </c>
      <c r="E31" s="202">
        <f>F31-C31</f>
        <v>2453</v>
      </c>
      <c r="F31" s="202">
        <v>20266</v>
      </c>
      <c r="G31" s="222">
        <v>0</v>
      </c>
      <c r="H31" s="222"/>
      <c r="I31" s="233"/>
      <c r="J31" s="18"/>
      <c r="K31" s="18"/>
      <c r="L31" s="18"/>
      <c r="M31" s="18"/>
    </row>
    <row r="32" spans="1:13" ht="36" customHeight="1" thickBot="1">
      <c r="A32" s="228"/>
      <c r="B32" s="232" t="s">
        <v>78</v>
      </c>
      <c r="C32" s="202">
        <v>5264</v>
      </c>
      <c r="D32" s="222">
        <v>0</v>
      </c>
      <c r="E32" s="202">
        <f>F32-C32</f>
        <v>4898</v>
      </c>
      <c r="F32" s="202">
        <v>10162</v>
      </c>
      <c r="G32" s="222">
        <v>0</v>
      </c>
      <c r="H32" s="222"/>
      <c r="I32" s="235"/>
      <c r="J32" s="18"/>
      <c r="K32" s="18"/>
      <c r="L32" s="18"/>
      <c r="M32" s="18"/>
    </row>
    <row r="33" spans="1:13" ht="39" customHeight="1" thickBot="1">
      <c r="A33" s="236"/>
      <c r="B33" s="237" t="s">
        <v>34</v>
      </c>
      <c r="C33" s="212">
        <f aca="true" t="shared" si="1" ref="C33:H33">SUM(C29:C32)</f>
        <v>41535</v>
      </c>
      <c r="D33" s="212">
        <f t="shared" si="1"/>
        <v>0</v>
      </c>
      <c r="E33" s="212">
        <f t="shared" si="1"/>
        <v>30719</v>
      </c>
      <c r="F33" s="212">
        <f t="shared" si="1"/>
        <v>72254</v>
      </c>
      <c r="G33" s="212">
        <f t="shared" si="1"/>
        <v>0</v>
      </c>
      <c r="H33" s="213">
        <f t="shared" si="1"/>
        <v>0</v>
      </c>
      <c r="I33" s="238"/>
      <c r="J33" s="181"/>
      <c r="K33" s="181"/>
      <c r="L33" s="181"/>
      <c r="M33" s="181"/>
    </row>
    <row r="34" spans="1:13" ht="59.25" customHeight="1">
      <c r="A34" s="228" t="s">
        <v>14</v>
      </c>
      <c r="B34" s="232" t="s">
        <v>49</v>
      </c>
      <c r="C34" s="202"/>
      <c r="D34" s="202"/>
      <c r="E34" s="202"/>
      <c r="F34" s="202"/>
      <c r="G34" s="202"/>
      <c r="H34" s="239"/>
      <c r="I34" s="306" t="s">
        <v>1467</v>
      </c>
      <c r="J34" s="240"/>
      <c r="K34" s="240"/>
      <c r="L34" s="21"/>
      <c r="M34" s="21"/>
    </row>
    <row r="35" spans="1:13" ht="27.75" customHeight="1">
      <c r="A35" s="228"/>
      <c r="B35" s="241" t="s">
        <v>53</v>
      </c>
      <c r="C35" s="202"/>
      <c r="D35" s="202"/>
      <c r="E35" s="202"/>
      <c r="F35" s="202"/>
      <c r="G35" s="202"/>
      <c r="H35" s="239">
        <v>3316</v>
      </c>
      <c r="I35" s="302"/>
      <c r="J35" s="181"/>
      <c r="K35" s="181"/>
      <c r="L35" s="181"/>
      <c r="M35" s="181"/>
    </row>
    <row r="36" spans="1:13" ht="27.75" customHeight="1">
      <c r="A36" s="228"/>
      <c r="B36" s="241" t="s">
        <v>54</v>
      </c>
      <c r="C36" s="202"/>
      <c r="D36" s="202"/>
      <c r="E36" s="202"/>
      <c r="F36" s="202"/>
      <c r="G36" s="202"/>
      <c r="H36" s="239">
        <v>1653</v>
      </c>
      <c r="I36" s="302"/>
      <c r="J36" s="181"/>
      <c r="K36" s="181"/>
      <c r="L36" s="181"/>
      <c r="M36" s="181"/>
    </row>
    <row r="37" spans="1:13" ht="34.5" customHeight="1">
      <c r="A37" s="228"/>
      <c r="B37" s="232" t="s">
        <v>11</v>
      </c>
      <c r="C37" s="202">
        <v>49374</v>
      </c>
      <c r="D37" s="202">
        <f>C37</f>
        <v>49374</v>
      </c>
      <c r="E37" s="202">
        <f>F37-C37</f>
        <v>0</v>
      </c>
      <c r="F37" s="202">
        <v>49374</v>
      </c>
      <c r="G37" s="202">
        <f>F37</f>
        <v>49374</v>
      </c>
      <c r="H37" s="239"/>
      <c r="I37" s="302"/>
      <c r="J37" s="181"/>
      <c r="K37" s="181"/>
      <c r="L37" s="181"/>
      <c r="M37" s="181"/>
    </row>
    <row r="38" spans="1:13" ht="34.5" customHeight="1">
      <c r="A38" s="228"/>
      <c r="B38" s="232" t="s">
        <v>71</v>
      </c>
      <c r="C38" s="202">
        <v>1794988</v>
      </c>
      <c r="D38" s="202">
        <v>1362683</v>
      </c>
      <c r="E38" s="202">
        <f aca="true" t="shared" si="2" ref="E38:E43">F38-C38</f>
        <v>111476</v>
      </c>
      <c r="F38" s="202">
        <v>1906464</v>
      </c>
      <c r="G38" s="202">
        <v>1428880</v>
      </c>
      <c r="H38" s="239"/>
      <c r="I38" s="302"/>
      <c r="J38" s="181"/>
      <c r="K38" s="181"/>
      <c r="L38" s="181"/>
      <c r="M38" s="181"/>
    </row>
    <row r="39" spans="1:13" ht="34.5" customHeight="1">
      <c r="A39" s="228"/>
      <c r="B39" s="232" t="s">
        <v>13</v>
      </c>
      <c r="C39" s="202">
        <v>49668.81</v>
      </c>
      <c r="D39" s="202">
        <v>9894</v>
      </c>
      <c r="E39" s="202">
        <f t="shared" si="2"/>
        <v>0</v>
      </c>
      <c r="F39" s="202">
        <v>49668.81</v>
      </c>
      <c r="G39" s="202">
        <v>7659</v>
      </c>
      <c r="H39" s="239"/>
      <c r="I39" s="302"/>
      <c r="J39" s="181"/>
      <c r="K39" s="181"/>
      <c r="L39" s="181"/>
      <c r="M39" s="181"/>
    </row>
    <row r="40" spans="1:13" ht="43.5" customHeight="1">
      <c r="A40" s="228"/>
      <c r="B40" s="232" t="s">
        <v>73</v>
      </c>
      <c r="C40" s="202">
        <v>49349</v>
      </c>
      <c r="D40" s="202">
        <v>3693</v>
      </c>
      <c r="E40" s="202">
        <f t="shared" si="2"/>
        <v>13737</v>
      </c>
      <c r="F40" s="202">
        <v>63086</v>
      </c>
      <c r="G40" s="202">
        <v>2396</v>
      </c>
      <c r="H40" s="239"/>
      <c r="I40" s="302" t="s">
        <v>1</v>
      </c>
      <c r="J40" s="181"/>
      <c r="K40" s="181"/>
      <c r="L40" s="181"/>
      <c r="M40" s="181"/>
    </row>
    <row r="41" spans="1:13" ht="31.5" customHeight="1">
      <c r="A41" s="228"/>
      <c r="B41" s="201" t="s">
        <v>75</v>
      </c>
      <c r="C41" s="202">
        <v>11197</v>
      </c>
      <c r="D41" s="202">
        <v>0</v>
      </c>
      <c r="E41" s="202">
        <f t="shared" si="2"/>
        <v>12351</v>
      </c>
      <c r="F41" s="202">
        <v>23548</v>
      </c>
      <c r="G41" s="202">
        <v>0</v>
      </c>
      <c r="H41" s="239"/>
      <c r="I41" s="302"/>
      <c r="J41" s="181"/>
      <c r="K41" s="181"/>
      <c r="L41" s="181"/>
      <c r="M41" s="181"/>
    </row>
    <row r="42" spans="1:13" ht="44.25" customHeight="1">
      <c r="A42" s="228"/>
      <c r="B42" s="232" t="s">
        <v>77</v>
      </c>
      <c r="C42" s="202">
        <v>555555</v>
      </c>
      <c r="D42" s="202">
        <v>13229</v>
      </c>
      <c r="E42" s="202">
        <f t="shared" si="2"/>
        <v>16382</v>
      </c>
      <c r="F42" s="202">
        <v>571937</v>
      </c>
      <c r="G42" s="202">
        <v>10918</v>
      </c>
      <c r="H42" s="239"/>
      <c r="I42" s="302"/>
      <c r="J42" s="181"/>
      <c r="K42" s="181"/>
      <c r="L42" s="181"/>
      <c r="M42" s="181"/>
    </row>
    <row r="43" spans="1:13" ht="32.25" customHeight="1" thickBot="1">
      <c r="A43" s="242"/>
      <c r="B43" s="232" t="s">
        <v>78</v>
      </c>
      <c r="C43" s="207">
        <v>55671</v>
      </c>
      <c r="D43" s="207">
        <v>0</v>
      </c>
      <c r="E43" s="202">
        <f t="shared" si="2"/>
        <v>88</v>
      </c>
      <c r="F43" s="207">
        <v>55759</v>
      </c>
      <c r="G43" s="207">
        <v>0</v>
      </c>
      <c r="H43" s="208"/>
      <c r="I43" s="302"/>
      <c r="J43" s="181"/>
      <c r="K43" s="181"/>
      <c r="L43" s="181"/>
      <c r="M43" s="181"/>
    </row>
    <row r="44" spans="1:13" ht="51" customHeight="1" thickBot="1">
      <c r="A44" s="236"/>
      <c r="B44" s="237" t="s">
        <v>34</v>
      </c>
      <c r="C44" s="212">
        <f>SUM(C37:C43)</f>
        <v>2565803</v>
      </c>
      <c r="D44" s="212">
        <f>SUM(D37:D43)</f>
        <v>1438873</v>
      </c>
      <c r="E44" s="212">
        <f>SUM(E37:E43)</f>
        <v>154034</v>
      </c>
      <c r="F44" s="212">
        <f>SUM(F37:F43)</f>
        <v>2719837</v>
      </c>
      <c r="G44" s="212">
        <f>SUM(G37:G43)</f>
        <v>1499227</v>
      </c>
      <c r="H44" s="213">
        <f>SUM(H35:H43)</f>
        <v>4969</v>
      </c>
      <c r="I44" s="214"/>
      <c r="J44" s="181"/>
      <c r="K44" s="181"/>
      <c r="L44" s="181"/>
      <c r="M44" s="181"/>
    </row>
    <row r="45" spans="1:13" ht="29.25" customHeight="1">
      <c r="A45" s="243" t="s">
        <v>15</v>
      </c>
      <c r="B45" s="244" t="s">
        <v>24</v>
      </c>
      <c r="C45" s="217"/>
      <c r="D45" s="217"/>
      <c r="E45" s="217"/>
      <c r="F45" s="217"/>
      <c r="G45" s="217"/>
      <c r="H45" s="245"/>
      <c r="I45" s="306" t="s">
        <v>88</v>
      </c>
      <c r="J45" s="17"/>
      <c r="K45" s="17"/>
      <c r="L45" s="17"/>
      <c r="M45" s="17"/>
    </row>
    <row r="46" spans="1:13" ht="14.25" customHeight="1">
      <c r="A46" s="228"/>
      <c r="B46" s="241" t="s">
        <v>53</v>
      </c>
      <c r="C46" s="202"/>
      <c r="D46" s="202"/>
      <c r="E46" s="202"/>
      <c r="F46" s="202"/>
      <c r="G46" s="202"/>
      <c r="H46" s="239"/>
      <c r="I46" s="302"/>
      <c r="J46" s="181"/>
      <c r="K46" s="181"/>
      <c r="L46" s="181"/>
      <c r="M46" s="181"/>
    </row>
    <row r="47" spans="1:13" ht="15.75" customHeight="1">
      <c r="A47" s="228"/>
      <c r="B47" s="241" t="s">
        <v>54</v>
      </c>
      <c r="C47" s="202"/>
      <c r="D47" s="202"/>
      <c r="E47" s="202"/>
      <c r="F47" s="202"/>
      <c r="G47" s="202"/>
      <c r="H47" s="239">
        <v>1633</v>
      </c>
      <c r="I47" s="302"/>
      <c r="J47" s="181"/>
      <c r="K47" s="181"/>
      <c r="L47" s="181"/>
      <c r="M47" s="181"/>
    </row>
    <row r="48" spans="1:13" ht="15.75" customHeight="1">
      <c r="A48" s="228"/>
      <c r="B48" s="246" t="s">
        <v>11</v>
      </c>
      <c r="C48" s="202">
        <v>5092</v>
      </c>
      <c r="D48" s="202">
        <v>5092</v>
      </c>
      <c r="E48" s="202">
        <f aca="true" t="shared" si="3" ref="E48:E55">F48-C48</f>
        <v>0</v>
      </c>
      <c r="F48" s="202">
        <v>5092</v>
      </c>
      <c r="G48" s="202">
        <v>5092</v>
      </c>
      <c r="H48" s="239"/>
      <c r="I48" s="302"/>
      <c r="J48" s="181"/>
      <c r="K48" s="181"/>
      <c r="L48" s="181"/>
      <c r="M48" s="181"/>
    </row>
    <row r="49" spans="1:13" ht="16.5" customHeight="1">
      <c r="A49" s="228"/>
      <c r="B49" s="232" t="s">
        <v>71</v>
      </c>
      <c r="C49" s="202">
        <v>1831763.73</v>
      </c>
      <c r="D49" s="202">
        <v>1356755</v>
      </c>
      <c r="E49" s="202">
        <f t="shared" si="3"/>
        <v>0</v>
      </c>
      <c r="F49" s="202">
        <v>1831763.73</v>
      </c>
      <c r="G49" s="202">
        <v>1310961</v>
      </c>
      <c r="H49" s="239"/>
      <c r="I49" s="302"/>
      <c r="J49" s="181"/>
      <c r="K49" s="181"/>
      <c r="L49" s="181"/>
      <c r="M49" s="181"/>
    </row>
    <row r="50" spans="1:13" ht="27" customHeight="1">
      <c r="A50" s="228"/>
      <c r="B50" s="232" t="s">
        <v>73</v>
      </c>
      <c r="C50" s="202">
        <v>27447</v>
      </c>
      <c r="D50" s="202">
        <v>0</v>
      </c>
      <c r="E50" s="202">
        <f t="shared" si="3"/>
        <v>6090</v>
      </c>
      <c r="F50" s="202">
        <v>33537</v>
      </c>
      <c r="G50" s="202">
        <v>0</v>
      </c>
      <c r="H50" s="239"/>
      <c r="I50" s="302"/>
      <c r="J50" s="181"/>
      <c r="K50" s="181"/>
      <c r="L50" s="181"/>
      <c r="M50" s="181"/>
    </row>
    <row r="51" spans="1:13" ht="15" customHeight="1">
      <c r="A51" s="228"/>
      <c r="B51" s="232" t="s">
        <v>74</v>
      </c>
      <c r="C51" s="202">
        <v>12202</v>
      </c>
      <c r="D51" s="202">
        <v>5829</v>
      </c>
      <c r="E51" s="202">
        <f t="shared" si="3"/>
        <v>0</v>
      </c>
      <c r="F51" s="202">
        <v>12202</v>
      </c>
      <c r="G51" s="202">
        <v>4826</v>
      </c>
      <c r="H51" s="239"/>
      <c r="I51" s="302"/>
      <c r="J51" s="181"/>
      <c r="K51" s="181"/>
      <c r="L51" s="181"/>
      <c r="M51" s="181"/>
    </row>
    <row r="52" spans="1:13" ht="15" customHeight="1">
      <c r="A52" s="228"/>
      <c r="B52" s="232" t="s">
        <v>75</v>
      </c>
      <c r="C52" s="202">
        <v>6545</v>
      </c>
      <c r="D52" s="202">
        <v>0</v>
      </c>
      <c r="E52" s="202">
        <f t="shared" si="3"/>
        <v>959</v>
      </c>
      <c r="F52" s="202">
        <v>7504</v>
      </c>
      <c r="G52" s="202">
        <v>0</v>
      </c>
      <c r="H52" s="239"/>
      <c r="I52" s="302"/>
      <c r="J52" s="215"/>
      <c r="K52" s="181"/>
      <c r="L52" s="181"/>
      <c r="M52" s="181"/>
    </row>
    <row r="53" spans="1:13" ht="15" customHeight="1">
      <c r="A53" s="228"/>
      <c r="B53" s="232" t="s">
        <v>76</v>
      </c>
      <c r="C53" s="202">
        <v>79549</v>
      </c>
      <c r="D53" s="202">
        <v>0</v>
      </c>
      <c r="E53" s="202">
        <f t="shared" si="3"/>
        <v>0</v>
      </c>
      <c r="F53" s="202">
        <v>79549</v>
      </c>
      <c r="G53" s="202">
        <v>0</v>
      </c>
      <c r="H53" s="239"/>
      <c r="I53" s="302"/>
      <c r="J53" s="181"/>
      <c r="K53" s="181"/>
      <c r="L53" s="181"/>
      <c r="M53" s="181"/>
    </row>
    <row r="54" spans="1:13" ht="28.5" customHeight="1">
      <c r="A54" s="228"/>
      <c r="B54" s="232" t="s">
        <v>77</v>
      </c>
      <c r="C54" s="202">
        <v>674526</v>
      </c>
      <c r="D54" s="202">
        <v>5040</v>
      </c>
      <c r="E54" s="202">
        <f t="shared" si="3"/>
        <v>12046</v>
      </c>
      <c r="F54" s="202">
        <v>686572</v>
      </c>
      <c r="G54" s="202">
        <v>4060</v>
      </c>
      <c r="H54" s="239"/>
      <c r="I54" s="302"/>
      <c r="J54" s="181"/>
      <c r="K54" s="181"/>
      <c r="L54" s="181"/>
      <c r="M54" s="181"/>
    </row>
    <row r="55" spans="1:13" ht="15.75" customHeight="1" thickBot="1">
      <c r="A55" s="242"/>
      <c r="B55" s="232" t="s">
        <v>78</v>
      </c>
      <c r="C55" s="207">
        <v>12543</v>
      </c>
      <c r="D55" s="207">
        <v>0</v>
      </c>
      <c r="E55" s="202">
        <f t="shared" si="3"/>
        <v>769</v>
      </c>
      <c r="F55" s="207">
        <v>13312</v>
      </c>
      <c r="G55" s="207">
        <v>0</v>
      </c>
      <c r="H55" s="208"/>
      <c r="I55" s="302"/>
      <c r="J55" s="181"/>
      <c r="K55" s="181"/>
      <c r="L55" s="181"/>
      <c r="M55" s="181"/>
    </row>
    <row r="56" spans="1:13" ht="16.5" customHeight="1" thickBot="1">
      <c r="A56" s="243"/>
      <c r="B56" s="247" t="s">
        <v>34</v>
      </c>
      <c r="C56" s="217">
        <f>SUM(C48:C55)</f>
        <v>2649668</v>
      </c>
      <c r="D56" s="217">
        <f>SUM(D48:D55)</f>
        <v>1372716</v>
      </c>
      <c r="E56" s="217">
        <f>SUM(E48:E55)</f>
        <v>19864</v>
      </c>
      <c r="F56" s="217">
        <f>SUM(F48:F55)</f>
        <v>2669532</v>
      </c>
      <c r="G56" s="217">
        <f>SUM(G48:G55)</f>
        <v>1324939</v>
      </c>
      <c r="H56" s="217">
        <f>SUM(H45:H55)</f>
        <v>1633</v>
      </c>
      <c r="I56" s="307"/>
      <c r="J56" s="181"/>
      <c r="K56" s="181"/>
      <c r="L56" s="181"/>
      <c r="M56" s="181"/>
    </row>
    <row r="57" spans="1:13" ht="27" customHeight="1">
      <c r="A57" s="248" t="s">
        <v>16</v>
      </c>
      <c r="B57" s="249" t="s">
        <v>84</v>
      </c>
      <c r="C57" s="217"/>
      <c r="D57" s="250"/>
      <c r="E57" s="217"/>
      <c r="F57" s="217"/>
      <c r="G57" s="250"/>
      <c r="H57" s="245"/>
      <c r="I57" s="306" t="s">
        <v>1468</v>
      </c>
      <c r="J57" s="17"/>
      <c r="K57" s="17"/>
      <c r="L57" s="17"/>
      <c r="M57" s="17"/>
    </row>
    <row r="58" spans="1:13" ht="17.25" customHeight="1">
      <c r="A58" s="235"/>
      <c r="B58" s="241" t="s">
        <v>53</v>
      </c>
      <c r="C58" s="202"/>
      <c r="D58" s="222"/>
      <c r="E58" s="202"/>
      <c r="F58" s="202"/>
      <c r="G58" s="222"/>
      <c r="H58" s="239">
        <v>35</v>
      </c>
      <c r="I58" s="302"/>
      <c r="J58" s="17"/>
      <c r="K58" s="17"/>
      <c r="L58" s="17"/>
      <c r="M58" s="17"/>
    </row>
    <row r="59" spans="1:13" ht="14.25" customHeight="1">
      <c r="A59" s="235"/>
      <c r="B59" s="241" t="s">
        <v>54</v>
      </c>
      <c r="C59" s="202"/>
      <c r="D59" s="222"/>
      <c r="E59" s="202"/>
      <c r="F59" s="202"/>
      <c r="G59" s="222"/>
      <c r="H59" s="239">
        <v>1371</v>
      </c>
      <c r="I59" s="302"/>
      <c r="J59" s="17"/>
      <c r="K59" s="17"/>
      <c r="L59" s="17"/>
      <c r="M59" s="17"/>
    </row>
    <row r="60" spans="1:13" ht="28.5" customHeight="1">
      <c r="A60" s="235"/>
      <c r="B60" s="251" t="s">
        <v>73</v>
      </c>
      <c r="C60" s="202">
        <v>28097</v>
      </c>
      <c r="D60" s="222">
        <v>0</v>
      </c>
      <c r="E60" s="202">
        <f>F60-C60</f>
        <v>6500</v>
      </c>
      <c r="F60" s="202">
        <v>34597</v>
      </c>
      <c r="G60" s="222">
        <v>0</v>
      </c>
      <c r="H60" s="239"/>
      <c r="I60" s="302"/>
      <c r="J60" s="181"/>
      <c r="K60" s="181"/>
      <c r="L60" s="181"/>
      <c r="M60" s="181"/>
    </row>
    <row r="61" spans="1:13" ht="21" customHeight="1">
      <c r="A61" s="235"/>
      <c r="B61" s="232" t="s">
        <v>75</v>
      </c>
      <c r="C61" s="202">
        <v>1283</v>
      </c>
      <c r="D61" s="222">
        <v>0</v>
      </c>
      <c r="E61" s="202">
        <f>F61-C61</f>
        <v>3400</v>
      </c>
      <c r="F61" s="202">
        <v>4683</v>
      </c>
      <c r="G61" s="222">
        <v>0</v>
      </c>
      <c r="H61" s="239"/>
      <c r="I61" s="302"/>
      <c r="J61" s="181"/>
      <c r="K61" s="181"/>
      <c r="L61" s="181"/>
      <c r="M61" s="181"/>
    </row>
    <row r="62" spans="1:13" ht="27.75" customHeight="1">
      <c r="A62" s="235"/>
      <c r="B62" s="251" t="s">
        <v>77</v>
      </c>
      <c r="C62" s="202">
        <v>260474</v>
      </c>
      <c r="D62" s="222">
        <v>3768</v>
      </c>
      <c r="E62" s="202">
        <f>F62-C62</f>
        <v>39851</v>
      </c>
      <c r="F62" s="202">
        <v>300325</v>
      </c>
      <c r="G62" s="222">
        <v>2998</v>
      </c>
      <c r="H62" s="239"/>
      <c r="I62" s="302" t="s">
        <v>3</v>
      </c>
      <c r="J62" s="181"/>
      <c r="K62" s="181"/>
      <c r="L62" s="181"/>
      <c r="M62" s="181"/>
    </row>
    <row r="63" spans="1:13" ht="24" customHeight="1" thickBot="1">
      <c r="A63" s="252"/>
      <c r="B63" s="253" t="s">
        <v>78</v>
      </c>
      <c r="C63" s="254">
        <v>2285</v>
      </c>
      <c r="D63" s="255">
        <v>0</v>
      </c>
      <c r="E63" s="207">
        <f>F63-C63</f>
        <v>199</v>
      </c>
      <c r="F63" s="254">
        <v>2484</v>
      </c>
      <c r="G63" s="255">
        <v>0</v>
      </c>
      <c r="H63" s="208"/>
      <c r="I63" s="302"/>
      <c r="J63" s="181"/>
      <c r="K63" s="181"/>
      <c r="L63" s="181"/>
      <c r="M63" s="181"/>
    </row>
    <row r="64" spans="1:13" ht="25.5" customHeight="1" thickBot="1">
      <c r="A64" s="242"/>
      <c r="B64" s="256" t="s">
        <v>34</v>
      </c>
      <c r="C64" s="257">
        <f aca="true" t="shared" si="4" ref="C64:H64">SUM(C57:C63)</f>
        <v>292139</v>
      </c>
      <c r="D64" s="257">
        <f t="shared" si="4"/>
        <v>3768</v>
      </c>
      <c r="E64" s="257">
        <f t="shared" si="4"/>
        <v>49950</v>
      </c>
      <c r="F64" s="257">
        <f t="shared" si="4"/>
        <v>342089</v>
      </c>
      <c r="G64" s="257">
        <f t="shared" si="4"/>
        <v>2998</v>
      </c>
      <c r="H64" s="257">
        <f t="shared" si="4"/>
        <v>1406</v>
      </c>
      <c r="I64" s="214"/>
      <c r="J64" s="258"/>
      <c r="K64" s="181"/>
      <c r="L64" s="181"/>
      <c r="M64" s="181"/>
    </row>
    <row r="65" spans="1:13" ht="23.25" customHeight="1">
      <c r="A65" s="243" t="s">
        <v>17</v>
      </c>
      <c r="B65" s="247" t="s">
        <v>48</v>
      </c>
      <c r="C65" s="217"/>
      <c r="D65" s="217"/>
      <c r="E65" s="217"/>
      <c r="F65" s="217"/>
      <c r="G65" s="217"/>
      <c r="H65" s="245"/>
      <c r="I65" s="306" t="s">
        <v>1459</v>
      </c>
      <c r="J65" s="17"/>
      <c r="K65" s="17"/>
      <c r="L65" s="21"/>
      <c r="M65" s="21"/>
    </row>
    <row r="66" spans="1:13" ht="21" customHeight="1">
      <c r="A66" s="228"/>
      <c r="B66" s="241" t="s">
        <v>53</v>
      </c>
      <c r="C66" s="202"/>
      <c r="D66" s="202"/>
      <c r="E66" s="202"/>
      <c r="F66" s="202"/>
      <c r="G66" s="202"/>
      <c r="H66" s="259">
        <v>16000</v>
      </c>
      <c r="I66" s="302"/>
      <c r="J66" s="181"/>
      <c r="K66" s="181"/>
      <c r="L66" s="181"/>
      <c r="M66" s="181"/>
    </row>
    <row r="67" spans="1:13" ht="16.5" customHeight="1">
      <c r="A67" s="228"/>
      <c r="B67" s="241" t="s">
        <v>54</v>
      </c>
      <c r="C67" s="202"/>
      <c r="D67" s="202"/>
      <c r="E67" s="202"/>
      <c r="F67" s="202"/>
      <c r="G67" s="202"/>
      <c r="H67" s="259">
        <v>3118</v>
      </c>
      <c r="I67" s="302"/>
      <c r="J67" s="181"/>
      <c r="K67" s="181"/>
      <c r="L67" s="181"/>
      <c r="M67" s="181"/>
    </row>
    <row r="68" spans="1:13" ht="15.75" customHeight="1">
      <c r="A68" s="228"/>
      <c r="B68" s="232" t="s">
        <v>11</v>
      </c>
      <c r="C68" s="202">
        <v>2137976</v>
      </c>
      <c r="D68" s="202">
        <f>C68</f>
        <v>2137976</v>
      </c>
      <c r="E68" s="202">
        <f>F68-C68</f>
        <v>0</v>
      </c>
      <c r="F68" s="202">
        <v>2137976</v>
      </c>
      <c r="G68" s="202">
        <f>F68</f>
        <v>2137976</v>
      </c>
      <c r="H68" s="239"/>
      <c r="I68" s="302"/>
      <c r="J68" s="181"/>
      <c r="K68" s="181"/>
      <c r="L68" s="181"/>
      <c r="M68" s="181"/>
    </row>
    <row r="69" spans="1:13" ht="15.75" customHeight="1">
      <c r="A69" s="228"/>
      <c r="B69" s="232" t="s">
        <v>71</v>
      </c>
      <c r="C69" s="202">
        <v>9525570</v>
      </c>
      <c r="D69" s="202">
        <v>4883779</v>
      </c>
      <c r="E69" s="202">
        <f>F69-C69</f>
        <v>372605</v>
      </c>
      <c r="F69" s="260">
        <v>9898174.56</v>
      </c>
      <c r="G69" s="260">
        <v>5047348.85</v>
      </c>
      <c r="H69" s="261"/>
      <c r="I69" s="302"/>
      <c r="J69" s="181"/>
      <c r="K69" s="181"/>
      <c r="L69" s="181"/>
      <c r="M69" s="181"/>
    </row>
    <row r="70" spans="1:13" ht="17.25" customHeight="1">
      <c r="A70" s="228"/>
      <c r="B70" s="232" t="s">
        <v>13</v>
      </c>
      <c r="C70" s="202">
        <v>1132248</v>
      </c>
      <c r="D70" s="202">
        <v>255398</v>
      </c>
      <c r="E70" s="202">
        <f aca="true" t="shared" si="5" ref="E70:E77">F70-C70</f>
        <v>0</v>
      </c>
      <c r="F70" s="260">
        <v>1132247.57</v>
      </c>
      <c r="G70" s="260">
        <v>236291.22</v>
      </c>
      <c r="H70" s="239"/>
      <c r="I70" s="302"/>
      <c r="J70" s="181"/>
      <c r="K70" s="181"/>
      <c r="L70" s="181"/>
      <c r="M70" s="181"/>
    </row>
    <row r="71" spans="1:13" ht="18" customHeight="1">
      <c r="A71" s="228"/>
      <c r="B71" s="232" t="s">
        <v>72</v>
      </c>
      <c r="C71" s="202">
        <v>8716</v>
      </c>
      <c r="D71" s="202">
        <v>0</v>
      </c>
      <c r="E71" s="202">
        <f t="shared" si="5"/>
        <v>0</v>
      </c>
      <c r="F71" s="260">
        <v>8715.68</v>
      </c>
      <c r="G71" s="260">
        <v>0</v>
      </c>
      <c r="H71" s="239"/>
      <c r="I71" s="302"/>
      <c r="J71" s="181"/>
      <c r="K71" s="181"/>
      <c r="L71" s="181"/>
      <c r="M71" s="181"/>
    </row>
    <row r="72" spans="1:13" ht="24" customHeight="1">
      <c r="A72" s="228"/>
      <c r="B72" s="232" t="s">
        <v>73</v>
      </c>
      <c r="C72" s="202">
        <v>743741</v>
      </c>
      <c r="D72" s="202">
        <v>13313</v>
      </c>
      <c r="E72" s="202">
        <f t="shared" si="5"/>
        <v>65938</v>
      </c>
      <c r="F72" s="260">
        <v>809678.55</v>
      </c>
      <c r="G72" s="260">
        <v>10560</v>
      </c>
      <c r="H72" s="239"/>
      <c r="I72" s="302"/>
      <c r="J72" s="181"/>
      <c r="K72" s="181"/>
      <c r="L72" s="181"/>
      <c r="M72" s="181"/>
    </row>
    <row r="73" spans="1:13" ht="18" customHeight="1">
      <c r="A73" s="228"/>
      <c r="B73" s="232" t="s">
        <v>74</v>
      </c>
      <c r="C73" s="202">
        <v>276711</v>
      </c>
      <c r="D73" s="202">
        <v>0</v>
      </c>
      <c r="E73" s="202">
        <f t="shared" si="5"/>
        <v>0</v>
      </c>
      <c r="F73" s="260">
        <v>276711.37</v>
      </c>
      <c r="G73" s="260">
        <v>0</v>
      </c>
      <c r="H73" s="239"/>
      <c r="I73" s="302"/>
      <c r="J73" s="181"/>
      <c r="K73" s="181"/>
      <c r="L73" s="181"/>
      <c r="M73" s="181"/>
    </row>
    <row r="74" spans="1:13" ht="18.75" customHeight="1">
      <c r="A74" s="228"/>
      <c r="B74" s="232" t="s">
        <v>75</v>
      </c>
      <c r="C74" s="202">
        <v>306543</v>
      </c>
      <c r="D74" s="202">
        <v>54412</v>
      </c>
      <c r="E74" s="202">
        <f t="shared" si="5"/>
        <v>62700</v>
      </c>
      <c r="F74" s="260">
        <v>369243.08</v>
      </c>
      <c r="G74" s="260">
        <v>87609.27</v>
      </c>
      <c r="H74" s="239"/>
      <c r="I74" s="302"/>
      <c r="J74" s="181"/>
      <c r="K74" s="181"/>
      <c r="L74" s="181"/>
      <c r="M74" s="181"/>
    </row>
    <row r="75" spans="1:13" ht="18.75" customHeight="1">
      <c r="A75" s="228"/>
      <c r="B75" s="232" t="s">
        <v>76</v>
      </c>
      <c r="C75" s="202">
        <v>671572</v>
      </c>
      <c r="D75" s="202">
        <v>0</v>
      </c>
      <c r="E75" s="202">
        <f t="shared" si="5"/>
        <v>94916</v>
      </c>
      <c r="F75" s="260">
        <v>766487.77</v>
      </c>
      <c r="G75" s="260">
        <v>0</v>
      </c>
      <c r="H75" s="239"/>
      <c r="I75" s="302"/>
      <c r="J75" s="258"/>
      <c r="K75" s="181"/>
      <c r="L75" s="181"/>
      <c r="M75" s="181"/>
    </row>
    <row r="76" spans="1:13" ht="25.5" customHeight="1">
      <c r="A76" s="228"/>
      <c r="B76" s="232" t="s">
        <v>77</v>
      </c>
      <c r="C76" s="202">
        <v>1336967</v>
      </c>
      <c r="D76" s="202">
        <v>25499</v>
      </c>
      <c r="E76" s="202">
        <f t="shared" si="5"/>
        <v>77247</v>
      </c>
      <c r="F76" s="260">
        <v>1414214.2</v>
      </c>
      <c r="G76" s="260">
        <v>18893.42</v>
      </c>
      <c r="H76" s="239"/>
      <c r="I76" s="302"/>
      <c r="J76" s="181"/>
      <c r="K76" s="181"/>
      <c r="L76" s="181"/>
      <c r="M76" s="181"/>
    </row>
    <row r="77" spans="1:13" ht="18.75" customHeight="1" thickBot="1">
      <c r="A77" s="242"/>
      <c r="B77" s="232" t="s">
        <v>78</v>
      </c>
      <c r="C77" s="202">
        <v>86363</v>
      </c>
      <c r="D77" s="202">
        <v>0</v>
      </c>
      <c r="E77" s="202">
        <f t="shared" si="5"/>
        <v>1750</v>
      </c>
      <c r="F77" s="260">
        <v>88112.79</v>
      </c>
      <c r="G77" s="260">
        <v>0</v>
      </c>
      <c r="H77" s="208"/>
      <c r="I77" s="302"/>
      <c r="J77" s="181"/>
      <c r="K77" s="181"/>
      <c r="L77" s="181"/>
      <c r="M77" s="181"/>
    </row>
    <row r="78" spans="1:13" ht="20.25" customHeight="1" thickBot="1">
      <c r="A78" s="236"/>
      <c r="B78" s="237" t="s">
        <v>34</v>
      </c>
      <c r="C78" s="212">
        <f>SUM(C68:C77)</f>
        <v>16226407</v>
      </c>
      <c r="D78" s="212">
        <f>SUM(D68:D77)</f>
        <v>7370377</v>
      </c>
      <c r="E78" s="212">
        <f>SUM(E68:E77)</f>
        <v>675156</v>
      </c>
      <c r="F78" s="212">
        <f>SUM(F68:F77)</f>
        <v>16901562</v>
      </c>
      <c r="G78" s="212">
        <f>SUM(G68:G77)</f>
        <v>7538679</v>
      </c>
      <c r="H78" s="212">
        <f>H66+H67</f>
        <v>19118</v>
      </c>
      <c r="I78" s="214"/>
      <c r="J78" s="181"/>
      <c r="K78" s="181"/>
      <c r="L78" s="181"/>
      <c r="M78" s="181"/>
    </row>
    <row r="79" spans="1:13" ht="27.75" customHeight="1" thickBot="1">
      <c r="A79" s="236"/>
      <c r="B79" s="237" t="s">
        <v>41</v>
      </c>
      <c r="C79" s="212">
        <f aca="true" t="shared" si="6" ref="C79:H79">C44+C56+C64+C78</f>
        <v>21734017</v>
      </c>
      <c r="D79" s="212">
        <f t="shared" si="6"/>
        <v>10185734</v>
      </c>
      <c r="E79" s="212">
        <f t="shared" si="6"/>
        <v>899004</v>
      </c>
      <c r="F79" s="212">
        <f t="shared" si="6"/>
        <v>22633020</v>
      </c>
      <c r="G79" s="212">
        <f t="shared" si="6"/>
        <v>10365843</v>
      </c>
      <c r="H79" s="212">
        <f t="shared" si="6"/>
        <v>27126</v>
      </c>
      <c r="I79" s="262"/>
      <c r="J79" s="18"/>
      <c r="K79" s="18"/>
      <c r="L79" s="18"/>
      <c r="M79" s="18"/>
    </row>
    <row r="80" spans="1:13" ht="29.25" customHeight="1">
      <c r="A80" s="243" t="s">
        <v>18</v>
      </c>
      <c r="B80" s="247" t="s">
        <v>45</v>
      </c>
      <c r="C80" s="217"/>
      <c r="D80" s="217"/>
      <c r="E80" s="217"/>
      <c r="F80" s="217"/>
      <c r="G80" s="217"/>
      <c r="H80" s="250"/>
      <c r="I80" s="329" t="s">
        <v>1469</v>
      </c>
      <c r="J80" s="263"/>
      <c r="K80" s="263"/>
      <c r="L80" s="22"/>
      <c r="M80" s="22"/>
    </row>
    <row r="81" spans="1:13" ht="18.75" customHeight="1">
      <c r="A81" s="228"/>
      <c r="B81" s="241" t="s">
        <v>53</v>
      </c>
      <c r="C81" s="202"/>
      <c r="D81" s="202"/>
      <c r="E81" s="202"/>
      <c r="F81" s="202"/>
      <c r="G81" s="202"/>
      <c r="H81" s="222">
        <v>2040</v>
      </c>
      <c r="I81" s="299"/>
      <c r="J81" s="169"/>
      <c r="K81" s="169"/>
      <c r="L81" s="22"/>
      <c r="M81" s="22"/>
    </row>
    <row r="82" spans="1:13" ht="18.75" customHeight="1">
      <c r="A82" s="228"/>
      <c r="B82" s="241" t="s">
        <v>54</v>
      </c>
      <c r="C82" s="202"/>
      <c r="D82" s="202"/>
      <c r="E82" s="202"/>
      <c r="F82" s="202"/>
      <c r="G82" s="202"/>
      <c r="H82" s="222">
        <v>2684</v>
      </c>
      <c r="I82" s="299"/>
      <c r="J82" s="169"/>
      <c r="K82" s="169"/>
      <c r="L82" s="22"/>
      <c r="M82" s="22"/>
    </row>
    <row r="83" spans="1:13" ht="18.75" customHeight="1">
      <c r="A83" s="228"/>
      <c r="B83" s="232" t="s">
        <v>11</v>
      </c>
      <c r="C83" s="202">
        <v>247936</v>
      </c>
      <c r="D83" s="202">
        <v>247936</v>
      </c>
      <c r="E83" s="202">
        <f aca="true" t="shared" si="7" ref="E83:E91">F83-C83</f>
        <v>0</v>
      </c>
      <c r="F83" s="202">
        <v>247936</v>
      </c>
      <c r="G83" s="202">
        <v>247936</v>
      </c>
      <c r="H83" s="222"/>
      <c r="I83" s="318"/>
      <c r="J83" s="170"/>
      <c r="K83" s="170"/>
      <c r="L83" s="33"/>
      <c r="M83" s="170"/>
    </row>
    <row r="84" spans="1:13" ht="18.75" customHeight="1">
      <c r="A84" s="228"/>
      <c r="B84" s="232" t="s">
        <v>71</v>
      </c>
      <c r="C84" s="202">
        <v>1714640</v>
      </c>
      <c r="D84" s="202">
        <v>1407596</v>
      </c>
      <c r="E84" s="202">
        <f t="shared" si="7"/>
        <v>28246</v>
      </c>
      <c r="F84" s="202">
        <v>1742886</v>
      </c>
      <c r="G84" s="202">
        <v>1392891</v>
      </c>
      <c r="H84" s="222"/>
      <c r="I84" s="318"/>
      <c r="J84" s="170"/>
      <c r="K84" s="170"/>
      <c r="L84" s="33"/>
      <c r="M84" s="170"/>
    </row>
    <row r="85" spans="1:13" ht="18.75" customHeight="1">
      <c r="A85" s="228"/>
      <c r="B85" s="232" t="s">
        <v>72</v>
      </c>
      <c r="C85" s="202">
        <v>175537</v>
      </c>
      <c r="D85" s="202">
        <v>29842</v>
      </c>
      <c r="E85" s="202">
        <f t="shared" si="7"/>
        <v>0</v>
      </c>
      <c r="F85" s="202">
        <v>175537</v>
      </c>
      <c r="G85" s="202">
        <v>17554</v>
      </c>
      <c r="H85" s="222"/>
      <c r="I85" s="318"/>
      <c r="J85" s="170"/>
      <c r="K85" s="170"/>
      <c r="L85" s="33"/>
      <c r="M85" s="170"/>
    </row>
    <row r="86" spans="1:13" ht="30.75" customHeight="1">
      <c r="A86" s="228"/>
      <c r="B86" s="232" t="s">
        <v>73</v>
      </c>
      <c r="C86" s="202">
        <v>90210</v>
      </c>
      <c r="D86" s="202">
        <v>13109</v>
      </c>
      <c r="E86" s="202">
        <f t="shared" si="7"/>
        <v>-6465</v>
      </c>
      <c r="F86" s="202">
        <v>83745</v>
      </c>
      <c r="G86" s="202">
        <v>6738</v>
      </c>
      <c r="H86" s="222"/>
      <c r="I86" s="318"/>
      <c r="J86" s="172"/>
      <c r="K86" s="170"/>
      <c r="L86" s="170"/>
      <c r="M86" s="170"/>
    </row>
    <row r="87" spans="1:13" ht="18.75" customHeight="1">
      <c r="A87" s="228"/>
      <c r="B87" s="232" t="s">
        <v>74</v>
      </c>
      <c r="C87" s="202">
        <v>99031</v>
      </c>
      <c r="D87" s="202">
        <v>13494</v>
      </c>
      <c r="E87" s="202">
        <f t="shared" si="7"/>
        <v>0</v>
      </c>
      <c r="F87" s="202">
        <v>99031</v>
      </c>
      <c r="G87" s="202">
        <v>13494</v>
      </c>
      <c r="H87" s="222"/>
      <c r="I87" s="304" t="s">
        <v>4</v>
      </c>
      <c r="J87" s="226"/>
      <c r="K87" s="226"/>
      <c r="L87" s="28"/>
      <c r="M87" s="19"/>
    </row>
    <row r="88" spans="1:13" ht="18.75" customHeight="1">
      <c r="A88" s="228"/>
      <c r="B88" s="232" t="s">
        <v>75</v>
      </c>
      <c r="C88" s="202">
        <v>511866</v>
      </c>
      <c r="D88" s="202">
        <v>10941</v>
      </c>
      <c r="E88" s="202">
        <f t="shared" si="7"/>
        <v>12000</v>
      </c>
      <c r="F88" s="202">
        <v>523866</v>
      </c>
      <c r="G88" s="202">
        <v>22082</v>
      </c>
      <c r="H88" s="222"/>
      <c r="I88" s="304"/>
      <c r="J88" s="182"/>
      <c r="K88" s="182"/>
      <c r="L88" s="182"/>
      <c r="M88" s="182"/>
    </row>
    <row r="89" spans="1:13" ht="18.75" customHeight="1">
      <c r="A89" s="228"/>
      <c r="B89" s="232" t="s">
        <v>76</v>
      </c>
      <c r="C89" s="202">
        <v>119926</v>
      </c>
      <c r="D89" s="202">
        <v>49769</v>
      </c>
      <c r="E89" s="202">
        <f t="shared" si="7"/>
        <v>0</v>
      </c>
      <c r="F89" s="202">
        <v>119926</v>
      </c>
      <c r="G89" s="202">
        <v>28183</v>
      </c>
      <c r="H89" s="222"/>
      <c r="I89" s="304"/>
      <c r="J89" s="182"/>
      <c r="K89" s="182"/>
      <c r="L89" s="182"/>
      <c r="M89" s="182"/>
    </row>
    <row r="90" spans="1:13" ht="25.5" customHeight="1">
      <c r="A90" s="228"/>
      <c r="B90" s="232" t="s">
        <v>77</v>
      </c>
      <c r="C90" s="202">
        <v>758216</v>
      </c>
      <c r="D90" s="202">
        <v>0</v>
      </c>
      <c r="E90" s="202">
        <f t="shared" si="7"/>
        <v>52862</v>
      </c>
      <c r="F90" s="202">
        <v>811078</v>
      </c>
      <c r="G90" s="202">
        <v>23843</v>
      </c>
      <c r="H90" s="222"/>
      <c r="I90" s="304"/>
      <c r="J90" s="182"/>
      <c r="K90" s="182"/>
      <c r="L90" s="182"/>
      <c r="M90" s="182"/>
    </row>
    <row r="91" spans="1:13" ht="18.75" customHeight="1" thickBot="1">
      <c r="A91" s="242"/>
      <c r="B91" s="256" t="s">
        <v>78</v>
      </c>
      <c r="C91" s="207">
        <v>7987</v>
      </c>
      <c r="D91" s="207">
        <v>0</v>
      </c>
      <c r="E91" s="207">
        <f t="shared" si="7"/>
        <v>0</v>
      </c>
      <c r="F91" s="207">
        <v>7987</v>
      </c>
      <c r="G91" s="207">
        <v>0</v>
      </c>
      <c r="H91" s="257"/>
      <c r="I91" s="304"/>
      <c r="J91" s="182"/>
      <c r="K91" s="182"/>
      <c r="L91" s="182"/>
      <c r="M91" s="182"/>
    </row>
    <row r="92" spans="1:14" s="183" customFormat="1" ht="36" customHeight="1" thickBot="1">
      <c r="A92" s="242"/>
      <c r="B92" s="256" t="s">
        <v>34</v>
      </c>
      <c r="C92" s="257">
        <f aca="true" t="shared" si="8" ref="C92:H92">SUM(C80:C91)</f>
        <v>3725349</v>
      </c>
      <c r="D92" s="257">
        <f t="shared" si="8"/>
        <v>1772687</v>
      </c>
      <c r="E92" s="257">
        <f t="shared" si="8"/>
        <v>86643</v>
      </c>
      <c r="F92" s="257">
        <f t="shared" si="8"/>
        <v>3811992</v>
      </c>
      <c r="G92" s="257">
        <f t="shared" si="8"/>
        <v>1752721</v>
      </c>
      <c r="H92" s="257">
        <f t="shared" si="8"/>
        <v>4724</v>
      </c>
      <c r="I92" s="319"/>
      <c r="J92" s="170"/>
      <c r="K92" s="170"/>
      <c r="L92" s="170"/>
      <c r="M92" s="170"/>
      <c r="N92" s="7"/>
    </row>
    <row r="93" spans="1:13" ht="47.25" customHeight="1">
      <c r="A93" s="243" t="s">
        <v>19</v>
      </c>
      <c r="B93" s="264" t="s">
        <v>46</v>
      </c>
      <c r="C93" s="217"/>
      <c r="D93" s="217"/>
      <c r="E93" s="217"/>
      <c r="F93" s="217"/>
      <c r="G93" s="217"/>
      <c r="H93" s="245"/>
      <c r="I93" s="330" t="s">
        <v>1470</v>
      </c>
      <c r="J93" s="265"/>
      <c r="K93" s="265"/>
      <c r="L93" s="23"/>
      <c r="M93" s="23"/>
    </row>
    <row r="94" spans="1:13" ht="18.75" customHeight="1">
      <c r="A94" s="228"/>
      <c r="B94" s="241" t="s">
        <v>53</v>
      </c>
      <c r="C94" s="202"/>
      <c r="D94" s="202"/>
      <c r="E94" s="202"/>
      <c r="F94" s="202"/>
      <c r="G94" s="202"/>
      <c r="H94" s="239"/>
      <c r="I94" s="304"/>
      <c r="J94" s="182"/>
      <c r="K94" s="182"/>
      <c r="L94" s="182"/>
      <c r="M94" s="182"/>
    </row>
    <row r="95" spans="1:13" ht="18.75" customHeight="1">
      <c r="A95" s="228"/>
      <c r="B95" s="241" t="s">
        <v>54</v>
      </c>
      <c r="C95" s="202"/>
      <c r="D95" s="202"/>
      <c r="E95" s="202"/>
      <c r="F95" s="202"/>
      <c r="G95" s="202"/>
      <c r="H95" s="266">
        <v>1205</v>
      </c>
      <c r="I95" s="304"/>
      <c r="J95" s="182"/>
      <c r="K95" s="182"/>
      <c r="L95" s="182"/>
      <c r="M95" s="182"/>
    </row>
    <row r="96" spans="1:13" ht="22.5" customHeight="1">
      <c r="A96" s="228"/>
      <c r="B96" s="232" t="s">
        <v>11</v>
      </c>
      <c r="C96" s="202">
        <f>40220</f>
        <v>40220</v>
      </c>
      <c r="D96" s="202">
        <f>C96</f>
        <v>40220</v>
      </c>
      <c r="E96" s="202">
        <f>F96-C96</f>
        <v>0</v>
      </c>
      <c r="F96" s="202">
        <f>40220</f>
        <v>40220</v>
      </c>
      <c r="G96" s="202">
        <f>F96</f>
        <v>40220</v>
      </c>
      <c r="H96" s="239"/>
      <c r="I96" s="304"/>
      <c r="J96" s="182"/>
      <c r="K96" s="182"/>
      <c r="L96" s="182"/>
      <c r="M96" s="182"/>
    </row>
    <row r="97" spans="1:13" ht="22.5" customHeight="1">
      <c r="A97" s="228"/>
      <c r="B97" s="232" t="s">
        <v>71</v>
      </c>
      <c r="C97" s="202">
        <v>1279820.9</v>
      </c>
      <c r="D97" s="202">
        <v>1101067.93</v>
      </c>
      <c r="E97" s="202">
        <f>F97-C97</f>
        <v>8000</v>
      </c>
      <c r="F97" s="202">
        <v>1287821</v>
      </c>
      <c r="G97" s="202">
        <v>1077072</v>
      </c>
      <c r="H97" s="239"/>
      <c r="I97" s="304"/>
      <c r="J97" s="182"/>
      <c r="K97" s="182"/>
      <c r="L97" s="182"/>
      <c r="M97" s="182"/>
    </row>
    <row r="98" spans="1:13" ht="22.5" customHeight="1">
      <c r="A98" s="228"/>
      <c r="B98" s="232" t="s">
        <v>13</v>
      </c>
      <c r="C98" s="202">
        <v>164370.87</v>
      </c>
      <c r="D98" s="202">
        <v>78933.1</v>
      </c>
      <c r="E98" s="202">
        <f aca="true" t="shared" si="9" ref="E98:E105">F98-C98</f>
        <v>0</v>
      </c>
      <c r="F98" s="202">
        <v>164370.87</v>
      </c>
      <c r="G98" s="202">
        <v>69639</v>
      </c>
      <c r="H98" s="239"/>
      <c r="I98" s="304"/>
      <c r="J98" s="182"/>
      <c r="K98" s="182"/>
      <c r="L98" s="182"/>
      <c r="M98" s="182"/>
    </row>
    <row r="99" spans="1:13" ht="22.5" customHeight="1">
      <c r="A99" s="228"/>
      <c r="B99" s="232" t="s">
        <v>72</v>
      </c>
      <c r="C99" s="202">
        <v>87396.93</v>
      </c>
      <c r="D99" s="202">
        <v>0</v>
      </c>
      <c r="E99" s="202">
        <f t="shared" si="9"/>
        <v>0</v>
      </c>
      <c r="F99" s="202">
        <v>87396.93</v>
      </c>
      <c r="G99" s="202">
        <v>0</v>
      </c>
      <c r="H99" s="239"/>
      <c r="I99" s="304"/>
      <c r="J99" s="182"/>
      <c r="K99" s="175"/>
      <c r="L99" s="182"/>
      <c r="M99" s="182"/>
    </row>
    <row r="100" spans="1:13" ht="33.75" customHeight="1">
      <c r="A100" s="228"/>
      <c r="B100" s="232" t="s">
        <v>73</v>
      </c>
      <c r="C100" s="202">
        <v>13795</v>
      </c>
      <c r="D100" s="202">
        <v>3600</v>
      </c>
      <c r="E100" s="202">
        <f t="shared" si="9"/>
        <v>0</v>
      </c>
      <c r="F100" s="202">
        <v>13795</v>
      </c>
      <c r="G100" s="202">
        <v>1440</v>
      </c>
      <c r="H100" s="239"/>
      <c r="I100" s="304"/>
      <c r="J100" s="182"/>
      <c r="K100" s="182">
        <f>J100+J101</f>
        <v>0</v>
      </c>
      <c r="L100" s="182"/>
      <c r="M100" s="182"/>
    </row>
    <row r="101" spans="1:13" ht="22.5" customHeight="1">
      <c r="A101" s="228"/>
      <c r="B101" s="232" t="s">
        <v>74</v>
      </c>
      <c r="C101" s="202" t="s">
        <v>27</v>
      </c>
      <c r="D101" s="202"/>
      <c r="E101" s="202"/>
      <c r="F101" s="202" t="s">
        <v>27</v>
      </c>
      <c r="G101" s="202"/>
      <c r="H101" s="239"/>
      <c r="I101" s="304"/>
      <c r="J101" s="182"/>
      <c r="K101" s="182"/>
      <c r="L101" s="182"/>
      <c r="M101" s="182"/>
    </row>
    <row r="102" spans="1:13" ht="22.5" customHeight="1">
      <c r="A102" s="228"/>
      <c r="B102" s="232" t="s">
        <v>75</v>
      </c>
      <c r="C102" s="202">
        <v>77084.43</v>
      </c>
      <c r="D102" s="202">
        <v>17710.55</v>
      </c>
      <c r="E102" s="202">
        <f t="shared" si="9"/>
        <v>0</v>
      </c>
      <c r="F102" s="202">
        <v>77084</v>
      </c>
      <c r="G102" s="202">
        <v>15752</v>
      </c>
      <c r="H102" s="239"/>
      <c r="I102" s="304"/>
      <c r="J102" s="182"/>
      <c r="K102" s="182"/>
      <c r="L102" s="182"/>
      <c r="M102" s="182"/>
    </row>
    <row r="103" spans="1:13" ht="22.5" customHeight="1">
      <c r="A103" s="228"/>
      <c r="B103" s="232" t="s">
        <v>76</v>
      </c>
      <c r="C103" s="202">
        <v>174090.75</v>
      </c>
      <c r="D103" s="202">
        <v>9170.34</v>
      </c>
      <c r="E103" s="202">
        <f t="shared" si="9"/>
        <v>0</v>
      </c>
      <c r="F103" s="202">
        <v>174090.75</v>
      </c>
      <c r="G103" s="202">
        <v>0</v>
      </c>
      <c r="H103" s="239"/>
      <c r="I103" s="304"/>
      <c r="J103" s="182"/>
      <c r="K103" s="182"/>
      <c r="L103" s="182"/>
      <c r="M103" s="182"/>
    </row>
    <row r="104" spans="1:13" ht="32.25" customHeight="1">
      <c r="A104" s="228"/>
      <c r="B104" s="232" t="s">
        <v>77</v>
      </c>
      <c r="C104" s="202">
        <v>483195.62</v>
      </c>
      <c r="D104" s="202">
        <v>43147.63</v>
      </c>
      <c r="E104" s="202">
        <f t="shared" si="9"/>
        <v>52487</v>
      </c>
      <c r="F104" s="202">
        <v>535683</v>
      </c>
      <c r="G104" s="202">
        <v>53471</v>
      </c>
      <c r="H104" s="239"/>
      <c r="I104" s="267" t="s">
        <v>92</v>
      </c>
      <c r="J104" s="268"/>
      <c r="K104" s="269"/>
      <c r="L104" s="24"/>
      <c r="M104" s="24"/>
    </row>
    <row r="105" spans="1:13" ht="29.25" customHeight="1" thickBot="1">
      <c r="A105" s="242"/>
      <c r="B105" s="232" t="s">
        <v>78</v>
      </c>
      <c r="C105" s="202">
        <v>4399.4</v>
      </c>
      <c r="D105" s="202" t="s">
        <v>27</v>
      </c>
      <c r="E105" s="202">
        <f t="shared" si="9"/>
        <v>0</v>
      </c>
      <c r="F105" s="202">
        <v>4399</v>
      </c>
      <c r="G105" s="202" t="s">
        <v>27</v>
      </c>
      <c r="H105" s="208"/>
      <c r="I105" s="220"/>
      <c r="J105" s="184"/>
      <c r="K105" s="185"/>
      <c r="L105" s="185"/>
      <c r="M105" s="185"/>
    </row>
    <row r="106" spans="1:13" ht="39" customHeight="1" thickBot="1">
      <c r="A106" s="236"/>
      <c r="B106" s="237" t="s">
        <v>34</v>
      </c>
      <c r="C106" s="213">
        <f aca="true" t="shared" si="10" ref="C106:H106">SUM(C93:C105)</f>
        <v>2324374</v>
      </c>
      <c r="D106" s="213">
        <f t="shared" si="10"/>
        <v>1293850</v>
      </c>
      <c r="E106" s="213">
        <f t="shared" si="10"/>
        <v>60487</v>
      </c>
      <c r="F106" s="213">
        <f t="shared" si="10"/>
        <v>2384861</v>
      </c>
      <c r="G106" s="213">
        <f t="shared" si="10"/>
        <v>1257594</v>
      </c>
      <c r="H106" s="213">
        <f t="shared" si="10"/>
        <v>1205</v>
      </c>
      <c r="I106" s="270"/>
      <c r="J106" s="182"/>
      <c r="K106" s="185"/>
      <c r="L106" s="185"/>
      <c r="M106" s="185"/>
    </row>
    <row r="107" spans="1:13" ht="49.5" customHeight="1">
      <c r="A107" s="243" t="s">
        <v>20</v>
      </c>
      <c r="B107" s="264" t="s">
        <v>44</v>
      </c>
      <c r="C107" s="217"/>
      <c r="D107" s="217"/>
      <c r="E107" s="217"/>
      <c r="F107" s="217"/>
      <c r="G107" s="217"/>
      <c r="H107" s="245"/>
      <c r="I107" s="305" t="s">
        <v>1471</v>
      </c>
      <c r="J107" s="182"/>
      <c r="K107" s="19"/>
      <c r="L107" s="19"/>
      <c r="M107" s="19"/>
    </row>
    <row r="108" spans="1:13" ht="13.5" customHeight="1">
      <c r="A108" s="228"/>
      <c r="B108" s="241" t="s">
        <v>53</v>
      </c>
      <c r="C108" s="202"/>
      <c r="D108" s="202"/>
      <c r="E108" s="202"/>
      <c r="F108" s="202"/>
      <c r="G108" s="202"/>
      <c r="H108" s="239"/>
      <c r="I108" s="304"/>
      <c r="J108" s="182"/>
      <c r="K108" s="182"/>
      <c r="L108" s="182"/>
      <c r="M108" s="182"/>
    </row>
    <row r="109" spans="1:13" ht="15" customHeight="1">
      <c r="A109" s="228"/>
      <c r="B109" s="241" t="s">
        <v>54</v>
      </c>
      <c r="C109" s="202"/>
      <c r="D109" s="202"/>
      <c r="E109" s="202"/>
      <c r="F109" s="202"/>
      <c r="G109" s="202"/>
      <c r="H109" s="266">
        <v>41024</v>
      </c>
      <c r="I109" s="304"/>
      <c r="J109" s="182"/>
      <c r="K109" s="182"/>
      <c r="L109" s="182"/>
      <c r="M109" s="182"/>
    </row>
    <row r="110" spans="1:13" ht="20.25" customHeight="1">
      <c r="A110" s="228"/>
      <c r="B110" s="232" t="s">
        <v>11</v>
      </c>
      <c r="C110" s="202">
        <v>83016</v>
      </c>
      <c r="D110" s="202">
        <v>83016</v>
      </c>
      <c r="E110" s="202">
        <f>F110-C110</f>
        <v>0</v>
      </c>
      <c r="F110" s="202">
        <v>83016</v>
      </c>
      <c r="G110" s="202">
        <v>83016</v>
      </c>
      <c r="H110" s="239">
        <v>2558</v>
      </c>
      <c r="I110" s="304"/>
      <c r="J110" s="182"/>
      <c r="K110" s="182"/>
      <c r="L110" s="182"/>
      <c r="M110" s="182"/>
    </row>
    <row r="111" spans="1:13" ht="21.75" customHeight="1">
      <c r="A111" s="228"/>
      <c r="B111" s="232" t="s">
        <v>71</v>
      </c>
      <c r="C111" s="202">
        <v>3351768</v>
      </c>
      <c r="D111" s="202">
        <v>2436836</v>
      </c>
      <c r="E111" s="202">
        <f aca="true" t="shared" si="11" ref="E111:E119">F111-C111</f>
        <v>207282</v>
      </c>
      <c r="F111" s="202">
        <f>3514250+44800</f>
        <v>3559050</v>
      </c>
      <c r="G111" s="202">
        <v>2544333</v>
      </c>
      <c r="H111" s="239"/>
      <c r="I111" s="304"/>
      <c r="J111" s="182"/>
      <c r="K111" s="182"/>
      <c r="L111" s="182"/>
      <c r="M111" s="182"/>
    </row>
    <row r="112" spans="1:13" ht="21.75" customHeight="1">
      <c r="A112" s="228"/>
      <c r="B112" s="232" t="s">
        <v>13</v>
      </c>
      <c r="C112" s="202">
        <v>705921</v>
      </c>
      <c r="D112" s="202">
        <v>319065</v>
      </c>
      <c r="E112" s="202">
        <f t="shared" si="11"/>
        <v>0</v>
      </c>
      <c r="F112" s="202">
        <v>705921</v>
      </c>
      <c r="G112" s="202">
        <v>287669</v>
      </c>
      <c r="H112" s="239"/>
      <c r="I112" s="304"/>
      <c r="J112" s="1"/>
      <c r="K112" s="182"/>
      <c r="L112" s="182"/>
      <c r="M112" s="182"/>
    </row>
    <row r="113" spans="1:13" ht="21.75" customHeight="1">
      <c r="A113" s="228"/>
      <c r="B113" s="232" t="s">
        <v>72</v>
      </c>
      <c r="C113" s="202">
        <v>786242</v>
      </c>
      <c r="D113" s="202">
        <v>623455</v>
      </c>
      <c r="E113" s="202">
        <f t="shared" si="11"/>
        <v>0</v>
      </c>
      <c r="F113" s="202">
        <v>786242</v>
      </c>
      <c r="G113" s="202">
        <v>570587</v>
      </c>
      <c r="H113" s="239"/>
      <c r="I113" s="304"/>
      <c r="J113" s="182"/>
      <c r="K113" s="182"/>
      <c r="L113" s="182"/>
      <c r="M113" s="182"/>
    </row>
    <row r="114" spans="1:13" ht="30.75" customHeight="1">
      <c r="A114" s="228"/>
      <c r="B114" s="232" t="s">
        <v>73</v>
      </c>
      <c r="C114" s="202">
        <v>43769</v>
      </c>
      <c r="D114" s="202">
        <v>1523</v>
      </c>
      <c r="E114" s="202">
        <f t="shared" si="11"/>
        <v>5389</v>
      </c>
      <c r="F114" s="202">
        <v>49158</v>
      </c>
      <c r="G114" s="202">
        <v>5611</v>
      </c>
      <c r="H114" s="239"/>
      <c r="I114" s="304"/>
      <c r="J114" s="182"/>
      <c r="K114" s="182"/>
      <c r="L114" s="182"/>
      <c r="M114" s="182"/>
    </row>
    <row r="115" spans="1:13" ht="21.75" customHeight="1">
      <c r="A115" s="228"/>
      <c r="B115" s="232" t="s">
        <v>74</v>
      </c>
      <c r="C115" s="202">
        <v>28988</v>
      </c>
      <c r="D115" s="202">
        <v>252</v>
      </c>
      <c r="E115" s="202">
        <f t="shared" si="11"/>
        <v>9150</v>
      </c>
      <c r="F115" s="202">
        <v>38138</v>
      </c>
      <c r="G115" s="202">
        <v>7976</v>
      </c>
      <c r="H115" s="239"/>
      <c r="I115" s="304"/>
      <c r="J115" s="182"/>
      <c r="K115" s="182"/>
      <c r="L115" s="182"/>
      <c r="M115" s="182"/>
    </row>
    <row r="116" spans="1:13" ht="21.75" customHeight="1">
      <c r="A116" s="228"/>
      <c r="B116" s="232" t="s">
        <v>75</v>
      </c>
      <c r="C116" s="202">
        <v>495566</v>
      </c>
      <c r="D116" s="202">
        <v>470683</v>
      </c>
      <c r="E116" s="202">
        <f t="shared" si="11"/>
        <v>0</v>
      </c>
      <c r="F116" s="202">
        <f>540366-44800</f>
        <v>495566</v>
      </c>
      <c r="G116" s="202">
        <v>421126</v>
      </c>
      <c r="H116" s="239"/>
      <c r="I116" s="304"/>
      <c r="J116" s="271"/>
      <c r="K116" s="182"/>
      <c r="L116" s="182"/>
      <c r="M116" s="182"/>
    </row>
    <row r="117" spans="1:13" ht="21.75" customHeight="1">
      <c r="A117" s="228"/>
      <c r="B117" s="232" t="s">
        <v>76</v>
      </c>
      <c r="C117" s="202">
        <v>461370</v>
      </c>
      <c r="D117" s="202">
        <v>123524</v>
      </c>
      <c r="E117" s="202">
        <f t="shared" si="11"/>
        <v>0</v>
      </c>
      <c r="F117" s="202">
        <v>461370</v>
      </c>
      <c r="G117" s="202">
        <v>69247</v>
      </c>
      <c r="H117" s="239"/>
      <c r="I117" s="303"/>
      <c r="J117" s="1"/>
      <c r="K117" s="25"/>
      <c r="L117" s="25"/>
      <c r="M117" s="25"/>
    </row>
    <row r="118" spans="1:13" ht="32.25" customHeight="1">
      <c r="A118" s="228"/>
      <c r="B118" s="232" t="s">
        <v>77</v>
      </c>
      <c r="C118" s="202">
        <f>846553+10199</f>
        <v>856752</v>
      </c>
      <c r="D118" s="202">
        <v>70240</v>
      </c>
      <c r="E118" s="202">
        <f t="shared" si="11"/>
        <v>44333</v>
      </c>
      <c r="F118" s="202">
        <f>890436+10649</f>
        <v>901085</v>
      </c>
      <c r="G118" s="202">
        <v>55315</v>
      </c>
      <c r="H118" s="239"/>
      <c r="I118" s="304"/>
      <c r="J118" s="25"/>
      <c r="K118" s="182"/>
      <c r="L118" s="182"/>
      <c r="M118" s="182"/>
    </row>
    <row r="119" spans="1:13" ht="21.75" customHeight="1" thickBot="1">
      <c r="A119" s="242"/>
      <c r="B119" s="232" t="s">
        <v>78</v>
      </c>
      <c r="C119" s="202">
        <f>38315</f>
        <v>38315</v>
      </c>
      <c r="D119" s="202">
        <v>0</v>
      </c>
      <c r="E119" s="202">
        <f t="shared" si="11"/>
        <v>0</v>
      </c>
      <c r="F119" s="202">
        <v>38315</v>
      </c>
      <c r="G119" s="202">
        <v>0</v>
      </c>
      <c r="H119" s="208"/>
      <c r="I119" s="304"/>
      <c r="J119" s="182"/>
      <c r="K119" s="182"/>
      <c r="L119" s="182"/>
      <c r="M119" s="182"/>
    </row>
    <row r="120" spans="1:13" ht="24.75" customHeight="1" thickBot="1">
      <c r="A120" s="236"/>
      <c r="B120" s="237" t="s">
        <v>34</v>
      </c>
      <c r="C120" s="213">
        <f aca="true" t="shared" si="12" ref="C120:H120">SUM(C107:C119)</f>
        <v>6851707</v>
      </c>
      <c r="D120" s="213">
        <f t="shared" si="12"/>
        <v>4128594</v>
      </c>
      <c r="E120" s="213">
        <f t="shared" si="12"/>
        <v>266154</v>
      </c>
      <c r="F120" s="213">
        <f t="shared" si="12"/>
        <v>7117861</v>
      </c>
      <c r="G120" s="213">
        <f t="shared" si="12"/>
        <v>4044880</v>
      </c>
      <c r="H120" s="213">
        <f t="shared" si="12"/>
        <v>43582</v>
      </c>
      <c r="I120" s="304"/>
      <c r="J120" s="182"/>
      <c r="K120" s="182"/>
      <c r="L120" s="182"/>
      <c r="M120" s="182"/>
    </row>
    <row r="121" spans="1:13" ht="30.75" customHeight="1">
      <c r="A121" s="228" t="s">
        <v>21</v>
      </c>
      <c r="B121" s="232" t="s">
        <v>55</v>
      </c>
      <c r="C121" s="202" t="s">
        <v>27</v>
      </c>
      <c r="D121" s="222"/>
      <c r="E121" s="202"/>
      <c r="F121" s="202" t="s">
        <v>27</v>
      </c>
      <c r="G121" s="222"/>
      <c r="H121" s="222"/>
      <c r="I121" s="305" t="s">
        <v>1472</v>
      </c>
      <c r="J121" s="182"/>
      <c r="K121" s="271"/>
      <c r="L121" s="19"/>
      <c r="M121" s="19"/>
    </row>
    <row r="122" spans="1:13" ht="27" customHeight="1">
      <c r="A122" s="228"/>
      <c r="B122" s="241" t="s">
        <v>53</v>
      </c>
      <c r="C122" s="202"/>
      <c r="D122" s="222"/>
      <c r="E122" s="202"/>
      <c r="F122" s="202"/>
      <c r="G122" s="222"/>
      <c r="H122" s="222">
        <v>1000</v>
      </c>
      <c r="I122" s="304"/>
      <c r="J122" s="182"/>
      <c r="K122" s="182"/>
      <c r="L122" s="182"/>
      <c r="M122" s="182"/>
    </row>
    <row r="123" spans="1:13" ht="27" customHeight="1">
      <c r="A123" s="228"/>
      <c r="B123" s="241" t="s">
        <v>54</v>
      </c>
      <c r="C123" s="202"/>
      <c r="D123" s="222"/>
      <c r="E123" s="202"/>
      <c r="F123" s="202"/>
      <c r="G123" s="222"/>
      <c r="H123" s="222">
        <v>1500</v>
      </c>
      <c r="I123" s="304"/>
      <c r="J123" s="175"/>
      <c r="K123" s="182"/>
      <c r="L123" s="182"/>
      <c r="M123" s="182"/>
    </row>
    <row r="124" spans="1:13" ht="18" customHeight="1">
      <c r="A124" s="228"/>
      <c r="B124" s="232" t="s">
        <v>11</v>
      </c>
      <c r="C124" s="202">
        <v>295876</v>
      </c>
      <c r="D124" s="222">
        <v>295876</v>
      </c>
      <c r="E124" s="202">
        <f aca="true" t="shared" si="13" ref="E124:E133">F124-C124</f>
        <v>0</v>
      </c>
      <c r="F124" s="202">
        <v>295876</v>
      </c>
      <c r="G124" s="222">
        <v>295876</v>
      </c>
      <c r="H124" s="272"/>
      <c r="I124" s="304"/>
      <c r="J124" s="182"/>
      <c r="K124" s="182"/>
      <c r="L124" s="182"/>
      <c r="M124" s="182"/>
    </row>
    <row r="125" spans="1:13" ht="21.75" customHeight="1">
      <c r="A125" s="228"/>
      <c r="B125" s="232" t="s">
        <v>71</v>
      </c>
      <c r="C125" s="202">
        <v>5826345</v>
      </c>
      <c r="D125" s="202">
        <v>4987782</v>
      </c>
      <c r="E125" s="202">
        <f t="shared" si="13"/>
        <v>0</v>
      </c>
      <c r="F125" s="202">
        <v>5826345</v>
      </c>
      <c r="G125" s="202">
        <v>4899338</v>
      </c>
      <c r="H125" s="222"/>
      <c r="I125" s="304"/>
      <c r="J125" s="182"/>
      <c r="K125" s="182"/>
      <c r="L125" s="182"/>
      <c r="M125" s="182"/>
    </row>
    <row r="126" spans="1:13" ht="20.25" customHeight="1">
      <c r="A126" s="228"/>
      <c r="B126" s="232" t="s">
        <v>13</v>
      </c>
      <c r="C126" s="202">
        <v>217445</v>
      </c>
      <c r="D126" s="202">
        <v>196244</v>
      </c>
      <c r="E126" s="202">
        <f t="shared" si="13"/>
        <v>0</v>
      </c>
      <c r="F126" s="202">
        <v>217445</v>
      </c>
      <c r="G126" s="202">
        <v>186459</v>
      </c>
      <c r="H126" s="222"/>
      <c r="I126" s="304"/>
      <c r="J126" s="182"/>
      <c r="K126" s="182"/>
      <c r="L126" s="182"/>
      <c r="M126" s="182"/>
    </row>
    <row r="127" spans="1:13" ht="20.25" customHeight="1">
      <c r="A127" s="228"/>
      <c r="B127" s="232" t="s">
        <v>72</v>
      </c>
      <c r="C127" s="202">
        <v>58216</v>
      </c>
      <c r="D127" s="202">
        <v>11408.5</v>
      </c>
      <c r="E127" s="202">
        <f t="shared" si="13"/>
        <v>0</v>
      </c>
      <c r="F127" s="202">
        <v>58216</v>
      </c>
      <c r="G127" s="202">
        <v>9539.5</v>
      </c>
      <c r="H127" s="222"/>
      <c r="I127" s="304"/>
      <c r="J127" s="182"/>
      <c r="K127" s="182"/>
      <c r="L127" s="182"/>
      <c r="M127" s="182"/>
    </row>
    <row r="128" spans="1:13" ht="29.25" customHeight="1">
      <c r="A128" s="228"/>
      <c r="B128" s="232" t="s">
        <v>73</v>
      </c>
      <c r="C128" s="202">
        <v>200693</v>
      </c>
      <c r="D128" s="202">
        <v>25924.79</v>
      </c>
      <c r="E128" s="202">
        <f t="shared" si="13"/>
        <v>9925</v>
      </c>
      <c r="F128" s="202">
        <v>210618</v>
      </c>
      <c r="G128" s="202">
        <v>13190</v>
      </c>
      <c r="H128" s="222"/>
      <c r="I128" s="304"/>
      <c r="J128" s="182"/>
      <c r="K128" s="182"/>
      <c r="L128" s="182"/>
      <c r="M128" s="182"/>
    </row>
    <row r="129" spans="1:13" ht="12.75" customHeight="1">
      <c r="A129" s="228"/>
      <c r="B129" s="232" t="s">
        <v>74</v>
      </c>
      <c r="C129" s="202">
        <v>97455</v>
      </c>
      <c r="D129" s="202">
        <v>12796</v>
      </c>
      <c r="E129" s="202">
        <f t="shared" si="13"/>
        <v>12191</v>
      </c>
      <c r="F129" s="202">
        <v>109646</v>
      </c>
      <c r="G129" s="202">
        <v>19259</v>
      </c>
      <c r="H129" s="222"/>
      <c r="I129" s="304"/>
      <c r="J129" s="182"/>
      <c r="K129" s="182"/>
      <c r="L129" s="182"/>
      <c r="M129" s="182"/>
    </row>
    <row r="130" spans="1:13" ht="24" customHeight="1">
      <c r="A130" s="228"/>
      <c r="B130" s="232" t="s">
        <v>75</v>
      </c>
      <c r="C130" s="202">
        <v>206387</v>
      </c>
      <c r="D130" s="202">
        <v>34467</v>
      </c>
      <c r="E130" s="202">
        <f t="shared" si="13"/>
        <v>6428</v>
      </c>
      <c r="F130" s="202">
        <v>212815</v>
      </c>
      <c r="G130" s="202">
        <v>17518</v>
      </c>
      <c r="H130" s="222"/>
      <c r="I130" s="304"/>
      <c r="J130" s="182"/>
      <c r="K130" s="182"/>
      <c r="L130" s="182"/>
      <c r="M130" s="182"/>
    </row>
    <row r="131" spans="1:13" ht="23.25" customHeight="1">
      <c r="A131" s="228"/>
      <c r="B131" s="232" t="s">
        <v>76</v>
      </c>
      <c r="C131" s="202">
        <v>321129</v>
      </c>
      <c r="D131" s="202">
        <v>129375</v>
      </c>
      <c r="E131" s="202">
        <f t="shared" si="13"/>
        <v>0</v>
      </c>
      <c r="F131" s="202">
        <v>321129</v>
      </c>
      <c r="G131" s="202">
        <v>75650</v>
      </c>
      <c r="H131" s="222"/>
      <c r="I131" s="304"/>
      <c r="J131" s="182"/>
      <c r="K131" s="182"/>
      <c r="L131" s="182"/>
      <c r="M131" s="182"/>
    </row>
    <row r="132" spans="1:13" ht="27" customHeight="1">
      <c r="A132" s="228"/>
      <c r="B132" s="232" t="s">
        <v>77</v>
      </c>
      <c r="C132" s="202">
        <v>557596</v>
      </c>
      <c r="D132" s="202">
        <v>34262</v>
      </c>
      <c r="E132" s="202">
        <f t="shared" si="13"/>
        <v>27655</v>
      </c>
      <c r="F132" s="202">
        <f>142863+442387.85</f>
        <v>585251</v>
      </c>
      <c r="G132" s="202">
        <v>22169</v>
      </c>
      <c r="H132" s="222"/>
      <c r="I132" s="304"/>
      <c r="J132" s="182"/>
      <c r="K132" s="182"/>
      <c r="L132" s="182"/>
      <c r="M132" s="182"/>
    </row>
    <row r="133" spans="1:13" ht="27" customHeight="1" thickBot="1">
      <c r="A133" s="228"/>
      <c r="B133" s="232" t="s">
        <v>78</v>
      </c>
      <c r="C133" s="202">
        <v>8987</v>
      </c>
      <c r="D133" s="202"/>
      <c r="E133" s="202">
        <f t="shared" si="13"/>
        <v>976</v>
      </c>
      <c r="F133" s="202">
        <v>9963</v>
      </c>
      <c r="G133" s="202"/>
      <c r="H133" s="222"/>
      <c r="I133" s="304"/>
      <c r="J133" s="182"/>
      <c r="K133" s="182"/>
      <c r="L133" s="182"/>
      <c r="M133" s="182"/>
    </row>
    <row r="134" spans="1:13" ht="27" customHeight="1" thickBot="1">
      <c r="A134" s="236"/>
      <c r="B134" s="237" t="s">
        <v>34</v>
      </c>
      <c r="C134" s="213">
        <f aca="true" t="shared" si="14" ref="C134:H134">SUM(C121:C133)</f>
        <v>7790129</v>
      </c>
      <c r="D134" s="213">
        <f t="shared" si="14"/>
        <v>5728135</v>
      </c>
      <c r="E134" s="213">
        <f t="shared" si="14"/>
        <v>57175</v>
      </c>
      <c r="F134" s="213">
        <f t="shared" si="14"/>
        <v>7847304</v>
      </c>
      <c r="G134" s="213">
        <f t="shared" si="14"/>
        <v>5538999</v>
      </c>
      <c r="H134" s="213">
        <f t="shared" si="14"/>
        <v>2500</v>
      </c>
      <c r="I134" s="304"/>
      <c r="J134" s="182"/>
      <c r="K134" s="182"/>
      <c r="L134" s="182"/>
      <c r="M134" s="182"/>
    </row>
    <row r="135" spans="1:13" ht="27" customHeight="1" thickBot="1">
      <c r="A135" s="243"/>
      <c r="B135" s="244" t="s">
        <v>42</v>
      </c>
      <c r="C135" s="217">
        <f aca="true" t="shared" si="15" ref="C135:H135">C92+C106+C120+C134</f>
        <v>20691559</v>
      </c>
      <c r="D135" s="217">
        <f t="shared" si="15"/>
        <v>12923266</v>
      </c>
      <c r="E135" s="217">
        <f t="shared" si="15"/>
        <v>470459</v>
      </c>
      <c r="F135" s="217">
        <f t="shared" si="15"/>
        <v>21162018</v>
      </c>
      <c r="G135" s="217">
        <f t="shared" si="15"/>
        <v>12594194</v>
      </c>
      <c r="H135" s="217">
        <f t="shared" si="15"/>
        <v>52011</v>
      </c>
      <c r="I135" s="328"/>
      <c r="J135" s="182"/>
      <c r="K135" s="182"/>
      <c r="L135" s="182"/>
      <c r="M135" s="182"/>
    </row>
    <row r="136" spans="1:13" ht="30.75" customHeight="1">
      <c r="A136" s="243" t="s">
        <v>22</v>
      </c>
      <c r="B136" s="244" t="s">
        <v>28</v>
      </c>
      <c r="C136" s="217"/>
      <c r="D136" s="273"/>
      <c r="E136" s="273"/>
      <c r="F136" s="217"/>
      <c r="G136" s="273"/>
      <c r="H136" s="245"/>
      <c r="I136" s="301" t="s">
        <v>1463</v>
      </c>
      <c r="J136" s="274"/>
      <c r="K136" s="274"/>
      <c r="L136" s="21"/>
      <c r="M136" s="21"/>
    </row>
    <row r="137" spans="1:13" ht="19.5" customHeight="1">
      <c r="A137" s="228"/>
      <c r="B137" s="241" t="s">
        <v>53</v>
      </c>
      <c r="C137" s="202"/>
      <c r="D137" s="275"/>
      <c r="E137" s="275"/>
      <c r="F137" s="202"/>
      <c r="G137" s="275"/>
      <c r="H137" s="239">
        <v>715</v>
      </c>
      <c r="I137" s="302"/>
      <c r="J137" s="276"/>
      <c r="K137" s="276"/>
      <c r="L137" s="181"/>
      <c r="M137" s="181"/>
    </row>
    <row r="138" spans="1:13" ht="18" customHeight="1">
      <c r="A138" s="228"/>
      <c r="B138" s="241" t="s">
        <v>54</v>
      </c>
      <c r="C138" s="202"/>
      <c r="D138" s="275"/>
      <c r="E138" s="275"/>
      <c r="F138" s="202"/>
      <c r="G138" s="275"/>
      <c r="H138" s="239">
        <v>1381</v>
      </c>
      <c r="I138" s="302"/>
      <c r="J138" s="276"/>
      <c r="K138" s="276"/>
      <c r="L138" s="181"/>
      <c r="M138" s="181"/>
    </row>
    <row r="139" spans="1:13" ht="39.75" customHeight="1">
      <c r="A139" s="228"/>
      <c r="B139" s="232" t="s">
        <v>0</v>
      </c>
      <c r="C139" s="202"/>
      <c r="D139" s="275"/>
      <c r="E139" s="275"/>
      <c r="F139" s="202"/>
      <c r="G139" s="275"/>
      <c r="H139" s="239"/>
      <c r="I139" s="302"/>
      <c r="J139" s="276"/>
      <c r="K139" s="276"/>
      <c r="L139" s="181"/>
      <c r="M139" s="181"/>
    </row>
    <row r="140" spans="1:13" ht="24" customHeight="1">
      <c r="A140" s="228"/>
      <c r="B140" s="277" t="s">
        <v>63</v>
      </c>
      <c r="C140" s="202">
        <v>75195</v>
      </c>
      <c r="D140" s="275">
        <f>C140</f>
        <v>75195</v>
      </c>
      <c r="E140" s="202">
        <f aca="true" t="shared" si="16" ref="E140:E160">F140-C140</f>
        <v>0</v>
      </c>
      <c r="F140" s="202">
        <v>75195</v>
      </c>
      <c r="G140" s="275">
        <f>F140</f>
        <v>75195</v>
      </c>
      <c r="H140" s="239"/>
      <c r="I140" s="302"/>
      <c r="J140" s="276"/>
      <c r="K140" s="276"/>
      <c r="L140" s="181"/>
      <c r="M140" s="181"/>
    </row>
    <row r="141" spans="1:13" ht="24" customHeight="1">
      <c r="A141" s="228"/>
      <c r="B141" s="277" t="s">
        <v>64</v>
      </c>
      <c r="C141" s="202">
        <v>405</v>
      </c>
      <c r="D141" s="275">
        <f aca="true" t="shared" si="17" ref="D141:D152">C141</f>
        <v>405</v>
      </c>
      <c r="E141" s="202">
        <f t="shared" si="16"/>
        <v>0</v>
      </c>
      <c r="F141" s="202">
        <v>405</v>
      </c>
      <c r="G141" s="275">
        <f aca="true" t="shared" si="18" ref="G141:G148">F141</f>
        <v>405</v>
      </c>
      <c r="H141" s="239"/>
      <c r="I141" s="302"/>
      <c r="J141" s="276"/>
      <c r="K141" s="276"/>
      <c r="L141" s="181"/>
      <c r="M141" s="181"/>
    </row>
    <row r="142" spans="1:13" ht="24" customHeight="1">
      <c r="A142" s="228"/>
      <c r="B142" s="277" t="s">
        <v>65</v>
      </c>
      <c r="C142" s="202">
        <v>19027</v>
      </c>
      <c r="D142" s="275">
        <f t="shared" si="17"/>
        <v>19027</v>
      </c>
      <c r="E142" s="202">
        <f t="shared" si="16"/>
        <v>0</v>
      </c>
      <c r="F142" s="202">
        <v>19027</v>
      </c>
      <c r="G142" s="275">
        <f t="shared" si="18"/>
        <v>19027</v>
      </c>
      <c r="H142" s="239"/>
      <c r="I142" s="302"/>
      <c r="J142" s="276"/>
      <c r="K142" s="276"/>
      <c r="L142" s="181"/>
      <c r="M142" s="181"/>
    </row>
    <row r="143" spans="1:13" ht="24" customHeight="1">
      <c r="A143" s="228"/>
      <c r="B143" s="277" t="s">
        <v>66</v>
      </c>
      <c r="C143" s="202">
        <v>13942</v>
      </c>
      <c r="D143" s="275">
        <f t="shared" si="17"/>
        <v>13942</v>
      </c>
      <c r="E143" s="202">
        <f t="shared" si="16"/>
        <v>113931</v>
      </c>
      <c r="F143" s="202">
        <f>13942+113931</f>
        <v>127873</v>
      </c>
      <c r="G143" s="275">
        <f t="shared" si="18"/>
        <v>127873</v>
      </c>
      <c r="H143" s="239"/>
      <c r="I143" s="302"/>
      <c r="J143" s="276"/>
      <c r="K143" s="276"/>
      <c r="L143" s="181"/>
      <c r="M143" s="181"/>
    </row>
    <row r="144" spans="1:13" ht="24" customHeight="1">
      <c r="A144" s="228"/>
      <c r="B144" s="277" t="s">
        <v>67</v>
      </c>
      <c r="C144" s="202">
        <f>23235</f>
        <v>23235</v>
      </c>
      <c r="D144" s="275">
        <f t="shared" si="17"/>
        <v>23235</v>
      </c>
      <c r="E144" s="202">
        <f t="shared" si="16"/>
        <v>0</v>
      </c>
      <c r="F144" s="202">
        <f>23235</f>
        <v>23235</v>
      </c>
      <c r="G144" s="275">
        <f t="shared" si="18"/>
        <v>23235</v>
      </c>
      <c r="H144" s="239"/>
      <c r="I144" s="302"/>
      <c r="J144" s="276"/>
      <c r="K144" s="276"/>
      <c r="L144" s="181"/>
      <c r="M144" s="181"/>
    </row>
    <row r="145" spans="1:13" ht="24" customHeight="1">
      <c r="A145" s="228"/>
      <c r="B145" s="277" t="s">
        <v>68</v>
      </c>
      <c r="C145" s="202">
        <v>13891</v>
      </c>
      <c r="D145" s="275">
        <f t="shared" si="17"/>
        <v>13891</v>
      </c>
      <c r="E145" s="202">
        <f t="shared" si="16"/>
        <v>0</v>
      </c>
      <c r="F145" s="202">
        <v>13891</v>
      </c>
      <c r="G145" s="275">
        <f t="shared" si="18"/>
        <v>13891</v>
      </c>
      <c r="H145" s="239"/>
      <c r="I145" s="302"/>
      <c r="J145" s="276"/>
      <c r="K145" s="276"/>
      <c r="L145" s="181"/>
      <c r="M145" s="181"/>
    </row>
    <row r="146" spans="1:13" ht="24" customHeight="1">
      <c r="A146" s="228"/>
      <c r="B146" s="277" t="s">
        <v>69</v>
      </c>
      <c r="C146" s="202">
        <v>15999</v>
      </c>
      <c r="D146" s="275">
        <f t="shared" si="17"/>
        <v>15999</v>
      </c>
      <c r="E146" s="202">
        <f t="shared" si="16"/>
        <v>0</v>
      </c>
      <c r="F146" s="202">
        <v>15999</v>
      </c>
      <c r="G146" s="275">
        <f t="shared" si="18"/>
        <v>15999</v>
      </c>
      <c r="H146" s="239"/>
      <c r="I146" s="302"/>
      <c r="J146" s="276"/>
      <c r="K146" s="276"/>
      <c r="L146" s="181"/>
      <c r="M146" s="181"/>
    </row>
    <row r="147" spans="1:13" ht="24" customHeight="1">
      <c r="A147" s="228"/>
      <c r="B147" s="277" t="s">
        <v>70</v>
      </c>
      <c r="C147" s="202">
        <v>8000</v>
      </c>
      <c r="D147" s="275">
        <f t="shared" si="17"/>
        <v>8000</v>
      </c>
      <c r="E147" s="202">
        <f t="shared" si="16"/>
        <v>0</v>
      </c>
      <c r="F147" s="202">
        <v>8000</v>
      </c>
      <c r="G147" s="275">
        <f t="shared" si="18"/>
        <v>8000</v>
      </c>
      <c r="H147" s="239"/>
      <c r="I147" s="302"/>
      <c r="J147" s="276"/>
      <c r="K147" s="276"/>
      <c r="L147" s="181"/>
      <c r="M147" s="181"/>
    </row>
    <row r="148" spans="1:13" ht="24" customHeight="1">
      <c r="A148" s="228"/>
      <c r="B148" s="277" t="s">
        <v>79</v>
      </c>
      <c r="C148" s="202">
        <v>9680</v>
      </c>
      <c r="D148" s="275">
        <f t="shared" si="17"/>
        <v>9680</v>
      </c>
      <c r="E148" s="202">
        <f t="shared" si="16"/>
        <v>0</v>
      </c>
      <c r="F148" s="202">
        <v>9680</v>
      </c>
      <c r="G148" s="275">
        <f t="shared" si="18"/>
        <v>9680</v>
      </c>
      <c r="H148" s="239"/>
      <c r="I148" s="204"/>
      <c r="J148" s="276"/>
      <c r="K148" s="276"/>
      <c r="L148" s="181"/>
      <c r="M148" s="181"/>
    </row>
    <row r="149" spans="1:13" ht="24" customHeight="1">
      <c r="A149" s="228"/>
      <c r="B149" s="277" t="s">
        <v>1455</v>
      </c>
      <c r="C149" s="202">
        <v>0</v>
      </c>
      <c r="D149" s="275">
        <f>C149</f>
        <v>0</v>
      </c>
      <c r="E149" s="202">
        <f>F149-C149</f>
        <v>72896</v>
      </c>
      <c r="F149" s="202">
        <v>72896</v>
      </c>
      <c r="G149" s="275">
        <f>F149</f>
        <v>72896</v>
      </c>
      <c r="H149" s="239"/>
      <c r="I149" s="325" t="s">
        <v>1473</v>
      </c>
      <c r="J149" s="276"/>
      <c r="K149" s="276"/>
      <c r="L149" s="181"/>
      <c r="M149" s="181"/>
    </row>
    <row r="150" spans="1:13" ht="24" customHeight="1">
      <c r="A150" s="228"/>
      <c r="B150" s="277" t="s">
        <v>1456</v>
      </c>
      <c r="C150" s="202">
        <v>0</v>
      </c>
      <c r="D150" s="275">
        <f>C150</f>
        <v>0</v>
      </c>
      <c r="E150" s="202">
        <f>F150-C150</f>
        <v>3860</v>
      </c>
      <c r="F150" s="202">
        <v>3860</v>
      </c>
      <c r="G150" s="275">
        <f>F150</f>
        <v>3860</v>
      </c>
      <c r="H150" s="239"/>
      <c r="I150" s="302"/>
      <c r="J150" s="276"/>
      <c r="K150" s="276"/>
      <c r="L150" s="181"/>
      <c r="M150" s="181"/>
    </row>
    <row r="151" spans="1:13" ht="27.75" customHeight="1">
      <c r="A151" s="228"/>
      <c r="B151" s="232" t="s">
        <v>80</v>
      </c>
      <c r="C151" s="202">
        <v>26012</v>
      </c>
      <c r="D151" s="275">
        <f t="shared" si="17"/>
        <v>26012</v>
      </c>
      <c r="E151" s="202">
        <f t="shared" si="16"/>
        <v>0</v>
      </c>
      <c r="F151" s="202">
        <v>26012</v>
      </c>
      <c r="G151" s="275">
        <f>F151</f>
        <v>26012</v>
      </c>
      <c r="H151" s="239"/>
      <c r="I151" s="302"/>
      <c r="J151" s="276"/>
      <c r="K151" s="276"/>
      <c r="L151" s="181"/>
      <c r="M151" s="181"/>
    </row>
    <row r="152" spans="1:13" ht="24.75" customHeight="1">
      <c r="A152" s="228"/>
      <c r="B152" s="232" t="s">
        <v>81</v>
      </c>
      <c r="C152" s="202">
        <v>58800</v>
      </c>
      <c r="D152" s="275">
        <f t="shared" si="17"/>
        <v>58800</v>
      </c>
      <c r="E152" s="202">
        <f t="shared" si="16"/>
        <v>0</v>
      </c>
      <c r="F152" s="202">
        <v>58800</v>
      </c>
      <c r="G152" s="275">
        <f>F152</f>
        <v>58800</v>
      </c>
      <c r="H152" s="239"/>
      <c r="I152" s="302"/>
      <c r="J152" s="276"/>
      <c r="K152" s="276"/>
      <c r="L152" s="181"/>
      <c r="M152" s="181"/>
    </row>
    <row r="153" spans="1:13" ht="24.75" customHeight="1">
      <c r="A153" s="228"/>
      <c r="B153" s="232" t="s">
        <v>71</v>
      </c>
      <c r="C153" s="202">
        <v>205274</v>
      </c>
      <c r="D153" s="202">
        <v>116547.26</v>
      </c>
      <c r="E153" s="202">
        <f t="shared" si="16"/>
        <v>0</v>
      </c>
      <c r="F153" s="202">
        <v>205274</v>
      </c>
      <c r="G153" s="202">
        <v>112263</v>
      </c>
      <c r="H153" s="239"/>
      <c r="I153" s="302"/>
      <c r="J153" s="276"/>
      <c r="K153" s="276"/>
      <c r="L153" s="181"/>
      <c r="M153" s="181"/>
    </row>
    <row r="154" spans="1:13" ht="24.75" customHeight="1">
      <c r="A154" s="228"/>
      <c r="B154" s="246" t="s">
        <v>13</v>
      </c>
      <c r="C154" s="202">
        <v>15486187</v>
      </c>
      <c r="D154" s="202">
        <v>13023793</v>
      </c>
      <c r="E154" s="202">
        <f t="shared" si="16"/>
        <v>11541399</v>
      </c>
      <c r="F154" s="202">
        <v>27027586</v>
      </c>
      <c r="G154" s="202">
        <v>23766869</v>
      </c>
      <c r="H154" s="239"/>
      <c r="I154" s="302"/>
      <c r="J154" s="276"/>
      <c r="K154" s="276"/>
      <c r="L154" s="181"/>
      <c r="M154" s="181"/>
    </row>
    <row r="155" spans="1:13" ht="24.75" customHeight="1">
      <c r="A155" s="228"/>
      <c r="B155" s="232" t="s">
        <v>72</v>
      </c>
      <c r="C155" s="202">
        <v>3502.65</v>
      </c>
      <c r="D155" s="202">
        <v>181.15</v>
      </c>
      <c r="E155" s="202">
        <f t="shared" si="16"/>
        <v>0</v>
      </c>
      <c r="F155" s="202">
        <v>3502.65</v>
      </c>
      <c r="G155" s="202">
        <v>0</v>
      </c>
      <c r="H155" s="239"/>
      <c r="I155" s="302"/>
      <c r="J155" s="276"/>
      <c r="K155" s="276"/>
      <c r="L155" s="181"/>
      <c r="M155" s="181"/>
    </row>
    <row r="156" spans="1:13" ht="35.25" customHeight="1">
      <c r="A156" s="228"/>
      <c r="B156" s="232" t="s">
        <v>73</v>
      </c>
      <c r="C156" s="202">
        <v>44022.26</v>
      </c>
      <c r="D156" s="202">
        <v>7013.06</v>
      </c>
      <c r="E156" s="202">
        <f t="shared" si="16"/>
        <v>1378</v>
      </c>
      <c r="F156" s="202">
        <v>45400</v>
      </c>
      <c r="G156" s="202">
        <v>0</v>
      </c>
      <c r="H156" s="239"/>
      <c r="I156" s="302"/>
      <c r="J156" s="276"/>
      <c r="K156" s="276"/>
      <c r="L156" s="181"/>
      <c r="M156" s="181"/>
    </row>
    <row r="157" spans="1:13" ht="21.75" customHeight="1">
      <c r="A157" s="228"/>
      <c r="B157" s="232" t="s">
        <v>74</v>
      </c>
      <c r="C157" s="202">
        <v>471551.33</v>
      </c>
      <c r="D157" s="202">
        <v>292124.31</v>
      </c>
      <c r="E157" s="202">
        <f t="shared" si="16"/>
        <v>0</v>
      </c>
      <c r="F157" s="202">
        <v>471551.33</v>
      </c>
      <c r="G157" s="202">
        <v>211481</v>
      </c>
      <c r="H157" s="239"/>
      <c r="I157" s="302"/>
      <c r="J157" s="276"/>
      <c r="K157" s="276"/>
      <c r="L157" s="181"/>
      <c r="M157" s="181"/>
    </row>
    <row r="158" spans="1:13" ht="21.75" customHeight="1">
      <c r="A158" s="228"/>
      <c r="B158" s="232" t="s">
        <v>75</v>
      </c>
      <c r="C158" s="202">
        <v>20872.5</v>
      </c>
      <c r="D158" s="202">
        <v>0</v>
      </c>
      <c r="E158" s="202">
        <f t="shared" si="16"/>
        <v>16978</v>
      </c>
      <c r="F158" s="202">
        <v>37850</v>
      </c>
      <c r="G158" s="202">
        <v>0</v>
      </c>
      <c r="H158" s="239"/>
      <c r="I158" s="302"/>
      <c r="J158" s="276"/>
      <c r="K158" s="276"/>
      <c r="L158" s="181"/>
      <c r="M158" s="181"/>
    </row>
    <row r="159" spans="1:13" ht="21.75" customHeight="1">
      <c r="A159" s="228"/>
      <c r="B159" s="232" t="s">
        <v>76</v>
      </c>
      <c r="C159" s="202">
        <v>401780.13</v>
      </c>
      <c r="D159" s="202">
        <v>179789.8</v>
      </c>
      <c r="E159" s="202">
        <f t="shared" si="16"/>
        <v>0</v>
      </c>
      <c r="F159" s="202">
        <v>401780.13</v>
      </c>
      <c r="G159" s="202">
        <v>138713</v>
      </c>
      <c r="H159" s="239"/>
      <c r="I159" s="302"/>
      <c r="J159" s="276"/>
      <c r="K159" s="276"/>
      <c r="L159" s="181"/>
      <c r="M159" s="181"/>
    </row>
    <row r="160" spans="1:13" ht="27.75" customHeight="1">
      <c r="A160" s="228"/>
      <c r="B160" s="232" t="s">
        <v>77</v>
      </c>
      <c r="C160" s="202">
        <v>57319.62</v>
      </c>
      <c r="D160" s="202">
        <v>10755.67</v>
      </c>
      <c r="E160" s="202">
        <f t="shared" si="16"/>
        <v>1427</v>
      </c>
      <c r="F160" s="202">
        <v>58747</v>
      </c>
      <c r="G160" s="202">
        <v>9820</v>
      </c>
      <c r="H160" s="239"/>
      <c r="I160" s="302"/>
      <c r="J160" s="276"/>
      <c r="K160" s="276"/>
      <c r="L160" s="181"/>
      <c r="M160" s="181"/>
    </row>
    <row r="161" spans="1:13" ht="21.75" customHeight="1" thickBot="1">
      <c r="A161" s="242"/>
      <c r="B161" s="232" t="s">
        <v>78</v>
      </c>
      <c r="C161" s="202">
        <v>12103</v>
      </c>
      <c r="D161" s="202">
        <v>0</v>
      </c>
      <c r="E161" s="202">
        <f>F161-C161</f>
        <v>2056</v>
      </c>
      <c r="F161" s="202">
        <v>14159</v>
      </c>
      <c r="G161" s="202">
        <v>0</v>
      </c>
      <c r="H161" s="208"/>
      <c r="I161" s="302"/>
      <c r="J161" s="276"/>
      <c r="K161" s="276"/>
      <c r="L161" s="181"/>
      <c r="M161" s="181"/>
    </row>
    <row r="162" spans="1:13" ht="26.25" customHeight="1" thickBot="1">
      <c r="A162" s="236"/>
      <c r="B162" s="237" t="s">
        <v>34</v>
      </c>
      <c r="C162" s="213">
        <f aca="true" t="shared" si="19" ref="C162:H162">SUM(C136:C161)</f>
        <v>16966798</v>
      </c>
      <c r="D162" s="213">
        <f t="shared" si="19"/>
        <v>13894390</v>
      </c>
      <c r="E162" s="213">
        <f t="shared" si="19"/>
        <v>11753925</v>
      </c>
      <c r="F162" s="213">
        <f t="shared" si="19"/>
        <v>28720723</v>
      </c>
      <c r="G162" s="213">
        <f t="shared" si="19"/>
        <v>24694019</v>
      </c>
      <c r="H162" s="213">
        <f t="shared" si="19"/>
        <v>2096</v>
      </c>
      <c r="I162" s="214"/>
      <c r="J162" s="276"/>
      <c r="K162" s="276"/>
      <c r="L162" s="181"/>
      <c r="M162" s="181"/>
    </row>
    <row r="163" spans="1:13" ht="35.25" customHeight="1">
      <c r="A163" s="243" t="s">
        <v>23</v>
      </c>
      <c r="B163" s="247" t="s">
        <v>43</v>
      </c>
      <c r="C163" s="217"/>
      <c r="D163" s="217"/>
      <c r="E163" s="217"/>
      <c r="F163" s="217"/>
      <c r="G163" s="217"/>
      <c r="H163" s="245"/>
      <c r="I163" s="306" t="s">
        <v>1474</v>
      </c>
      <c r="J163" s="17"/>
      <c r="K163" s="17"/>
      <c r="L163" s="21"/>
      <c r="M163" s="21"/>
    </row>
    <row r="164" spans="1:13" ht="17.25" customHeight="1">
      <c r="A164" s="228"/>
      <c r="B164" s="241" t="s">
        <v>53</v>
      </c>
      <c r="C164" s="202"/>
      <c r="D164" s="202"/>
      <c r="E164" s="202"/>
      <c r="F164" s="202"/>
      <c r="G164" s="202"/>
      <c r="H164" s="239">
        <v>93</v>
      </c>
      <c r="I164" s="302"/>
      <c r="J164" s="258"/>
      <c r="K164" s="181"/>
      <c r="L164" s="181"/>
      <c r="M164" s="181"/>
    </row>
    <row r="165" spans="1:13" ht="15" customHeight="1">
      <c r="A165" s="228"/>
      <c r="B165" s="241" t="s">
        <v>54</v>
      </c>
      <c r="C165" s="202"/>
      <c r="D165" s="202"/>
      <c r="E165" s="202"/>
      <c r="F165" s="202"/>
      <c r="G165" s="202"/>
      <c r="H165" s="239">
        <v>1755</v>
      </c>
      <c r="I165" s="302"/>
      <c r="J165" s="181"/>
      <c r="K165" s="181"/>
      <c r="L165" s="181"/>
      <c r="M165" s="181"/>
    </row>
    <row r="166" spans="1:13" ht="18.75" customHeight="1">
      <c r="A166" s="228"/>
      <c r="B166" s="232" t="s">
        <v>71</v>
      </c>
      <c r="C166" s="202">
        <v>1169716</v>
      </c>
      <c r="D166" s="202">
        <v>975861</v>
      </c>
      <c r="E166" s="202">
        <f>F166-C166</f>
        <v>0</v>
      </c>
      <c r="F166" s="202">
        <v>1169716</v>
      </c>
      <c r="G166" s="202">
        <v>946618</v>
      </c>
      <c r="H166" s="239"/>
      <c r="I166" s="302"/>
      <c r="J166" s="181"/>
      <c r="K166" s="181"/>
      <c r="L166" s="181"/>
      <c r="M166" s="181"/>
    </row>
    <row r="167" spans="1:13" ht="27" customHeight="1">
      <c r="A167" s="228"/>
      <c r="B167" s="232" t="s">
        <v>73</v>
      </c>
      <c r="C167" s="202">
        <v>28340</v>
      </c>
      <c r="D167" s="202">
        <v>0</v>
      </c>
      <c r="E167" s="202">
        <f>F167-C167</f>
        <v>-482</v>
      </c>
      <c r="F167" s="202">
        <v>27858</v>
      </c>
      <c r="G167" s="202">
        <v>0</v>
      </c>
      <c r="H167" s="239"/>
      <c r="I167" s="302"/>
      <c r="J167" s="181"/>
      <c r="K167" s="181"/>
      <c r="L167" s="181"/>
      <c r="M167" s="181"/>
    </row>
    <row r="168" spans="1:13" ht="15.75">
      <c r="A168" s="228"/>
      <c r="B168" s="232" t="s">
        <v>75</v>
      </c>
      <c r="C168" s="202">
        <v>904</v>
      </c>
      <c r="D168" s="202">
        <v>0</v>
      </c>
      <c r="E168" s="202">
        <f>F168-C168</f>
        <v>0</v>
      </c>
      <c r="F168" s="202">
        <v>904</v>
      </c>
      <c r="G168" s="202">
        <v>0</v>
      </c>
      <c r="H168" s="239"/>
      <c r="I168" s="302"/>
      <c r="J168" s="181"/>
      <c r="K168" s="181"/>
      <c r="L168" s="181"/>
      <c r="M168" s="181"/>
    </row>
    <row r="169" spans="1:13" ht="26.25">
      <c r="A169" s="228"/>
      <c r="B169" s="232" t="s">
        <v>77</v>
      </c>
      <c r="C169" s="202">
        <v>98784</v>
      </c>
      <c r="D169" s="202">
        <v>3222</v>
      </c>
      <c r="E169" s="202">
        <f>F169-C169</f>
        <v>1764</v>
      </c>
      <c r="F169" s="202">
        <v>100548</v>
      </c>
      <c r="G169" s="202">
        <v>2248</v>
      </c>
      <c r="H169" s="239"/>
      <c r="I169" s="302"/>
      <c r="J169" s="181"/>
      <c r="K169" s="181"/>
      <c r="L169" s="181"/>
      <c r="M169" s="181"/>
    </row>
    <row r="170" spans="1:13" ht="18.75" customHeight="1" thickBot="1">
      <c r="A170" s="242"/>
      <c r="B170" s="232" t="s">
        <v>78</v>
      </c>
      <c r="C170" s="207">
        <v>10956</v>
      </c>
      <c r="D170" s="207">
        <v>0</v>
      </c>
      <c r="E170" s="202">
        <f>F170-C170</f>
        <v>315</v>
      </c>
      <c r="F170" s="207">
        <v>11271</v>
      </c>
      <c r="G170" s="207">
        <v>0</v>
      </c>
      <c r="H170" s="208"/>
      <c r="I170" s="302"/>
      <c r="J170" s="181"/>
      <c r="K170" s="181"/>
      <c r="L170" s="181"/>
      <c r="M170" s="181"/>
    </row>
    <row r="171" spans="1:13" ht="16.5" thickBot="1">
      <c r="A171" s="236"/>
      <c r="B171" s="237" t="s">
        <v>34</v>
      </c>
      <c r="C171" s="213">
        <f aca="true" t="shared" si="20" ref="C171:H171">SUM(C163:C170)</f>
        <v>1308700</v>
      </c>
      <c r="D171" s="213">
        <f t="shared" si="20"/>
        <v>979083</v>
      </c>
      <c r="E171" s="213">
        <f t="shared" si="20"/>
        <v>1597</v>
      </c>
      <c r="F171" s="213">
        <f t="shared" si="20"/>
        <v>1310297</v>
      </c>
      <c r="G171" s="213">
        <f t="shared" si="20"/>
        <v>948866</v>
      </c>
      <c r="H171" s="213">
        <f t="shared" si="20"/>
        <v>1848</v>
      </c>
      <c r="I171" s="307"/>
      <c r="J171" s="181"/>
      <c r="K171" s="181"/>
      <c r="L171" s="181"/>
      <c r="M171" s="181"/>
    </row>
    <row r="172" spans="1:13" ht="33.75" customHeight="1">
      <c r="A172" s="243" t="s">
        <v>25</v>
      </c>
      <c r="B172" s="247" t="s">
        <v>26</v>
      </c>
      <c r="C172" s="217"/>
      <c r="D172" s="217"/>
      <c r="E172" s="217"/>
      <c r="F172" s="217"/>
      <c r="G172" s="217"/>
      <c r="H172" s="245"/>
      <c r="I172" s="320" t="s">
        <v>8</v>
      </c>
      <c r="J172" s="278"/>
      <c r="K172" s="278"/>
      <c r="L172" s="26"/>
      <c r="M172" s="26"/>
    </row>
    <row r="173" spans="1:13" ht="15.75">
      <c r="A173" s="228"/>
      <c r="B173" s="241" t="s">
        <v>53</v>
      </c>
      <c r="C173" s="202"/>
      <c r="D173" s="202"/>
      <c r="E173" s="202"/>
      <c r="F173" s="202"/>
      <c r="G173" s="202"/>
      <c r="H173" s="239"/>
      <c r="I173" s="308"/>
      <c r="J173" s="186"/>
      <c r="K173" s="186"/>
      <c r="L173" s="186"/>
      <c r="M173" s="186"/>
    </row>
    <row r="174" spans="1:13" ht="15.75">
      <c r="A174" s="228"/>
      <c r="B174" s="241" t="s">
        <v>54</v>
      </c>
      <c r="C174" s="279"/>
      <c r="D174" s="279"/>
      <c r="E174" s="202"/>
      <c r="F174" s="279"/>
      <c r="G174" s="279"/>
      <c r="H174" s="266">
        <v>1275</v>
      </c>
      <c r="I174" s="308"/>
      <c r="J174" s="186"/>
      <c r="K174" s="186"/>
      <c r="L174" s="186"/>
      <c r="M174" s="186"/>
    </row>
    <row r="175" spans="1:13" ht="26.25">
      <c r="A175" s="228"/>
      <c r="B175" s="232" t="s">
        <v>73</v>
      </c>
      <c r="C175" s="279">
        <f>82002.73+13779.4</f>
        <v>95782</v>
      </c>
      <c r="D175" s="279">
        <v>9183</v>
      </c>
      <c r="E175" s="202">
        <f>F175-C175</f>
        <v>24115</v>
      </c>
      <c r="F175" s="279">
        <v>119897</v>
      </c>
      <c r="G175" s="279">
        <v>22940</v>
      </c>
      <c r="H175" s="266"/>
      <c r="I175" s="308"/>
      <c r="J175" s="186"/>
      <c r="K175" s="186"/>
      <c r="L175" s="186"/>
      <c r="M175" s="186"/>
    </row>
    <row r="176" spans="1:13" ht="16.5" customHeight="1">
      <c r="A176" s="228"/>
      <c r="B176" s="232" t="s">
        <v>75</v>
      </c>
      <c r="C176" s="279">
        <v>12700</v>
      </c>
      <c r="D176" s="279">
        <v>0</v>
      </c>
      <c r="E176" s="202">
        <f>F176-C176</f>
        <v>910</v>
      </c>
      <c r="F176" s="279">
        <v>13610</v>
      </c>
      <c r="G176" s="279">
        <v>0</v>
      </c>
      <c r="H176" s="266"/>
      <c r="I176" s="308"/>
      <c r="J176" s="186"/>
      <c r="K176" s="186"/>
      <c r="L176" s="186"/>
      <c r="M176" s="186"/>
    </row>
    <row r="177" spans="1:13" ht="18.75" customHeight="1">
      <c r="A177" s="228"/>
      <c r="B177" s="232" t="s">
        <v>76</v>
      </c>
      <c r="C177" s="279"/>
      <c r="D177" s="279"/>
      <c r="E177" s="202">
        <f>F177-C177</f>
        <v>0</v>
      </c>
      <c r="F177" s="279"/>
      <c r="G177" s="279"/>
      <c r="H177" s="266"/>
      <c r="I177" s="302" t="s">
        <v>1457</v>
      </c>
      <c r="J177" s="231"/>
      <c r="K177" s="231"/>
      <c r="L177" s="20"/>
      <c r="M177" s="20"/>
    </row>
    <row r="178" spans="1:13" ht="32.25" customHeight="1">
      <c r="A178" s="228"/>
      <c r="B178" s="232" t="s">
        <v>77</v>
      </c>
      <c r="C178" s="279">
        <f>22415.99+102329.38+640.5</f>
        <v>125386</v>
      </c>
      <c r="D178" s="279">
        <v>9225</v>
      </c>
      <c r="E178" s="202">
        <f>F178-C178</f>
        <v>5076</v>
      </c>
      <c r="F178" s="279">
        <v>130462</v>
      </c>
      <c r="G178" s="279">
        <v>7359</v>
      </c>
      <c r="H178" s="266"/>
      <c r="I178" s="318"/>
      <c r="J178" s="170"/>
      <c r="K178" s="170"/>
      <c r="L178" s="170"/>
      <c r="M178" s="170"/>
    </row>
    <row r="179" spans="1:13" ht="20.25" customHeight="1" thickBot="1">
      <c r="A179" s="242"/>
      <c r="B179" s="256" t="s">
        <v>30</v>
      </c>
      <c r="C179" s="279">
        <v>25767</v>
      </c>
      <c r="D179" s="279">
        <v>0</v>
      </c>
      <c r="E179" s="202">
        <f>F179-C179</f>
        <v>1275</v>
      </c>
      <c r="F179" s="279">
        <v>27042</v>
      </c>
      <c r="G179" s="279">
        <v>0</v>
      </c>
      <c r="H179" s="280"/>
      <c r="I179" s="318"/>
      <c r="J179" s="170"/>
      <c r="K179" s="170"/>
      <c r="L179" s="170"/>
      <c r="M179" s="170"/>
    </row>
    <row r="180" spans="1:13" ht="24" customHeight="1" thickBot="1">
      <c r="A180" s="236"/>
      <c r="B180" s="237" t="s">
        <v>34</v>
      </c>
      <c r="C180" s="227">
        <f aca="true" t="shared" si="21" ref="C180:H180">SUM(C172:C179)</f>
        <v>259635</v>
      </c>
      <c r="D180" s="227">
        <f t="shared" si="21"/>
        <v>18408</v>
      </c>
      <c r="E180" s="227">
        <f t="shared" si="21"/>
        <v>31376</v>
      </c>
      <c r="F180" s="227">
        <f t="shared" si="21"/>
        <v>291011</v>
      </c>
      <c r="G180" s="227">
        <f t="shared" si="21"/>
        <v>30299</v>
      </c>
      <c r="H180" s="227">
        <f t="shared" si="21"/>
        <v>1275</v>
      </c>
      <c r="I180" s="319"/>
      <c r="J180" s="170"/>
      <c r="K180" s="170"/>
      <c r="L180" s="170"/>
      <c r="M180" s="170"/>
    </row>
    <row r="181" spans="1:13" ht="35.25" customHeight="1">
      <c r="A181" s="243" t="s">
        <v>31</v>
      </c>
      <c r="B181" s="244" t="s">
        <v>33</v>
      </c>
      <c r="C181" s="217"/>
      <c r="D181" s="217"/>
      <c r="E181" s="217"/>
      <c r="F181" s="217"/>
      <c r="G181" s="217"/>
      <c r="H181" s="245"/>
      <c r="I181" s="306" t="s">
        <v>6</v>
      </c>
      <c r="J181" s="21"/>
      <c r="K181" s="21"/>
      <c r="L181" s="27"/>
      <c r="M181" s="27"/>
    </row>
    <row r="182" spans="1:13" ht="18.75" customHeight="1">
      <c r="A182" s="228"/>
      <c r="B182" s="241" t="s">
        <v>53</v>
      </c>
      <c r="C182" s="202"/>
      <c r="D182" s="202"/>
      <c r="E182" s="202"/>
      <c r="F182" s="202"/>
      <c r="G182" s="202"/>
      <c r="H182" s="239"/>
      <c r="I182" s="331"/>
      <c r="J182" s="21"/>
      <c r="K182" s="21"/>
      <c r="M182" s="181">
        <v>98021</v>
      </c>
    </row>
    <row r="183" spans="1:13" ht="14.25" customHeight="1">
      <c r="A183" s="228"/>
      <c r="B183" s="241" t="s">
        <v>54</v>
      </c>
      <c r="C183" s="202"/>
      <c r="D183" s="202"/>
      <c r="E183" s="202"/>
      <c r="F183" s="202"/>
      <c r="G183" s="202"/>
      <c r="H183" s="239">
        <v>2897</v>
      </c>
      <c r="I183" s="331"/>
      <c r="J183" s="21"/>
      <c r="K183" s="21"/>
      <c r="L183" s="181"/>
      <c r="M183" s="181"/>
    </row>
    <row r="184" spans="1:13" ht="24" customHeight="1">
      <c r="A184" s="228"/>
      <c r="B184" s="246" t="s">
        <v>11</v>
      </c>
      <c r="C184" s="202">
        <v>165000</v>
      </c>
      <c r="D184" s="202">
        <v>165000</v>
      </c>
      <c r="E184" s="202">
        <f>F184-C184</f>
        <v>0</v>
      </c>
      <c r="F184" s="202">
        <v>165000</v>
      </c>
      <c r="G184" s="202">
        <v>165000</v>
      </c>
      <c r="H184" s="239"/>
      <c r="I184" s="331"/>
      <c r="J184" s="281"/>
      <c r="K184" s="21"/>
      <c r="L184" s="181"/>
      <c r="M184" s="181"/>
    </row>
    <row r="185" spans="1:13" ht="24" customHeight="1">
      <c r="A185" s="228"/>
      <c r="B185" s="246" t="s">
        <v>11</v>
      </c>
      <c r="C185" s="202">
        <v>0</v>
      </c>
      <c r="D185" s="202">
        <v>0</v>
      </c>
      <c r="E185" s="202"/>
      <c r="F185" s="202">
        <v>648</v>
      </c>
      <c r="G185" s="202">
        <f>F185</f>
        <v>648</v>
      </c>
      <c r="H185" s="282"/>
      <c r="I185" s="331"/>
      <c r="J185" s="171"/>
      <c r="K185" s="21"/>
      <c r="M185" s="181">
        <v>-10601</v>
      </c>
    </row>
    <row r="186" spans="1:13" ht="24" customHeight="1">
      <c r="A186" s="228"/>
      <c r="B186" s="232" t="s">
        <v>71</v>
      </c>
      <c r="C186" s="202">
        <v>612647</v>
      </c>
      <c r="D186" s="202">
        <v>443225</v>
      </c>
      <c r="E186" s="202">
        <f aca="true" t="shared" si="22" ref="E186:E191">F186-C186</f>
        <v>0</v>
      </c>
      <c r="F186" s="202">
        <v>612647</v>
      </c>
      <c r="G186" s="202">
        <v>412592</v>
      </c>
      <c r="H186" s="283"/>
      <c r="I186" s="331"/>
      <c r="J186" s="281"/>
      <c r="K186" s="21"/>
      <c r="L186" s="181"/>
      <c r="M186" s="181"/>
    </row>
    <row r="187" spans="1:14" ht="23.25" customHeight="1">
      <c r="A187" s="228"/>
      <c r="B187" s="232" t="s">
        <v>72</v>
      </c>
      <c r="C187" s="202">
        <v>21473</v>
      </c>
      <c r="D187" s="202">
        <v>15209</v>
      </c>
      <c r="E187" s="202">
        <f t="shared" si="22"/>
        <v>0</v>
      </c>
      <c r="F187" s="202">
        <v>21473</v>
      </c>
      <c r="G187" s="202">
        <v>12203</v>
      </c>
      <c r="H187" s="239"/>
      <c r="I187" s="331"/>
      <c r="J187" s="281"/>
      <c r="K187" s="21"/>
      <c r="L187" s="181"/>
      <c r="M187" s="181">
        <f>SUM(M182:M186)</f>
        <v>87420</v>
      </c>
      <c r="N187" s="7">
        <f>L187+M187</f>
        <v>87420</v>
      </c>
    </row>
    <row r="188" spans="1:13" ht="29.25" customHeight="1">
      <c r="A188" s="228"/>
      <c r="B188" s="232" t="s">
        <v>73</v>
      </c>
      <c r="C188" s="202">
        <v>4500</v>
      </c>
      <c r="D188" s="202">
        <v>1650</v>
      </c>
      <c r="E188" s="202">
        <f t="shared" si="22"/>
        <v>13600</v>
      </c>
      <c r="F188" s="202">
        <v>18100</v>
      </c>
      <c r="G188" s="202">
        <v>0</v>
      </c>
      <c r="H188" s="239"/>
      <c r="I188" s="204"/>
      <c r="J188" s="281"/>
      <c r="K188" s="21"/>
      <c r="L188" s="18"/>
      <c r="M188" s="18">
        <f>M187-L187</f>
        <v>87420</v>
      </c>
    </row>
    <row r="189" spans="1:13" ht="21" customHeight="1">
      <c r="A189" s="228"/>
      <c r="B189" s="232" t="s">
        <v>76</v>
      </c>
      <c r="C189" s="202">
        <v>79758</v>
      </c>
      <c r="D189" s="202">
        <v>0</v>
      </c>
      <c r="E189" s="202">
        <f t="shared" si="22"/>
        <v>0</v>
      </c>
      <c r="F189" s="202">
        <v>79758</v>
      </c>
      <c r="G189" s="202">
        <v>0</v>
      </c>
      <c r="H189" s="239"/>
      <c r="I189" s="302" t="s">
        <v>7</v>
      </c>
      <c r="J189" s="281"/>
      <c r="K189" s="21"/>
      <c r="L189" s="20"/>
      <c r="M189" s="20"/>
    </row>
    <row r="190" spans="1:13" ht="26.25" customHeight="1">
      <c r="A190" s="228"/>
      <c r="B190" s="232" t="s">
        <v>77</v>
      </c>
      <c r="C190" s="202">
        <v>299258</v>
      </c>
      <c r="D190" s="202">
        <v>18223</v>
      </c>
      <c r="E190" s="202">
        <f t="shared" si="22"/>
        <v>-93001</v>
      </c>
      <c r="F190" s="202">
        <v>206257</v>
      </c>
      <c r="G190" s="202">
        <v>10417</v>
      </c>
      <c r="H190" s="239"/>
      <c r="I190" s="332"/>
      <c r="J190" s="281"/>
      <c r="K190" s="21"/>
      <c r="L190" s="18"/>
      <c r="M190" s="18"/>
    </row>
    <row r="191" spans="1:13" ht="23.25" customHeight="1" thickBot="1">
      <c r="A191" s="242"/>
      <c r="B191" s="232" t="s">
        <v>78</v>
      </c>
      <c r="C191" s="202">
        <v>6746</v>
      </c>
      <c r="D191" s="202">
        <v>0</v>
      </c>
      <c r="E191" s="202">
        <f t="shared" si="22"/>
        <v>0</v>
      </c>
      <c r="F191" s="202">
        <v>6746</v>
      </c>
      <c r="G191" s="202">
        <v>0</v>
      </c>
      <c r="H191" s="208"/>
      <c r="I191" s="332"/>
      <c r="J191" s="281"/>
      <c r="K191" s="21"/>
      <c r="L191" s="18"/>
      <c r="M191" s="18"/>
    </row>
    <row r="192" spans="1:13" ht="44.25" customHeight="1" thickBot="1">
      <c r="A192" s="236"/>
      <c r="B192" s="237" t="s">
        <v>34</v>
      </c>
      <c r="C192" s="212">
        <f aca="true" t="shared" si="23" ref="C192:H192">SUM(C183:C191)</f>
        <v>1189382</v>
      </c>
      <c r="D192" s="212">
        <f t="shared" si="23"/>
        <v>643307</v>
      </c>
      <c r="E192" s="212">
        <f t="shared" si="23"/>
        <v>-79401</v>
      </c>
      <c r="F192" s="212">
        <f t="shared" si="23"/>
        <v>1110629</v>
      </c>
      <c r="G192" s="212">
        <f t="shared" si="23"/>
        <v>600860</v>
      </c>
      <c r="H192" s="212">
        <f t="shared" si="23"/>
        <v>2897</v>
      </c>
      <c r="I192" s="333"/>
      <c r="J192" s="284"/>
      <c r="K192" s="284"/>
      <c r="L192" s="181"/>
      <c r="M192" s="181"/>
    </row>
    <row r="193" spans="1:13" s="7" customFormat="1" ht="49.5" customHeight="1">
      <c r="A193" s="243" t="s">
        <v>32</v>
      </c>
      <c r="B193" s="244" t="s">
        <v>29</v>
      </c>
      <c r="C193" s="217"/>
      <c r="D193" s="217"/>
      <c r="E193" s="217"/>
      <c r="F193" s="217"/>
      <c r="G193" s="217"/>
      <c r="H193" s="245"/>
      <c r="I193" s="305" t="s">
        <v>1475</v>
      </c>
      <c r="J193" s="226"/>
      <c r="K193" s="226"/>
      <c r="L193" s="19"/>
      <c r="M193" s="19"/>
    </row>
    <row r="194" spans="1:13" s="7" customFormat="1" ht="27.75" customHeight="1">
      <c r="A194" s="228"/>
      <c r="B194" s="241" t="s">
        <v>53</v>
      </c>
      <c r="C194" s="202"/>
      <c r="D194" s="202"/>
      <c r="E194" s="202"/>
      <c r="F194" s="202"/>
      <c r="G194" s="202"/>
      <c r="H194" s="239">
        <v>11765</v>
      </c>
      <c r="I194" s="304"/>
      <c r="J194" s="182"/>
      <c r="K194" s="182"/>
      <c r="L194" s="182"/>
      <c r="M194" s="182"/>
    </row>
    <row r="195" spans="1:13" s="7" customFormat="1" ht="25.5" customHeight="1">
      <c r="A195" s="228"/>
      <c r="B195" s="241" t="s">
        <v>54</v>
      </c>
      <c r="C195" s="202"/>
      <c r="D195" s="202"/>
      <c r="E195" s="202"/>
      <c r="F195" s="202"/>
      <c r="G195" s="202"/>
      <c r="H195" s="239">
        <f>353+2620</f>
        <v>2973</v>
      </c>
      <c r="I195" s="304"/>
      <c r="J195" s="182"/>
      <c r="K195" s="182"/>
      <c r="L195" s="182"/>
      <c r="M195" s="182"/>
    </row>
    <row r="196" spans="1:14" s="3" customFormat="1" ht="25.5" customHeight="1">
      <c r="A196" s="228"/>
      <c r="B196" s="246" t="s">
        <v>52</v>
      </c>
      <c r="C196" s="202"/>
      <c r="D196" s="202"/>
      <c r="E196" s="202">
        <f aca="true" t="shared" si="24" ref="E196:E203">F196-C196</f>
        <v>0</v>
      </c>
      <c r="F196" s="202"/>
      <c r="G196" s="202"/>
      <c r="H196" s="239"/>
      <c r="I196" s="304"/>
      <c r="J196" s="182"/>
      <c r="K196" s="182"/>
      <c r="L196" s="182"/>
      <c r="M196" s="182"/>
      <c r="N196" s="7"/>
    </row>
    <row r="197" spans="1:14" s="3" customFormat="1" ht="25.5" customHeight="1">
      <c r="A197" s="228"/>
      <c r="B197" s="246" t="s">
        <v>1458</v>
      </c>
      <c r="C197" s="202">
        <v>7744</v>
      </c>
      <c r="D197" s="202">
        <v>7615</v>
      </c>
      <c r="E197" s="202">
        <f>F197-C197</f>
        <v>0</v>
      </c>
      <c r="F197" s="202">
        <v>7744</v>
      </c>
      <c r="G197" s="202">
        <v>6453</v>
      </c>
      <c r="H197" s="239"/>
      <c r="I197" s="304"/>
      <c r="J197" s="182"/>
      <c r="K197" s="182"/>
      <c r="L197" s="182"/>
      <c r="M197" s="182"/>
      <c r="N197" s="7"/>
    </row>
    <row r="198" spans="1:14" s="3" customFormat="1" ht="36.75" customHeight="1">
      <c r="A198" s="228"/>
      <c r="B198" s="232" t="s">
        <v>73</v>
      </c>
      <c r="C198" s="202">
        <f>105774+849930</f>
        <v>955704</v>
      </c>
      <c r="D198" s="202">
        <v>336586</v>
      </c>
      <c r="E198" s="202">
        <f t="shared" si="24"/>
        <v>-7577</v>
      </c>
      <c r="F198" s="202">
        <v>948127</v>
      </c>
      <c r="G198" s="202">
        <v>262737</v>
      </c>
      <c r="H198" s="239"/>
      <c r="I198" s="318"/>
      <c r="J198" s="170"/>
      <c r="K198" s="170"/>
      <c r="L198" s="187"/>
      <c r="M198" s="170"/>
      <c r="N198" s="7"/>
    </row>
    <row r="199" spans="1:14" s="3" customFormat="1" ht="27.75" customHeight="1">
      <c r="A199" s="228"/>
      <c r="B199" s="232" t="s">
        <v>74</v>
      </c>
      <c r="C199" s="202"/>
      <c r="D199" s="202"/>
      <c r="E199" s="202"/>
      <c r="F199" s="202"/>
      <c r="G199" s="202"/>
      <c r="H199" s="239"/>
      <c r="I199" s="303"/>
      <c r="J199" s="25"/>
      <c r="K199" s="25"/>
      <c r="L199" s="25"/>
      <c r="M199" s="25"/>
      <c r="N199" s="7"/>
    </row>
    <row r="200" spans="1:14" s="3" customFormat="1" ht="31.5" customHeight="1">
      <c r="A200" s="228"/>
      <c r="B200" s="232" t="s">
        <v>75</v>
      </c>
      <c r="C200" s="202">
        <v>120476</v>
      </c>
      <c r="D200" s="202">
        <v>70026</v>
      </c>
      <c r="E200" s="202">
        <f t="shared" si="24"/>
        <v>155388</v>
      </c>
      <c r="F200" s="202">
        <v>275864</v>
      </c>
      <c r="G200" s="202">
        <v>210701</v>
      </c>
      <c r="H200" s="239"/>
      <c r="I200" s="318"/>
      <c r="J200" s="170"/>
      <c r="K200" s="170"/>
      <c r="L200" s="187"/>
      <c r="M200" s="170"/>
      <c r="N200" s="7"/>
    </row>
    <row r="201" spans="1:14" s="3" customFormat="1" ht="31.5" customHeight="1">
      <c r="A201" s="228"/>
      <c r="B201" s="232" t="s">
        <v>76</v>
      </c>
      <c r="C201" s="202">
        <v>43765</v>
      </c>
      <c r="D201" s="202">
        <v>10941</v>
      </c>
      <c r="E201" s="202">
        <f t="shared" si="24"/>
        <v>0</v>
      </c>
      <c r="F201" s="202">
        <v>43765</v>
      </c>
      <c r="G201" s="202">
        <v>2188</v>
      </c>
      <c r="H201" s="239"/>
      <c r="I201" s="302" t="s">
        <v>1476</v>
      </c>
      <c r="J201" s="231"/>
      <c r="K201" s="231"/>
      <c r="L201" s="25"/>
      <c r="M201" s="20"/>
      <c r="N201" s="7"/>
    </row>
    <row r="202" spans="1:14" s="3" customFormat="1" ht="31.5" customHeight="1">
      <c r="A202" s="228"/>
      <c r="B202" s="232" t="s">
        <v>77</v>
      </c>
      <c r="C202" s="202">
        <f>267272+49013</f>
        <v>316285</v>
      </c>
      <c r="D202" s="202">
        <v>2804</v>
      </c>
      <c r="E202" s="202">
        <f t="shared" si="24"/>
        <v>40401</v>
      </c>
      <c r="F202" s="202">
        <v>356686</v>
      </c>
      <c r="G202" s="202">
        <v>2583</v>
      </c>
      <c r="H202" s="239"/>
      <c r="I202" s="308"/>
      <c r="J202" s="186"/>
      <c r="K202" s="186"/>
      <c r="L202" s="186"/>
      <c r="M202" s="186"/>
      <c r="N202" s="7"/>
    </row>
    <row r="203" spans="1:14" s="3" customFormat="1" ht="35.25" customHeight="1" thickBot="1">
      <c r="A203" s="242"/>
      <c r="B203" s="232" t="s">
        <v>78</v>
      </c>
      <c r="C203" s="202">
        <f>132354+27018</f>
        <v>159372</v>
      </c>
      <c r="D203" s="202">
        <v>24416</v>
      </c>
      <c r="E203" s="202">
        <f t="shared" si="24"/>
        <v>0</v>
      </c>
      <c r="F203" s="202">
        <f>132354+27018</f>
        <v>159372</v>
      </c>
      <c r="G203" s="202">
        <v>6554</v>
      </c>
      <c r="H203" s="208"/>
      <c r="I203" s="308"/>
      <c r="J203" s="186"/>
      <c r="K203" s="186"/>
      <c r="L203" s="186"/>
      <c r="M203" s="186"/>
      <c r="N203" s="7"/>
    </row>
    <row r="204" spans="1:13" ht="23.25" customHeight="1" thickBot="1">
      <c r="A204" s="236"/>
      <c r="B204" s="237" t="s">
        <v>34</v>
      </c>
      <c r="C204" s="212">
        <f aca="true" t="shared" si="25" ref="C204:H204">SUM(C194:C203)</f>
        <v>1603346</v>
      </c>
      <c r="D204" s="212">
        <f t="shared" si="25"/>
        <v>452388</v>
      </c>
      <c r="E204" s="212">
        <f t="shared" si="25"/>
        <v>188212</v>
      </c>
      <c r="F204" s="212">
        <f t="shared" si="25"/>
        <v>1791558</v>
      </c>
      <c r="G204" s="212">
        <f t="shared" si="25"/>
        <v>491216</v>
      </c>
      <c r="H204" s="212">
        <f t="shared" si="25"/>
        <v>14738</v>
      </c>
      <c r="I204" s="285"/>
      <c r="J204" s="188"/>
      <c r="K204" s="188"/>
      <c r="L204" s="188"/>
      <c r="M204" s="188"/>
    </row>
    <row r="205" spans="1:14" s="3" customFormat="1" ht="22.5" customHeight="1" thickBot="1">
      <c r="A205" s="236"/>
      <c r="B205" s="237" t="s">
        <v>35</v>
      </c>
      <c r="C205" s="212">
        <f aca="true" t="shared" si="26" ref="C205:H205">C11+C27+C33+C44+C56+C64+C78+C92+C106+C120+C134+C162+C171+C180+C192+C204</f>
        <v>74912982</v>
      </c>
      <c r="D205" s="212">
        <f t="shared" si="26"/>
        <v>46168342</v>
      </c>
      <c r="E205" s="212">
        <f t="shared" si="26"/>
        <v>15742127</v>
      </c>
      <c r="F205" s="212">
        <f t="shared" si="26"/>
        <v>90655756</v>
      </c>
      <c r="G205" s="212">
        <f t="shared" si="26"/>
        <v>58890354</v>
      </c>
      <c r="H205" s="212">
        <f t="shared" si="26"/>
        <v>1048741</v>
      </c>
      <c r="I205" s="286"/>
      <c r="J205" s="171"/>
      <c r="K205" s="171"/>
      <c r="L205" s="189"/>
      <c r="M205" s="171"/>
      <c r="N205" s="7"/>
    </row>
    <row r="206" spans="3:7" ht="18.75" customHeight="1">
      <c r="C206" s="281"/>
      <c r="D206" s="281"/>
      <c r="E206" s="287"/>
      <c r="F206" s="6"/>
      <c r="G206" s="6"/>
    </row>
    <row r="207" spans="2:7" ht="27.75" customHeight="1">
      <c r="B207" s="5" t="s">
        <v>58</v>
      </c>
      <c r="C207" s="287"/>
      <c r="D207" s="287"/>
      <c r="E207" s="287"/>
      <c r="F207" s="6"/>
      <c r="G207" s="6"/>
    </row>
    <row r="208" spans="2:7" ht="15.75">
      <c r="B208" s="5" t="s">
        <v>1461</v>
      </c>
      <c r="C208" s="6" t="s">
        <v>57</v>
      </c>
      <c r="D208" s="6"/>
      <c r="E208" s="6"/>
      <c r="F208" s="6"/>
      <c r="G208" s="6"/>
    </row>
    <row r="209" spans="2:7" ht="15.75">
      <c r="B209" s="5" t="s">
        <v>24</v>
      </c>
      <c r="C209" s="6" t="s">
        <v>59</v>
      </c>
      <c r="D209" s="6"/>
      <c r="E209" s="6"/>
      <c r="F209" s="6"/>
      <c r="G209" s="6"/>
    </row>
    <row r="210" spans="2:7" ht="26.25">
      <c r="B210" s="5" t="s">
        <v>60</v>
      </c>
      <c r="C210" s="8">
        <v>648</v>
      </c>
      <c r="D210" s="6"/>
      <c r="E210" s="6"/>
      <c r="F210" s="6"/>
      <c r="G210" s="6"/>
    </row>
    <row r="211" spans="3:7" ht="15.75">
      <c r="C211" s="8"/>
      <c r="D211" s="6"/>
      <c r="E211" s="6"/>
      <c r="F211" s="6"/>
      <c r="G211" s="6"/>
    </row>
    <row r="212" spans="3:7" ht="15.75">
      <c r="C212" s="8"/>
      <c r="D212" s="6"/>
      <c r="E212" s="6"/>
      <c r="F212" s="6"/>
      <c r="G212" s="6"/>
    </row>
    <row r="213" spans="3:7" ht="15.75">
      <c r="C213" s="8"/>
      <c r="D213" s="6"/>
      <c r="E213" s="6"/>
      <c r="F213" s="6"/>
      <c r="G213" s="6"/>
    </row>
    <row r="214" spans="3:7" ht="15.75">
      <c r="C214" s="8"/>
      <c r="D214" s="6"/>
      <c r="E214" s="6"/>
      <c r="F214" s="6"/>
      <c r="G214" s="6"/>
    </row>
    <row r="215" spans="3:7" ht="15.75">
      <c r="C215" s="8"/>
      <c r="D215" s="6"/>
      <c r="E215" s="6"/>
      <c r="F215" s="6"/>
      <c r="G215" s="6"/>
    </row>
    <row r="216" spans="3:7" ht="15.75">
      <c r="C216" s="8"/>
      <c r="D216" s="6"/>
      <c r="E216" s="6"/>
      <c r="F216" s="6"/>
      <c r="G216" s="6"/>
    </row>
    <row r="217" spans="3:7" ht="15.75">
      <c r="C217" s="8"/>
      <c r="D217" s="6"/>
      <c r="E217" s="6"/>
      <c r="F217" s="6"/>
      <c r="G217" s="6"/>
    </row>
    <row r="218" spans="3:7" ht="15.75">
      <c r="C218" s="8"/>
      <c r="D218" s="6"/>
      <c r="E218" s="6"/>
      <c r="F218" s="6"/>
      <c r="G218" s="6"/>
    </row>
    <row r="219" spans="3:7" ht="15.75">
      <c r="C219" s="8"/>
      <c r="D219" s="6"/>
      <c r="E219" s="6"/>
      <c r="F219" s="6"/>
      <c r="G219" s="6"/>
    </row>
    <row r="220" spans="3:7" ht="15.75">
      <c r="C220" s="8"/>
      <c r="D220" s="6"/>
      <c r="E220" s="6"/>
      <c r="F220" s="6"/>
      <c r="G220" s="6"/>
    </row>
    <row r="221" spans="3:7" ht="15.75">
      <c r="C221" s="8"/>
      <c r="D221" s="6"/>
      <c r="E221" s="6"/>
      <c r="F221" s="6"/>
      <c r="G221" s="6"/>
    </row>
    <row r="222" spans="3:7" ht="15.75">
      <c r="C222" s="8"/>
      <c r="D222" s="6"/>
      <c r="E222" s="6"/>
      <c r="F222" s="6"/>
      <c r="G222" s="6"/>
    </row>
    <row r="223" spans="3:7" ht="15.75">
      <c r="C223" s="8"/>
      <c r="D223" s="6"/>
      <c r="E223" s="6"/>
      <c r="F223" s="6"/>
      <c r="G223" s="6"/>
    </row>
    <row r="224" spans="3:7" ht="15.75">
      <c r="C224" s="8"/>
      <c r="D224" s="6"/>
      <c r="E224" s="6"/>
      <c r="F224" s="6"/>
      <c r="G224" s="6"/>
    </row>
    <row r="225" spans="3:7" ht="15.75">
      <c r="C225" s="8"/>
      <c r="D225" s="6"/>
      <c r="E225" s="6"/>
      <c r="F225" s="6"/>
      <c r="G225" s="6"/>
    </row>
    <row r="226" spans="3:7" ht="11.25" customHeight="1">
      <c r="C226" s="6"/>
      <c r="D226" s="6"/>
      <c r="E226" s="6"/>
      <c r="F226" s="6"/>
      <c r="G226" s="6"/>
    </row>
    <row r="227" spans="3:7" ht="15.75">
      <c r="C227" s="6"/>
      <c r="D227" s="6"/>
      <c r="E227" s="6"/>
      <c r="F227" s="6"/>
      <c r="G227" s="6"/>
    </row>
    <row r="228" spans="3:7" ht="15.75">
      <c r="C228" s="6"/>
      <c r="D228" s="6"/>
      <c r="E228" s="6"/>
      <c r="F228" s="6"/>
      <c r="G228" s="6"/>
    </row>
    <row r="229" spans="3:7" ht="15.75">
      <c r="C229" s="6"/>
      <c r="D229" s="6"/>
      <c r="E229" s="6"/>
      <c r="F229" s="6"/>
      <c r="G229" s="6"/>
    </row>
    <row r="230" spans="3:7" ht="15.75">
      <c r="C230" s="6"/>
      <c r="D230" s="6"/>
      <c r="E230" s="6"/>
      <c r="F230" s="6"/>
      <c r="G230" s="6"/>
    </row>
    <row r="231" spans="3:7" ht="15.75">
      <c r="C231" s="6"/>
      <c r="D231" s="6"/>
      <c r="E231" s="6"/>
      <c r="F231" s="6"/>
      <c r="G231" s="6"/>
    </row>
    <row r="232" spans="3:7" ht="15.75">
      <c r="C232" s="6"/>
      <c r="D232" s="6"/>
      <c r="E232" s="6"/>
      <c r="F232" s="6"/>
      <c r="G232" s="6"/>
    </row>
  </sheetData>
  <sheetProtection/>
  <mergeCells count="37">
    <mergeCell ref="I199:I200"/>
    <mergeCell ref="I65:I77"/>
    <mergeCell ref="I163:I171"/>
    <mergeCell ref="I121:I135"/>
    <mergeCell ref="I80:I86"/>
    <mergeCell ref="I87:I92"/>
    <mergeCell ref="I93:I103"/>
    <mergeCell ref="I193:I198"/>
    <mergeCell ref="I181:I187"/>
    <mergeCell ref="I189:I192"/>
    <mergeCell ref="A5:A6"/>
    <mergeCell ref="B5:B6"/>
    <mergeCell ref="C5:C6"/>
    <mergeCell ref="D5:D6"/>
    <mergeCell ref="I8:I11"/>
    <mergeCell ref="I149:I161"/>
    <mergeCell ref="I12:I22"/>
    <mergeCell ref="I24:I25"/>
    <mergeCell ref="I40:I43"/>
    <mergeCell ref="I34:I39"/>
    <mergeCell ref="I201:I203"/>
    <mergeCell ref="B3:H3"/>
    <mergeCell ref="I2:I3"/>
    <mergeCell ref="E5:E6"/>
    <mergeCell ref="F5:F6"/>
    <mergeCell ref="G5:G6"/>
    <mergeCell ref="H5:H6"/>
    <mergeCell ref="I5:I6"/>
    <mergeCell ref="I177:I180"/>
    <mergeCell ref="I172:I176"/>
    <mergeCell ref="I26:I27"/>
    <mergeCell ref="I136:I147"/>
    <mergeCell ref="I117:I120"/>
    <mergeCell ref="I107:I116"/>
    <mergeCell ref="I62:I63"/>
    <mergeCell ref="I57:I61"/>
    <mergeCell ref="I45:I56"/>
  </mergeCells>
  <printOptions/>
  <pageMargins left="0.7874015748031497" right="0.7874015748031497" top="0.7874015748031497" bottom="0.7874015748031497" header="0.5118110236220472" footer="0.5118110236220472"/>
  <pageSetup firstPageNumber="159" useFirstPageNumber="1" horizontalDpi="600" verticalDpi="600" orientation="landscape" paperSize="9" scale="7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H6" sqref="H6"/>
    </sheetView>
  </sheetViews>
  <sheetFormatPr defaultColWidth="9.00390625" defaultRowHeight="12.75"/>
  <cols>
    <col min="2" max="2" width="12.375" style="0" customWidth="1"/>
    <col min="5" max="5" width="11.25390625" style="0" customWidth="1"/>
  </cols>
  <sheetData>
    <row r="1" spans="1:8" ht="12.75">
      <c r="A1">
        <v>2004</v>
      </c>
      <c r="B1">
        <v>50524512</v>
      </c>
      <c r="D1">
        <v>2003</v>
      </c>
      <c r="E1">
        <v>48002583</v>
      </c>
      <c r="G1" s="174">
        <v>2004</v>
      </c>
      <c r="H1" s="174">
        <v>50443127</v>
      </c>
    </row>
    <row r="2" spans="1:8" ht="12.75">
      <c r="A2">
        <v>2005</v>
      </c>
      <c r="B2">
        <v>54556346</v>
      </c>
      <c r="D2">
        <v>2004</v>
      </c>
      <c r="E2">
        <v>50524512</v>
      </c>
      <c r="G2" s="174">
        <v>2005</v>
      </c>
      <c r="H2" s="174">
        <v>54556346</v>
      </c>
    </row>
    <row r="3" spans="1:8" ht="12.75">
      <c r="A3">
        <v>2006</v>
      </c>
      <c r="B3">
        <v>61990308</v>
      </c>
      <c r="D3">
        <v>2005</v>
      </c>
      <c r="E3">
        <v>54556346</v>
      </c>
      <c r="G3" s="174">
        <v>2006</v>
      </c>
      <c r="H3" s="174">
        <v>61990308</v>
      </c>
    </row>
    <row r="4" spans="1:8" ht="12.75">
      <c r="A4">
        <v>2007</v>
      </c>
      <c r="B4" s="9">
        <f>'MIENIE POWIATU'!$F$205</f>
        <v>90655756</v>
      </c>
      <c r="D4">
        <v>2006</v>
      </c>
      <c r="E4">
        <v>61990308</v>
      </c>
      <c r="G4" s="174">
        <v>2007</v>
      </c>
      <c r="H4" s="174">
        <v>66718107</v>
      </c>
    </row>
    <row r="5" spans="1:8" ht="12.75">
      <c r="A5">
        <v>2008</v>
      </c>
      <c r="B5" s="9">
        <f>'MIENIE POWIATU'!F205</f>
        <v>90655756</v>
      </c>
      <c r="D5">
        <v>2007</v>
      </c>
      <c r="E5" s="9">
        <v>66718107</v>
      </c>
      <c r="G5" s="174">
        <v>2008</v>
      </c>
      <c r="H5" s="174">
        <v>74642982</v>
      </c>
    </row>
    <row r="6" spans="4:8" ht="12.75">
      <c r="D6">
        <v>2008</v>
      </c>
      <c r="E6" s="9">
        <f>'MIENIE POWIATU'!F205</f>
        <v>90655756</v>
      </c>
      <c r="G6" s="174">
        <v>2009</v>
      </c>
      <c r="H6" s="174">
        <v>90655756</v>
      </c>
    </row>
    <row r="19" spans="2:4" ht="12.75">
      <c r="B19" s="10"/>
      <c r="C19" s="10"/>
      <c r="D19" s="10"/>
    </row>
    <row r="20" spans="2:4" ht="12.75">
      <c r="B20" s="10"/>
      <c r="C20" s="10"/>
      <c r="D20" s="10"/>
    </row>
    <row r="21" spans="2:4" ht="12.75">
      <c r="B21" s="10"/>
      <c r="C21" s="10"/>
      <c r="D21" s="10"/>
    </row>
    <row r="22" spans="2:4" ht="12.75">
      <c r="B22" s="10"/>
      <c r="C22" s="10"/>
      <c r="D22" s="10"/>
    </row>
    <row r="23" spans="2:4" ht="12.75">
      <c r="B23" s="10"/>
      <c r="C23" s="10"/>
      <c r="D23" s="10"/>
    </row>
    <row r="24" spans="2:4" ht="12.75">
      <c r="B24" s="10"/>
      <c r="C24" s="10"/>
      <c r="D24" s="10"/>
    </row>
    <row r="25" spans="2:4" ht="12.75">
      <c r="B25" s="10"/>
      <c r="C25" s="10"/>
      <c r="D25" s="10"/>
    </row>
    <row r="26" spans="2:4" ht="12.75">
      <c r="B26" s="10"/>
      <c r="C26" s="10"/>
      <c r="D26" s="10"/>
    </row>
    <row r="27" spans="2:4" ht="12.75">
      <c r="B27" s="10"/>
      <c r="C27" s="10"/>
      <c r="D27" s="10"/>
    </row>
    <row r="28" spans="2:4" ht="12.75">
      <c r="B28" s="10"/>
      <c r="C28" s="10"/>
      <c r="D28" s="10"/>
    </row>
    <row r="29" spans="2:4" ht="12.75">
      <c r="B29" s="10"/>
      <c r="C29" s="10"/>
      <c r="D29" s="10"/>
    </row>
    <row r="30" spans="2:4" ht="12.75">
      <c r="B30" s="10"/>
      <c r="C30" s="10"/>
      <c r="D30" s="10"/>
    </row>
    <row r="31" spans="2:4" ht="12.75">
      <c r="B31" s="10"/>
      <c r="C31" s="10"/>
      <c r="D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1" ht="12.75">
      <c r="B41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27"/>
  <sheetViews>
    <sheetView zoomScalePageLayoutView="0" workbookViewId="0" topLeftCell="A114">
      <selection activeCell="J118" sqref="J118"/>
    </sheetView>
  </sheetViews>
  <sheetFormatPr defaultColWidth="9.00390625" defaultRowHeight="12.75"/>
  <cols>
    <col min="1" max="1" width="18.75390625" style="35" customWidth="1"/>
    <col min="2" max="2" width="16.375" style="35" customWidth="1"/>
    <col min="3" max="3" width="19.75390625" style="35" customWidth="1"/>
    <col min="4" max="4" width="8.125" style="36" customWidth="1"/>
    <col min="5" max="5" width="10.875" style="37" customWidth="1"/>
    <col min="6" max="6" width="17.625" style="37" customWidth="1"/>
  </cols>
  <sheetData>
    <row r="2" ht="12.75">
      <c r="A2" s="34"/>
    </row>
    <row r="4" ht="12.75">
      <c r="A4" s="38" t="s">
        <v>93</v>
      </c>
    </row>
    <row r="5" ht="22.5" customHeight="1" thickBot="1">
      <c r="A5" s="39"/>
    </row>
    <row r="6" spans="1:6" ht="22.5" customHeight="1">
      <c r="A6" s="347" t="s">
        <v>94</v>
      </c>
      <c r="B6" s="349" t="s">
        <v>95</v>
      </c>
      <c r="C6" s="334" t="s">
        <v>96</v>
      </c>
      <c r="D6" s="334" t="s">
        <v>97</v>
      </c>
      <c r="E6" s="336"/>
      <c r="F6" s="337"/>
    </row>
    <row r="7" spans="1:6" ht="27.75" thickBot="1">
      <c r="A7" s="348"/>
      <c r="B7" s="350"/>
      <c r="C7" s="335"/>
      <c r="D7" s="40" t="s">
        <v>98</v>
      </c>
      <c r="E7" s="41" t="s">
        <v>99</v>
      </c>
      <c r="F7" s="42" t="s">
        <v>100</v>
      </c>
    </row>
    <row r="8" spans="1:6" ht="26.25" customHeight="1">
      <c r="A8" s="338" t="s">
        <v>101</v>
      </c>
      <c r="B8" s="43"/>
      <c r="C8" s="44" t="s">
        <v>102</v>
      </c>
      <c r="D8" s="45"/>
      <c r="E8" s="46">
        <f>SUM(E9:E16)</f>
        <v>7057</v>
      </c>
      <c r="F8" s="47">
        <f>SUM(F9:F16)</f>
        <v>73092</v>
      </c>
    </row>
    <row r="9" spans="1:6" ht="27.75" customHeight="1">
      <c r="A9" s="339"/>
      <c r="B9" s="48" t="s">
        <v>103</v>
      </c>
      <c r="C9" s="341" t="s">
        <v>104</v>
      </c>
      <c r="D9" s="49">
        <v>38</v>
      </c>
      <c r="E9" s="50">
        <v>3806</v>
      </c>
      <c r="F9" s="51">
        <v>45672</v>
      </c>
    </row>
    <row r="10" spans="1:6" ht="24.75" customHeight="1">
      <c r="A10" s="339"/>
      <c r="B10" s="48" t="s">
        <v>105</v>
      </c>
      <c r="C10" s="342"/>
      <c r="D10" s="49">
        <v>69</v>
      </c>
      <c r="E10" s="50">
        <v>472</v>
      </c>
      <c r="F10" s="51">
        <f>E10*12</f>
        <v>5664</v>
      </c>
    </row>
    <row r="11" spans="1:6" ht="24.75" customHeight="1">
      <c r="A11" s="339"/>
      <c r="B11" s="48" t="s">
        <v>105</v>
      </c>
      <c r="C11" s="342"/>
      <c r="D11" s="49">
        <v>71</v>
      </c>
      <c r="E11" s="50">
        <v>442</v>
      </c>
      <c r="F11" s="51">
        <f>E11*12</f>
        <v>5304</v>
      </c>
    </row>
    <row r="12" spans="1:6" ht="24.75" customHeight="1">
      <c r="A12" s="339"/>
      <c r="B12" s="48" t="s">
        <v>106</v>
      </c>
      <c r="C12" s="342"/>
      <c r="D12" s="52" t="s">
        <v>107</v>
      </c>
      <c r="E12" s="53">
        <v>183</v>
      </c>
      <c r="F12" s="54">
        <f>E12*7.04</f>
        <v>1288</v>
      </c>
    </row>
    <row r="13" spans="1:6" ht="24.75" customHeight="1">
      <c r="A13" s="339"/>
      <c r="B13" s="48" t="s">
        <v>106</v>
      </c>
      <c r="C13" s="342"/>
      <c r="D13" s="52" t="s">
        <v>108</v>
      </c>
      <c r="E13" s="53">
        <v>519</v>
      </c>
      <c r="F13" s="54">
        <f>E13*7.04</f>
        <v>3654</v>
      </c>
    </row>
    <row r="14" spans="1:6" ht="24.75" customHeight="1">
      <c r="A14" s="339"/>
      <c r="B14" s="48" t="s">
        <v>106</v>
      </c>
      <c r="C14" s="342"/>
      <c r="D14" s="52" t="s">
        <v>109</v>
      </c>
      <c r="E14" s="53">
        <v>718</v>
      </c>
      <c r="F14" s="54">
        <f>E14*7.04</f>
        <v>5055</v>
      </c>
    </row>
    <row r="15" spans="1:6" ht="24.75" customHeight="1">
      <c r="A15" s="339"/>
      <c r="B15" s="48" t="s">
        <v>106</v>
      </c>
      <c r="C15" s="342"/>
      <c r="D15" s="52" t="s">
        <v>110</v>
      </c>
      <c r="E15" s="53">
        <v>585</v>
      </c>
      <c r="F15" s="54">
        <f>E15*7.04</f>
        <v>4118</v>
      </c>
    </row>
    <row r="16" spans="1:7" ht="24.75" customHeight="1" thickBot="1">
      <c r="A16" s="340"/>
      <c r="B16" s="55" t="s">
        <v>106</v>
      </c>
      <c r="C16" s="343"/>
      <c r="D16" s="56" t="s">
        <v>111</v>
      </c>
      <c r="E16" s="57">
        <v>332</v>
      </c>
      <c r="F16" s="58">
        <f>E16*7.04</f>
        <v>2337</v>
      </c>
      <c r="G16" s="9"/>
    </row>
    <row r="17" spans="1:6" ht="30" customHeight="1" thickBot="1">
      <c r="A17" s="59" t="s">
        <v>112</v>
      </c>
      <c r="B17" s="60" t="s">
        <v>113</v>
      </c>
      <c r="C17" s="61" t="s">
        <v>114</v>
      </c>
      <c r="D17" s="62" t="s">
        <v>115</v>
      </c>
      <c r="E17" s="63">
        <v>317</v>
      </c>
      <c r="F17" s="64">
        <v>4565</v>
      </c>
    </row>
    <row r="18" spans="1:6" ht="30" customHeight="1">
      <c r="A18" s="351" t="s">
        <v>116</v>
      </c>
      <c r="B18" s="43"/>
      <c r="C18" s="44" t="s">
        <v>102</v>
      </c>
      <c r="D18" s="45"/>
      <c r="E18" s="46">
        <f>SUM(E19:E23)</f>
        <v>2312</v>
      </c>
      <c r="F18" s="65">
        <f>SUM(F19:F53)</f>
        <v>382204</v>
      </c>
    </row>
    <row r="19" spans="1:6" ht="24.75" customHeight="1">
      <c r="A19" s="352"/>
      <c r="B19" s="48" t="s">
        <v>117</v>
      </c>
      <c r="C19" s="66" t="s">
        <v>118</v>
      </c>
      <c r="D19" s="49" t="s">
        <v>119</v>
      </c>
      <c r="E19" s="50">
        <v>75</v>
      </c>
      <c r="F19" s="51">
        <v>0</v>
      </c>
    </row>
    <row r="20" spans="1:6" ht="30" customHeight="1">
      <c r="A20" s="352"/>
      <c r="B20" s="48" t="s">
        <v>120</v>
      </c>
      <c r="C20" s="66" t="s">
        <v>121</v>
      </c>
      <c r="D20" s="49" t="s">
        <v>122</v>
      </c>
      <c r="E20" s="50">
        <v>372</v>
      </c>
      <c r="F20" s="51">
        <v>16740</v>
      </c>
    </row>
    <row r="21" spans="1:7" ht="25.5">
      <c r="A21" s="352"/>
      <c r="B21" s="48" t="s">
        <v>120</v>
      </c>
      <c r="C21" s="66" t="s">
        <v>121</v>
      </c>
      <c r="D21" s="49" t="s">
        <v>123</v>
      </c>
      <c r="E21" s="50">
        <v>1299</v>
      </c>
      <c r="F21" s="51">
        <v>58455</v>
      </c>
      <c r="G21" s="9"/>
    </row>
    <row r="22" spans="1:6" ht="25.5">
      <c r="A22" s="352"/>
      <c r="B22" s="48" t="s">
        <v>124</v>
      </c>
      <c r="C22" s="66" t="s">
        <v>125</v>
      </c>
      <c r="D22" s="52" t="s">
        <v>126</v>
      </c>
      <c r="E22" s="53">
        <v>409</v>
      </c>
      <c r="F22" s="51">
        <v>8000</v>
      </c>
    </row>
    <row r="23" spans="1:6" ht="26.25" customHeight="1">
      <c r="A23" s="352"/>
      <c r="B23" s="48" t="s">
        <v>127</v>
      </c>
      <c r="C23" s="66" t="s">
        <v>128</v>
      </c>
      <c r="D23" s="52" t="s">
        <v>129</v>
      </c>
      <c r="E23" s="53">
        <v>157</v>
      </c>
      <c r="F23" s="51">
        <v>405</v>
      </c>
    </row>
    <row r="24" spans="1:7" ht="26.25" thickBot="1">
      <c r="A24" s="352"/>
      <c r="B24" s="67" t="s">
        <v>130</v>
      </c>
      <c r="C24" s="68" t="s">
        <v>131</v>
      </c>
      <c r="D24" s="56" t="s">
        <v>132</v>
      </c>
      <c r="E24" s="57">
        <v>569</v>
      </c>
      <c r="F24" s="58">
        <v>4052</v>
      </c>
      <c r="G24" s="9"/>
    </row>
    <row r="25" spans="1:6" ht="29.25" customHeight="1">
      <c r="A25" s="353"/>
      <c r="B25" s="69" t="s">
        <v>130</v>
      </c>
      <c r="C25" s="70" t="s">
        <v>133</v>
      </c>
      <c r="D25" s="71" t="s">
        <v>134</v>
      </c>
      <c r="E25" s="72">
        <v>2067</v>
      </c>
      <c r="F25" s="73">
        <v>40023</v>
      </c>
    </row>
    <row r="26" spans="1:6" ht="12.75">
      <c r="A26" s="353"/>
      <c r="B26" s="69" t="s">
        <v>130</v>
      </c>
      <c r="C26" s="70" t="s">
        <v>135</v>
      </c>
      <c r="D26" s="71" t="s">
        <v>136</v>
      </c>
      <c r="E26" s="72">
        <v>168</v>
      </c>
      <c r="F26" s="73">
        <v>2109</v>
      </c>
    </row>
    <row r="27" spans="1:6" ht="12.75">
      <c r="A27" s="353"/>
      <c r="B27" s="69" t="s">
        <v>130</v>
      </c>
      <c r="C27" s="70" t="s">
        <v>137</v>
      </c>
      <c r="D27" s="71" t="s">
        <v>138</v>
      </c>
      <c r="E27" s="72">
        <v>443</v>
      </c>
      <c r="F27" s="73">
        <v>9634</v>
      </c>
    </row>
    <row r="28" spans="1:6" ht="12.75">
      <c r="A28" s="353"/>
      <c r="B28" s="69" t="s">
        <v>130</v>
      </c>
      <c r="C28" s="70" t="s">
        <v>137</v>
      </c>
      <c r="D28" s="71" t="s">
        <v>139</v>
      </c>
      <c r="E28" s="72">
        <v>723</v>
      </c>
      <c r="F28" s="73">
        <v>15724</v>
      </c>
    </row>
    <row r="29" spans="1:6" ht="12.75">
      <c r="A29" s="353"/>
      <c r="B29" s="69" t="s">
        <v>130</v>
      </c>
      <c r="C29" s="70" t="s">
        <v>140</v>
      </c>
      <c r="D29" s="71" t="s">
        <v>141</v>
      </c>
      <c r="E29" s="72">
        <v>1100</v>
      </c>
      <c r="F29" s="73">
        <v>22386</v>
      </c>
    </row>
    <row r="30" spans="1:6" ht="12.75">
      <c r="A30" s="353"/>
      <c r="B30" s="69" t="s">
        <v>130</v>
      </c>
      <c r="C30" s="70" t="s">
        <v>140</v>
      </c>
      <c r="D30" s="71" t="s">
        <v>142</v>
      </c>
      <c r="E30" s="72">
        <v>1182</v>
      </c>
      <c r="F30" s="73">
        <v>24055</v>
      </c>
    </row>
    <row r="31" spans="1:6" ht="25.5">
      <c r="A31" s="353"/>
      <c r="B31" s="74" t="s">
        <v>130</v>
      </c>
      <c r="C31" s="75" t="s">
        <v>131</v>
      </c>
      <c r="D31" s="76" t="s">
        <v>143</v>
      </c>
      <c r="E31" s="77">
        <v>136</v>
      </c>
      <c r="F31" s="78">
        <v>7259</v>
      </c>
    </row>
    <row r="32" spans="1:6" ht="25.5">
      <c r="A32" s="353"/>
      <c r="B32" s="69" t="s">
        <v>130</v>
      </c>
      <c r="C32" s="79" t="s">
        <v>131</v>
      </c>
      <c r="D32" s="49" t="s">
        <v>144</v>
      </c>
      <c r="E32" s="50">
        <v>109</v>
      </c>
      <c r="F32" s="51">
        <v>809</v>
      </c>
    </row>
    <row r="33" spans="1:6" ht="25.5">
      <c r="A33" s="353"/>
      <c r="B33" s="69" t="s">
        <v>130</v>
      </c>
      <c r="C33" s="79" t="s">
        <v>131</v>
      </c>
      <c r="D33" s="49" t="s">
        <v>145</v>
      </c>
      <c r="E33" s="50">
        <v>115</v>
      </c>
      <c r="F33" s="51">
        <v>854</v>
      </c>
    </row>
    <row r="34" spans="1:6" ht="25.5">
      <c r="A34" s="353"/>
      <c r="B34" s="69" t="s">
        <v>130</v>
      </c>
      <c r="C34" s="79" t="s">
        <v>131</v>
      </c>
      <c r="D34" s="49" t="s">
        <v>146</v>
      </c>
      <c r="E34" s="50">
        <v>333</v>
      </c>
      <c r="F34" s="51">
        <v>968</v>
      </c>
    </row>
    <row r="35" spans="1:7" ht="12.75">
      <c r="A35" s="353"/>
      <c r="B35" s="69" t="s">
        <v>147</v>
      </c>
      <c r="C35" s="79" t="s">
        <v>148</v>
      </c>
      <c r="D35" s="49" t="s">
        <v>149</v>
      </c>
      <c r="E35" s="50">
        <v>110</v>
      </c>
      <c r="F35" s="51">
        <v>1620</v>
      </c>
      <c r="G35" s="9"/>
    </row>
    <row r="36" spans="1:6" ht="12.75">
      <c r="A36" s="353"/>
      <c r="B36" s="69" t="s">
        <v>147</v>
      </c>
      <c r="C36" s="79" t="s">
        <v>148</v>
      </c>
      <c r="D36" s="49" t="s">
        <v>150</v>
      </c>
      <c r="E36" s="50">
        <v>1436</v>
      </c>
      <c r="F36" s="51">
        <v>21030</v>
      </c>
    </row>
    <row r="37" spans="1:6" ht="12.75">
      <c r="A37" s="353"/>
      <c r="B37" s="69" t="s">
        <v>147</v>
      </c>
      <c r="C37" s="79" t="s">
        <v>148</v>
      </c>
      <c r="D37" s="49" t="s">
        <v>151</v>
      </c>
      <c r="E37" s="50">
        <v>173</v>
      </c>
      <c r="F37" s="51">
        <v>2536</v>
      </c>
    </row>
    <row r="38" spans="1:6" ht="12.75">
      <c r="A38" s="353"/>
      <c r="B38" s="69" t="s">
        <v>147</v>
      </c>
      <c r="C38" s="79" t="s">
        <v>152</v>
      </c>
      <c r="D38" s="49" t="s">
        <v>153</v>
      </c>
      <c r="E38" s="50">
        <v>597</v>
      </c>
      <c r="F38" s="51">
        <v>7146</v>
      </c>
    </row>
    <row r="39" spans="1:6" ht="12.75">
      <c r="A39" s="353"/>
      <c r="B39" s="69" t="s">
        <v>147</v>
      </c>
      <c r="C39" s="79" t="s">
        <v>152</v>
      </c>
      <c r="D39" s="49" t="s">
        <v>154</v>
      </c>
      <c r="E39" s="50">
        <v>1550</v>
      </c>
      <c r="F39" s="51">
        <v>18553</v>
      </c>
    </row>
    <row r="40" spans="1:6" ht="12.75">
      <c r="A40" s="353"/>
      <c r="B40" s="69" t="s">
        <v>147</v>
      </c>
      <c r="C40" s="79" t="s">
        <v>155</v>
      </c>
      <c r="D40" s="49" t="s">
        <v>156</v>
      </c>
      <c r="E40" s="50">
        <v>659</v>
      </c>
      <c r="F40" s="51">
        <v>22011</v>
      </c>
    </row>
    <row r="41" spans="1:7" ht="27" customHeight="1">
      <c r="A41" s="353"/>
      <c r="B41" s="69" t="s">
        <v>157</v>
      </c>
      <c r="C41" s="79" t="s">
        <v>158</v>
      </c>
      <c r="D41" s="49" t="s">
        <v>159</v>
      </c>
      <c r="E41" s="50">
        <v>473</v>
      </c>
      <c r="F41" s="51">
        <v>4727</v>
      </c>
      <c r="G41" s="9"/>
    </row>
    <row r="42" spans="1:6" ht="25.5" customHeight="1">
      <c r="A42" s="353"/>
      <c r="B42" s="69" t="s">
        <v>157</v>
      </c>
      <c r="C42" s="79" t="s">
        <v>158</v>
      </c>
      <c r="D42" s="49" t="s">
        <v>160</v>
      </c>
      <c r="E42" s="50">
        <v>382</v>
      </c>
      <c r="F42" s="51">
        <v>3818</v>
      </c>
    </row>
    <row r="43" spans="1:6" ht="26.25" customHeight="1">
      <c r="A43" s="353"/>
      <c r="B43" s="69" t="s">
        <v>157</v>
      </c>
      <c r="C43" s="79" t="s">
        <v>158</v>
      </c>
      <c r="D43" s="49" t="s">
        <v>161</v>
      </c>
      <c r="E43" s="50">
        <v>535</v>
      </c>
      <c r="F43" s="51">
        <v>5346</v>
      </c>
    </row>
    <row r="44" spans="1:6" ht="32.25" customHeight="1">
      <c r="A44" s="353"/>
      <c r="B44" s="69" t="s">
        <v>162</v>
      </c>
      <c r="C44" s="79" t="s">
        <v>163</v>
      </c>
      <c r="D44" s="49" t="s">
        <v>164</v>
      </c>
      <c r="E44" s="50">
        <v>850</v>
      </c>
      <c r="F44" s="51">
        <v>8415</v>
      </c>
    </row>
    <row r="45" spans="1:6" ht="30" customHeight="1">
      <c r="A45" s="353"/>
      <c r="B45" s="69" t="s">
        <v>162</v>
      </c>
      <c r="C45" s="79" t="s">
        <v>163</v>
      </c>
      <c r="D45" s="49" t="s">
        <v>165</v>
      </c>
      <c r="E45" s="50">
        <v>179</v>
      </c>
      <c r="F45" s="51">
        <v>1772</v>
      </c>
    </row>
    <row r="46" spans="1:7" ht="30" customHeight="1">
      <c r="A46" s="353"/>
      <c r="B46" s="69" t="s">
        <v>162</v>
      </c>
      <c r="C46" s="79" t="s">
        <v>163</v>
      </c>
      <c r="D46" s="49" t="s">
        <v>166</v>
      </c>
      <c r="E46" s="50">
        <v>700</v>
      </c>
      <c r="F46" s="51">
        <v>6930</v>
      </c>
      <c r="G46" s="9"/>
    </row>
    <row r="47" spans="1:6" ht="25.5" customHeight="1">
      <c r="A47" s="353"/>
      <c r="B47" s="69" t="s">
        <v>162</v>
      </c>
      <c r="C47" s="79" t="s">
        <v>163</v>
      </c>
      <c r="D47" s="49" t="s">
        <v>167</v>
      </c>
      <c r="E47" s="50">
        <v>193</v>
      </c>
      <c r="F47" s="51">
        <v>1910</v>
      </c>
    </row>
    <row r="48" spans="1:6" ht="26.25" customHeight="1">
      <c r="A48" s="353"/>
      <c r="B48" s="69" t="s">
        <v>168</v>
      </c>
      <c r="C48" s="79" t="s">
        <v>169</v>
      </c>
      <c r="D48" s="49" t="s">
        <v>170</v>
      </c>
      <c r="E48" s="50">
        <v>1144</v>
      </c>
      <c r="F48" s="51">
        <v>23235</v>
      </c>
    </row>
    <row r="49" spans="1:6" ht="27.75" customHeight="1">
      <c r="A49" s="353"/>
      <c r="B49" s="69" t="s">
        <v>171</v>
      </c>
      <c r="C49" s="79" t="s">
        <v>172</v>
      </c>
      <c r="D49" s="49" t="s">
        <v>173</v>
      </c>
      <c r="E49" s="50">
        <v>1462</v>
      </c>
      <c r="F49" s="51">
        <v>14262</v>
      </c>
    </row>
    <row r="50" spans="1:6" ht="27.75" customHeight="1">
      <c r="A50" s="353"/>
      <c r="B50" s="69" t="s">
        <v>174</v>
      </c>
      <c r="C50" s="79" t="s">
        <v>175</v>
      </c>
      <c r="D50" s="49" t="s">
        <v>176</v>
      </c>
      <c r="E50" s="50">
        <v>352</v>
      </c>
      <c r="F50" s="51">
        <v>3860</v>
      </c>
    </row>
    <row r="51" spans="1:7" ht="26.25" customHeight="1">
      <c r="A51" s="353"/>
      <c r="B51" s="69" t="s">
        <v>171</v>
      </c>
      <c r="C51" s="79" t="s">
        <v>172</v>
      </c>
      <c r="D51" s="49" t="s">
        <v>177</v>
      </c>
      <c r="E51" s="50">
        <v>600</v>
      </c>
      <c r="F51" s="51">
        <v>1737</v>
      </c>
      <c r="G51" s="9"/>
    </row>
    <row r="52" spans="1:7" ht="39" customHeight="1">
      <c r="A52" s="353"/>
      <c r="B52" s="67" t="s">
        <v>178</v>
      </c>
      <c r="C52" s="80" t="s">
        <v>179</v>
      </c>
      <c r="D52" s="52" t="s">
        <v>180</v>
      </c>
      <c r="E52" s="53">
        <v>1210</v>
      </c>
      <c r="F52" s="54">
        <v>9680</v>
      </c>
      <c r="G52" s="9"/>
    </row>
    <row r="53" spans="1:6" ht="30.75" customHeight="1" thickBot="1">
      <c r="A53" s="354"/>
      <c r="B53" s="67" t="s">
        <v>181</v>
      </c>
      <c r="C53" s="80" t="s">
        <v>182</v>
      </c>
      <c r="D53" s="52" t="s">
        <v>183</v>
      </c>
      <c r="E53" s="53">
        <v>557</v>
      </c>
      <c r="F53" s="54">
        <v>12143</v>
      </c>
    </row>
    <row r="54" spans="1:6" ht="37.5" customHeight="1" thickBot="1">
      <c r="A54" s="355" t="s">
        <v>184</v>
      </c>
      <c r="B54" s="358" t="s">
        <v>185</v>
      </c>
      <c r="C54" s="81" t="s">
        <v>186</v>
      </c>
      <c r="D54" s="82"/>
      <c r="E54" s="83">
        <f>SUM(E55:E68)</f>
        <v>25292</v>
      </c>
      <c r="F54" s="84">
        <f>SUM(F55:F68)</f>
        <v>247936</v>
      </c>
    </row>
    <row r="55" spans="1:6" ht="18.75" customHeight="1">
      <c r="A55" s="356"/>
      <c r="B55" s="359"/>
      <c r="C55" s="361" t="s">
        <v>187</v>
      </c>
      <c r="D55" s="85" t="s">
        <v>188</v>
      </c>
      <c r="E55" s="86">
        <v>908</v>
      </c>
      <c r="F55" s="87">
        <f>E55*10</f>
        <v>9080</v>
      </c>
    </row>
    <row r="56" spans="1:6" ht="18.75" customHeight="1">
      <c r="A56" s="356"/>
      <c r="B56" s="359"/>
      <c r="C56" s="362"/>
      <c r="D56" s="85" t="s">
        <v>189</v>
      </c>
      <c r="E56" s="86">
        <v>35</v>
      </c>
      <c r="F56" s="87">
        <f aca="true" t="shared" si="0" ref="F56:F67">E56*10</f>
        <v>350</v>
      </c>
    </row>
    <row r="57" spans="1:6" ht="18.75" customHeight="1">
      <c r="A57" s="356"/>
      <c r="B57" s="359"/>
      <c r="C57" s="362"/>
      <c r="D57" s="85" t="s">
        <v>190</v>
      </c>
      <c r="E57" s="86">
        <v>49</v>
      </c>
      <c r="F57" s="87">
        <f t="shared" si="0"/>
        <v>490</v>
      </c>
    </row>
    <row r="58" spans="1:6" ht="18.75" customHeight="1">
      <c r="A58" s="356"/>
      <c r="B58" s="359"/>
      <c r="C58" s="362"/>
      <c r="D58" s="85" t="s">
        <v>191</v>
      </c>
      <c r="E58" s="86">
        <v>115</v>
      </c>
      <c r="F58" s="87">
        <f t="shared" si="0"/>
        <v>1150</v>
      </c>
    </row>
    <row r="59" spans="1:6" ht="18.75" customHeight="1">
      <c r="A59" s="356"/>
      <c r="B59" s="359"/>
      <c r="C59" s="362"/>
      <c r="D59" s="85" t="s">
        <v>192</v>
      </c>
      <c r="E59" s="86">
        <v>508</v>
      </c>
      <c r="F59" s="87">
        <f t="shared" si="0"/>
        <v>5080</v>
      </c>
    </row>
    <row r="60" spans="1:6" ht="18.75" customHeight="1">
      <c r="A60" s="356"/>
      <c r="B60" s="359"/>
      <c r="C60" s="362"/>
      <c r="D60" s="85" t="s">
        <v>193</v>
      </c>
      <c r="E60" s="86">
        <v>46</v>
      </c>
      <c r="F60" s="87">
        <f t="shared" si="0"/>
        <v>460</v>
      </c>
    </row>
    <row r="61" spans="1:6" ht="18.75" customHeight="1">
      <c r="A61" s="356"/>
      <c r="B61" s="359"/>
      <c r="C61" s="362"/>
      <c r="D61" s="85" t="s">
        <v>194</v>
      </c>
      <c r="E61" s="86">
        <v>102</v>
      </c>
      <c r="F61" s="87">
        <f t="shared" si="0"/>
        <v>1020</v>
      </c>
    </row>
    <row r="62" spans="1:6" ht="18.75" customHeight="1">
      <c r="A62" s="356"/>
      <c r="B62" s="359"/>
      <c r="C62" s="362"/>
      <c r="D62" s="85" t="s">
        <v>195</v>
      </c>
      <c r="E62" s="86">
        <v>554</v>
      </c>
      <c r="F62" s="87">
        <f t="shared" si="0"/>
        <v>5540</v>
      </c>
    </row>
    <row r="63" spans="1:6" ht="18.75" customHeight="1">
      <c r="A63" s="356"/>
      <c r="B63" s="359"/>
      <c r="C63" s="362"/>
      <c r="D63" s="85" t="s">
        <v>196</v>
      </c>
      <c r="E63" s="86">
        <v>17</v>
      </c>
      <c r="F63" s="87">
        <f t="shared" si="0"/>
        <v>170</v>
      </c>
    </row>
    <row r="64" spans="1:6" ht="18.75" customHeight="1">
      <c r="A64" s="356"/>
      <c r="B64" s="359"/>
      <c r="C64" s="362"/>
      <c r="D64" s="85" t="s">
        <v>197</v>
      </c>
      <c r="E64" s="86">
        <v>549</v>
      </c>
      <c r="F64" s="87">
        <f t="shared" si="0"/>
        <v>5490</v>
      </c>
    </row>
    <row r="65" spans="1:6" ht="18.75" customHeight="1">
      <c r="A65" s="356"/>
      <c r="B65" s="359"/>
      <c r="C65" s="362"/>
      <c r="D65" s="85" t="s">
        <v>198</v>
      </c>
      <c r="E65" s="86">
        <v>17200</v>
      </c>
      <c r="F65" s="87">
        <f t="shared" si="0"/>
        <v>172000</v>
      </c>
    </row>
    <row r="66" spans="1:6" ht="18.75" customHeight="1">
      <c r="A66" s="356"/>
      <c r="B66" s="359"/>
      <c r="C66" s="362"/>
      <c r="D66" s="85" t="s">
        <v>199</v>
      </c>
      <c r="E66" s="86">
        <v>952</v>
      </c>
      <c r="F66" s="87">
        <f t="shared" si="0"/>
        <v>9520</v>
      </c>
    </row>
    <row r="67" spans="1:6" ht="18.75" customHeight="1">
      <c r="A67" s="356"/>
      <c r="B67" s="359"/>
      <c r="C67" s="363"/>
      <c r="D67" s="85" t="s">
        <v>200</v>
      </c>
      <c r="E67" s="86">
        <v>1765</v>
      </c>
      <c r="F67" s="87">
        <f t="shared" si="0"/>
        <v>17650</v>
      </c>
    </row>
    <row r="68" spans="1:6" ht="28.5" customHeight="1" thickBot="1">
      <c r="A68" s="357"/>
      <c r="B68" s="360"/>
      <c r="C68" s="88" t="s">
        <v>201</v>
      </c>
      <c r="D68" s="89" t="s">
        <v>202</v>
      </c>
      <c r="E68" s="90">
        <v>2492</v>
      </c>
      <c r="F68" s="91">
        <v>19936</v>
      </c>
    </row>
    <row r="69" spans="1:6" ht="26.25" customHeight="1" thickBot="1">
      <c r="A69" s="355" t="s">
        <v>184</v>
      </c>
      <c r="B69" s="344" t="s">
        <v>203</v>
      </c>
      <c r="C69" s="81" t="s">
        <v>204</v>
      </c>
      <c r="D69" s="92"/>
      <c r="E69" s="93">
        <f>SUM(E70:E71)</f>
        <v>6184</v>
      </c>
      <c r="F69" s="94">
        <f>SUM(F70:F71)</f>
        <v>40220</v>
      </c>
    </row>
    <row r="70" spans="1:6" ht="38.25">
      <c r="A70" s="356"/>
      <c r="B70" s="345"/>
      <c r="C70" s="81" t="s">
        <v>205</v>
      </c>
      <c r="D70" s="92" t="s">
        <v>206</v>
      </c>
      <c r="E70" s="93">
        <v>4100</v>
      </c>
      <c r="F70" s="94">
        <v>27716</v>
      </c>
    </row>
    <row r="71" spans="1:6" ht="26.25" thickBot="1">
      <c r="A71" s="357"/>
      <c r="B71" s="346"/>
      <c r="C71" s="88" t="s">
        <v>207</v>
      </c>
      <c r="D71" s="89" t="s">
        <v>208</v>
      </c>
      <c r="E71" s="90">
        <v>2084</v>
      </c>
      <c r="F71" s="91">
        <v>12504</v>
      </c>
    </row>
    <row r="72" spans="1:6" ht="29.25" customHeight="1">
      <c r="A72" s="355" t="s">
        <v>184</v>
      </c>
      <c r="B72" s="344" t="s">
        <v>209</v>
      </c>
      <c r="C72" s="95" t="s">
        <v>102</v>
      </c>
      <c r="D72" s="96"/>
      <c r="E72" s="97">
        <f>E73+E74+E75</f>
        <v>21712</v>
      </c>
      <c r="F72" s="98">
        <f>F73+F74+F75</f>
        <v>295876</v>
      </c>
    </row>
    <row r="73" spans="1:6" ht="38.25">
      <c r="A73" s="356"/>
      <c r="B73" s="345"/>
      <c r="C73" s="99" t="s">
        <v>210</v>
      </c>
      <c r="D73" s="100" t="s">
        <v>211</v>
      </c>
      <c r="E73" s="86">
        <v>5109</v>
      </c>
      <c r="F73" s="87">
        <v>71526</v>
      </c>
    </row>
    <row r="74" spans="1:6" ht="25.5">
      <c r="A74" s="356"/>
      <c r="B74" s="369"/>
      <c r="C74" s="99" t="s">
        <v>212</v>
      </c>
      <c r="D74" s="100" t="s">
        <v>213</v>
      </c>
      <c r="E74" s="86">
        <v>2023</v>
      </c>
      <c r="F74" s="87">
        <v>20230</v>
      </c>
    </row>
    <row r="75" spans="1:6" ht="38.25" customHeight="1">
      <c r="A75" s="356"/>
      <c r="B75" s="370" t="s">
        <v>214</v>
      </c>
      <c r="C75" s="101" t="s">
        <v>102</v>
      </c>
      <c r="D75" s="100"/>
      <c r="E75" s="102">
        <f>SUM(E76:E78)</f>
        <v>14580</v>
      </c>
      <c r="F75" s="87">
        <v>204120</v>
      </c>
    </row>
    <row r="76" spans="1:6" ht="20.25" customHeight="1">
      <c r="A76" s="356"/>
      <c r="B76" s="371"/>
      <c r="C76" s="373" t="s">
        <v>215</v>
      </c>
      <c r="D76" s="85" t="s">
        <v>216</v>
      </c>
      <c r="E76" s="86">
        <v>12363</v>
      </c>
      <c r="F76" s="87">
        <f>E76*14</f>
        <v>173082</v>
      </c>
    </row>
    <row r="77" spans="1:6" ht="20.25" customHeight="1">
      <c r="A77" s="356"/>
      <c r="B77" s="371"/>
      <c r="C77" s="362"/>
      <c r="D77" s="85" t="s">
        <v>217</v>
      </c>
      <c r="E77" s="86">
        <v>765</v>
      </c>
      <c r="F77" s="87">
        <f>E77*14</f>
        <v>10710</v>
      </c>
    </row>
    <row r="78" spans="1:6" ht="20.25" customHeight="1" thickBot="1">
      <c r="A78" s="357"/>
      <c r="B78" s="372"/>
      <c r="C78" s="363"/>
      <c r="D78" s="85" t="s">
        <v>218</v>
      </c>
      <c r="E78" s="86">
        <v>1452</v>
      </c>
      <c r="F78" s="87">
        <f>E78*14</f>
        <v>20328</v>
      </c>
    </row>
    <row r="79" spans="1:8" ht="28.5" customHeight="1">
      <c r="A79" s="355" t="s">
        <v>184</v>
      </c>
      <c r="B79" s="344" t="s">
        <v>181</v>
      </c>
      <c r="C79" s="103" t="s">
        <v>102</v>
      </c>
      <c r="D79" s="85"/>
      <c r="E79" s="86">
        <f>SUM(E80:E93)</f>
        <v>61894</v>
      </c>
      <c r="F79" s="87">
        <f>SUM(F80:F93)</f>
        <v>70873</v>
      </c>
      <c r="H79" s="9"/>
    </row>
    <row r="80" spans="1:6" ht="12.75" customHeight="1">
      <c r="A80" s="356"/>
      <c r="B80" s="345"/>
      <c r="C80" s="364" t="s">
        <v>219</v>
      </c>
      <c r="D80" s="85" t="s">
        <v>220</v>
      </c>
      <c r="E80" s="86">
        <v>9200</v>
      </c>
      <c r="F80" s="87">
        <v>4602</v>
      </c>
    </row>
    <row r="81" spans="1:6" ht="12.75">
      <c r="A81" s="356"/>
      <c r="B81" s="345"/>
      <c r="C81" s="365"/>
      <c r="D81" s="85" t="s">
        <v>221</v>
      </c>
      <c r="E81" s="86">
        <v>2986</v>
      </c>
      <c r="F81" s="87">
        <v>1493</v>
      </c>
    </row>
    <row r="82" spans="1:6" ht="12.75">
      <c r="A82" s="356"/>
      <c r="B82" s="345"/>
      <c r="C82" s="365"/>
      <c r="D82" s="85" t="s">
        <v>222</v>
      </c>
      <c r="E82" s="86">
        <v>289</v>
      </c>
      <c r="F82" s="87">
        <v>144</v>
      </c>
    </row>
    <row r="83" spans="1:6" ht="12.75">
      <c r="A83" s="356"/>
      <c r="B83" s="345"/>
      <c r="C83" s="365"/>
      <c r="D83" s="85" t="s">
        <v>223</v>
      </c>
      <c r="E83" s="86">
        <v>8627</v>
      </c>
      <c r="F83" s="87">
        <v>4315</v>
      </c>
    </row>
    <row r="84" spans="1:6" ht="12.75">
      <c r="A84" s="356"/>
      <c r="B84" s="345"/>
      <c r="C84" s="365"/>
      <c r="D84" s="85" t="s">
        <v>224</v>
      </c>
      <c r="E84" s="86">
        <v>21715</v>
      </c>
      <c r="F84" s="87">
        <v>10862</v>
      </c>
    </row>
    <row r="85" spans="1:6" ht="12.75">
      <c r="A85" s="356"/>
      <c r="B85" s="345"/>
      <c r="C85" s="365"/>
      <c r="D85" s="85" t="s">
        <v>225</v>
      </c>
      <c r="E85" s="86">
        <v>1421</v>
      </c>
      <c r="F85" s="87">
        <v>711</v>
      </c>
    </row>
    <row r="86" spans="1:6" ht="12.75">
      <c r="A86" s="356"/>
      <c r="B86" s="345"/>
      <c r="C86" s="365"/>
      <c r="D86" s="85" t="s">
        <v>226</v>
      </c>
      <c r="E86" s="86">
        <v>622</v>
      </c>
      <c r="F86" s="87">
        <v>311</v>
      </c>
    </row>
    <row r="87" spans="1:6" ht="12.75">
      <c r="A87" s="356"/>
      <c r="B87" s="345"/>
      <c r="C87" s="365"/>
      <c r="D87" s="85" t="s">
        <v>227</v>
      </c>
      <c r="E87" s="86">
        <v>4365</v>
      </c>
      <c r="F87" s="87">
        <v>21000</v>
      </c>
    </row>
    <row r="88" spans="1:6" ht="12.75">
      <c r="A88" s="356"/>
      <c r="B88" s="345"/>
      <c r="C88" s="365"/>
      <c r="D88" s="85" t="s">
        <v>228</v>
      </c>
      <c r="E88" s="86">
        <v>14</v>
      </c>
      <c r="F88" s="87">
        <v>7</v>
      </c>
    </row>
    <row r="89" spans="1:6" ht="12.75">
      <c r="A89" s="356"/>
      <c r="B89" s="345"/>
      <c r="C89" s="365"/>
      <c r="D89" s="85" t="s">
        <v>229</v>
      </c>
      <c r="E89" s="86">
        <v>2165</v>
      </c>
      <c r="F89" s="87">
        <v>10400</v>
      </c>
    </row>
    <row r="90" spans="1:6" ht="12.75">
      <c r="A90" s="356"/>
      <c r="B90" s="345"/>
      <c r="C90" s="365"/>
      <c r="D90" s="85" t="s">
        <v>230</v>
      </c>
      <c r="E90" s="86">
        <v>2226</v>
      </c>
      <c r="F90" s="87">
        <v>10700</v>
      </c>
    </row>
    <row r="91" spans="1:6" ht="12.75">
      <c r="A91" s="356"/>
      <c r="B91" s="345"/>
      <c r="C91" s="366"/>
      <c r="D91" s="85" t="s">
        <v>231</v>
      </c>
      <c r="E91" s="86">
        <v>698</v>
      </c>
      <c r="F91" s="87">
        <v>328</v>
      </c>
    </row>
    <row r="92" spans="1:6" ht="12.75">
      <c r="A92" s="356"/>
      <c r="B92" s="345"/>
      <c r="C92" s="367" t="s">
        <v>232</v>
      </c>
      <c r="D92" s="85" t="s">
        <v>233</v>
      </c>
      <c r="E92" s="86">
        <v>806</v>
      </c>
      <c r="F92" s="87">
        <v>639</v>
      </c>
    </row>
    <row r="93" spans="1:6" ht="20.25" customHeight="1" thickBot="1">
      <c r="A93" s="357"/>
      <c r="B93" s="346"/>
      <c r="C93" s="368"/>
      <c r="D93" s="85" t="s">
        <v>234</v>
      </c>
      <c r="E93" s="104">
        <v>6760</v>
      </c>
      <c r="F93" s="87">
        <v>5361</v>
      </c>
    </row>
    <row r="94" spans="1:6" ht="38.25" customHeight="1">
      <c r="A94" s="355" t="s">
        <v>235</v>
      </c>
      <c r="B94" s="344" t="s">
        <v>236</v>
      </c>
      <c r="C94" s="101" t="s">
        <v>237</v>
      </c>
      <c r="D94" s="105"/>
      <c r="E94" s="97">
        <f>SUM(E95:E109)</f>
        <v>688920</v>
      </c>
      <c r="F94" s="98">
        <f>SUM(F95:F109)</f>
        <v>2137976</v>
      </c>
    </row>
    <row r="95" spans="1:6" ht="38.25" customHeight="1">
      <c r="A95" s="356"/>
      <c r="B95" s="345"/>
      <c r="C95" s="373" t="s">
        <v>238</v>
      </c>
      <c r="D95" s="106" t="s">
        <v>239</v>
      </c>
      <c r="E95" s="86">
        <v>4957</v>
      </c>
      <c r="F95" s="87">
        <v>12200</v>
      </c>
    </row>
    <row r="96" spans="1:6" ht="12.75">
      <c r="A96" s="356"/>
      <c r="B96" s="345"/>
      <c r="C96" s="362"/>
      <c r="D96" s="106" t="s">
        <v>240</v>
      </c>
      <c r="E96" s="86">
        <v>16219</v>
      </c>
      <c r="F96" s="87">
        <v>40000</v>
      </c>
    </row>
    <row r="97" spans="1:6" ht="12.75">
      <c r="A97" s="356"/>
      <c r="B97" s="345"/>
      <c r="C97" s="362"/>
      <c r="D97" s="106">
        <v>205</v>
      </c>
      <c r="E97" s="86">
        <v>1900</v>
      </c>
      <c r="F97" s="87">
        <f aca="true" t="shared" si="1" ref="F97:F108">E97*3</f>
        <v>5700</v>
      </c>
    </row>
    <row r="98" spans="1:6" ht="12.75">
      <c r="A98" s="356"/>
      <c r="B98" s="345"/>
      <c r="C98" s="362"/>
      <c r="D98" s="106" t="s">
        <v>241</v>
      </c>
      <c r="E98" s="86">
        <v>280283</v>
      </c>
      <c r="F98" s="87">
        <v>592000</v>
      </c>
    </row>
    <row r="99" spans="1:6" ht="12.75">
      <c r="A99" s="356"/>
      <c r="B99" s="345"/>
      <c r="C99" s="362"/>
      <c r="D99" s="106" t="s">
        <v>242</v>
      </c>
      <c r="E99" s="86">
        <v>9075</v>
      </c>
      <c r="F99" s="87">
        <v>36000</v>
      </c>
    </row>
    <row r="100" spans="1:6" ht="12.75">
      <c r="A100" s="356"/>
      <c r="B100" s="345"/>
      <c r="C100" s="362"/>
      <c r="D100" s="106" t="s">
        <v>243</v>
      </c>
      <c r="E100" s="86">
        <v>106608</v>
      </c>
      <c r="F100" s="87">
        <f t="shared" si="1"/>
        <v>319824</v>
      </c>
    </row>
    <row r="101" spans="1:6" ht="12.75">
      <c r="A101" s="356"/>
      <c r="B101" s="345"/>
      <c r="C101" s="362"/>
      <c r="D101" s="106" t="s">
        <v>244</v>
      </c>
      <c r="E101" s="86">
        <v>225</v>
      </c>
      <c r="F101" s="87">
        <f t="shared" si="1"/>
        <v>675</v>
      </c>
    </row>
    <row r="102" spans="1:6" ht="12.75">
      <c r="A102" s="356"/>
      <c r="B102" s="345"/>
      <c r="C102" s="362"/>
      <c r="D102" s="85" t="s">
        <v>245</v>
      </c>
      <c r="E102" s="86">
        <v>708</v>
      </c>
      <c r="F102" s="87">
        <f t="shared" si="1"/>
        <v>2124</v>
      </c>
    </row>
    <row r="103" spans="1:6" ht="12.75">
      <c r="A103" s="356"/>
      <c r="B103" s="345"/>
      <c r="C103" s="362"/>
      <c r="D103" s="85" t="s">
        <v>246</v>
      </c>
      <c r="E103" s="86">
        <v>573</v>
      </c>
      <c r="F103" s="87">
        <f t="shared" si="1"/>
        <v>1719</v>
      </c>
    </row>
    <row r="104" spans="1:6" ht="12.75">
      <c r="A104" s="356"/>
      <c r="B104" s="345"/>
      <c r="C104" s="362"/>
      <c r="D104" s="85" t="s">
        <v>247</v>
      </c>
      <c r="E104" s="86">
        <v>46926</v>
      </c>
      <c r="F104" s="87">
        <f t="shared" si="1"/>
        <v>140778</v>
      </c>
    </row>
    <row r="105" spans="1:6" ht="12.75">
      <c r="A105" s="356"/>
      <c r="B105" s="345"/>
      <c r="C105" s="362"/>
      <c r="D105" s="85" t="s">
        <v>248</v>
      </c>
      <c r="E105" s="86">
        <v>7924</v>
      </c>
      <c r="F105" s="87">
        <f t="shared" si="1"/>
        <v>23772</v>
      </c>
    </row>
    <row r="106" spans="1:6" ht="12.75">
      <c r="A106" s="356"/>
      <c r="B106" s="345"/>
      <c r="C106" s="362"/>
      <c r="D106" s="85" t="s">
        <v>249</v>
      </c>
      <c r="E106" s="86">
        <v>580</v>
      </c>
      <c r="F106" s="87">
        <f t="shared" si="1"/>
        <v>1740</v>
      </c>
    </row>
    <row r="107" spans="1:6" ht="12.75">
      <c r="A107" s="356"/>
      <c r="B107" s="345"/>
      <c r="C107" s="362"/>
      <c r="D107" s="85" t="s">
        <v>250</v>
      </c>
      <c r="E107" s="86">
        <v>61809</v>
      </c>
      <c r="F107" s="87">
        <f t="shared" si="1"/>
        <v>185427</v>
      </c>
    </row>
    <row r="108" spans="1:6" ht="12.75">
      <c r="A108" s="356"/>
      <c r="B108" s="345"/>
      <c r="C108" s="362"/>
      <c r="D108" s="85" t="s">
        <v>251</v>
      </c>
      <c r="E108" s="86">
        <v>15339</v>
      </c>
      <c r="F108" s="87">
        <f t="shared" si="1"/>
        <v>46017</v>
      </c>
    </row>
    <row r="109" spans="1:6" ht="13.5" thickBot="1">
      <c r="A109" s="357"/>
      <c r="B109" s="346"/>
      <c r="C109" s="374"/>
      <c r="D109" s="85" t="s">
        <v>252</v>
      </c>
      <c r="E109" s="86">
        <v>135794</v>
      </c>
      <c r="F109" s="87">
        <v>730000</v>
      </c>
    </row>
    <row r="110" spans="1:6" ht="39" thickBot="1">
      <c r="A110" s="107" t="s">
        <v>253</v>
      </c>
      <c r="B110" s="108" t="s">
        <v>254</v>
      </c>
      <c r="C110" s="81" t="s">
        <v>255</v>
      </c>
      <c r="D110" s="92">
        <v>39</v>
      </c>
      <c r="E110" s="93">
        <v>6084</v>
      </c>
      <c r="F110" s="94">
        <v>49374</v>
      </c>
    </row>
    <row r="111" spans="1:6" ht="24.75" customHeight="1">
      <c r="A111" s="355" t="s">
        <v>256</v>
      </c>
      <c r="B111" s="375" t="s">
        <v>257</v>
      </c>
      <c r="C111" s="109" t="s">
        <v>237</v>
      </c>
      <c r="D111" s="85"/>
      <c r="E111" s="86">
        <f>E112+E113+E114</f>
        <v>2546</v>
      </c>
      <c r="F111" s="87">
        <f>F112+F113+F114</f>
        <v>5092</v>
      </c>
    </row>
    <row r="112" spans="1:6" ht="24.75" customHeight="1">
      <c r="A112" s="356"/>
      <c r="B112" s="376"/>
      <c r="C112" s="378" t="s">
        <v>258</v>
      </c>
      <c r="D112" s="85" t="s">
        <v>259</v>
      </c>
      <c r="E112" s="86">
        <v>2270</v>
      </c>
      <c r="F112" s="384">
        <v>5092</v>
      </c>
    </row>
    <row r="113" spans="1:6" ht="23.25" customHeight="1">
      <c r="A113" s="356"/>
      <c r="B113" s="376"/>
      <c r="C113" s="379"/>
      <c r="D113" s="85" t="s">
        <v>260</v>
      </c>
      <c r="E113" s="86">
        <v>223</v>
      </c>
      <c r="F113" s="385"/>
    </row>
    <row r="114" spans="1:6" ht="24" customHeight="1" thickBot="1">
      <c r="A114" s="357"/>
      <c r="B114" s="377"/>
      <c r="C114" s="380"/>
      <c r="D114" s="85" t="s">
        <v>261</v>
      </c>
      <c r="E114" s="86">
        <v>53</v>
      </c>
      <c r="F114" s="385"/>
    </row>
    <row r="115" spans="1:6" ht="43.5" customHeight="1" thickBot="1">
      <c r="A115" s="107" t="s">
        <v>262</v>
      </c>
      <c r="B115" s="110" t="s">
        <v>263</v>
      </c>
      <c r="C115" s="111" t="s">
        <v>264</v>
      </c>
      <c r="D115" s="112" t="s">
        <v>265</v>
      </c>
      <c r="E115" s="113">
        <v>147900</v>
      </c>
      <c r="F115" s="114">
        <v>165000</v>
      </c>
    </row>
    <row r="116" spans="1:6" ht="26.25" customHeight="1">
      <c r="A116" s="386" t="s">
        <v>266</v>
      </c>
      <c r="B116" s="115"/>
      <c r="C116" s="116" t="s">
        <v>102</v>
      </c>
      <c r="D116" s="45"/>
      <c r="E116" s="117">
        <f>SUM(E117:E120)</f>
        <v>1938</v>
      </c>
      <c r="F116" s="118">
        <f>SUM(F117:F120)</f>
        <v>228581</v>
      </c>
    </row>
    <row r="117" spans="1:6" ht="82.5" customHeight="1">
      <c r="A117" s="387"/>
      <c r="B117" s="389" t="s">
        <v>267</v>
      </c>
      <c r="C117" s="390" t="s">
        <v>268</v>
      </c>
      <c r="D117" s="119" t="s">
        <v>269</v>
      </c>
      <c r="E117" s="120">
        <f>404/2558*(1021+183+214+49)</f>
        <v>231.69</v>
      </c>
      <c r="F117" s="87">
        <f>(385200/3210*E117)+(1846.2/1840.91*E117)+1</f>
        <v>28036</v>
      </c>
    </row>
    <row r="118" spans="1:6" ht="62.25" customHeight="1">
      <c r="A118" s="387"/>
      <c r="B118" s="389"/>
      <c r="C118" s="391"/>
      <c r="D118" s="119" t="s">
        <v>270</v>
      </c>
      <c r="E118" s="120">
        <f>2382/2558*(1021+183+214+49)</f>
        <v>1366.06</v>
      </c>
      <c r="F118" s="87">
        <f>(385200/3210*E118)+(1846.2/1840.91*E118)</f>
        <v>165297</v>
      </c>
    </row>
    <row r="119" spans="1:6" ht="59.25" customHeight="1">
      <c r="A119" s="387"/>
      <c r="B119" s="389"/>
      <c r="C119" s="392"/>
      <c r="D119" s="119" t="s">
        <v>271</v>
      </c>
      <c r="E119" s="120">
        <f>424/2558*1467</f>
        <v>243.16</v>
      </c>
      <c r="F119" s="87">
        <f>(385200/3210*E119)+(1846.2/1840.91*E119)</f>
        <v>29423</v>
      </c>
    </row>
    <row r="120" spans="1:6" ht="47.25" customHeight="1" thickBot="1">
      <c r="A120" s="388"/>
      <c r="B120" s="121" t="s">
        <v>272</v>
      </c>
      <c r="C120" s="122" t="s">
        <v>273</v>
      </c>
      <c r="D120" s="123" t="s">
        <v>274</v>
      </c>
      <c r="E120" s="124">
        <f>5431/591316*10570</f>
        <v>97.08</v>
      </c>
      <c r="F120" s="125">
        <v>5825</v>
      </c>
    </row>
    <row r="121" spans="1:6" ht="54.75" customHeight="1" thickBot="1">
      <c r="A121" s="126" t="s">
        <v>275</v>
      </c>
      <c r="B121" s="127" t="s">
        <v>276</v>
      </c>
      <c r="C121" s="81" t="s">
        <v>277</v>
      </c>
      <c r="D121" s="128" t="s">
        <v>278</v>
      </c>
      <c r="E121" s="93">
        <v>3010</v>
      </c>
      <c r="F121" s="129">
        <v>648</v>
      </c>
    </row>
    <row r="122" spans="1:7" ht="37.5" customHeight="1">
      <c r="A122" s="393" t="s">
        <v>279</v>
      </c>
      <c r="B122" s="396" t="s">
        <v>280</v>
      </c>
      <c r="C122" s="399" t="s">
        <v>281</v>
      </c>
      <c r="D122" s="130" t="s">
        <v>282</v>
      </c>
      <c r="E122" s="83">
        <v>162</v>
      </c>
      <c r="F122" s="131">
        <f>6797.98</f>
        <v>6798</v>
      </c>
      <c r="G122" s="9"/>
    </row>
    <row r="123" spans="1:6" ht="26.25" customHeight="1">
      <c r="A123" s="394"/>
      <c r="B123" s="397"/>
      <c r="C123" s="342"/>
      <c r="D123" s="106" t="s">
        <v>283</v>
      </c>
      <c r="E123" s="86">
        <v>320</v>
      </c>
      <c r="F123" s="132">
        <f>13454</f>
        <v>13454</v>
      </c>
    </row>
    <row r="124" spans="1:6" ht="34.5" customHeight="1">
      <c r="A124" s="394"/>
      <c r="B124" s="398"/>
      <c r="C124" s="342"/>
      <c r="D124" s="106" t="s">
        <v>284</v>
      </c>
      <c r="E124" s="86">
        <v>137</v>
      </c>
      <c r="F124" s="132">
        <v>5760</v>
      </c>
    </row>
    <row r="125" spans="1:7" ht="30.75" customHeight="1" thickBot="1">
      <c r="A125" s="395"/>
      <c r="B125" s="133" t="s">
        <v>117</v>
      </c>
      <c r="C125" s="134" t="s">
        <v>285</v>
      </c>
      <c r="D125" s="135" t="s">
        <v>136</v>
      </c>
      <c r="E125" s="90">
        <v>3568</v>
      </c>
      <c r="F125" s="136">
        <v>58800</v>
      </c>
      <c r="G125" s="9"/>
    </row>
    <row r="126" spans="1:8" ht="24" customHeight="1" thickBot="1">
      <c r="A126" s="381" t="s">
        <v>286</v>
      </c>
      <c r="B126" s="382"/>
      <c r="C126" s="382"/>
      <c r="D126" s="383"/>
      <c r="E126" s="137">
        <f>E8+E17+E18+E54+E69+E72+E79+E94+E110+E111+E115+E116+E121+E122+E123+E124+E125</f>
        <v>979353</v>
      </c>
      <c r="F126" s="138">
        <f>F8+F17+F18+F54+F69+F72+F79+F94+F110+F111+F115+F116+F121+F122+F123+F124+F125</f>
        <v>3786249</v>
      </c>
      <c r="G126" s="9"/>
      <c r="H126" s="9"/>
    </row>
    <row r="127" ht="12.75">
      <c r="E127" s="139"/>
    </row>
  </sheetData>
  <sheetProtection/>
  <mergeCells count="34">
    <mergeCell ref="A126:D126"/>
    <mergeCell ref="F112:F114"/>
    <mergeCell ref="A116:A120"/>
    <mergeCell ref="B117:B119"/>
    <mergeCell ref="C117:C119"/>
    <mergeCell ref="A122:A125"/>
    <mergeCell ref="B122:B124"/>
    <mergeCell ref="C122:C124"/>
    <mergeCell ref="A94:A109"/>
    <mergeCell ref="B94:B109"/>
    <mergeCell ref="C95:C109"/>
    <mergeCell ref="A111:A114"/>
    <mergeCell ref="B111:B114"/>
    <mergeCell ref="C112:C114"/>
    <mergeCell ref="C55:C67"/>
    <mergeCell ref="A79:A93"/>
    <mergeCell ref="B79:B93"/>
    <mergeCell ref="C80:C91"/>
    <mergeCell ref="C92:C93"/>
    <mergeCell ref="A72:A78"/>
    <mergeCell ref="B72:B74"/>
    <mergeCell ref="B75:B78"/>
    <mergeCell ref="C76:C78"/>
    <mergeCell ref="A69:A71"/>
    <mergeCell ref="C6:C7"/>
    <mergeCell ref="D6:F6"/>
    <mergeCell ref="A8:A16"/>
    <mergeCell ref="C9:C16"/>
    <mergeCell ref="B69:B71"/>
    <mergeCell ref="A6:A7"/>
    <mergeCell ref="B6:B7"/>
    <mergeCell ref="A18:A53"/>
    <mergeCell ref="A54:A68"/>
    <mergeCell ref="B54:B68"/>
  </mergeCells>
  <printOptions/>
  <pageMargins left="0.7086614173228347" right="0.7086614173228347" top="0.7480314960629921" bottom="0.7480314960629921" header="0.31496062992125984" footer="0.31496062992125984"/>
  <pageSetup firstPageNumber="168" useFirstPageNumber="1" horizontalDpi="600" verticalDpi="600" orientation="portrait" paperSize="9" scale="9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27"/>
  <sheetViews>
    <sheetView zoomScalePageLayoutView="0" workbookViewId="0" topLeftCell="A601">
      <selection activeCell="C630" sqref="C630"/>
    </sheetView>
  </sheetViews>
  <sheetFormatPr defaultColWidth="9.00390625" defaultRowHeight="12.75"/>
  <cols>
    <col min="2" max="2" width="10.75390625" style="0" customWidth="1"/>
    <col min="3" max="3" width="9.125" style="141" customWidth="1"/>
    <col min="6" max="6" width="9.125" style="142" customWidth="1"/>
    <col min="8" max="8" width="17.00390625" style="0" customWidth="1"/>
    <col min="9" max="9" width="10.00390625" style="0" customWidth="1"/>
    <col min="11" max="11" width="10.125" style="0" customWidth="1"/>
    <col min="12" max="12" width="21.25390625" style="0" customWidth="1"/>
  </cols>
  <sheetData>
    <row r="1" ht="18">
      <c r="A1" s="140" t="s">
        <v>287</v>
      </c>
    </row>
    <row r="2" ht="12.75">
      <c r="A2" s="143"/>
    </row>
    <row r="3" ht="13.5" thickBot="1">
      <c r="A3" s="144"/>
    </row>
    <row r="4" spans="1:12" ht="14.25" thickTop="1">
      <c r="A4" s="410" t="s">
        <v>288</v>
      </c>
      <c r="B4" s="400" t="s">
        <v>289</v>
      </c>
      <c r="C4" s="402" t="s">
        <v>290</v>
      </c>
      <c r="D4" s="400" t="s">
        <v>291</v>
      </c>
      <c r="E4" s="400" t="s">
        <v>292</v>
      </c>
      <c r="F4" s="402" t="s">
        <v>293</v>
      </c>
      <c r="G4" s="400" t="s">
        <v>294</v>
      </c>
      <c r="H4" s="400" t="s">
        <v>295</v>
      </c>
      <c r="I4" s="415" t="s">
        <v>296</v>
      </c>
      <c r="J4" s="416"/>
      <c r="K4" s="400" t="s">
        <v>297</v>
      </c>
      <c r="L4" s="404" t="s">
        <v>298</v>
      </c>
    </row>
    <row r="5" spans="1:12" ht="14.25" thickBot="1">
      <c r="A5" s="411"/>
      <c r="B5" s="401"/>
      <c r="C5" s="403"/>
      <c r="D5" s="401"/>
      <c r="E5" s="401"/>
      <c r="F5" s="403"/>
      <c r="G5" s="401"/>
      <c r="H5" s="401"/>
      <c r="I5" s="145" t="s">
        <v>299</v>
      </c>
      <c r="J5" s="146" t="s">
        <v>295</v>
      </c>
      <c r="K5" s="401"/>
      <c r="L5" s="405"/>
    </row>
    <row r="6" spans="1:12" ht="26.25" thickTop="1">
      <c r="A6" s="147" t="s">
        <v>300</v>
      </c>
      <c r="B6" s="148" t="s">
        <v>301</v>
      </c>
      <c r="C6" s="149" t="s">
        <v>302</v>
      </c>
      <c r="D6" s="148" t="s">
        <v>303</v>
      </c>
      <c r="E6" s="148" t="s">
        <v>304</v>
      </c>
      <c r="F6" s="149" t="s">
        <v>305</v>
      </c>
      <c r="G6" s="148">
        <v>2</v>
      </c>
      <c r="H6" s="150" t="s">
        <v>306</v>
      </c>
      <c r="I6" s="148" t="s">
        <v>307</v>
      </c>
      <c r="J6" s="150" t="s">
        <v>306</v>
      </c>
      <c r="K6" s="148" t="s">
        <v>308</v>
      </c>
      <c r="L6" s="148" t="s">
        <v>309</v>
      </c>
    </row>
    <row r="7" spans="1:12" ht="25.5">
      <c r="A7" s="147" t="s">
        <v>300</v>
      </c>
      <c r="B7" s="148" t="s">
        <v>301</v>
      </c>
      <c r="C7" s="149" t="s">
        <v>302</v>
      </c>
      <c r="D7" s="148" t="s">
        <v>303</v>
      </c>
      <c r="E7" s="148" t="s">
        <v>304</v>
      </c>
      <c r="F7" s="149" t="s">
        <v>310</v>
      </c>
      <c r="G7" s="148">
        <v>2</v>
      </c>
      <c r="H7" s="150" t="s">
        <v>311</v>
      </c>
      <c r="I7" s="148" t="s">
        <v>307</v>
      </c>
      <c r="J7" s="150" t="s">
        <v>311</v>
      </c>
      <c r="K7" s="148" t="s">
        <v>308</v>
      </c>
      <c r="L7" s="148" t="s">
        <v>309</v>
      </c>
    </row>
    <row r="8" spans="1:12" ht="25.5">
      <c r="A8" s="147" t="s">
        <v>300</v>
      </c>
      <c r="B8" s="148" t="s">
        <v>301</v>
      </c>
      <c r="C8" s="149" t="s">
        <v>302</v>
      </c>
      <c r="D8" s="148" t="s">
        <v>303</v>
      </c>
      <c r="E8" s="148" t="s">
        <v>304</v>
      </c>
      <c r="F8" s="149" t="s">
        <v>312</v>
      </c>
      <c r="G8" s="148">
        <v>2</v>
      </c>
      <c r="H8" s="150" t="s">
        <v>313</v>
      </c>
      <c r="I8" s="148" t="s">
        <v>307</v>
      </c>
      <c r="J8" s="150" t="s">
        <v>313</v>
      </c>
      <c r="K8" s="148" t="s">
        <v>308</v>
      </c>
      <c r="L8" s="148" t="s">
        <v>309</v>
      </c>
    </row>
    <row r="9" spans="1:12" ht="25.5">
      <c r="A9" s="147" t="s">
        <v>300</v>
      </c>
      <c r="B9" s="148" t="s">
        <v>301</v>
      </c>
      <c r="C9" s="149" t="s">
        <v>302</v>
      </c>
      <c r="D9" s="148" t="s">
        <v>303</v>
      </c>
      <c r="E9" s="148" t="s">
        <v>304</v>
      </c>
      <c r="F9" s="149" t="s">
        <v>314</v>
      </c>
      <c r="G9" s="148">
        <v>2</v>
      </c>
      <c r="H9" s="150" t="s">
        <v>315</v>
      </c>
      <c r="I9" s="148" t="s">
        <v>307</v>
      </c>
      <c r="J9" s="150" t="s">
        <v>315</v>
      </c>
      <c r="K9" s="148" t="s">
        <v>308</v>
      </c>
      <c r="L9" s="148" t="s">
        <v>309</v>
      </c>
    </row>
    <row r="10" spans="1:12" ht="25.5">
      <c r="A10" s="147" t="s">
        <v>300</v>
      </c>
      <c r="B10" s="148" t="s">
        <v>301</v>
      </c>
      <c r="C10" s="149" t="s">
        <v>302</v>
      </c>
      <c r="D10" s="148" t="s">
        <v>303</v>
      </c>
      <c r="E10" s="148" t="s">
        <v>304</v>
      </c>
      <c r="F10" s="149" t="s">
        <v>316</v>
      </c>
      <c r="G10" s="148">
        <v>2</v>
      </c>
      <c r="H10" s="150" t="s">
        <v>317</v>
      </c>
      <c r="I10" s="148" t="s">
        <v>307</v>
      </c>
      <c r="J10" s="150" t="s">
        <v>317</v>
      </c>
      <c r="K10" s="148" t="s">
        <v>308</v>
      </c>
      <c r="L10" s="148" t="s">
        <v>309</v>
      </c>
    </row>
    <row r="11" spans="1:12" ht="25.5">
      <c r="A11" s="147" t="s">
        <v>300</v>
      </c>
      <c r="B11" s="148" t="s">
        <v>301</v>
      </c>
      <c r="C11" s="149" t="s">
        <v>302</v>
      </c>
      <c r="D11" s="148" t="s">
        <v>303</v>
      </c>
      <c r="E11" s="148" t="s">
        <v>304</v>
      </c>
      <c r="F11" s="149" t="s">
        <v>318</v>
      </c>
      <c r="G11" s="148">
        <v>2</v>
      </c>
      <c r="H11" s="150" t="s">
        <v>319</v>
      </c>
      <c r="I11" s="148" t="s">
        <v>307</v>
      </c>
      <c r="J11" s="150" t="s">
        <v>319</v>
      </c>
      <c r="K11" s="148" t="s">
        <v>308</v>
      </c>
      <c r="L11" s="148" t="s">
        <v>309</v>
      </c>
    </row>
    <row r="12" spans="1:12" ht="25.5">
      <c r="A12" s="147" t="s">
        <v>300</v>
      </c>
      <c r="B12" s="148" t="s">
        <v>301</v>
      </c>
      <c r="C12" s="149" t="s">
        <v>302</v>
      </c>
      <c r="D12" s="148" t="s">
        <v>303</v>
      </c>
      <c r="E12" s="148" t="s">
        <v>304</v>
      </c>
      <c r="F12" s="149" t="s">
        <v>320</v>
      </c>
      <c r="G12" s="148">
        <v>2</v>
      </c>
      <c r="H12" s="150" t="s">
        <v>315</v>
      </c>
      <c r="I12" s="148" t="s">
        <v>307</v>
      </c>
      <c r="J12" s="150" t="s">
        <v>315</v>
      </c>
      <c r="K12" s="148" t="s">
        <v>308</v>
      </c>
      <c r="L12" s="148" t="s">
        <v>309</v>
      </c>
    </row>
    <row r="13" spans="1:12" ht="25.5">
      <c r="A13" s="147" t="s">
        <v>300</v>
      </c>
      <c r="B13" s="148" t="s">
        <v>301</v>
      </c>
      <c r="C13" s="149" t="s">
        <v>302</v>
      </c>
      <c r="D13" s="148" t="s">
        <v>303</v>
      </c>
      <c r="E13" s="148" t="s">
        <v>304</v>
      </c>
      <c r="F13" s="149" t="s">
        <v>321</v>
      </c>
      <c r="G13" s="148">
        <v>2</v>
      </c>
      <c r="H13" s="150" t="s">
        <v>322</v>
      </c>
      <c r="I13" s="148" t="s">
        <v>307</v>
      </c>
      <c r="J13" s="150" t="s">
        <v>322</v>
      </c>
      <c r="K13" s="148" t="s">
        <v>308</v>
      </c>
      <c r="L13" s="148" t="s">
        <v>309</v>
      </c>
    </row>
    <row r="14" spans="1:12" ht="25.5">
      <c r="A14" s="147" t="s">
        <v>300</v>
      </c>
      <c r="B14" s="148" t="s">
        <v>301</v>
      </c>
      <c r="C14" s="149" t="s">
        <v>302</v>
      </c>
      <c r="D14" s="148" t="s">
        <v>303</v>
      </c>
      <c r="E14" s="148" t="s">
        <v>304</v>
      </c>
      <c r="F14" s="149" t="s">
        <v>323</v>
      </c>
      <c r="G14" s="148">
        <v>2</v>
      </c>
      <c r="H14" s="150" t="s">
        <v>324</v>
      </c>
      <c r="I14" s="148" t="s">
        <v>307</v>
      </c>
      <c r="J14" s="150" t="s">
        <v>324</v>
      </c>
      <c r="K14" s="148" t="s">
        <v>308</v>
      </c>
      <c r="L14" s="148" t="s">
        <v>309</v>
      </c>
    </row>
    <row r="15" spans="1:12" ht="25.5">
      <c r="A15" s="147" t="s">
        <v>300</v>
      </c>
      <c r="B15" s="148" t="s">
        <v>301</v>
      </c>
      <c r="C15" s="149" t="s">
        <v>302</v>
      </c>
      <c r="D15" s="148" t="s">
        <v>303</v>
      </c>
      <c r="E15" s="148" t="s">
        <v>304</v>
      </c>
      <c r="F15" s="149" t="s">
        <v>325</v>
      </c>
      <c r="G15" s="148">
        <v>2</v>
      </c>
      <c r="H15" s="150" t="s">
        <v>326</v>
      </c>
      <c r="I15" s="148" t="s">
        <v>307</v>
      </c>
      <c r="J15" s="150" t="s">
        <v>326</v>
      </c>
      <c r="K15" s="148" t="s">
        <v>308</v>
      </c>
      <c r="L15" s="148" t="s">
        <v>309</v>
      </c>
    </row>
    <row r="16" spans="1:12" ht="25.5">
      <c r="A16" s="147" t="s">
        <v>300</v>
      </c>
      <c r="B16" s="148" t="s">
        <v>301</v>
      </c>
      <c r="C16" s="149" t="s">
        <v>302</v>
      </c>
      <c r="D16" s="148" t="s">
        <v>303</v>
      </c>
      <c r="E16" s="148" t="s">
        <v>304</v>
      </c>
      <c r="F16" s="149" t="s">
        <v>327</v>
      </c>
      <c r="G16" s="148">
        <v>2</v>
      </c>
      <c r="H16" s="150" t="s">
        <v>328</v>
      </c>
      <c r="I16" s="148" t="s">
        <v>307</v>
      </c>
      <c r="J16" s="150" t="s">
        <v>328</v>
      </c>
      <c r="K16" s="148" t="s">
        <v>308</v>
      </c>
      <c r="L16" s="148" t="s">
        <v>309</v>
      </c>
    </row>
    <row r="17" spans="1:12" ht="25.5">
      <c r="A17" s="147" t="s">
        <v>300</v>
      </c>
      <c r="B17" s="148" t="s">
        <v>301</v>
      </c>
      <c r="C17" s="149" t="s">
        <v>302</v>
      </c>
      <c r="D17" s="148" t="s">
        <v>303</v>
      </c>
      <c r="E17" s="148" t="s">
        <v>304</v>
      </c>
      <c r="F17" s="149" t="s">
        <v>329</v>
      </c>
      <c r="G17" s="148">
        <v>2</v>
      </c>
      <c r="H17" s="150" t="s">
        <v>330</v>
      </c>
      <c r="I17" s="148" t="s">
        <v>307</v>
      </c>
      <c r="J17" s="150" t="s">
        <v>330</v>
      </c>
      <c r="K17" s="148" t="s">
        <v>308</v>
      </c>
      <c r="L17" s="148" t="s">
        <v>309</v>
      </c>
    </row>
    <row r="18" spans="1:12" ht="25.5">
      <c r="A18" s="147" t="s">
        <v>300</v>
      </c>
      <c r="B18" s="148" t="s">
        <v>301</v>
      </c>
      <c r="C18" s="149" t="s">
        <v>302</v>
      </c>
      <c r="D18" s="148" t="s">
        <v>303</v>
      </c>
      <c r="E18" s="148" t="s">
        <v>304</v>
      </c>
      <c r="F18" s="149" t="s">
        <v>331</v>
      </c>
      <c r="G18" s="148">
        <v>2</v>
      </c>
      <c r="H18" s="150" t="s">
        <v>332</v>
      </c>
      <c r="I18" s="148" t="s">
        <v>307</v>
      </c>
      <c r="J18" s="150" t="s">
        <v>332</v>
      </c>
      <c r="K18" s="148" t="s">
        <v>308</v>
      </c>
      <c r="L18" s="148" t="s">
        <v>309</v>
      </c>
    </row>
    <row r="19" spans="1:12" ht="25.5">
      <c r="A19" s="147" t="s">
        <v>300</v>
      </c>
      <c r="B19" s="148" t="s">
        <v>301</v>
      </c>
      <c r="C19" s="149" t="s">
        <v>302</v>
      </c>
      <c r="D19" s="148" t="s">
        <v>333</v>
      </c>
      <c r="E19" s="148" t="s">
        <v>334</v>
      </c>
      <c r="F19" s="149" t="s">
        <v>335</v>
      </c>
      <c r="G19" s="148">
        <v>1</v>
      </c>
      <c r="H19" s="150" t="s">
        <v>336</v>
      </c>
      <c r="I19" s="148" t="s">
        <v>307</v>
      </c>
      <c r="J19" s="150" t="s">
        <v>337</v>
      </c>
      <c r="K19" s="148" t="s">
        <v>338</v>
      </c>
      <c r="L19" s="148" t="s">
        <v>339</v>
      </c>
    </row>
    <row r="20" spans="1:12" ht="25.5">
      <c r="A20" s="147" t="s">
        <v>300</v>
      </c>
      <c r="B20" s="148" t="s">
        <v>301</v>
      </c>
      <c r="C20" s="149" t="s">
        <v>302</v>
      </c>
      <c r="D20" s="148" t="s">
        <v>333</v>
      </c>
      <c r="E20" s="148" t="s">
        <v>334</v>
      </c>
      <c r="F20" s="149" t="s">
        <v>340</v>
      </c>
      <c r="G20" s="148">
        <v>2</v>
      </c>
      <c r="H20" s="150" t="s">
        <v>341</v>
      </c>
      <c r="I20" s="148" t="s">
        <v>307</v>
      </c>
      <c r="J20" s="150" t="s">
        <v>342</v>
      </c>
      <c r="K20" s="148" t="s">
        <v>338</v>
      </c>
      <c r="L20" s="148" t="s">
        <v>343</v>
      </c>
    </row>
    <row r="21" spans="1:12" ht="25.5">
      <c r="A21" s="288" t="s">
        <v>300</v>
      </c>
      <c r="B21" s="288" t="s">
        <v>301</v>
      </c>
      <c r="C21" s="289" t="s">
        <v>302</v>
      </c>
      <c r="D21" s="288" t="s">
        <v>333</v>
      </c>
      <c r="E21" s="288" t="s">
        <v>334</v>
      </c>
      <c r="F21" s="289" t="s">
        <v>344</v>
      </c>
      <c r="G21" s="288">
        <v>2</v>
      </c>
      <c r="H21" s="290" t="s">
        <v>345</v>
      </c>
      <c r="I21" s="288" t="s">
        <v>307</v>
      </c>
      <c r="J21" s="290" t="s">
        <v>346</v>
      </c>
      <c r="K21" s="288" t="s">
        <v>338</v>
      </c>
      <c r="L21" s="288" t="s">
        <v>343</v>
      </c>
    </row>
    <row r="22" spans="1:12" ht="25.5">
      <c r="A22" s="288" t="s">
        <v>300</v>
      </c>
      <c r="B22" s="288" t="s">
        <v>301</v>
      </c>
      <c r="C22" s="289" t="s">
        <v>302</v>
      </c>
      <c r="D22" s="288" t="s">
        <v>333</v>
      </c>
      <c r="E22" s="288" t="s">
        <v>334</v>
      </c>
      <c r="F22" s="289" t="s">
        <v>347</v>
      </c>
      <c r="G22" s="288">
        <v>2</v>
      </c>
      <c r="H22" s="290" t="s">
        <v>336</v>
      </c>
      <c r="I22" s="288" t="s">
        <v>307</v>
      </c>
      <c r="J22" s="290" t="s">
        <v>337</v>
      </c>
      <c r="K22" s="288" t="s">
        <v>338</v>
      </c>
      <c r="L22" s="288" t="s">
        <v>343</v>
      </c>
    </row>
    <row r="23" spans="1:12" ht="25.5">
      <c r="A23" s="147" t="s">
        <v>300</v>
      </c>
      <c r="B23" s="148" t="s">
        <v>301</v>
      </c>
      <c r="C23" s="149" t="s">
        <v>302</v>
      </c>
      <c r="D23" s="148" t="s">
        <v>348</v>
      </c>
      <c r="E23" s="148" t="s">
        <v>349</v>
      </c>
      <c r="F23" s="149" t="s">
        <v>350</v>
      </c>
      <c r="G23" s="148">
        <v>1</v>
      </c>
      <c r="H23" s="150" t="s">
        <v>351</v>
      </c>
      <c r="I23" s="148" t="s">
        <v>307</v>
      </c>
      <c r="J23" s="150" t="s">
        <v>351</v>
      </c>
      <c r="K23" s="148" t="s">
        <v>352</v>
      </c>
      <c r="L23" s="148" t="s">
        <v>353</v>
      </c>
    </row>
    <row r="24" spans="1:12" ht="25.5">
      <c r="A24" s="147" t="s">
        <v>300</v>
      </c>
      <c r="B24" s="148" t="s">
        <v>301</v>
      </c>
      <c r="C24" s="149" t="s">
        <v>302</v>
      </c>
      <c r="D24" s="148" t="s">
        <v>348</v>
      </c>
      <c r="E24" s="148" t="s">
        <v>349</v>
      </c>
      <c r="F24" s="149" t="s">
        <v>354</v>
      </c>
      <c r="G24" s="148">
        <v>2</v>
      </c>
      <c r="H24" s="150" t="s">
        <v>355</v>
      </c>
      <c r="I24" s="148" t="s">
        <v>307</v>
      </c>
      <c r="J24" s="150" t="s">
        <v>355</v>
      </c>
      <c r="K24" s="148" t="s">
        <v>356</v>
      </c>
      <c r="L24" s="148" t="s">
        <v>357</v>
      </c>
    </row>
    <row r="25" spans="1:12" ht="25.5">
      <c r="A25" s="147" t="s">
        <v>300</v>
      </c>
      <c r="B25" s="148" t="s">
        <v>301</v>
      </c>
      <c r="C25" s="149" t="s">
        <v>302</v>
      </c>
      <c r="D25" s="148" t="s">
        <v>358</v>
      </c>
      <c r="E25" s="148" t="s">
        <v>359</v>
      </c>
      <c r="F25" s="149" t="s">
        <v>360</v>
      </c>
      <c r="G25" s="148">
        <v>1</v>
      </c>
      <c r="H25" s="150" t="s">
        <v>361</v>
      </c>
      <c r="I25" s="148" t="s">
        <v>307</v>
      </c>
      <c r="J25" s="150" t="s">
        <v>361</v>
      </c>
      <c r="K25" s="148" t="s">
        <v>356</v>
      </c>
      <c r="L25" s="148" t="s">
        <v>362</v>
      </c>
    </row>
    <row r="26" spans="1:12" ht="25.5">
      <c r="A26" s="147" t="s">
        <v>300</v>
      </c>
      <c r="B26" s="148" t="s">
        <v>301</v>
      </c>
      <c r="C26" s="149" t="s">
        <v>302</v>
      </c>
      <c r="D26" s="148" t="s">
        <v>358</v>
      </c>
      <c r="E26" s="148" t="s">
        <v>363</v>
      </c>
      <c r="F26" s="149">
        <v>21</v>
      </c>
      <c r="G26" s="148">
        <v>1</v>
      </c>
      <c r="H26" s="150" t="s">
        <v>364</v>
      </c>
      <c r="I26" s="148" t="s">
        <v>307</v>
      </c>
      <c r="J26" s="150" t="s">
        <v>365</v>
      </c>
      <c r="K26" s="148" t="s">
        <v>356</v>
      </c>
      <c r="L26" s="148" t="s">
        <v>362</v>
      </c>
    </row>
    <row r="27" spans="1:12" ht="25.5">
      <c r="A27" s="147" t="s">
        <v>300</v>
      </c>
      <c r="B27" s="148" t="s">
        <v>301</v>
      </c>
      <c r="C27" s="149" t="s">
        <v>302</v>
      </c>
      <c r="D27" s="148" t="s">
        <v>358</v>
      </c>
      <c r="E27" s="148" t="s">
        <v>359</v>
      </c>
      <c r="F27" s="149" t="s">
        <v>366</v>
      </c>
      <c r="G27" s="148">
        <v>1</v>
      </c>
      <c r="H27" s="150" t="s">
        <v>367</v>
      </c>
      <c r="I27" s="148" t="s">
        <v>307</v>
      </c>
      <c r="J27" s="150" t="s">
        <v>367</v>
      </c>
      <c r="K27" s="148" t="s">
        <v>356</v>
      </c>
      <c r="L27" s="148" t="s">
        <v>362</v>
      </c>
    </row>
    <row r="28" spans="1:12" ht="25.5">
      <c r="A28" s="147" t="s">
        <v>300</v>
      </c>
      <c r="B28" s="148" t="s">
        <v>301</v>
      </c>
      <c r="C28" s="149" t="s">
        <v>302</v>
      </c>
      <c r="D28" s="148" t="s">
        <v>181</v>
      </c>
      <c r="E28" s="148" t="s">
        <v>368</v>
      </c>
      <c r="F28" s="149">
        <v>55</v>
      </c>
      <c r="G28" s="148">
        <v>1</v>
      </c>
      <c r="H28" s="150" t="s">
        <v>369</v>
      </c>
      <c r="I28" s="148" t="s">
        <v>370</v>
      </c>
      <c r="J28" s="150" t="s">
        <v>371</v>
      </c>
      <c r="K28" s="148" t="s">
        <v>372</v>
      </c>
      <c r="L28" s="151"/>
    </row>
    <row r="29" spans="1:12" ht="25.5">
      <c r="A29" s="147" t="s">
        <v>300</v>
      </c>
      <c r="B29" s="148" t="s">
        <v>301</v>
      </c>
      <c r="C29" s="149" t="s">
        <v>302</v>
      </c>
      <c r="D29" s="148" t="s">
        <v>181</v>
      </c>
      <c r="E29" s="148" t="s">
        <v>368</v>
      </c>
      <c r="F29" s="149" t="s">
        <v>225</v>
      </c>
      <c r="G29" s="148">
        <v>1</v>
      </c>
      <c r="H29" s="150" t="s">
        <v>373</v>
      </c>
      <c r="I29" s="148" t="s">
        <v>374</v>
      </c>
      <c r="J29" s="150" t="s">
        <v>373</v>
      </c>
      <c r="K29" s="148" t="s">
        <v>372</v>
      </c>
      <c r="L29" s="151"/>
    </row>
    <row r="30" spans="1:12" ht="25.5">
      <c r="A30" s="147" t="s">
        <v>300</v>
      </c>
      <c r="B30" s="148" t="s">
        <v>301</v>
      </c>
      <c r="C30" s="149" t="s">
        <v>302</v>
      </c>
      <c r="D30" s="148" t="s">
        <v>181</v>
      </c>
      <c r="E30" s="148" t="s">
        <v>375</v>
      </c>
      <c r="F30" s="149" t="s">
        <v>233</v>
      </c>
      <c r="G30" s="148">
        <v>1</v>
      </c>
      <c r="H30" s="150" t="s">
        <v>376</v>
      </c>
      <c r="I30" s="148" t="s">
        <v>377</v>
      </c>
      <c r="J30" s="150" t="s">
        <v>376</v>
      </c>
      <c r="K30" s="148" t="s">
        <v>378</v>
      </c>
      <c r="L30" s="151"/>
    </row>
    <row r="31" spans="1:12" ht="13.5">
      <c r="A31" s="406" t="s">
        <v>300</v>
      </c>
      <c r="B31" s="406" t="s">
        <v>301</v>
      </c>
      <c r="C31" s="149" t="s">
        <v>302</v>
      </c>
      <c r="D31" s="406" t="s">
        <v>181</v>
      </c>
      <c r="E31" s="406" t="s">
        <v>379</v>
      </c>
      <c r="F31" s="408" t="s">
        <v>234</v>
      </c>
      <c r="G31" s="406">
        <v>1</v>
      </c>
      <c r="H31" s="413" t="s">
        <v>380</v>
      </c>
      <c r="I31" s="152" t="s">
        <v>377</v>
      </c>
      <c r="J31" s="153" t="s">
        <v>381</v>
      </c>
      <c r="K31" s="406" t="s">
        <v>382</v>
      </c>
      <c r="L31" s="417"/>
    </row>
    <row r="32" spans="1:12" ht="13.5">
      <c r="A32" s="407"/>
      <c r="B32" s="407"/>
      <c r="C32" s="149" t="s">
        <v>302</v>
      </c>
      <c r="D32" s="407"/>
      <c r="E32" s="407"/>
      <c r="F32" s="409"/>
      <c r="G32" s="407"/>
      <c r="H32" s="414"/>
      <c r="I32" s="148" t="s">
        <v>383</v>
      </c>
      <c r="J32" s="150" t="s">
        <v>384</v>
      </c>
      <c r="K32" s="407"/>
      <c r="L32" s="418"/>
    </row>
    <row r="33" spans="1:12" ht="25.5">
      <c r="A33" s="147" t="s">
        <v>300</v>
      </c>
      <c r="B33" s="148" t="s">
        <v>301</v>
      </c>
      <c r="C33" s="149" t="s">
        <v>302</v>
      </c>
      <c r="D33" s="148" t="s">
        <v>181</v>
      </c>
      <c r="E33" s="148" t="s">
        <v>368</v>
      </c>
      <c r="F33" s="149" t="s">
        <v>221</v>
      </c>
      <c r="G33" s="148">
        <v>1</v>
      </c>
      <c r="H33" s="150" t="s">
        <v>385</v>
      </c>
      <c r="I33" s="148" t="s">
        <v>386</v>
      </c>
      <c r="J33" s="150" t="s">
        <v>385</v>
      </c>
      <c r="K33" s="148" t="s">
        <v>372</v>
      </c>
      <c r="L33" s="151"/>
    </row>
    <row r="34" spans="1:12" ht="25.5">
      <c r="A34" s="147" t="s">
        <v>300</v>
      </c>
      <c r="B34" s="148" t="s">
        <v>301</v>
      </c>
      <c r="C34" s="149" t="s">
        <v>302</v>
      </c>
      <c r="D34" s="148" t="s">
        <v>181</v>
      </c>
      <c r="E34" s="148" t="s">
        <v>368</v>
      </c>
      <c r="F34" s="149" t="s">
        <v>222</v>
      </c>
      <c r="G34" s="148">
        <v>1</v>
      </c>
      <c r="H34" s="150" t="s">
        <v>387</v>
      </c>
      <c r="I34" s="148" t="s">
        <v>386</v>
      </c>
      <c r="J34" s="150" t="s">
        <v>387</v>
      </c>
      <c r="K34" s="148" t="s">
        <v>372</v>
      </c>
      <c r="L34" s="151"/>
    </row>
    <row r="35" spans="1:12" ht="25.5">
      <c r="A35" s="147" t="s">
        <v>300</v>
      </c>
      <c r="B35" s="148" t="s">
        <v>301</v>
      </c>
      <c r="C35" s="149" t="s">
        <v>302</v>
      </c>
      <c r="D35" s="148" t="s">
        <v>181</v>
      </c>
      <c r="E35" s="148" t="s">
        <v>368</v>
      </c>
      <c r="F35" s="149" t="s">
        <v>223</v>
      </c>
      <c r="G35" s="148">
        <v>1</v>
      </c>
      <c r="H35" s="150" t="s">
        <v>388</v>
      </c>
      <c r="I35" s="148" t="s">
        <v>377</v>
      </c>
      <c r="J35" s="150" t="s">
        <v>388</v>
      </c>
      <c r="K35" s="148" t="s">
        <v>372</v>
      </c>
      <c r="L35" s="151"/>
    </row>
    <row r="36" spans="1:12" ht="13.5">
      <c r="A36" s="406" t="s">
        <v>300</v>
      </c>
      <c r="B36" s="406" t="s">
        <v>301</v>
      </c>
      <c r="C36" s="149" t="s">
        <v>302</v>
      </c>
      <c r="D36" s="406" t="s">
        <v>181</v>
      </c>
      <c r="E36" s="406" t="s">
        <v>368</v>
      </c>
      <c r="F36" s="408" t="s">
        <v>224</v>
      </c>
      <c r="G36" s="406">
        <v>1</v>
      </c>
      <c r="H36" s="413" t="s">
        <v>389</v>
      </c>
      <c r="I36" s="152" t="s">
        <v>377</v>
      </c>
      <c r="J36" s="153" t="s">
        <v>390</v>
      </c>
      <c r="K36" s="406" t="s">
        <v>372</v>
      </c>
      <c r="L36" s="417"/>
    </row>
    <row r="37" spans="1:12" ht="13.5">
      <c r="A37" s="412"/>
      <c r="B37" s="412"/>
      <c r="C37" s="149" t="s">
        <v>302</v>
      </c>
      <c r="D37" s="412"/>
      <c r="E37" s="412"/>
      <c r="F37" s="421"/>
      <c r="G37" s="412"/>
      <c r="H37" s="419"/>
      <c r="I37" s="152" t="s">
        <v>370</v>
      </c>
      <c r="J37" s="153" t="s">
        <v>391</v>
      </c>
      <c r="K37" s="412"/>
      <c r="L37" s="420"/>
    </row>
    <row r="38" spans="1:12" ht="13.5">
      <c r="A38" s="412"/>
      <c r="B38" s="412"/>
      <c r="C38" s="149" t="s">
        <v>302</v>
      </c>
      <c r="D38" s="412"/>
      <c r="E38" s="412"/>
      <c r="F38" s="421"/>
      <c r="G38" s="412"/>
      <c r="H38" s="419"/>
      <c r="I38" s="152" t="s">
        <v>386</v>
      </c>
      <c r="J38" s="153" t="s">
        <v>392</v>
      </c>
      <c r="K38" s="412"/>
      <c r="L38" s="420"/>
    </row>
    <row r="39" spans="1:12" ht="13.5">
      <c r="A39" s="407"/>
      <c r="B39" s="407"/>
      <c r="C39" s="149" t="s">
        <v>302</v>
      </c>
      <c r="D39" s="407"/>
      <c r="E39" s="407"/>
      <c r="F39" s="409"/>
      <c r="G39" s="407"/>
      <c r="H39" s="414"/>
      <c r="I39" s="148" t="s">
        <v>393</v>
      </c>
      <c r="J39" s="150" t="s">
        <v>394</v>
      </c>
      <c r="K39" s="407"/>
      <c r="L39" s="418"/>
    </row>
    <row r="40" spans="1:12" ht="25.5">
      <c r="A40" s="147" t="s">
        <v>300</v>
      </c>
      <c r="B40" s="148" t="s">
        <v>301</v>
      </c>
      <c r="C40" s="149" t="s">
        <v>302</v>
      </c>
      <c r="D40" s="148" t="s">
        <v>181</v>
      </c>
      <c r="E40" s="148" t="s">
        <v>395</v>
      </c>
      <c r="F40" s="149" t="s">
        <v>228</v>
      </c>
      <c r="G40" s="148">
        <v>1</v>
      </c>
      <c r="H40" s="150" t="s">
        <v>396</v>
      </c>
      <c r="I40" s="148" t="s">
        <v>397</v>
      </c>
      <c r="J40" s="150" t="s">
        <v>396</v>
      </c>
      <c r="K40" s="148" t="s">
        <v>398</v>
      </c>
      <c r="L40" s="151"/>
    </row>
    <row r="41" spans="1:12" ht="25.5">
      <c r="A41" s="147" t="s">
        <v>300</v>
      </c>
      <c r="B41" s="148" t="s">
        <v>301</v>
      </c>
      <c r="C41" s="149" t="s">
        <v>302</v>
      </c>
      <c r="D41" s="148" t="s">
        <v>181</v>
      </c>
      <c r="E41" s="148" t="s">
        <v>368</v>
      </c>
      <c r="F41" s="149" t="s">
        <v>226</v>
      </c>
      <c r="G41" s="148">
        <v>1</v>
      </c>
      <c r="H41" s="150" t="s">
        <v>399</v>
      </c>
      <c r="I41" s="148" t="s">
        <v>397</v>
      </c>
      <c r="J41" s="150" t="s">
        <v>399</v>
      </c>
      <c r="K41" s="148" t="s">
        <v>372</v>
      </c>
      <c r="L41" s="151"/>
    </row>
    <row r="42" spans="1:12" ht="13.5">
      <c r="A42" s="406" t="s">
        <v>300</v>
      </c>
      <c r="B42" s="406" t="s">
        <v>301</v>
      </c>
      <c r="C42" s="149" t="s">
        <v>302</v>
      </c>
      <c r="D42" s="406" t="s">
        <v>181</v>
      </c>
      <c r="E42" s="406" t="s">
        <v>400</v>
      </c>
      <c r="F42" s="408" t="s">
        <v>227</v>
      </c>
      <c r="G42" s="406">
        <v>1</v>
      </c>
      <c r="H42" s="413" t="s">
        <v>401</v>
      </c>
      <c r="I42" s="152" t="s">
        <v>402</v>
      </c>
      <c r="J42" s="153" t="s">
        <v>403</v>
      </c>
      <c r="K42" s="406" t="s">
        <v>404</v>
      </c>
      <c r="L42" s="417"/>
    </row>
    <row r="43" spans="1:12" ht="13.5">
      <c r="A43" s="412"/>
      <c r="B43" s="412"/>
      <c r="C43" s="149" t="s">
        <v>302</v>
      </c>
      <c r="D43" s="412"/>
      <c r="E43" s="412"/>
      <c r="F43" s="421"/>
      <c r="G43" s="412"/>
      <c r="H43" s="419"/>
      <c r="I43" s="152" t="s">
        <v>383</v>
      </c>
      <c r="J43" s="153" t="s">
        <v>405</v>
      </c>
      <c r="K43" s="412"/>
      <c r="L43" s="420"/>
    </row>
    <row r="44" spans="1:12" ht="13.5">
      <c r="A44" s="407"/>
      <c r="B44" s="407"/>
      <c r="C44" s="149" t="s">
        <v>302</v>
      </c>
      <c r="D44" s="407"/>
      <c r="E44" s="407"/>
      <c r="F44" s="409"/>
      <c r="G44" s="407"/>
      <c r="H44" s="414"/>
      <c r="I44" s="148" t="s">
        <v>406</v>
      </c>
      <c r="J44" s="150" t="s">
        <v>407</v>
      </c>
      <c r="K44" s="407"/>
      <c r="L44" s="418"/>
    </row>
    <row r="45" spans="1:12" ht="13.5">
      <c r="A45" s="406" t="s">
        <v>300</v>
      </c>
      <c r="B45" s="406" t="s">
        <v>301</v>
      </c>
      <c r="C45" s="149" t="s">
        <v>302</v>
      </c>
      <c r="D45" s="406" t="s">
        <v>181</v>
      </c>
      <c r="E45" s="406" t="s">
        <v>408</v>
      </c>
      <c r="F45" s="408" t="s">
        <v>229</v>
      </c>
      <c r="G45" s="406">
        <v>1</v>
      </c>
      <c r="H45" s="413" t="s">
        <v>409</v>
      </c>
      <c r="I45" s="152" t="s">
        <v>397</v>
      </c>
      <c r="J45" s="153" t="s">
        <v>410</v>
      </c>
      <c r="K45" s="406" t="s">
        <v>411</v>
      </c>
      <c r="L45" s="417"/>
    </row>
    <row r="46" spans="1:12" ht="13.5">
      <c r="A46" s="407"/>
      <c r="B46" s="407"/>
      <c r="C46" s="149" t="s">
        <v>302</v>
      </c>
      <c r="D46" s="407"/>
      <c r="E46" s="407"/>
      <c r="F46" s="409"/>
      <c r="G46" s="407"/>
      <c r="H46" s="414"/>
      <c r="I46" s="148" t="s">
        <v>402</v>
      </c>
      <c r="J46" s="150" t="s">
        <v>412</v>
      </c>
      <c r="K46" s="407"/>
      <c r="L46" s="418"/>
    </row>
    <row r="47" spans="1:12" ht="13.5">
      <c r="A47" s="406" t="s">
        <v>300</v>
      </c>
      <c r="B47" s="406" t="s">
        <v>301</v>
      </c>
      <c r="C47" s="149" t="s">
        <v>302</v>
      </c>
      <c r="D47" s="406" t="s">
        <v>181</v>
      </c>
      <c r="E47" s="406" t="s">
        <v>413</v>
      </c>
      <c r="F47" s="408" t="s">
        <v>230</v>
      </c>
      <c r="G47" s="406">
        <v>1</v>
      </c>
      <c r="H47" s="413" t="s">
        <v>414</v>
      </c>
      <c r="I47" s="152" t="s">
        <v>397</v>
      </c>
      <c r="J47" s="153" t="s">
        <v>415</v>
      </c>
      <c r="K47" s="406" t="s">
        <v>416</v>
      </c>
      <c r="L47" s="417"/>
    </row>
    <row r="48" spans="1:12" ht="13.5">
      <c r="A48" s="407"/>
      <c r="B48" s="407"/>
      <c r="C48" s="149" t="s">
        <v>302</v>
      </c>
      <c r="D48" s="407"/>
      <c r="E48" s="407"/>
      <c r="F48" s="409"/>
      <c r="G48" s="407"/>
      <c r="H48" s="414"/>
      <c r="I48" s="148" t="s">
        <v>402</v>
      </c>
      <c r="J48" s="150" t="s">
        <v>417</v>
      </c>
      <c r="K48" s="407"/>
      <c r="L48" s="418"/>
    </row>
    <row r="49" spans="1:12" ht="25.5">
      <c r="A49" s="147" t="s">
        <v>300</v>
      </c>
      <c r="B49" s="148" t="s">
        <v>301</v>
      </c>
      <c r="C49" s="149" t="s">
        <v>302</v>
      </c>
      <c r="D49" s="148" t="s">
        <v>181</v>
      </c>
      <c r="E49" s="148" t="s">
        <v>418</v>
      </c>
      <c r="F49" s="149" t="s">
        <v>231</v>
      </c>
      <c r="G49" s="148">
        <v>1</v>
      </c>
      <c r="H49" s="150" t="s">
        <v>419</v>
      </c>
      <c r="I49" s="148" t="s">
        <v>397</v>
      </c>
      <c r="J49" s="150" t="s">
        <v>419</v>
      </c>
      <c r="K49" s="148" t="s">
        <v>420</v>
      </c>
      <c r="L49" s="151"/>
    </row>
    <row r="50" spans="1:12" ht="25.5">
      <c r="A50" s="147" t="s">
        <v>300</v>
      </c>
      <c r="B50" s="148" t="s">
        <v>301</v>
      </c>
      <c r="C50" s="149" t="s">
        <v>302</v>
      </c>
      <c r="D50" s="148" t="s">
        <v>181</v>
      </c>
      <c r="E50" s="148" t="s">
        <v>418</v>
      </c>
      <c r="F50" s="149" t="s">
        <v>183</v>
      </c>
      <c r="G50" s="148">
        <v>1</v>
      </c>
      <c r="H50" s="150" t="s">
        <v>421</v>
      </c>
      <c r="I50" s="148" t="s">
        <v>377</v>
      </c>
      <c r="J50" s="150" t="s">
        <v>421</v>
      </c>
      <c r="K50" s="148" t="s">
        <v>422</v>
      </c>
      <c r="L50" s="151"/>
    </row>
    <row r="51" spans="1:12" ht="25.5">
      <c r="A51" s="147" t="s">
        <v>300</v>
      </c>
      <c r="B51" s="148" t="s">
        <v>301</v>
      </c>
      <c r="C51" s="149" t="s">
        <v>302</v>
      </c>
      <c r="D51" s="148" t="s">
        <v>423</v>
      </c>
      <c r="E51" s="148" t="s">
        <v>424</v>
      </c>
      <c r="F51" s="149" t="s">
        <v>425</v>
      </c>
      <c r="G51" s="148">
        <v>1</v>
      </c>
      <c r="H51" s="150" t="s">
        <v>426</v>
      </c>
      <c r="I51" s="148" t="s">
        <v>307</v>
      </c>
      <c r="J51" s="150" t="s">
        <v>426</v>
      </c>
      <c r="K51" s="148" t="s">
        <v>427</v>
      </c>
      <c r="L51" s="148" t="s">
        <v>428</v>
      </c>
    </row>
    <row r="52" spans="1:12" ht="25.5">
      <c r="A52" s="147" t="s">
        <v>300</v>
      </c>
      <c r="B52" s="148" t="s">
        <v>301</v>
      </c>
      <c r="C52" s="149" t="s">
        <v>302</v>
      </c>
      <c r="D52" s="148" t="s">
        <v>423</v>
      </c>
      <c r="E52" s="148" t="s">
        <v>424</v>
      </c>
      <c r="F52" s="149">
        <v>70</v>
      </c>
      <c r="G52" s="148">
        <v>1</v>
      </c>
      <c r="H52" s="150" t="s">
        <v>429</v>
      </c>
      <c r="I52" s="148" t="s">
        <v>307</v>
      </c>
      <c r="J52" s="150" t="s">
        <v>430</v>
      </c>
      <c r="K52" s="148" t="s">
        <v>427</v>
      </c>
      <c r="L52" s="148" t="s">
        <v>428</v>
      </c>
    </row>
    <row r="53" spans="1:12" ht="25.5">
      <c r="A53" s="147" t="s">
        <v>300</v>
      </c>
      <c r="B53" s="148" t="s">
        <v>301</v>
      </c>
      <c r="C53" s="149" t="s">
        <v>302</v>
      </c>
      <c r="D53" s="148" t="s">
        <v>431</v>
      </c>
      <c r="E53" s="148" t="s">
        <v>432</v>
      </c>
      <c r="F53" s="149">
        <v>103</v>
      </c>
      <c r="G53" s="148">
        <v>3</v>
      </c>
      <c r="H53" s="150" t="s">
        <v>433</v>
      </c>
      <c r="I53" s="148" t="s">
        <v>307</v>
      </c>
      <c r="J53" s="150" t="s">
        <v>434</v>
      </c>
      <c r="K53" s="148" t="s">
        <v>435</v>
      </c>
      <c r="L53" s="148" t="s">
        <v>436</v>
      </c>
    </row>
    <row r="54" spans="1:12" ht="25.5">
      <c r="A54" s="147" t="s">
        <v>300</v>
      </c>
      <c r="B54" s="148" t="s">
        <v>301</v>
      </c>
      <c r="C54" s="149" t="s">
        <v>302</v>
      </c>
      <c r="D54" s="148" t="s">
        <v>437</v>
      </c>
      <c r="E54" s="148" t="s">
        <v>438</v>
      </c>
      <c r="F54" s="149">
        <v>838</v>
      </c>
      <c r="G54" s="148">
        <v>2</v>
      </c>
      <c r="H54" s="150" t="s">
        <v>439</v>
      </c>
      <c r="I54" s="148" t="s">
        <v>307</v>
      </c>
      <c r="J54" s="150" t="s">
        <v>439</v>
      </c>
      <c r="K54" s="148" t="s">
        <v>440</v>
      </c>
      <c r="L54" s="148" t="s">
        <v>441</v>
      </c>
    </row>
    <row r="55" spans="1:12" ht="13.5">
      <c r="A55" s="406" t="s">
        <v>300</v>
      </c>
      <c r="B55" s="406" t="s">
        <v>301</v>
      </c>
      <c r="C55" s="149" t="s">
        <v>302</v>
      </c>
      <c r="D55" s="406" t="s">
        <v>209</v>
      </c>
      <c r="E55" s="406" t="s">
        <v>442</v>
      </c>
      <c r="F55" s="408" t="s">
        <v>211</v>
      </c>
      <c r="G55" s="406">
        <v>2</v>
      </c>
      <c r="H55" s="413" t="s">
        <v>443</v>
      </c>
      <c r="I55" s="152" t="s">
        <v>444</v>
      </c>
      <c r="J55" s="153" t="s">
        <v>445</v>
      </c>
      <c r="K55" s="406" t="s">
        <v>446</v>
      </c>
      <c r="L55" s="417"/>
    </row>
    <row r="56" spans="1:12" ht="13.5">
      <c r="A56" s="407"/>
      <c r="B56" s="407"/>
      <c r="C56" s="149" t="s">
        <v>302</v>
      </c>
      <c r="D56" s="407"/>
      <c r="E56" s="407"/>
      <c r="F56" s="409"/>
      <c r="G56" s="407"/>
      <c r="H56" s="414"/>
      <c r="I56" s="148" t="s">
        <v>393</v>
      </c>
      <c r="J56" s="150" t="s">
        <v>447</v>
      </c>
      <c r="K56" s="407"/>
      <c r="L56" s="418"/>
    </row>
    <row r="57" spans="1:12" ht="25.5">
      <c r="A57" s="147" t="s">
        <v>300</v>
      </c>
      <c r="B57" s="148" t="s">
        <v>301</v>
      </c>
      <c r="C57" s="149" t="s">
        <v>302</v>
      </c>
      <c r="D57" s="148" t="s">
        <v>209</v>
      </c>
      <c r="E57" s="148" t="s">
        <v>363</v>
      </c>
      <c r="F57" s="149" t="s">
        <v>213</v>
      </c>
      <c r="G57" s="148">
        <v>2</v>
      </c>
      <c r="H57" s="150" t="s">
        <v>448</v>
      </c>
      <c r="I57" s="148" t="s">
        <v>449</v>
      </c>
      <c r="J57" s="150" t="s">
        <v>448</v>
      </c>
      <c r="K57" s="148" t="s">
        <v>450</v>
      </c>
      <c r="L57" s="151"/>
    </row>
    <row r="58" spans="1:12" ht="25.5">
      <c r="A58" s="147" t="s">
        <v>300</v>
      </c>
      <c r="B58" s="148" t="s">
        <v>301</v>
      </c>
      <c r="C58" s="149" t="s">
        <v>302</v>
      </c>
      <c r="D58" s="148" t="s">
        <v>451</v>
      </c>
      <c r="E58" s="148" t="s">
        <v>452</v>
      </c>
      <c r="F58" s="149" t="s">
        <v>453</v>
      </c>
      <c r="G58" s="148">
        <v>2</v>
      </c>
      <c r="H58" s="150" t="s">
        <v>454</v>
      </c>
      <c r="I58" s="148" t="s">
        <v>307</v>
      </c>
      <c r="J58" s="150" t="s">
        <v>454</v>
      </c>
      <c r="K58" s="148" t="s">
        <v>356</v>
      </c>
      <c r="L58" s="148" t="s">
        <v>353</v>
      </c>
    </row>
    <row r="59" spans="1:12" ht="25.5">
      <c r="A59" s="147" t="s">
        <v>300</v>
      </c>
      <c r="B59" s="148" t="s">
        <v>301</v>
      </c>
      <c r="C59" s="149" t="s">
        <v>302</v>
      </c>
      <c r="D59" s="148" t="s">
        <v>451</v>
      </c>
      <c r="E59" s="148" t="s">
        <v>452</v>
      </c>
      <c r="F59" s="149" t="s">
        <v>265</v>
      </c>
      <c r="G59" s="148">
        <v>2</v>
      </c>
      <c r="H59" s="150" t="s">
        <v>455</v>
      </c>
      <c r="I59" s="148" t="s">
        <v>307</v>
      </c>
      <c r="J59" s="150" t="s">
        <v>455</v>
      </c>
      <c r="K59" s="148" t="s">
        <v>356</v>
      </c>
      <c r="L59" s="148" t="s">
        <v>353</v>
      </c>
    </row>
    <row r="60" spans="1:12" ht="25.5">
      <c r="A60" s="147" t="s">
        <v>300</v>
      </c>
      <c r="B60" s="148" t="s">
        <v>301</v>
      </c>
      <c r="C60" s="149" t="s">
        <v>302</v>
      </c>
      <c r="D60" s="148" t="s">
        <v>451</v>
      </c>
      <c r="E60" s="148" t="s">
        <v>452</v>
      </c>
      <c r="F60" s="149" t="s">
        <v>456</v>
      </c>
      <c r="G60" s="148">
        <v>2</v>
      </c>
      <c r="H60" s="150" t="s">
        <v>341</v>
      </c>
      <c r="I60" s="148" t="s">
        <v>307</v>
      </c>
      <c r="J60" s="150" t="s">
        <v>342</v>
      </c>
      <c r="K60" s="148" t="s">
        <v>356</v>
      </c>
      <c r="L60" s="148" t="s">
        <v>353</v>
      </c>
    </row>
    <row r="61" spans="1:12" ht="25.5">
      <c r="A61" s="147" t="s">
        <v>300</v>
      </c>
      <c r="B61" s="148" t="s">
        <v>301</v>
      </c>
      <c r="C61" s="149" t="s">
        <v>302</v>
      </c>
      <c r="D61" s="148" t="s">
        <v>451</v>
      </c>
      <c r="E61" s="148" t="s">
        <v>452</v>
      </c>
      <c r="F61" s="149" t="s">
        <v>457</v>
      </c>
      <c r="G61" s="148">
        <v>2</v>
      </c>
      <c r="H61" s="150" t="s">
        <v>458</v>
      </c>
      <c r="I61" s="148" t="s">
        <v>307</v>
      </c>
      <c r="J61" s="150" t="s">
        <v>458</v>
      </c>
      <c r="K61" s="148" t="s">
        <v>356</v>
      </c>
      <c r="L61" s="148" t="s">
        <v>353</v>
      </c>
    </row>
    <row r="62" spans="1:12" ht="25.5">
      <c r="A62" s="147" t="s">
        <v>300</v>
      </c>
      <c r="B62" s="148" t="s">
        <v>301</v>
      </c>
      <c r="C62" s="149" t="s">
        <v>302</v>
      </c>
      <c r="D62" s="148" t="s">
        <v>451</v>
      </c>
      <c r="E62" s="148" t="s">
        <v>452</v>
      </c>
      <c r="F62" s="149" t="s">
        <v>459</v>
      </c>
      <c r="G62" s="148">
        <v>2</v>
      </c>
      <c r="H62" s="150" t="s">
        <v>460</v>
      </c>
      <c r="I62" s="148" t="s">
        <v>307</v>
      </c>
      <c r="J62" s="150" t="s">
        <v>460</v>
      </c>
      <c r="K62" s="148" t="s">
        <v>356</v>
      </c>
      <c r="L62" s="148" t="s">
        <v>353</v>
      </c>
    </row>
    <row r="63" spans="1:12" ht="25.5">
      <c r="A63" s="147" t="s">
        <v>300</v>
      </c>
      <c r="B63" s="148" t="s">
        <v>301</v>
      </c>
      <c r="C63" s="149" t="s">
        <v>302</v>
      </c>
      <c r="D63" s="148" t="s">
        <v>451</v>
      </c>
      <c r="E63" s="148" t="s">
        <v>452</v>
      </c>
      <c r="F63" s="149" t="s">
        <v>461</v>
      </c>
      <c r="G63" s="148">
        <v>2</v>
      </c>
      <c r="H63" s="150" t="s">
        <v>462</v>
      </c>
      <c r="I63" s="148" t="s">
        <v>307</v>
      </c>
      <c r="J63" s="150" t="s">
        <v>462</v>
      </c>
      <c r="K63" s="148" t="s">
        <v>356</v>
      </c>
      <c r="L63" s="148" t="s">
        <v>353</v>
      </c>
    </row>
    <row r="64" spans="1:12" ht="25.5">
      <c r="A64" s="147" t="s">
        <v>300</v>
      </c>
      <c r="B64" s="148" t="s">
        <v>301</v>
      </c>
      <c r="C64" s="149" t="s">
        <v>302</v>
      </c>
      <c r="D64" s="148" t="s">
        <v>263</v>
      </c>
      <c r="E64" s="148" t="s">
        <v>463</v>
      </c>
      <c r="F64" s="149" t="s">
        <v>464</v>
      </c>
      <c r="G64" s="148">
        <v>2</v>
      </c>
      <c r="H64" s="150" t="s">
        <v>465</v>
      </c>
      <c r="I64" s="148" t="s">
        <v>307</v>
      </c>
      <c r="J64" s="150" t="s">
        <v>465</v>
      </c>
      <c r="K64" s="148" t="s">
        <v>356</v>
      </c>
      <c r="L64" s="148" t="s">
        <v>466</v>
      </c>
    </row>
    <row r="65" spans="1:12" ht="25.5">
      <c r="A65" s="147" t="s">
        <v>300</v>
      </c>
      <c r="B65" s="148" t="s">
        <v>301</v>
      </c>
      <c r="C65" s="149" t="s">
        <v>302</v>
      </c>
      <c r="D65" s="148" t="s">
        <v>263</v>
      </c>
      <c r="E65" s="148" t="s">
        <v>463</v>
      </c>
      <c r="F65" s="149" t="s">
        <v>467</v>
      </c>
      <c r="G65" s="148">
        <v>2</v>
      </c>
      <c r="H65" s="150" t="s">
        <v>468</v>
      </c>
      <c r="I65" s="148" t="s">
        <v>307</v>
      </c>
      <c r="J65" s="150" t="s">
        <v>468</v>
      </c>
      <c r="K65" s="148" t="s">
        <v>356</v>
      </c>
      <c r="L65" s="148" t="s">
        <v>466</v>
      </c>
    </row>
    <row r="66" spans="1:12" ht="25.5">
      <c r="A66" s="147" t="s">
        <v>300</v>
      </c>
      <c r="B66" s="148" t="s">
        <v>301</v>
      </c>
      <c r="C66" s="149" t="s">
        <v>302</v>
      </c>
      <c r="D66" s="148" t="s">
        <v>263</v>
      </c>
      <c r="E66" s="148" t="s">
        <v>469</v>
      </c>
      <c r="F66" s="149" t="s">
        <v>470</v>
      </c>
      <c r="G66" s="148">
        <v>2</v>
      </c>
      <c r="H66" s="150" t="s">
        <v>447</v>
      </c>
      <c r="I66" s="148" t="s">
        <v>307</v>
      </c>
      <c r="J66" s="150" t="s">
        <v>471</v>
      </c>
      <c r="K66" s="148" t="s">
        <v>356</v>
      </c>
      <c r="L66" s="148" t="s">
        <v>472</v>
      </c>
    </row>
    <row r="67" spans="1:12" ht="25.5">
      <c r="A67" s="288" t="s">
        <v>300</v>
      </c>
      <c r="B67" s="288" t="s">
        <v>301</v>
      </c>
      <c r="C67" s="289" t="s">
        <v>302</v>
      </c>
      <c r="D67" s="288" t="s">
        <v>263</v>
      </c>
      <c r="E67" s="288" t="s">
        <v>469</v>
      </c>
      <c r="F67" s="289" t="s">
        <v>473</v>
      </c>
      <c r="G67" s="288">
        <v>2</v>
      </c>
      <c r="H67" s="290" t="s">
        <v>474</v>
      </c>
      <c r="I67" s="288" t="s">
        <v>307</v>
      </c>
      <c r="J67" s="290" t="s">
        <v>475</v>
      </c>
      <c r="K67" s="288" t="s">
        <v>356</v>
      </c>
      <c r="L67" s="288" t="s">
        <v>472</v>
      </c>
    </row>
    <row r="68" spans="1:12" ht="13.5">
      <c r="A68" s="406" t="s">
        <v>300</v>
      </c>
      <c r="B68" s="406" t="s">
        <v>301</v>
      </c>
      <c r="C68" s="291" t="s">
        <v>302</v>
      </c>
      <c r="D68" s="406" t="s">
        <v>263</v>
      </c>
      <c r="E68" s="406" t="s">
        <v>476</v>
      </c>
      <c r="F68" s="408" t="s">
        <v>477</v>
      </c>
      <c r="G68" s="406">
        <v>2</v>
      </c>
      <c r="H68" s="413" t="s">
        <v>478</v>
      </c>
      <c r="I68" s="292" t="s">
        <v>479</v>
      </c>
      <c r="J68" s="293" t="s">
        <v>480</v>
      </c>
      <c r="K68" s="406" t="s">
        <v>481</v>
      </c>
      <c r="L68" s="417"/>
    </row>
    <row r="69" spans="1:12" ht="13.5">
      <c r="A69" s="412"/>
      <c r="B69" s="412"/>
      <c r="C69" s="149" t="s">
        <v>302</v>
      </c>
      <c r="D69" s="412"/>
      <c r="E69" s="412"/>
      <c r="F69" s="421"/>
      <c r="G69" s="412"/>
      <c r="H69" s="419"/>
      <c r="I69" s="152" t="s">
        <v>482</v>
      </c>
      <c r="J69" s="153" t="s">
        <v>483</v>
      </c>
      <c r="K69" s="412"/>
      <c r="L69" s="420"/>
    </row>
    <row r="70" spans="1:12" ht="13.5">
      <c r="A70" s="412"/>
      <c r="B70" s="412"/>
      <c r="C70" s="149" t="s">
        <v>302</v>
      </c>
      <c r="D70" s="412"/>
      <c r="E70" s="412"/>
      <c r="F70" s="421"/>
      <c r="G70" s="412"/>
      <c r="H70" s="419"/>
      <c r="I70" s="152" t="s">
        <v>484</v>
      </c>
      <c r="J70" s="153" t="s">
        <v>346</v>
      </c>
      <c r="K70" s="412"/>
      <c r="L70" s="420"/>
    </row>
    <row r="71" spans="1:12" ht="13.5">
      <c r="A71" s="412"/>
      <c r="B71" s="412"/>
      <c r="C71" s="149" t="s">
        <v>302</v>
      </c>
      <c r="D71" s="412"/>
      <c r="E71" s="412"/>
      <c r="F71" s="421"/>
      <c r="G71" s="412"/>
      <c r="H71" s="419"/>
      <c r="I71" s="152" t="s">
        <v>386</v>
      </c>
      <c r="J71" s="153" t="s">
        <v>485</v>
      </c>
      <c r="K71" s="412"/>
      <c r="L71" s="420"/>
    </row>
    <row r="72" spans="1:12" ht="13.5">
      <c r="A72" s="407"/>
      <c r="B72" s="407"/>
      <c r="C72" s="149" t="s">
        <v>302</v>
      </c>
      <c r="D72" s="407"/>
      <c r="E72" s="407"/>
      <c r="F72" s="409"/>
      <c r="G72" s="407"/>
      <c r="H72" s="414"/>
      <c r="I72" s="148" t="s">
        <v>486</v>
      </c>
      <c r="J72" s="150" t="s">
        <v>487</v>
      </c>
      <c r="K72" s="407"/>
      <c r="L72" s="418"/>
    </row>
    <row r="73" spans="1:12" ht="25.5">
      <c r="A73" s="147" t="s">
        <v>300</v>
      </c>
      <c r="B73" s="148" t="s">
        <v>301</v>
      </c>
      <c r="C73" s="149" t="s">
        <v>302</v>
      </c>
      <c r="D73" s="148" t="s">
        <v>263</v>
      </c>
      <c r="E73" s="148" t="s">
        <v>469</v>
      </c>
      <c r="F73" s="149" t="s">
        <v>488</v>
      </c>
      <c r="G73" s="148">
        <v>2</v>
      </c>
      <c r="H73" s="150" t="s">
        <v>489</v>
      </c>
      <c r="I73" s="148" t="s">
        <v>307</v>
      </c>
      <c r="J73" s="150" t="s">
        <v>489</v>
      </c>
      <c r="K73" s="148" t="s">
        <v>356</v>
      </c>
      <c r="L73" s="148" t="s">
        <v>362</v>
      </c>
    </row>
    <row r="74" spans="1:12" ht="25.5">
      <c r="A74" s="147" t="s">
        <v>300</v>
      </c>
      <c r="B74" s="148" t="s">
        <v>301</v>
      </c>
      <c r="C74" s="149" t="s">
        <v>302</v>
      </c>
      <c r="D74" s="148" t="s">
        <v>263</v>
      </c>
      <c r="E74" s="148" t="s">
        <v>469</v>
      </c>
      <c r="F74" s="149" t="s">
        <v>490</v>
      </c>
      <c r="G74" s="148">
        <v>2</v>
      </c>
      <c r="H74" s="150" t="s">
        <v>491</v>
      </c>
      <c r="I74" s="148" t="s">
        <v>307</v>
      </c>
      <c r="J74" s="150" t="s">
        <v>491</v>
      </c>
      <c r="K74" s="148" t="s">
        <v>356</v>
      </c>
      <c r="L74" s="148" t="s">
        <v>362</v>
      </c>
    </row>
    <row r="75" spans="1:12" ht="25.5">
      <c r="A75" s="147" t="s">
        <v>300</v>
      </c>
      <c r="B75" s="148" t="s">
        <v>301</v>
      </c>
      <c r="C75" s="149" t="s">
        <v>302</v>
      </c>
      <c r="D75" s="148" t="s">
        <v>263</v>
      </c>
      <c r="E75" s="148" t="s">
        <v>469</v>
      </c>
      <c r="F75" s="149" t="s">
        <v>492</v>
      </c>
      <c r="G75" s="148">
        <v>2</v>
      </c>
      <c r="H75" s="150" t="s">
        <v>493</v>
      </c>
      <c r="I75" s="148" t="s">
        <v>307</v>
      </c>
      <c r="J75" s="150" t="s">
        <v>493</v>
      </c>
      <c r="K75" s="148" t="s">
        <v>356</v>
      </c>
      <c r="L75" s="148" t="s">
        <v>362</v>
      </c>
    </row>
    <row r="76" spans="1:12" ht="25.5">
      <c r="A76" s="147" t="s">
        <v>300</v>
      </c>
      <c r="B76" s="148" t="s">
        <v>301</v>
      </c>
      <c r="C76" s="149" t="s">
        <v>302</v>
      </c>
      <c r="D76" s="148" t="s">
        <v>263</v>
      </c>
      <c r="E76" s="148" t="s">
        <v>469</v>
      </c>
      <c r="F76" s="149" t="s">
        <v>494</v>
      </c>
      <c r="G76" s="148">
        <v>2</v>
      </c>
      <c r="H76" s="150" t="s">
        <v>495</v>
      </c>
      <c r="I76" s="148" t="s">
        <v>307</v>
      </c>
      <c r="J76" s="150" t="s">
        <v>495</v>
      </c>
      <c r="K76" s="148" t="s">
        <v>356</v>
      </c>
      <c r="L76" s="148" t="s">
        <v>362</v>
      </c>
    </row>
    <row r="77" spans="1:12" ht="25.5">
      <c r="A77" s="147" t="s">
        <v>300</v>
      </c>
      <c r="B77" s="148" t="s">
        <v>301</v>
      </c>
      <c r="C77" s="149" t="s">
        <v>302</v>
      </c>
      <c r="D77" s="148" t="s">
        <v>263</v>
      </c>
      <c r="E77" s="148" t="s">
        <v>469</v>
      </c>
      <c r="F77" s="149" t="s">
        <v>496</v>
      </c>
      <c r="G77" s="148">
        <v>2</v>
      </c>
      <c r="H77" s="150" t="s">
        <v>394</v>
      </c>
      <c r="I77" s="148" t="s">
        <v>307</v>
      </c>
      <c r="J77" s="150" t="s">
        <v>497</v>
      </c>
      <c r="K77" s="148" t="s">
        <v>356</v>
      </c>
      <c r="L77" s="148" t="s">
        <v>472</v>
      </c>
    </row>
    <row r="78" spans="1:12" ht="25.5">
      <c r="A78" s="147" t="s">
        <v>300</v>
      </c>
      <c r="B78" s="148" t="s">
        <v>301</v>
      </c>
      <c r="C78" s="149" t="s">
        <v>302</v>
      </c>
      <c r="D78" s="148" t="s">
        <v>263</v>
      </c>
      <c r="E78" s="148" t="s">
        <v>469</v>
      </c>
      <c r="F78" s="149" t="s">
        <v>498</v>
      </c>
      <c r="G78" s="148">
        <v>2</v>
      </c>
      <c r="H78" s="150" t="s">
        <v>499</v>
      </c>
      <c r="I78" s="148" t="s">
        <v>307</v>
      </c>
      <c r="J78" s="150" t="s">
        <v>499</v>
      </c>
      <c r="K78" s="148" t="s">
        <v>356</v>
      </c>
      <c r="L78" s="148" t="s">
        <v>362</v>
      </c>
    </row>
    <row r="79" spans="1:12" ht="25.5">
      <c r="A79" s="147" t="s">
        <v>300</v>
      </c>
      <c r="B79" s="148" t="s">
        <v>301</v>
      </c>
      <c r="C79" s="149" t="s">
        <v>302</v>
      </c>
      <c r="D79" s="148" t="s">
        <v>263</v>
      </c>
      <c r="E79" s="148" t="s">
        <v>469</v>
      </c>
      <c r="F79" s="149" t="s">
        <v>500</v>
      </c>
      <c r="G79" s="148">
        <v>2</v>
      </c>
      <c r="H79" s="150" t="s">
        <v>501</v>
      </c>
      <c r="I79" s="148" t="s">
        <v>307</v>
      </c>
      <c r="J79" s="150" t="s">
        <v>501</v>
      </c>
      <c r="K79" s="148" t="s">
        <v>356</v>
      </c>
      <c r="L79" s="148" t="s">
        <v>362</v>
      </c>
    </row>
    <row r="80" spans="1:12" ht="25.5">
      <c r="A80" s="147" t="s">
        <v>300</v>
      </c>
      <c r="B80" s="148" t="s">
        <v>301</v>
      </c>
      <c r="C80" s="149" t="s">
        <v>302</v>
      </c>
      <c r="D80" s="148" t="s">
        <v>263</v>
      </c>
      <c r="E80" s="148" t="s">
        <v>469</v>
      </c>
      <c r="F80" s="149" t="s">
        <v>502</v>
      </c>
      <c r="G80" s="148">
        <v>2</v>
      </c>
      <c r="H80" s="150" t="s">
        <v>503</v>
      </c>
      <c r="I80" s="148" t="s">
        <v>307</v>
      </c>
      <c r="J80" s="150" t="s">
        <v>504</v>
      </c>
      <c r="K80" s="148" t="s">
        <v>356</v>
      </c>
      <c r="L80" s="148" t="s">
        <v>472</v>
      </c>
    </row>
    <row r="81" spans="1:12" ht="25.5">
      <c r="A81" s="147" t="s">
        <v>300</v>
      </c>
      <c r="B81" s="148" t="s">
        <v>301</v>
      </c>
      <c r="C81" s="149" t="s">
        <v>302</v>
      </c>
      <c r="D81" s="148" t="s">
        <v>263</v>
      </c>
      <c r="E81" s="148" t="s">
        <v>469</v>
      </c>
      <c r="F81" s="149" t="s">
        <v>505</v>
      </c>
      <c r="G81" s="148">
        <v>2</v>
      </c>
      <c r="H81" s="150" t="s">
        <v>506</v>
      </c>
      <c r="I81" s="148" t="s">
        <v>307</v>
      </c>
      <c r="J81" s="150" t="s">
        <v>506</v>
      </c>
      <c r="K81" s="148" t="s">
        <v>356</v>
      </c>
      <c r="L81" s="148" t="s">
        <v>362</v>
      </c>
    </row>
    <row r="82" spans="1:12" ht="25.5">
      <c r="A82" s="147" t="s">
        <v>300</v>
      </c>
      <c r="B82" s="148" t="s">
        <v>301</v>
      </c>
      <c r="C82" s="149" t="s">
        <v>302</v>
      </c>
      <c r="D82" s="148" t="s">
        <v>263</v>
      </c>
      <c r="E82" s="148" t="s">
        <v>463</v>
      </c>
      <c r="F82" s="149" t="s">
        <v>507</v>
      </c>
      <c r="G82" s="148">
        <v>2</v>
      </c>
      <c r="H82" s="150" t="s">
        <v>508</v>
      </c>
      <c r="I82" s="148" t="s">
        <v>307</v>
      </c>
      <c r="J82" s="150" t="s">
        <v>508</v>
      </c>
      <c r="K82" s="148" t="s">
        <v>356</v>
      </c>
      <c r="L82" s="148" t="s">
        <v>362</v>
      </c>
    </row>
    <row r="83" spans="1:12" ht="25.5">
      <c r="A83" s="147" t="s">
        <v>300</v>
      </c>
      <c r="B83" s="148" t="s">
        <v>301</v>
      </c>
      <c r="C83" s="149" t="s">
        <v>302</v>
      </c>
      <c r="D83" s="148" t="s">
        <v>263</v>
      </c>
      <c r="E83" s="148" t="s">
        <v>469</v>
      </c>
      <c r="F83" s="149" t="s">
        <v>509</v>
      </c>
      <c r="G83" s="148">
        <v>2</v>
      </c>
      <c r="H83" s="150" t="s">
        <v>510</v>
      </c>
      <c r="I83" s="148" t="s">
        <v>307</v>
      </c>
      <c r="J83" s="150" t="s">
        <v>510</v>
      </c>
      <c r="K83" s="148" t="s">
        <v>356</v>
      </c>
      <c r="L83" s="148" t="s">
        <v>362</v>
      </c>
    </row>
    <row r="84" spans="1:12" ht="25.5">
      <c r="A84" s="147" t="s">
        <v>300</v>
      </c>
      <c r="B84" s="148" t="s">
        <v>301</v>
      </c>
      <c r="C84" s="149" t="s">
        <v>302</v>
      </c>
      <c r="D84" s="148" t="s">
        <v>263</v>
      </c>
      <c r="E84" s="148" t="s">
        <v>469</v>
      </c>
      <c r="F84" s="149" t="s">
        <v>511</v>
      </c>
      <c r="G84" s="148">
        <v>2</v>
      </c>
      <c r="H84" s="150" t="s">
        <v>512</v>
      </c>
      <c r="I84" s="148" t="s">
        <v>307</v>
      </c>
      <c r="J84" s="150" t="s">
        <v>512</v>
      </c>
      <c r="K84" s="148" t="s">
        <v>356</v>
      </c>
      <c r="L84" s="148" t="s">
        <v>362</v>
      </c>
    </row>
    <row r="85" spans="1:12" ht="25.5">
      <c r="A85" s="147" t="s">
        <v>300</v>
      </c>
      <c r="B85" s="148" t="s">
        <v>301</v>
      </c>
      <c r="C85" s="149" t="s">
        <v>302</v>
      </c>
      <c r="D85" s="148" t="s">
        <v>263</v>
      </c>
      <c r="E85" s="148" t="s">
        <v>463</v>
      </c>
      <c r="F85" s="149" t="s">
        <v>513</v>
      </c>
      <c r="G85" s="148">
        <v>2</v>
      </c>
      <c r="H85" s="150" t="s">
        <v>407</v>
      </c>
      <c r="I85" s="148" t="s">
        <v>307</v>
      </c>
      <c r="J85" s="150" t="s">
        <v>514</v>
      </c>
      <c r="K85" s="148" t="s">
        <v>356</v>
      </c>
      <c r="L85" s="148" t="s">
        <v>472</v>
      </c>
    </row>
    <row r="86" spans="1:12" ht="25.5">
      <c r="A86" s="147" t="s">
        <v>300</v>
      </c>
      <c r="B86" s="148" t="s">
        <v>301</v>
      </c>
      <c r="C86" s="149" t="s">
        <v>302</v>
      </c>
      <c r="D86" s="148" t="s">
        <v>263</v>
      </c>
      <c r="E86" s="148" t="s">
        <v>463</v>
      </c>
      <c r="F86" s="149" t="s">
        <v>515</v>
      </c>
      <c r="G86" s="148">
        <v>2</v>
      </c>
      <c r="H86" s="150" t="s">
        <v>516</v>
      </c>
      <c r="I86" s="148" t="s">
        <v>307</v>
      </c>
      <c r="J86" s="150" t="s">
        <v>516</v>
      </c>
      <c r="K86" s="148" t="s">
        <v>356</v>
      </c>
      <c r="L86" s="148" t="s">
        <v>362</v>
      </c>
    </row>
    <row r="87" spans="1:12" ht="25.5">
      <c r="A87" s="147" t="s">
        <v>300</v>
      </c>
      <c r="B87" s="148" t="s">
        <v>301</v>
      </c>
      <c r="C87" s="149" t="s">
        <v>302</v>
      </c>
      <c r="D87" s="148" t="s">
        <v>263</v>
      </c>
      <c r="E87" s="148" t="s">
        <v>463</v>
      </c>
      <c r="F87" s="149" t="s">
        <v>517</v>
      </c>
      <c r="G87" s="148">
        <v>2</v>
      </c>
      <c r="H87" s="150" t="s">
        <v>495</v>
      </c>
      <c r="I87" s="148" t="s">
        <v>307</v>
      </c>
      <c r="J87" s="150" t="s">
        <v>495</v>
      </c>
      <c r="K87" s="148" t="s">
        <v>356</v>
      </c>
      <c r="L87" s="148" t="s">
        <v>362</v>
      </c>
    </row>
    <row r="88" spans="1:12" ht="25.5">
      <c r="A88" s="147" t="s">
        <v>300</v>
      </c>
      <c r="B88" s="148" t="s">
        <v>301</v>
      </c>
      <c r="C88" s="149" t="s">
        <v>302</v>
      </c>
      <c r="D88" s="148" t="s">
        <v>263</v>
      </c>
      <c r="E88" s="148" t="s">
        <v>463</v>
      </c>
      <c r="F88" s="149" t="s">
        <v>518</v>
      </c>
      <c r="G88" s="148">
        <v>2</v>
      </c>
      <c r="H88" s="150" t="s">
        <v>519</v>
      </c>
      <c r="I88" s="148" t="s">
        <v>307</v>
      </c>
      <c r="J88" s="150" t="s">
        <v>519</v>
      </c>
      <c r="K88" s="148" t="s">
        <v>356</v>
      </c>
      <c r="L88" s="148" t="s">
        <v>472</v>
      </c>
    </row>
    <row r="89" spans="1:12" ht="25.5">
      <c r="A89" s="288" t="s">
        <v>300</v>
      </c>
      <c r="B89" s="288" t="s">
        <v>301</v>
      </c>
      <c r="C89" s="289" t="s">
        <v>302</v>
      </c>
      <c r="D89" s="288" t="s">
        <v>263</v>
      </c>
      <c r="E89" s="288" t="s">
        <v>463</v>
      </c>
      <c r="F89" s="289">
        <v>286</v>
      </c>
      <c r="G89" s="288">
        <v>2</v>
      </c>
      <c r="H89" s="290" t="s">
        <v>520</v>
      </c>
      <c r="I89" s="288" t="s">
        <v>307</v>
      </c>
      <c r="J89" s="290" t="s">
        <v>521</v>
      </c>
      <c r="K89" s="288" t="s">
        <v>356</v>
      </c>
      <c r="L89" s="288" t="s">
        <v>362</v>
      </c>
    </row>
    <row r="90" spans="1:12" ht="25.5">
      <c r="A90" s="288" t="s">
        <v>300</v>
      </c>
      <c r="B90" s="288" t="s">
        <v>301</v>
      </c>
      <c r="C90" s="289" t="s">
        <v>302</v>
      </c>
      <c r="D90" s="288" t="s">
        <v>263</v>
      </c>
      <c r="E90" s="288" t="s">
        <v>463</v>
      </c>
      <c r="F90" s="289" t="s">
        <v>522</v>
      </c>
      <c r="G90" s="288">
        <v>3</v>
      </c>
      <c r="H90" s="290" t="s">
        <v>385</v>
      </c>
      <c r="I90" s="288" t="s">
        <v>307</v>
      </c>
      <c r="J90" s="290" t="s">
        <v>385</v>
      </c>
      <c r="K90" s="288" t="s">
        <v>356</v>
      </c>
      <c r="L90" s="288" t="s">
        <v>362</v>
      </c>
    </row>
    <row r="91" spans="1:12" ht="25.5">
      <c r="A91" s="147" t="s">
        <v>300</v>
      </c>
      <c r="B91" s="148" t="s">
        <v>301</v>
      </c>
      <c r="C91" s="149" t="s">
        <v>302</v>
      </c>
      <c r="D91" s="148" t="s">
        <v>263</v>
      </c>
      <c r="E91" s="148" t="s">
        <v>463</v>
      </c>
      <c r="F91" s="149" t="s">
        <v>523</v>
      </c>
      <c r="G91" s="148">
        <v>3</v>
      </c>
      <c r="H91" s="150" t="s">
        <v>524</v>
      </c>
      <c r="I91" s="148" t="s">
        <v>307</v>
      </c>
      <c r="J91" s="150" t="s">
        <v>524</v>
      </c>
      <c r="K91" s="148" t="s">
        <v>356</v>
      </c>
      <c r="L91" s="148" t="s">
        <v>362</v>
      </c>
    </row>
    <row r="92" spans="1:12" ht="25.5">
      <c r="A92" s="147" t="s">
        <v>300</v>
      </c>
      <c r="B92" s="148" t="s">
        <v>301</v>
      </c>
      <c r="C92" s="149" t="s">
        <v>302</v>
      </c>
      <c r="D92" s="148" t="s">
        <v>263</v>
      </c>
      <c r="E92" s="148" t="s">
        <v>469</v>
      </c>
      <c r="F92" s="149" t="s">
        <v>525</v>
      </c>
      <c r="G92" s="148">
        <v>3</v>
      </c>
      <c r="H92" s="150" t="s">
        <v>526</v>
      </c>
      <c r="I92" s="148" t="s">
        <v>307</v>
      </c>
      <c r="J92" s="150" t="s">
        <v>526</v>
      </c>
      <c r="K92" s="148" t="s">
        <v>356</v>
      </c>
      <c r="L92" s="148" t="s">
        <v>362</v>
      </c>
    </row>
    <row r="93" spans="1:12" ht="25.5">
      <c r="A93" s="147" t="s">
        <v>300</v>
      </c>
      <c r="B93" s="148" t="s">
        <v>301</v>
      </c>
      <c r="C93" s="149" t="s">
        <v>302</v>
      </c>
      <c r="D93" s="148" t="s">
        <v>263</v>
      </c>
      <c r="E93" s="148" t="s">
        <v>463</v>
      </c>
      <c r="F93" s="149" t="s">
        <v>527</v>
      </c>
      <c r="G93" s="148">
        <v>3</v>
      </c>
      <c r="H93" s="150" t="s">
        <v>528</v>
      </c>
      <c r="I93" s="148" t="s">
        <v>307</v>
      </c>
      <c r="J93" s="150" t="s">
        <v>528</v>
      </c>
      <c r="K93" s="148" t="s">
        <v>356</v>
      </c>
      <c r="L93" s="148" t="s">
        <v>362</v>
      </c>
    </row>
    <row r="94" spans="1:12" ht="25.5">
      <c r="A94" s="147" t="s">
        <v>300</v>
      </c>
      <c r="B94" s="148" t="s">
        <v>301</v>
      </c>
      <c r="C94" s="149" t="s">
        <v>302</v>
      </c>
      <c r="D94" s="148" t="s">
        <v>263</v>
      </c>
      <c r="E94" s="148" t="s">
        <v>463</v>
      </c>
      <c r="F94" s="149" t="s">
        <v>529</v>
      </c>
      <c r="G94" s="148">
        <v>3</v>
      </c>
      <c r="H94" s="150" t="s">
        <v>530</v>
      </c>
      <c r="I94" s="148" t="s">
        <v>307</v>
      </c>
      <c r="J94" s="150" t="s">
        <v>530</v>
      </c>
      <c r="K94" s="148" t="s">
        <v>356</v>
      </c>
      <c r="L94" s="148" t="s">
        <v>362</v>
      </c>
    </row>
    <row r="95" spans="1:12" ht="25.5">
      <c r="A95" s="147" t="s">
        <v>300</v>
      </c>
      <c r="B95" s="148" t="s">
        <v>301</v>
      </c>
      <c r="C95" s="149" t="s">
        <v>302</v>
      </c>
      <c r="D95" s="148" t="s">
        <v>263</v>
      </c>
      <c r="E95" s="148" t="s">
        <v>463</v>
      </c>
      <c r="F95" s="149" t="s">
        <v>531</v>
      </c>
      <c r="G95" s="148">
        <v>3</v>
      </c>
      <c r="H95" s="150" t="s">
        <v>532</v>
      </c>
      <c r="I95" s="148" t="s">
        <v>307</v>
      </c>
      <c r="J95" s="150" t="s">
        <v>532</v>
      </c>
      <c r="K95" s="148" t="s">
        <v>356</v>
      </c>
      <c r="L95" s="148" t="s">
        <v>362</v>
      </c>
    </row>
    <row r="96" spans="1:12" ht="25.5">
      <c r="A96" s="147" t="s">
        <v>300</v>
      </c>
      <c r="B96" s="148" t="s">
        <v>301</v>
      </c>
      <c r="C96" s="149" t="s">
        <v>302</v>
      </c>
      <c r="D96" s="148" t="s">
        <v>263</v>
      </c>
      <c r="E96" s="148" t="s">
        <v>463</v>
      </c>
      <c r="F96" s="149" t="s">
        <v>533</v>
      </c>
      <c r="G96" s="148">
        <v>3</v>
      </c>
      <c r="H96" s="150" t="s">
        <v>534</v>
      </c>
      <c r="I96" s="148" t="s">
        <v>307</v>
      </c>
      <c r="J96" s="150" t="s">
        <v>534</v>
      </c>
      <c r="K96" s="148" t="s">
        <v>356</v>
      </c>
      <c r="L96" s="148" t="s">
        <v>362</v>
      </c>
    </row>
    <row r="97" spans="1:12" ht="25.5">
      <c r="A97" s="147" t="s">
        <v>300</v>
      </c>
      <c r="B97" s="148" t="s">
        <v>301</v>
      </c>
      <c r="C97" s="149" t="s">
        <v>302</v>
      </c>
      <c r="D97" s="148" t="s">
        <v>535</v>
      </c>
      <c r="E97" s="148" t="s">
        <v>536</v>
      </c>
      <c r="F97" s="149">
        <v>120</v>
      </c>
      <c r="G97" s="148">
        <v>1</v>
      </c>
      <c r="H97" s="150" t="s">
        <v>537</v>
      </c>
      <c r="I97" s="148" t="s">
        <v>307</v>
      </c>
      <c r="J97" s="150" t="s">
        <v>538</v>
      </c>
      <c r="K97" s="148" t="s">
        <v>435</v>
      </c>
      <c r="L97" s="148" t="s">
        <v>539</v>
      </c>
    </row>
    <row r="98" spans="1:12" ht="25.5">
      <c r="A98" s="147" t="s">
        <v>300</v>
      </c>
      <c r="B98" s="148" t="s">
        <v>301</v>
      </c>
      <c r="C98" s="149" t="s">
        <v>302</v>
      </c>
      <c r="D98" s="148" t="s">
        <v>535</v>
      </c>
      <c r="E98" s="148" t="s">
        <v>536</v>
      </c>
      <c r="F98" s="149">
        <v>489</v>
      </c>
      <c r="G98" s="148">
        <v>3</v>
      </c>
      <c r="H98" s="150" t="s">
        <v>540</v>
      </c>
      <c r="I98" s="148" t="s">
        <v>307</v>
      </c>
      <c r="J98" s="150" t="s">
        <v>541</v>
      </c>
      <c r="K98" s="148" t="s">
        <v>435</v>
      </c>
      <c r="L98" s="148" t="s">
        <v>542</v>
      </c>
    </row>
    <row r="99" spans="1:12" ht="25.5">
      <c r="A99" s="147" t="s">
        <v>300</v>
      </c>
      <c r="B99" s="148" t="s">
        <v>301</v>
      </c>
      <c r="C99" s="149" t="s">
        <v>302</v>
      </c>
      <c r="D99" s="148" t="s">
        <v>535</v>
      </c>
      <c r="E99" s="148" t="s">
        <v>536</v>
      </c>
      <c r="F99" s="149" t="s">
        <v>543</v>
      </c>
      <c r="G99" s="148">
        <v>12</v>
      </c>
      <c r="H99" s="150" t="s">
        <v>544</v>
      </c>
      <c r="I99" s="148" t="s">
        <v>545</v>
      </c>
      <c r="J99" s="150" t="s">
        <v>544</v>
      </c>
      <c r="K99" s="148" t="s">
        <v>546</v>
      </c>
      <c r="L99" s="151"/>
    </row>
    <row r="100" spans="1:12" ht="13.5">
      <c r="A100" s="406" t="s">
        <v>300</v>
      </c>
      <c r="B100" s="406" t="s">
        <v>301</v>
      </c>
      <c r="C100" s="149" t="s">
        <v>302</v>
      </c>
      <c r="D100" s="406" t="s">
        <v>236</v>
      </c>
      <c r="E100" s="406" t="s">
        <v>547</v>
      </c>
      <c r="F100" s="408" t="s">
        <v>241</v>
      </c>
      <c r="G100" s="406">
        <v>1</v>
      </c>
      <c r="H100" s="413" t="s">
        <v>548</v>
      </c>
      <c r="I100" s="152" t="s">
        <v>549</v>
      </c>
      <c r="J100" s="153" t="s">
        <v>550</v>
      </c>
      <c r="K100" s="406" t="s">
        <v>551</v>
      </c>
      <c r="L100" s="417"/>
    </row>
    <row r="101" spans="1:12" ht="13.5">
      <c r="A101" s="412"/>
      <c r="B101" s="412"/>
      <c r="C101" s="149" t="s">
        <v>302</v>
      </c>
      <c r="D101" s="412"/>
      <c r="E101" s="412"/>
      <c r="F101" s="421"/>
      <c r="G101" s="412"/>
      <c r="H101" s="419"/>
      <c r="I101" s="152" t="s">
        <v>397</v>
      </c>
      <c r="J101" s="153" t="s">
        <v>552</v>
      </c>
      <c r="K101" s="412"/>
      <c r="L101" s="420"/>
    </row>
    <row r="102" spans="1:12" ht="13.5">
      <c r="A102" s="412"/>
      <c r="B102" s="412"/>
      <c r="C102" s="149" t="s">
        <v>302</v>
      </c>
      <c r="D102" s="412"/>
      <c r="E102" s="412"/>
      <c r="F102" s="421"/>
      <c r="G102" s="412"/>
      <c r="H102" s="419"/>
      <c r="I102" s="152" t="s">
        <v>377</v>
      </c>
      <c r="J102" s="153" t="s">
        <v>553</v>
      </c>
      <c r="K102" s="412"/>
      <c r="L102" s="420"/>
    </row>
    <row r="103" spans="1:12" ht="13.5">
      <c r="A103" s="412"/>
      <c r="B103" s="412"/>
      <c r="C103" s="149" t="s">
        <v>302</v>
      </c>
      <c r="D103" s="412"/>
      <c r="E103" s="412"/>
      <c r="F103" s="421"/>
      <c r="G103" s="412"/>
      <c r="H103" s="419"/>
      <c r="I103" s="152" t="s">
        <v>554</v>
      </c>
      <c r="J103" s="153" t="s">
        <v>555</v>
      </c>
      <c r="K103" s="412"/>
      <c r="L103" s="420"/>
    </row>
    <row r="104" spans="1:12" ht="13.5">
      <c r="A104" s="412"/>
      <c r="B104" s="412"/>
      <c r="C104" s="149" t="s">
        <v>302</v>
      </c>
      <c r="D104" s="412"/>
      <c r="E104" s="412"/>
      <c r="F104" s="421"/>
      <c r="G104" s="412"/>
      <c r="H104" s="419"/>
      <c r="I104" s="152" t="s">
        <v>556</v>
      </c>
      <c r="J104" s="153" t="s">
        <v>557</v>
      </c>
      <c r="K104" s="412"/>
      <c r="L104" s="420"/>
    </row>
    <row r="105" spans="1:12" ht="13.5">
      <c r="A105" s="412"/>
      <c r="B105" s="412"/>
      <c r="C105" s="149" t="s">
        <v>302</v>
      </c>
      <c r="D105" s="412"/>
      <c r="E105" s="412"/>
      <c r="F105" s="421"/>
      <c r="G105" s="412"/>
      <c r="H105" s="419"/>
      <c r="I105" s="152" t="s">
        <v>479</v>
      </c>
      <c r="J105" s="153" t="s">
        <v>558</v>
      </c>
      <c r="K105" s="412"/>
      <c r="L105" s="420"/>
    </row>
    <row r="106" spans="1:12" ht="13.5">
      <c r="A106" s="407"/>
      <c r="B106" s="407"/>
      <c r="C106" s="149" t="s">
        <v>302</v>
      </c>
      <c r="D106" s="407"/>
      <c r="E106" s="407"/>
      <c r="F106" s="409"/>
      <c r="G106" s="407"/>
      <c r="H106" s="414"/>
      <c r="I106" s="148" t="s">
        <v>393</v>
      </c>
      <c r="J106" s="150" t="s">
        <v>559</v>
      </c>
      <c r="K106" s="407"/>
      <c r="L106" s="418"/>
    </row>
    <row r="107" spans="1:12" ht="13.5">
      <c r="A107" s="406" t="s">
        <v>300</v>
      </c>
      <c r="B107" s="406" t="s">
        <v>301</v>
      </c>
      <c r="C107" s="149" t="s">
        <v>302</v>
      </c>
      <c r="D107" s="406" t="s">
        <v>236</v>
      </c>
      <c r="E107" s="406" t="s">
        <v>547</v>
      </c>
      <c r="F107" s="408" t="s">
        <v>247</v>
      </c>
      <c r="G107" s="406">
        <v>2</v>
      </c>
      <c r="H107" s="413" t="s">
        <v>560</v>
      </c>
      <c r="I107" s="152" t="s">
        <v>370</v>
      </c>
      <c r="J107" s="153" t="s">
        <v>561</v>
      </c>
      <c r="K107" s="406" t="s">
        <v>551</v>
      </c>
      <c r="L107" s="417"/>
    </row>
    <row r="108" spans="1:12" ht="13.5">
      <c r="A108" s="412"/>
      <c r="B108" s="412"/>
      <c r="C108" s="149" t="s">
        <v>302</v>
      </c>
      <c r="D108" s="412"/>
      <c r="E108" s="412"/>
      <c r="F108" s="421"/>
      <c r="G108" s="412"/>
      <c r="H108" s="419"/>
      <c r="I108" s="152" t="s">
        <v>374</v>
      </c>
      <c r="J108" s="153" t="s">
        <v>562</v>
      </c>
      <c r="K108" s="412"/>
      <c r="L108" s="420"/>
    </row>
    <row r="109" spans="1:12" ht="13.5">
      <c r="A109" s="407"/>
      <c r="B109" s="407"/>
      <c r="C109" s="149" t="s">
        <v>302</v>
      </c>
      <c r="D109" s="407"/>
      <c r="E109" s="407"/>
      <c r="F109" s="409"/>
      <c r="G109" s="407"/>
      <c r="H109" s="414"/>
      <c r="I109" s="148" t="s">
        <v>563</v>
      </c>
      <c r="J109" s="150" t="s">
        <v>564</v>
      </c>
      <c r="K109" s="407"/>
      <c r="L109" s="418"/>
    </row>
    <row r="110" spans="1:12" ht="13.5">
      <c r="A110" s="406" t="s">
        <v>300</v>
      </c>
      <c r="B110" s="406" t="s">
        <v>301</v>
      </c>
      <c r="C110" s="149" t="s">
        <v>302</v>
      </c>
      <c r="D110" s="406" t="s">
        <v>236</v>
      </c>
      <c r="E110" s="406" t="s">
        <v>547</v>
      </c>
      <c r="F110" s="408" t="s">
        <v>248</v>
      </c>
      <c r="G110" s="406">
        <v>2</v>
      </c>
      <c r="H110" s="413" t="s">
        <v>565</v>
      </c>
      <c r="I110" s="152" t="s">
        <v>370</v>
      </c>
      <c r="J110" s="153" t="s">
        <v>566</v>
      </c>
      <c r="K110" s="406" t="s">
        <v>551</v>
      </c>
      <c r="L110" s="417"/>
    </row>
    <row r="111" spans="1:12" ht="13.5">
      <c r="A111" s="412"/>
      <c r="B111" s="412"/>
      <c r="C111" s="149" t="s">
        <v>302</v>
      </c>
      <c r="D111" s="412"/>
      <c r="E111" s="412"/>
      <c r="F111" s="421"/>
      <c r="G111" s="412"/>
      <c r="H111" s="419"/>
      <c r="I111" s="152" t="s">
        <v>374</v>
      </c>
      <c r="J111" s="153" t="s">
        <v>567</v>
      </c>
      <c r="K111" s="412"/>
      <c r="L111" s="420"/>
    </row>
    <row r="112" spans="1:12" ht="13.5">
      <c r="A112" s="407"/>
      <c r="B112" s="407"/>
      <c r="C112" s="149" t="s">
        <v>302</v>
      </c>
      <c r="D112" s="407"/>
      <c r="E112" s="407"/>
      <c r="F112" s="409"/>
      <c r="G112" s="407"/>
      <c r="H112" s="414"/>
      <c r="I112" s="148" t="s">
        <v>563</v>
      </c>
      <c r="J112" s="150" t="s">
        <v>568</v>
      </c>
      <c r="K112" s="407"/>
      <c r="L112" s="418"/>
    </row>
    <row r="113" spans="1:12" ht="25.5">
      <c r="A113" s="147" t="s">
        <v>300</v>
      </c>
      <c r="B113" s="148" t="s">
        <v>301</v>
      </c>
      <c r="C113" s="149" t="s">
        <v>302</v>
      </c>
      <c r="D113" s="148" t="s">
        <v>236</v>
      </c>
      <c r="E113" s="148" t="s">
        <v>547</v>
      </c>
      <c r="F113" s="149" t="s">
        <v>249</v>
      </c>
      <c r="G113" s="148">
        <v>2</v>
      </c>
      <c r="H113" s="150" t="s">
        <v>569</v>
      </c>
      <c r="I113" s="148" t="s">
        <v>570</v>
      </c>
      <c r="J113" s="150" t="s">
        <v>569</v>
      </c>
      <c r="K113" s="148" t="s">
        <v>551</v>
      </c>
      <c r="L113" s="151"/>
    </row>
    <row r="114" spans="1:12" ht="13.5">
      <c r="A114" s="406" t="s">
        <v>300</v>
      </c>
      <c r="B114" s="406" t="s">
        <v>301</v>
      </c>
      <c r="C114" s="149" t="s">
        <v>302</v>
      </c>
      <c r="D114" s="406" t="s">
        <v>236</v>
      </c>
      <c r="E114" s="406" t="s">
        <v>547</v>
      </c>
      <c r="F114" s="408" t="s">
        <v>250</v>
      </c>
      <c r="G114" s="406">
        <v>2</v>
      </c>
      <c r="H114" s="413" t="s">
        <v>571</v>
      </c>
      <c r="I114" s="152" t="s">
        <v>397</v>
      </c>
      <c r="J114" s="153" t="s">
        <v>572</v>
      </c>
      <c r="K114" s="406" t="s">
        <v>551</v>
      </c>
      <c r="L114" s="417"/>
    </row>
    <row r="115" spans="1:12" ht="13.5">
      <c r="A115" s="412"/>
      <c r="B115" s="412"/>
      <c r="C115" s="149" t="s">
        <v>302</v>
      </c>
      <c r="D115" s="412"/>
      <c r="E115" s="412"/>
      <c r="F115" s="421"/>
      <c r="G115" s="412"/>
      <c r="H115" s="419"/>
      <c r="I115" s="152" t="s">
        <v>397</v>
      </c>
      <c r="J115" s="153" t="s">
        <v>573</v>
      </c>
      <c r="K115" s="412"/>
      <c r="L115" s="420"/>
    </row>
    <row r="116" spans="1:12" ht="13.5">
      <c r="A116" s="412"/>
      <c r="B116" s="412"/>
      <c r="C116" s="149" t="s">
        <v>302</v>
      </c>
      <c r="D116" s="412"/>
      <c r="E116" s="412"/>
      <c r="F116" s="421"/>
      <c r="G116" s="412"/>
      <c r="H116" s="419"/>
      <c r="I116" s="152" t="s">
        <v>444</v>
      </c>
      <c r="J116" s="153" t="s">
        <v>574</v>
      </c>
      <c r="K116" s="412"/>
      <c r="L116" s="420"/>
    </row>
    <row r="117" spans="1:12" ht="13.5">
      <c r="A117" s="412"/>
      <c r="B117" s="412"/>
      <c r="C117" s="149" t="s">
        <v>302</v>
      </c>
      <c r="D117" s="412"/>
      <c r="E117" s="412"/>
      <c r="F117" s="421"/>
      <c r="G117" s="412"/>
      <c r="H117" s="419"/>
      <c r="I117" s="152" t="s">
        <v>370</v>
      </c>
      <c r="J117" s="153" t="s">
        <v>575</v>
      </c>
      <c r="K117" s="412"/>
      <c r="L117" s="420"/>
    </row>
    <row r="118" spans="1:12" ht="13.5">
      <c r="A118" s="412"/>
      <c r="B118" s="412"/>
      <c r="C118" s="149" t="s">
        <v>302</v>
      </c>
      <c r="D118" s="412"/>
      <c r="E118" s="412"/>
      <c r="F118" s="421"/>
      <c r="G118" s="412"/>
      <c r="H118" s="419"/>
      <c r="I118" s="152" t="s">
        <v>374</v>
      </c>
      <c r="J118" s="153" t="s">
        <v>576</v>
      </c>
      <c r="K118" s="412"/>
      <c r="L118" s="420"/>
    </row>
    <row r="119" spans="1:12" ht="13.5">
      <c r="A119" s="412"/>
      <c r="B119" s="412"/>
      <c r="C119" s="149" t="s">
        <v>302</v>
      </c>
      <c r="D119" s="412"/>
      <c r="E119" s="412"/>
      <c r="F119" s="421"/>
      <c r="G119" s="412"/>
      <c r="H119" s="419"/>
      <c r="I119" s="152" t="s">
        <v>374</v>
      </c>
      <c r="J119" s="153" t="s">
        <v>537</v>
      </c>
      <c r="K119" s="412"/>
      <c r="L119" s="420"/>
    </row>
    <row r="120" spans="1:12" ht="13.5">
      <c r="A120" s="407"/>
      <c r="B120" s="407"/>
      <c r="C120" s="149" t="s">
        <v>302</v>
      </c>
      <c r="D120" s="407"/>
      <c r="E120" s="407"/>
      <c r="F120" s="409"/>
      <c r="G120" s="407"/>
      <c r="H120" s="414"/>
      <c r="I120" s="148" t="s">
        <v>393</v>
      </c>
      <c r="J120" s="150" t="s">
        <v>577</v>
      </c>
      <c r="K120" s="407"/>
      <c r="L120" s="418"/>
    </row>
    <row r="121" spans="1:12" ht="13.5">
      <c r="A121" s="406" t="s">
        <v>300</v>
      </c>
      <c r="B121" s="406" t="s">
        <v>301</v>
      </c>
      <c r="C121" s="149" t="s">
        <v>302</v>
      </c>
      <c r="D121" s="406" t="s">
        <v>236</v>
      </c>
      <c r="E121" s="406" t="s">
        <v>547</v>
      </c>
      <c r="F121" s="408" t="s">
        <v>251</v>
      </c>
      <c r="G121" s="406">
        <v>2</v>
      </c>
      <c r="H121" s="413" t="s">
        <v>578</v>
      </c>
      <c r="I121" s="152" t="s">
        <v>549</v>
      </c>
      <c r="J121" s="153" t="s">
        <v>579</v>
      </c>
      <c r="K121" s="406" t="s">
        <v>551</v>
      </c>
      <c r="L121" s="417"/>
    </row>
    <row r="122" spans="1:12" ht="13.5">
      <c r="A122" s="407"/>
      <c r="B122" s="407"/>
      <c r="C122" s="149" t="s">
        <v>302</v>
      </c>
      <c r="D122" s="407"/>
      <c r="E122" s="407"/>
      <c r="F122" s="409"/>
      <c r="G122" s="407"/>
      <c r="H122" s="414"/>
      <c r="I122" s="148" t="s">
        <v>397</v>
      </c>
      <c r="J122" s="150" t="s">
        <v>580</v>
      </c>
      <c r="K122" s="407"/>
      <c r="L122" s="418"/>
    </row>
    <row r="123" spans="1:12" ht="13.5">
      <c r="A123" s="406" t="s">
        <v>300</v>
      </c>
      <c r="B123" s="406" t="s">
        <v>301</v>
      </c>
      <c r="C123" s="149" t="s">
        <v>302</v>
      </c>
      <c r="D123" s="406" t="s">
        <v>236</v>
      </c>
      <c r="E123" s="406" t="s">
        <v>547</v>
      </c>
      <c r="F123" s="408" t="s">
        <v>252</v>
      </c>
      <c r="G123" s="406">
        <v>2</v>
      </c>
      <c r="H123" s="413" t="s">
        <v>581</v>
      </c>
      <c r="I123" s="152" t="s">
        <v>549</v>
      </c>
      <c r="J123" s="153" t="s">
        <v>582</v>
      </c>
      <c r="K123" s="406" t="s">
        <v>551</v>
      </c>
      <c r="L123" s="417"/>
    </row>
    <row r="124" spans="1:12" ht="13.5">
      <c r="A124" s="412"/>
      <c r="B124" s="412"/>
      <c r="C124" s="149" t="s">
        <v>302</v>
      </c>
      <c r="D124" s="412"/>
      <c r="E124" s="412"/>
      <c r="F124" s="421"/>
      <c r="G124" s="412"/>
      <c r="H124" s="419"/>
      <c r="I124" s="152" t="s">
        <v>397</v>
      </c>
      <c r="J124" s="153" t="s">
        <v>583</v>
      </c>
      <c r="K124" s="412"/>
      <c r="L124" s="420"/>
    </row>
    <row r="125" spans="1:12" ht="13.5">
      <c r="A125" s="412"/>
      <c r="B125" s="412"/>
      <c r="C125" s="149" t="s">
        <v>302</v>
      </c>
      <c r="D125" s="412"/>
      <c r="E125" s="412"/>
      <c r="F125" s="421"/>
      <c r="G125" s="412"/>
      <c r="H125" s="419"/>
      <c r="I125" s="152" t="s">
        <v>377</v>
      </c>
      <c r="J125" s="153" t="s">
        <v>584</v>
      </c>
      <c r="K125" s="412"/>
      <c r="L125" s="420"/>
    </row>
    <row r="126" spans="1:12" ht="13.5">
      <c r="A126" s="412"/>
      <c r="B126" s="412"/>
      <c r="C126" s="149" t="s">
        <v>302</v>
      </c>
      <c r="D126" s="412"/>
      <c r="E126" s="412"/>
      <c r="F126" s="421"/>
      <c r="G126" s="412"/>
      <c r="H126" s="419"/>
      <c r="I126" s="152" t="s">
        <v>554</v>
      </c>
      <c r="J126" s="153" t="s">
        <v>585</v>
      </c>
      <c r="K126" s="412"/>
      <c r="L126" s="420"/>
    </row>
    <row r="127" spans="1:12" ht="13.5">
      <c r="A127" s="412"/>
      <c r="B127" s="412"/>
      <c r="C127" s="149" t="s">
        <v>302</v>
      </c>
      <c r="D127" s="412"/>
      <c r="E127" s="412"/>
      <c r="F127" s="421"/>
      <c r="G127" s="412"/>
      <c r="H127" s="419"/>
      <c r="I127" s="152" t="s">
        <v>586</v>
      </c>
      <c r="J127" s="153" t="s">
        <v>587</v>
      </c>
      <c r="K127" s="412"/>
      <c r="L127" s="420"/>
    </row>
    <row r="128" spans="1:12" ht="13.5">
      <c r="A128" s="407"/>
      <c r="B128" s="407"/>
      <c r="C128" s="149" t="s">
        <v>302</v>
      </c>
      <c r="D128" s="407"/>
      <c r="E128" s="407"/>
      <c r="F128" s="409"/>
      <c r="G128" s="407"/>
      <c r="H128" s="414"/>
      <c r="I128" s="148" t="s">
        <v>588</v>
      </c>
      <c r="J128" s="150" t="s">
        <v>589</v>
      </c>
      <c r="K128" s="407"/>
      <c r="L128" s="418"/>
    </row>
    <row r="129" spans="1:12" ht="25.5">
      <c r="A129" s="147" t="s">
        <v>300</v>
      </c>
      <c r="B129" s="148" t="s">
        <v>301</v>
      </c>
      <c r="C129" s="149" t="s">
        <v>302</v>
      </c>
      <c r="D129" s="148" t="s">
        <v>236</v>
      </c>
      <c r="E129" s="148" t="s">
        <v>547</v>
      </c>
      <c r="F129" s="149" t="s">
        <v>590</v>
      </c>
      <c r="G129" s="148">
        <v>2</v>
      </c>
      <c r="H129" s="150" t="s">
        <v>591</v>
      </c>
      <c r="I129" s="148" t="s">
        <v>307</v>
      </c>
      <c r="J129" s="150" t="s">
        <v>591</v>
      </c>
      <c r="K129" s="148" t="s">
        <v>551</v>
      </c>
      <c r="L129" s="151"/>
    </row>
    <row r="130" spans="1:12" ht="13.5">
      <c r="A130" s="406" t="s">
        <v>300</v>
      </c>
      <c r="B130" s="406" t="s">
        <v>301</v>
      </c>
      <c r="C130" s="149" t="s">
        <v>302</v>
      </c>
      <c r="D130" s="406" t="s">
        <v>236</v>
      </c>
      <c r="E130" s="406" t="s">
        <v>592</v>
      </c>
      <c r="F130" s="408" t="s">
        <v>593</v>
      </c>
      <c r="G130" s="406">
        <v>2</v>
      </c>
      <c r="H130" s="413" t="s">
        <v>594</v>
      </c>
      <c r="I130" s="152" t="s">
        <v>397</v>
      </c>
      <c r="J130" s="153" t="s">
        <v>595</v>
      </c>
      <c r="K130" s="406" t="s">
        <v>596</v>
      </c>
      <c r="L130" s="417"/>
    </row>
    <row r="131" spans="1:12" ht="13.5">
      <c r="A131" s="407"/>
      <c r="B131" s="407"/>
      <c r="C131" s="149" t="s">
        <v>302</v>
      </c>
      <c r="D131" s="407"/>
      <c r="E131" s="407"/>
      <c r="F131" s="409"/>
      <c r="G131" s="407"/>
      <c r="H131" s="414"/>
      <c r="I131" s="148" t="s">
        <v>402</v>
      </c>
      <c r="J131" s="150" t="s">
        <v>597</v>
      </c>
      <c r="K131" s="407"/>
      <c r="L131" s="418"/>
    </row>
    <row r="132" spans="1:12" ht="13.5">
      <c r="A132" s="406" t="s">
        <v>300</v>
      </c>
      <c r="B132" s="406" t="s">
        <v>301</v>
      </c>
      <c r="C132" s="149" t="s">
        <v>302</v>
      </c>
      <c r="D132" s="406" t="s">
        <v>236</v>
      </c>
      <c r="E132" s="406" t="s">
        <v>592</v>
      </c>
      <c r="F132" s="408" t="s">
        <v>598</v>
      </c>
      <c r="G132" s="406">
        <v>2</v>
      </c>
      <c r="H132" s="413" t="s">
        <v>599</v>
      </c>
      <c r="I132" s="152" t="s">
        <v>397</v>
      </c>
      <c r="J132" s="153" t="s">
        <v>600</v>
      </c>
      <c r="K132" s="406" t="s">
        <v>596</v>
      </c>
      <c r="L132" s="417"/>
    </row>
    <row r="133" spans="1:12" ht="13.5">
      <c r="A133" s="407"/>
      <c r="B133" s="407"/>
      <c r="C133" s="149" t="s">
        <v>302</v>
      </c>
      <c r="D133" s="407"/>
      <c r="E133" s="407"/>
      <c r="F133" s="409"/>
      <c r="G133" s="407"/>
      <c r="H133" s="414"/>
      <c r="I133" s="148" t="s">
        <v>402</v>
      </c>
      <c r="J133" s="150" t="s">
        <v>601</v>
      </c>
      <c r="K133" s="407"/>
      <c r="L133" s="418"/>
    </row>
    <row r="134" spans="1:12" ht="25.5">
      <c r="A134" s="147" t="s">
        <v>300</v>
      </c>
      <c r="B134" s="148" t="s">
        <v>301</v>
      </c>
      <c r="C134" s="149" t="s">
        <v>302</v>
      </c>
      <c r="D134" s="148" t="s">
        <v>236</v>
      </c>
      <c r="E134" s="148" t="s">
        <v>547</v>
      </c>
      <c r="F134" s="149" t="s">
        <v>246</v>
      </c>
      <c r="G134" s="148">
        <v>2</v>
      </c>
      <c r="H134" s="150" t="s">
        <v>602</v>
      </c>
      <c r="I134" s="148" t="s">
        <v>479</v>
      </c>
      <c r="J134" s="150" t="s">
        <v>602</v>
      </c>
      <c r="K134" s="148" t="s">
        <v>551</v>
      </c>
      <c r="L134" s="151"/>
    </row>
    <row r="135" spans="1:12" ht="25.5">
      <c r="A135" s="147" t="s">
        <v>300</v>
      </c>
      <c r="B135" s="148" t="s">
        <v>301</v>
      </c>
      <c r="C135" s="149" t="s">
        <v>302</v>
      </c>
      <c r="D135" s="148" t="s">
        <v>236</v>
      </c>
      <c r="E135" s="148" t="s">
        <v>547</v>
      </c>
      <c r="F135" s="149" t="s">
        <v>245</v>
      </c>
      <c r="G135" s="148">
        <v>2</v>
      </c>
      <c r="H135" s="150" t="s">
        <v>603</v>
      </c>
      <c r="I135" s="148" t="s">
        <v>479</v>
      </c>
      <c r="J135" s="150" t="s">
        <v>603</v>
      </c>
      <c r="K135" s="148" t="s">
        <v>551</v>
      </c>
      <c r="L135" s="151"/>
    </row>
    <row r="136" spans="1:12" ht="25.5">
      <c r="A136" s="147" t="s">
        <v>300</v>
      </c>
      <c r="B136" s="148" t="s">
        <v>301</v>
      </c>
      <c r="C136" s="149" t="s">
        <v>302</v>
      </c>
      <c r="D136" s="148" t="s">
        <v>236</v>
      </c>
      <c r="E136" s="148" t="s">
        <v>547</v>
      </c>
      <c r="F136" s="149" t="s">
        <v>244</v>
      </c>
      <c r="G136" s="148">
        <v>2</v>
      </c>
      <c r="H136" s="150" t="s">
        <v>604</v>
      </c>
      <c r="I136" s="148" t="s">
        <v>479</v>
      </c>
      <c r="J136" s="150" t="s">
        <v>604</v>
      </c>
      <c r="K136" s="148" t="s">
        <v>551</v>
      </c>
      <c r="L136" s="151"/>
    </row>
    <row r="137" spans="1:12" ht="13.5">
      <c r="A137" s="406" t="s">
        <v>300</v>
      </c>
      <c r="B137" s="406" t="s">
        <v>301</v>
      </c>
      <c r="C137" s="149" t="s">
        <v>302</v>
      </c>
      <c r="D137" s="406" t="s">
        <v>236</v>
      </c>
      <c r="E137" s="406" t="s">
        <v>547</v>
      </c>
      <c r="F137" s="408" t="s">
        <v>243</v>
      </c>
      <c r="G137" s="406">
        <v>2</v>
      </c>
      <c r="H137" s="413" t="s">
        <v>605</v>
      </c>
      <c r="I137" s="152" t="s">
        <v>549</v>
      </c>
      <c r="J137" s="153" t="s">
        <v>369</v>
      </c>
      <c r="K137" s="406" t="s">
        <v>551</v>
      </c>
      <c r="L137" s="417"/>
    </row>
    <row r="138" spans="1:12" ht="13.5">
      <c r="A138" s="412"/>
      <c r="B138" s="412"/>
      <c r="C138" s="149" t="s">
        <v>302</v>
      </c>
      <c r="D138" s="412"/>
      <c r="E138" s="412"/>
      <c r="F138" s="421"/>
      <c r="G138" s="412"/>
      <c r="H138" s="419"/>
      <c r="I138" s="152" t="s">
        <v>397</v>
      </c>
      <c r="J138" s="153" t="s">
        <v>606</v>
      </c>
      <c r="K138" s="412"/>
      <c r="L138" s="420"/>
    </row>
    <row r="139" spans="1:12" ht="13.5">
      <c r="A139" s="407"/>
      <c r="B139" s="407"/>
      <c r="C139" s="149" t="s">
        <v>302</v>
      </c>
      <c r="D139" s="407"/>
      <c r="E139" s="407"/>
      <c r="F139" s="409"/>
      <c r="G139" s="407"/>
      <c r="H139" s="414"/>
      <c r="I139" s="148" t="s">
        <v>479</v>
      </c>
      <c r="J139" s="150" t="s">
        <v>607</v>
      </c>
      <c r="K139" s="407"/>
      <c r="L139" s="418"/>
    </row>
    <row r="140" spans="1:12" ht="25.5">
      <c r="A140" s="147" t="s">
        <v>300</v>
      </c>
      <c r="B140" s="148" t="s">
        <v>301</v>
      </c>
      <c r="C140" s="149" t="s">
        <v>302</v>
      </c>
      <c r="D140" s="148" t="s">
        <v>236</v>
      </c>
      <c r="E140" s="148" t="s">
        <v>547</v>
      </c>
      <c r="F140" s="149">
        <v>205</v>
      </c>
      <c r="G140" s="148">
        <v>3</v>
      </c>
      <c r="H140" s="150" t="s">
        <v>608</v>
      </c>
      <c r="I140" s="148" t="s">
        <v>402</v>
      </c>
      <c r="J140" s="150" t="s">
        <v>609</v>
      </c>
      <c r="K140" s="148" t="s">
        <v>551</v>
      </c>
      <c r="L140" s="151"/>
    </row>
    <row r="141" spans="1:12" ht="25.5">
      <c r="A141" s="147" t="s">
        <v>300</v>
      </c>
      <c r="B141" s="148" t="s">
        <v>301</v>
      </c>
      <c r="C141" s="149" t="s">
        <v>302</v>
      </c>
      <c r="D141" s="148" t="s">
        <v>610</v>
      </c>
      <c r="E141" s="148" t="s">
        <v>611</v>
      </c>
      <c r="F141" s="149">
        <v>49</v>
      </c>
      <c r="G141" s="148">
        <v>1</v>
      </c>
      <c r="H141" s="150" t="s">
        <v>612</v>
      </c>
      <c r="I141" s="148" t="s">
        <v>307</v>
      </c>
      <c r="J141" s="150" t="s">
        <v>613</v>
      </c>
      <c r="K141" s="148" t="s">
        <v>614</v>
      </c>
      <c r="L141" s="148" t="s">
        <v>615</v>
      </c>
    </row>
    <row r="142" spans="1:12" ht="25.5">
      <c r="A142" s="147" t="s">
        <v>300</v>
      </c>
      <c r="B142" s="148" t="s">
        <v>301</v>
      </c>
      <c r="C142" s="149" t="s">
        <v>302</v>
      </c>
      <c r="D142" s="148" t="s">
        <v>610</v>
      </c>
      <c r="E142" s="148" t="s">
        <v>611</v>
      </c>
      <c r="F142" s="149" t="s">
        <v>616</v>
      </c>
      <c r="G142" s="148">
        <v>1</v>
      </c>
      <c r="H142" s="150" t="s">
        <v>617</v>
      </c>
      <c r="I142" s="148" t="s">
        <v>307</v>
      </c>
      <c r="J142" s="150" t="s">
        <v>617</v>
      </c>
      <c r="K142" s="148" t="s">
        <v>356</v>
      </c>
      <c r="L142" s="148" t="s">
        <v>618</v>
      </c>
    </row>
    <row r="143" spans="1:12" ht="25.5">
      <c r="A143" s="147" t="s">
        <v>300</v>
      </c>
      <c r="B143" s="148" t="s">
        <v>301</v>
      </c>
      <c r="C143" s="149" t="s">
        <v>302</v>
      </c>
      <c r="D143" s="148" t="s">
        <v>610</v>
      </c>
      <c r="E143" s="148" t="s">
        <v>611</v>
      </c>
      <c r="F143" s="149" t="s">
        <v>619</v>
      </c>
      <c r="G143" s="148">
        <v>1</v>
      </c>
      <c r="H143" s="150" t="s">
        <v>620</v>
      </c>
      <c r="I143" s="148" t="s">
        <v>307</v>
      </c>
      <c r="J143" s="150" t="s">
        <v>620</v>
      </c>
      <c r="K143" s="148" t="s">
        <v>356</v>
      </c>
      <c r="L143" s="148" t="s">
        <v>618</v>
      </c>
    </row>
    <row r="144" spans="1:12" ht="25.5">
      <c r="A144" s="288" t="s">
        <v>300</v>
      </c>
      <c r="B144" s="288" t="s">
        <v>301</v>
      </c>
      <c r="C144" s="289" t="s">
        <v>302</v>
      </c>
      <c r="D144" s="288" t="s">
        <v>610</v>
      </c>
      <c r="E144" s="288" t="s">
        <v>611</v>
      </c>
      <c r="F144" s="289" t="s">
        <v>621</v>
      </c>
      <c r="G144" s="288">
        <v>1</v>
      </c>
      <c r="H144" s="290" t="s">
        <v>622</v>
      </c>
      <c r="I144" s="288" t="s">
        <v>307</v>
      </c>
      <c r="J144" s="290" t="s">
        <v>622</v>
      </c>
      <c r="K144" s="288" t="s">
        <v>356</v>
      </c>
      <c r="L144" s="288" t="s">
        <v>618</v>
      </c>
    </row>
    <row r="145" spans="1:12" ht="25.5">
      <c r="A145" s="288" t="s">
        <v>300</v>
      </c>
      <c r="B145" s="288" t="s">
        <v>301</v>
      </c>
      <c r="C145" s="289" t="s">
        <v>302</v>
      </c>
      <c r="D145" s="288" t="s">
        <v>610</v>
      </c>
      <c r="E145" s="288" t="s">
        <v>611</v>
      </c>
      <c r="F145" s="289" t="s">
        <v>623</v>
      </c>
      <c r="G145" s="288">
        <v>1</v>
      </c>
      <c r="H145" s="290" t="s">
        <v>624</v>
      </c>
      <c r="I145" s="288" t="s">
        <v>307</v>
      </c>
      <c r="J145" s="290" t="s">
        <v>624</v>
      </c>
      <c r="K145" s="288" t="s">
        <v>356</v>
      </c>
      <c r="L145" s="288" t="s">
        <v>618</v>
      </c>
    </row>
    <row r="146" spans="1:12" ht="25.5">
      <c r="A146" s="147" t="s">
        <v>300</v>
      </c>
      <c r="B146" s="148" t="s">
        <v>301</v>
      </c>
      <c r="C146" s="149" t="s">
        <v>302</v>
      </c>
      <c r="D146" s="148" t="s">
        <v>610</v>
      </c>
      <c r="E146" s="148" t="s">
        <v>611</v>
      </c>
      <c r="F146" s="149" t="s">
        <v>625</v>
      </c>
      <c r="G146" s="148">
        <v>1</v>
      </c>
      <c r="H146" s="150" t="s">
        <v>607</v>
      </c>
      <c r="I146" s="148" t="s">
        <v>307</v>
      </c>
      <c r="J146" s="150" t="s">
        <v>607</v>
      </c>
      <c r="K146" s="148" t="s">
        <v>356</v>
      </c>
      <c r="L146" s="148" t="s">
        <v>618</v>
      </c>
    </row>
    <row r="147" spans="1:12" ht="25.5">
      <c r="A147" s="147" t="s">
        <v>300</v>
      </c>
      <c r="B147" s="148" t="s">
        <v>301</v>
      </c>
      <c r="C147" s="149" t="s">
        <v>302</v>
      </c>
      <c r="D147" s="148" t="s">
        <v>610</v>
      </c>
      <c r="E147" s="148" t="s">
        <v>611</v>
      </c>
      <c r="F147" s="149" t="s">
        <v>626</v>
      </c>
      <c r="G147" s="148">
        <v>1</v>
      </c>
      <c r="H147" s="150" t="s">
        <v>627</v>
      </c>
      <c r="I147" s="148" t="s">
        <v>307</v>
      </c>
      <c r="J147" s="150" t="s">
        <v>628</v>
      </c>
      <c r="K147" s="148" t="s">
        <v>356</v>
      </c>
      <c r="L147" s="148" t="s">
        <v>618</v>
      </c>
    </row>
    <row r="148" spans="1:12" ht="25.5">
      <c r="A148" s="147" t="s">
        <v>300</v>
      </c>
      <c r="B148" s="148" t="s">
        <v>301</v>
      </c>
      <c r="C148" s="149" t="s">
        <v>302</v>
      </c>
      <c r="D148" s="148" t="s">
        <v>610</v>
      </c>
      <c r="E148" s="148" t="s">
        <v>611</v>
      </c>
      <c r="F148" s="149" t="s">
        <v>629</v>
      </c>
      <c r="G148" s="148">
        <v>1</v>
      </c>
      <c r="H148" s="150" t="s">
        <v>630</v>
      </c>
      <c r="I148" s="148" t="s">
        <v>307</v>
      </c>
      <c r="J148" s="150" t="s">
        <v>630</v>
      </c>
      <c r="K148" s="148" t="s">
        <v>356</v>
      </c>
      <c r="L148" s="148" t="s">
        <v>618</v>
      </c>
    </row>
    <row r="149" spans="1:12" ht="25.5">
      <c r="A149" s="147" t="s">
        <v>300</v>
      </c>
      <c r="B149" s="148" t="s">
        <v>301</v>
      </c>
      <c r="C149" s="149" t="s">
        <v>302</v>
      </c>
      <c r="D149" s="148" t="s">
        <v>610</v>
      </c>
      <c r="E149" s="148" t="s">
        <v>611</v>
      </c>
      <c r="F149" s="149" t="s">
        <v>631</v>
      </c>
      <c r="G149" s="148">
        <v>1</v>
      </c>
      <c r="H149" s="150" t="s">
        <v>632</v>
      </c>
      <c r="I149" s="148" t="s">
        <v>307</v>
      </c>
      <c r="J149" s="150" t="s">
        <v>632</v>
      </c>
      <c r="K149" s="148" t="s">
        <v>356</v>
      </c>
      <c r="L149" s="148" t="s">
        <v>618</v>
      </c>
    </row>
    <row r="150" spans="1:12" ht="25.5">
      <c r="A150" s="147" t="s">
        <v>300</v>
      </c>
      <c r="B150" s="148" t="s">
        <v>301</v>
      </c>
      <c r="C150" s="149" t="s">
        <v>302</v>
      </c>
      <c r="D150" s="148" t="s">
        <v>610</v>
      </c>
      <c r="E150" s="148" t="s">
        <v>611</v>
      </c>
      <c r="F150" s="149" t="s">
        <v>132</v>
      </c>
      <c r="G150" s="148">
        <v>1</v>
      </c>
      <c r="H150" s="150" t="s">
        <v>633</v>
      </c>
      <c r="I150" s="148" t="s">
        <v>307</v>
      </c>
      <c r="J150" s="150" t="s">
        <v>633</v>
      </c>
      <c r="K150" s="148" t="s">
        <v>356</v>
      </c>
      <c r="L150" s="148" t="s">
        <v>618</v>
      </c>
    </row>
    <row r="151" spans="1:12" ht="25.5">
      <c r="A151" s="147" t="s">
        <v>300</v>
      </c>
      <c r="B151" s="148" t="s">
        <v>301</v>
      </c>
      <c r="C151" s="149" t="s">
        <v>302</v>
      </c>
      <c r="D151" s="148" t="s">
        <v>610</v>
      </c>
      <c r="E151" s="148" t="s">
        <v>611</v>
      </c>
      <c r="F151" s="149" t="s">
        <v>634</v>
      </c>
      <c r="G151" s="148">
        <v>1</v>
      </c>
      <c r="H151" s="150" t="s">
        <v>635</v>
      </c>
      <c r="I151" s="148" t="s">
        <v>307</v>
      </c>
      <c r="J151" s="150" t="s">
        <v>635</v>
      </c>
      <c r="K151" s="148" t="s">
        <v>356</v>
      </c>
      <c r="L151" s="148" t="s">
        <v>618</v>
      </c>
    </row>
    <row r="152" spans="1:12" ht="25.5">
      <c r="A152" s="147" t="s">
        <v>300</v>
      </c>
      <c r="B152" s="148" t="s">
        <v>301</v>
      </c>
      <c r="C152" s="149" t="s">
        <v>302</v>
      </c>
      <c r="D152" s="148" t="s">
        <v>610</v>
      </c>
      <c r="E152" s="148" t="s">
        <v>611</v>
      </c>
      <c r="F152" s="149" t="s">
        <v>636</v>
      </c>
      <c r="G152" s="148">
        <v>1</v>
      </c>
      <c r="H152" s="150" t="s">
        <v>637</v>
      </c>
      <c r="I152" s="148" t="s">
        <v>307</v>
      </c>
      <c r="J152" s="150" t="s">
        <v>637</v>
      </c>
      <c r="K152" s="148" t="s">
        <v>356</v>
      </c>
      <c r="L152" s="148" t="s">
        <v>618</v>
      </c>
    </row>
    <row r="153" spans="1:12" ht="25.5">
      <c r="A153" s="147" t="s">
        <v>300</v>
      </c>
      <c r="B153" s="148" t="s">
        <v>301</v>
      </c>
      <c r="C153" s="149" t="s">
        <v>302</v>
      </c>
      <c r="D153" s="148" t="s">
        <v>610</v>
      </c>
      <c r="E153" s="148" t="s">
        <v>611</v>
      </c>
      <c r="F153" s="149" t="s">
        <v>638</v>
      </c>
      <c r="G153" s="148">
        <v>1</v>
      </c>
      <c r="H153" s="150" t="s">
        <v>639</v>
      </c>
      <c r="I153" s="148" t="s">
        <v>307</v>
      </c>
      <c r="J153" s="150" t="s">
        <v>639</v>
      </c>
      <c r="K153" s="148" t="s">
        <v>356</v>
      </c>
      <c r="L153" s="148" t="s">
        <v>618</v>
      </c>
    </row>
    <row r="154" spans="1:12" ht="25.5">
      <c r="A154" s="147" t="s">
        <v>300</v>
      </c>
      <c r="B154" s="148" t="s">
        <v>301</v>
      </c>
      <c r="C154" s="149" t="s">
        <v>302</v>
      </c>
      <c r="D154" s="148" t="s">
        <v>610</v>
      </c>
      <c r="E154" s="148" t="s">
        <v>611</v>
      </c>
      <c r="F154" s="149" t="s">
        <v>640</v>
      </c>
      <c r="G154" s="148">
        <v>1</v>
      </c>
      <c r="H154" s="150" t="s">
        <v>641</v>
      </c>
      <c r="I154" s="148" t="s">
        <v>307</v>
      </c>
      <c r="J154" s="150" t="s">
        <v>641</v>
      </c>
      <c r="K154" s="148" t="s">
        <v>356</v>
      </c>
      <c r="L154" s="148" t="s">
        <v>618</v>
      </c>
    </row>
    <row r="155" spans="1:12" ht="25.5">
      <c r="A155" s="147" t="s">
        <v>300</v>
      </c>
      <c r="B155" s="148" t="s">
        <v>301</v>
      </c>
      <c r="C155" s="149" t="s">
        <v>302</v>
      </c>
      <c r="D155" s="148" t="s">
        <v>610</v>
      </c>
      <c r="E155" s="148" t="s">
        <v>611</v>
      </c>
      <c r="F155" s="149" t="s">
        <v>642</v>
      </c>
      <c r="G155" s="148">
        <v>1</v>
      </c>
      <c r="H155" s="150" t="s">
        <v>643</v>
      </c>
      <c r="I155" s="148" t="s">
        <v>307</v>
      </c>
      <c r="J155" s="150" t="s">
        <v>644</v>
      </c>
      <c r="K155" s="148" t="s">
        <v>356</v>
      </c>
      <c r="L155" s="148" t="s">
        <v>618</v>
      </c>
    </row>
    <row r="156" spans="1:12" ht="25.5">
      <c r="A156" s="147" t="s">
        <v>300</v>
      </c>
      <c r="B156" s="148" t="s">
        <v>301</v>
      </c>
      <c r="C156" s="149" t="s">
        <v>302</v>
      </c>
      <c r="D156" s="148" t="s">
        <v>610</v>
      </c>
      <c r="E156" s="148" t="s">
        <v>611</v>
      </c>
      <c r="F156" s="149" t="s">
        <v>645</v>
      </c>
      <c r="G156" s="148">
        <v>1</v>
      </c>
      <c r="H156" s="150" t="s">
        <v>607</v>
      </c>
      <c r="I156" s="148" t="s">
        <v>307</v>
      </c>
      <c r="J156" s="150" t="s">
        <v>607</v>
      </c>
      <c r="K156" s="148" t="s">
        <v>356</v>
      </c>
      <c r="L156" s="148" t="s">
        <v>618</v>
      </c>
    </row>
    <row r="157" spans="1:12" ht="25.5">
      <c r="A157" s="147" t="s">
        <v>300</v>
      </c>
      <c r="B157" s="148" t="s">
        <v>301</v>
      </c>
      <c r="C157" s="149" t="s">
        <v>302</v>
      </c>
      <c r="D157" s="148" t="s">
        <v>610</v>
      </c>
      <c r="E157" s="148" t="s">
        <v>611</v>
      </c>
      <c r="F157" s="149" t="s">
        <v>646</v>
      </c>
      <c r="G157" s="148">
        <v>1</v>
      </c>
      <c r="H157" s="150" t="s">
        <v>647</v>
      </c>
      <c r="I157" s="148" t="s">
        <v>307</v>
      </c>
      <c r="J157" s="150" t="s">
        <v>648</v>
      </c>
      <c r="K157" s="148" t="s">
        <v>614</v>
      </c>
      <c r="L157" s="148" t="s">
        <v>615</v>
      </c>
    </row>
    <row r="158" spans="1:12" ht="25.5">
      <c r="A158" s="147" t="s">
        <v>300</v>
      </c>
      <c r="B158" s="148" t="s">
        <v>301</v>
      </c>
      <c r="C158" s="149" t="s">
        <v>302</v>
      </c>
      <c r="D158" s="148" t="s">
        <v>117</v>
      </c>
      <c r="E158" s="148" t="s">
        <v>649</v>
      </c>
      <c r="F158" s="149" t="s">
        <v>136</v>
      </c>
      <c r="G158" s="148">
        <v>1</v>
      </c>
      <c r="H158" s="150" t="s">
        <v>650</v>
      </c>
      <c r="I158" s="148" t="s">
        <v>383</v>
      </c>
      <c r="J158" s="150" t="s">
        <v>650</v>
      </c>
      <c r="K158" s="148" t="s">
        <v>651</v>
      </c>
      <c r="L158" s="151"/>
    </row>
    <row r="159" spans="1:12" ht="25.5">
      <c r="A159" s="147" t="s">
        <v>300</v>
      </c>
      <c r="B159" s="148" t="s">
        <v>301</v>
      </c>
      <c r="C159" s="149" t="s">
        <v>302</v>
      </c>
      <c r="D159" s="148" t="s">
        <v>117</v>
      </c>
      <c r="E159" s="148" t="s">
        <v>652</v>
      </c>
      <c r="F159" s="149" t="s">
        <v>653</v>
      </c>
      <c r="G159" s="148">
        <v>1</v>
      </c>
      <c r="H159" s="150" t="s">
        <v>654</v>
      </c>
      <c r="I159" s="148" t="s">
        <v>307</v>
      </c>
      <c r="J159" s="150" t="s">
        <v>654</v>
      </c>
      <c r="K159" s="148" t="s">
        <v>655</v>
      </c>
      <c r="L159" s="148" t="s">
        <v>656</v>
      </c>
    </row>
    <row r="160" spans="1:12" ht="25.5">
      <c r="A160" s="147" t="s">
        <v>300</v>
      </c>
      <c r="B160" s="148" t="s">
        <v>301</v>
      </c>
      <c r="C160" s="149" t="s">
        <v>302</v>
      </c>
      <c r="D160" s="148" t="s">
        <v>117</v>
      </c>
      <c r="E160" s="148" t="s">
        <v>657</v>
      </c>
      <c r="F160" s="149" t="s">
        <v>119</v>
      </c>
      <c r="G160" s="148">
        <v>1</v>
      </c>
      <c r="H160" s="150" t="s">
        <v>319</v>
      </c>
      <c r="I160" s="148" t="s">
        <v>307</v>
      </c>
      <c r="J160" s="150" t="s">
        <v>319</v>
      </c>
      <c r="K160" s="148" t="s">
        <v>422</v>
      </c>
      <c r="L160" s="148" t="s">
        <v>658</v>
      </c>
    </row>
    <row r="161" spans="1:12" ht="25.5">
      <c r="A161" s="147" t="s">
        <v>300</v>
      </c>
      <c r="B161" s="148" t="s">
        <v>301</v>
      </c>
      <c r="C161" s="149" t="s">
        <v>302</v>
      </c>
      <c r="D161" s="148" t="s">
        <v>117</v>
      </c>
      <c r="E161" s="148" t="s">
        <v>652</v>
      </c>
      <c r="F161" s="149" t="s">
        <v>659</v>
      </c>
      <c r="G161" s="148">
        <v>1</v>
      </c>
      <c r="H161" s="150" t="s">
        <v>660</v>
      </c>
      <c r="I161" s="148" t="s">
        <v>307</v>
      </c>
      <c r="J161" s="150" t="s">
        <v>660</v>
      </c>
      <c r="K161" s="148" t="s">
        <v>655</v>
      </c>
      <c r="L161" s="148" t="s">
        <v>656</v>
      </c>
    </row>
    <row r="162" spans="1:12" ht="25.5">
      <c r="A162" s="147" t="s">
        <v>300</v>
      </c>
      <c r="B162" s="148" t="s">
        <v>301</v>
      </c>
      <c r="C162" s="149" t="s">
        <v>302</v>
      </c>
      <c r="D162" s="148" t="s">
        <v>117</v>
      </c>
      <c r="E162" s="148" t="s">
        <v>652</v>
      </c>
      <c r="F162" s="149" t="s">
        <v>661</v>
      </c>
      <c r="G162" s="148">
        <v>1</v>
      </c>
      <c r="H162" s="150" t="s">
        <v>662</v>
      </c>
      <c r="I162" s="148" t="s">
        <v>307</v>
      </c>
      <c r="J162" s="150" t="s">
        <v>662</v>
      </c>
      <c r="K162" s="148" t="s">
        <v>655</v>
      </c>
      <c r="L162" s="148" t="s">
        <v>656</v>
      </c>
    </row>
    <row r="163" spans="1:12" ht="25.5">
      <c r="A163" s="288" t="s">
        <v>300</v>
      </c>
      <c r="B163" s="288" t="s">
        <v>301</v>
      </c>
      <c r="C163" s="289" t="s">
        <v>302</v>
      </c>
      <c r="D163" s="288" t="s">
        <v>117</v>
      </c>
      <c r="E163" s="288" t="s">
        <v>652</v>
      </c>
      <c r="F163" s="289" t="s">
        <v>663</v>
      </c>
      <c r="G163" s="288">
        <v>1</v>
      </c>
      <c r="H163" s="290" t="s">
        <v>664</v>
      </c>
      <c r="I163" s="288" t="s">
        <v>307</v>
      </c>
      <c r="J163" s="290" t="s">
        <v>664</v>
      </c>
      <c r="K163" s="288" t="s">
        <v>655</v>
      </c>
      <c r="L163" s="288" t="s">
        <v>656</v>
      </c>
    </row>
    <row r="164" spans="1:12" ht="25.5">
      <c r="A164" s="288" t="s">
        <v>300</v>
      </c>
      <c r="B164" s="288" t="s">
        <v>301</v>
      </c>
      <c r="C164" s="289" t="s">
        <v>302</v>
      </c>
      <c r="D164" s="288" t="s">
        <v>117</v>
      </c>
      <c r="E164" s="288" t="s">
        <v>652</v>
      </c>
      <c r="F164" s="289" t="s">
        <v>665</v>
      </c>
      <c r="G164" s="288">
        <v>1</v>
      </c>
      <c r="H164" s="290" t="s">
        <v>666</v>
      </c>
      <c r="I164" s="288" t="s">
        <v>307</v>
      </c>
      <c r="J164" s="290" t="s">
        <v>666</v>
      </c>
      <c r="K164" s="288" t="s">
        <v>655</v>
      </c>
      <c r="L164" s="288" t="s">
        <v>656</v>
      </c>
    </row>
    <row r="165" spans="1:12" ht="25.5">
      <c r="A165" s="147" t="s">
        <v>300</v>
      </c>
      <c r="B165" s="148" t="s">
        <v>301</v>
      </c>
      <c r="C165" s="149" t="s">
        <v>302</v>
      </c>
      <c r="D165" s="148" t="s">
        <v>117</v>
      </c>
      <c r="E165" s="148" t="s">
        <v>652</v>
      </c>
      <c r="F165" s="149" t="s">
        <v>667</v>
      </c>
      <c r="G165" s="148">
        <v>1</v>
      </c>
      <c r="H165" s="150" t="s">
        <v>668</v>
      </c>
      <c r="I165" s="148" t="s">
        <v>307</v>
      </c>
      <c r="J165" s="150" t="s">
        <v>668</v>
      </c>
      <c r="K165" s="148" t="s">
        <v>655</v>
      </c>
      <c r="L165" s="148" t="s">
        <v>656</v>
      </c>
    </row>
    <row r="166" spans="1:12" ht="25.5">
      <c r="A166" s="147" t="s">
        <v>300</v>
      </c>
      <c r="B166" s="148" t="s">
        <v>301</v>
      </c>
      <c r="C166" s="149" t="s">
        <v>302</v>
      </c>
      <c r="D166" s="148" t="s">
        <v>117</v>
      </c>
      <c r="E166" s="148" t="s">
        <v>652</v>
      </c>
      <c r="F166" s="149" t="s">
        <v>669</v>
      </c>
      <c r="G166" s="148">
        <v>1</v>
      </c>
      <c r="H166" s="150" t="s">
        <v>670</v>
      </c>
      <c r="I166" s="148" t="s">
        <v>307</v>
      </c>
      <c r="J166" s="150" t="s">
        <v>670</v>
      </c>
      <c r="K166" s="148" t="s">
        <v>655</v>
      </c>
      <c r="L166" s="148" t="s">
        <v>656</v>
      </c>
    </row>
    <row r="167" spans="1:12" ht="25.5">
      <c r="A167" s="147" t="s">
        <v>300</v>
      </c>
      <c r="B167" s="148" t="s">
        <v>301</v>
      </c>
      <c r="C167" s="149" t="s">
        <v>302</v>
      </c>
      <c r="D167" s="148" t="s">
        <v>117</v>
      </c>
      <c r="E167" s="148" t="s">
        <v>652</v>
      </c>
      <c r="F167" s="149" t="s">
        <v>134</v>
      </c>
      <c r="G167" s="148">
        <v>1</v>
      </c>
      <c r="H167" s="150" t="s">
        <v>671</v>
      </c>
      <c r="I167" s="148" t="s">
        <v>307</v>
      </c>
      <c r="J167" s="150" t="s">
        <v>671</v>
      </c>
      <c r="K167" s="148" t="s">
        <v>655</v>
      </c>
      <c r="L167" s="148" t="s">
        <v>656</v>
      </c>
    </row>
    <row r="168" spans="1:12" ht="25.5">
      <c r="A168" s="147" t="s">
        <v>300</v>
      </c>
      <c r="B168" s="148" t="s">
        <v>301</v>
      </c>
      <c r="C168" s="149" t="s">
        <v>302</v>
      </c>
      <c r="D168" s="148" t="s">
        <v>117</v>
      </c>
      <c r="E168" s="148" t="s">
        <v>652</v>
      </c>
      <c r="F168" s="149" t="s">
        <v>166</v>
      </c>
      <c r="G168" s="148">
        <v>1</v>
      </c>
      <c r="H168" s="150" t="s">
        <v>672</v>
      </c>
      <c r="I168" s="148" t="s">
        <v>307</v>
      </c>
      <c r="J168" s="150" t="s">
        <v>672</v>
      </c>
      <c r="K168" s="148" t="s">
        <v>655</v>
      </c>
      <c r="L168" s="148" t="s">
        <v>656</v>
      </c>
    </row>
    <row r="169" spans="1:12" ht="25.5">
      <c r="A169" s="147" t="s">
        <v>300</v>
      </c>
      <c r="B169" s="148" t="s">
        <v>301</v>
      </c>
      <c r="C169" s="149" t="s">
        <v>302</v>
      </c>
      <c r="D169" s="148" t="s">
        <v>117</v>
      </c>
      <c r="E169" s="148" t="s">
        <v>652</v>
      </c>
      <c r="F169" s="149" t="s">
        <v>673</v>
      </c>
      <c r="G169" s="148">
        <v>1</v>
      </c>
      <c r="H169" s="150" t="s">
        <v>674</v>
      </c>
      <c r="I169" s="148" t="s">
        <v>307</v>
      </c>
      <c r="J169" s="150" t="s">
        <v>674</v>
      </c>
      <c r="K169" s="148" t="s">
        <v>655</v>
      </c>
      <c r="L169" s="148" t="s">
        <v>656</v>
      </c>
    </row>
    <row r="170" spans="1:12" ht="25.5">
      <c r="A170" s="147" t="s">
        <v>300</v>
      </c>
      <c r="B170" s="148" t="s">
        <v>301</v>
      </c>
      <c r="C170" s="149" t="s">
        <v>302</v>
      </c>
      <c r="D170" s="148" t="s">
        <v>117</v>
      </c>
      <c r="E170" s="148" t="s">
        <v>652</v>
      </c>
      <c r="F170" s="149" t="s">
        <v>675</v>
      </c>
      <c r="G170" s="148">
        <v>1</v>
      </c>
      <c r="H170" s="150" t="s">
        <v>676</v>
      </c>
      <c r="I170" s="148" t="s">
        <v>307</v>
      </c>
      <c r="J170" s="150" t="s">
        <v>676</v>
      </c>
      <c r="K170" s="148" t="s">
        <v>655</v>
      </c>
      <c r="L170" s="148" t="s">
        <v>656</v>
      </c>
    </row>
    <row r="171" spans="1:12" ht="25.5">
      <c r="A171" s="147" t="s">
        <v>300</v>
      </c>
      <c r="B171" s="148" t="s">
        <v>301</v>
      </c>
      <c r="C171" s="149" t="s">
        <v>302</v>
      </c>
      <c r="D171" s="148" t="s">
        <v>117</v>
      </c>
      <c r="E171" s="148" t="s">
        <v>652</v>
      </c>
      <c r="F171" s="149" t="s">
        <v>677</v>
      </c>
      <c r="G171" s="148">
        <v>1</v>
      </c>
      <c r="H171" s="150" t="s">
        <v>678</v>
      </c>
      <c r="I171" s="148" t="s">
        <v>307</v>
      </c>
      <c r="J171" s="150" t="s">
        <v>678</v>
      </c>
      <c r="K171" s="148" t="s">
        <v>655</v>
      </c>
      <c r="L171" s="148" t="s">
        <v>656</v>
      </c>
    </row>
    <row r="172" spans="1:12" ht="25.5">
      <c r="A172" s="147" t="s">
        <v>300</v>
      </c>
      <c r="B172" s="148" t="s">
        <v>301</v>
      </c>
      <c r="C172" s="149" t="s">
        <v>302</v>
      </c>
      <c r="D172" s="148" t="s">
        <v>117</v>
      </c>
      <c r="E172" s="148" t="s">
        <v>652</v>
      </c>
      <c r="F172" s="149" t="s">
        <v>167</v>
      </c>
      <c r="G172" s="148">
        <v>1</v>
      </c>
      <c r="H172" s="150" t="s">
        <v>679</v>
      </c>
      <c r="I172" s="148" t="s">
        <v>307</v>
      </c>
      <c r="J172" s="150" t="s">
        <v>679</v>
      </c>
      <c r="K172" s="148" t="s">
        <v>655</v>
      </c>
      <c r="L172" s="148" t="s">
        <v>656</v>
      </c>
    </row>
    <row r="173" spans="1:12" ht="25.5">
      <c r="A173" s="147" t="s">
        <v>300</v>
      </c>
      <c r="B173" s="148" t="s">
        <v>301</v>
      </c>
      <c r="C173" s="149" t="s">
        <v>302</v>
      </c>
      <c r="D173" s="148" t="s">
        <v>117</v>
      </c>
      <c r="E173" s="148" t="s">
        <v>652</v>
      </c>
      <c r="F173" s="149" t="s">
        <v>680</v>
      </c>
      <c r="G173" s="148">
        <v>1</v>
      </c>
      <c r="H173" s="150" t="s">
        <v>681</v>
      </c>
      <c r="I173" s="148" t="s">
        <v>307</v>
      </c>
      <c r="J173" s="150" t="s">
        <v>682</v>
      </c>
      <c r="K173" s="148" t="s">
        <v>422</v>
      </c>
      <c r="L173" s="151"/>
    </row>
    <row r="174" spans="1:12" ht="25.5">
      <c r="A174" s="147" t="s">
        <v>300</v>
      </c>
      <c r="B174" s="148" t="s">
        <v>301</v>
      </c>
      <c r="C174" s="149" t="s">
        <v>302</v>
      </c>
      <c r="D174" s="148" t="s">
        <v>117</v>
      </c>
      <c r="E174" s="148" t="s">
        <v>652</v>
      </c>
      <c r="F174" s="149" t="s">
        <v>683</v>
      </c>
      <c r="G174" s="148">
        <v>3</v>
      </c>
      <c r="H174" s="150" t="s">
        <v>503</v>
      </c>
      <c r="I174" s="148" t="s">
        <v>307</v>
      </c>
      <c r="J174" s="150" t="s">
        <v>504</v>
      </c>
      <c r="K174" s="148" t="s">
        <v>422</v>
      </c>
      <c r="L174" s="151"/>
    </row>
    <row r="175" spans="1:12" ht="25.5">
      <c r="A175" s="147" t="s">
        <v>300</v>
      </c>
      <c r="B175" s="148" t="s">
        <v>301</v>
      </c>
      <c r="C175" s="149" t="s">
        <v>302</v>
      </c>
      <c r="D175" s="148" t="s">
        <v>117</v>
      </c>
      <c r="E175" s="148" t="s">
        <v>652</v>
      </c>
      <c r="F175" s="149" t="s">
        <v>684</v>
      </c>
      <c r="G175" s="148">
        <v>3</v>
      </c>
      <c r="H175" s="150" t="s">
        <v>685</v>
      </c>
      <c r="I175" s="148" t="s">
        <v>307</v>
      </c>
      <c r="J175" s="150" t="s">
        <v>685</v>
      </c>
      <c r="K175" s="148" t="s">
        <v>422</v>
      </c>
      <c r="L175" s="151"/>
    </row>
    <row r="176" spans="1:12" ht="25.5">
      <c r="A176" s="147" t="s">
        <v>300</v>
      </c>
      <c r="B176" s="148" t="s">
        <v>301</v>
      </c>
      <c r="C176" s="149" t="s">
        <v>302</v>
      </c>
      <c r="D176" s="148" t="s">
        <v>686</v>
      </c>
      <c r="E176" s="148" t="s">
        <v>687</v>
      </c>
      <c r="F176" s="149" t="s">
        <v>688</v>
      </c>
      <c r="G176" s="148">
        <v>1</v>
      </c>
      <c r="H176" s="150" t="s">
        <v>493</v>
      </c>
      <c r="I176" s="148" t="s">
        <v>307</v>
      </c>
      <c r="J176" s="150" t="s">
        <v>493</v>
      </c>
      <c r="K176" s="148" t="s">
        <v>689</v>
      </c>
      <c r="L176" s="148" t="s">
        <v>690</v>
      </c>
    </row>
    <row r="177" spans="1:12" ht="25.5">
      <c r="A177" s="147" t="s">
        <v>300</v>
      </c>
      <c r="B177" s="148" t="s">
        <v>301</v>
      </c>
      <c r="C177" s="149" t="s">
        <v>302</v>
      </c>
      <c r="D177" s="148" t="s">
        <v>686</v>
      </c>
      <c r="E177" s="148" t="s">
        <v>687</v>
      </c>
      <c r="F177" s="149" t="s">
        <v>691</v>
      </c>
      <c r="G177" s="148">
        <v>1</v>
      </c>
      <c r="H177" s="150" t="s">
        <v>692</v>
      </c>
      <c r="I177" s="148" t="s">
        <v>307</v>
      </c>
      <c r="J177" s="150" t="s">
        <v>692</v>
      </c>
      <c r="K177" s="148" t="s">
        <v>689</v>
      </c>
      <c r="L177" s="148" t="s">
        <v>690</v>
      </c>
    </row>
    <row r="178" spans="1:12" ht="25.5">
      <c r="A178" s="147" t="s">
        <v>300</v>
      </c>
      <c r="B178" s="148" t="s">
        <v>301</v>
      </c>
      <c r="C178" s="149" t="s">
        <v>302</v>
      </c>
      <c r="D178" s="148" t="s">
        <v>686</v>
      </c>
      <c r="E178" s="148" t="s">
        <v>687</v>
      </c>
      <c r="F178" s="149" t="s">
        <v>693</v>
      </c>
      <c r="G178" s="148">
        <v>1</v>
      </c>
      <c r="H178" s="150" t="s">
        <v>694</v>
      </c>
      <c r="I178" s="148" t="s">
        <v>307</v>
      </c>
      <c r="J178" s="150" t="s">
        <v>694</v>
      </c>
      <c r="K178" s="148" t="s">
        <v>689</v>
      </c>
      <c r="L178" s="148" t="s">
        <v>690</v>
      </c>
    </row>
    <row r="179" spans="1:12" ht="25.5">
      <c r="A179" s="147" t="s">
        <v>300</v>
      </c>
      <c r="B179" s="148" t="s">
        <v>301</v>
      </c>
      <c r="C179" s="149" t="s">
        <v>302</v>
      </c>
      <c r="D179" s="148" t="s">
        <v>686</v>
      </c>
      <c r="E179" s="148" t="s">
        <v>687</v>
      </c>
      <c r="F179" s="149" t="s">
        <v>695</v>
      </c>
      <c r="G179" s="148">
        <v>1</v>
      </c>
      <c r="H179" s="150" t="s">
        <v>696</v>
      </c>
      <c r="I179" s="148" t="s">
        <v>307</v>
      </c>
      <c r="J179" s="150" t="s">
        <v>696</v>
      </c>
      <c r="K179" s="148" t="s">
        <v>689</v>
      </c>
      <c r="L179" s="148" t="s">
        <v>690</v>
      </c>
    </row>
    <row r="180" spans="1:12" ht="25.5">
      <c r="A180" s="147" t="s">
        <v>300</v>
      </c>
      <c r="B180" s="148" t="s">
        <v>301</v>
      </c>
      <c r="C180" s="149" t="s">
        <v>302</v>
      </c>
      <c r="D180" s="148" t="s">
        <v>686</v>
      </c>
      <c r="E180" s="148" t="s">
        <v>687</v>
      </c>
      <c r="F180" s="149" t="s">
        <v>697</v>
      </c>
      <c r="G180" s="148">
        <v>2</v>
      </c>
      <c r="H180" s="150" t="s">
        <v>627</v>
      </c>
      <c r="I180" s="148" t="s">
        <v>307</v>
      </c>
      <c r="J180" s="150" t="s">
        <v>628</v>
      </c>
      <c r="K180" s="148" t="s">
        <v>689</v>
      </c>
      <c r="L180" s="148" t="s">
        <v>690</v>
      </c>
    </row>
    <row r="181" spans="1:12" ht="25.5">
      <c r="A181" s="147" t="s">
        <v>300</v>
      </c>
      <c r="B181" s="148" t="s">
        <v>301</v>
      </c>
      <c r="C181" s="149" t="s">
        <v>302</v>
      </c>
      <c r="D181" s="148" t="s">
        <v>686</v>
      </c>
      <c r="E181" s="148" t="s">
        <v>687</v>
      </c>
      <c r="F181" s="149" t="s">
        <v>698</v>
      </c>
      <c r="G181" s="148">
        <v>2</v>
      </c>
      <c r="H181" s="150" t="s">
        <v>699</v>
      </c>
      <c r="I181" s="148" t="s">
        <v>307</v>
      </c>
      <c r="J181" s="150" t="s">
        <v>699</v>
      </c>
      <c r="K181" s="148" t="s">
        <v>689</v>
      </c>
      <c r="L181" s="148" t="s">
        <v>690</v>
      </c>
    </row>
    <row r="182" spans="1:12" ht="25.5">
      <c r="A182" s="288" t="s">
        <v>300</v>
      </c>
      <c r="B182" s="288" t="s">
        <v>301</v>
      </c>
      <c r="C182" s="289" t="s">
        <v>302</v>
      </c>
      <c r="D182" s="288" t="s">
        <v>686</v>
      </c>
      <c r="E182" s="288" t="s">
        <v>687</v>
      </c>
      <c r="F182" s="289" t="s">
        <v>700</v>
      </c>
      <c r="G182" s="288">
        <v>1</v>
      </c>
      <c r="H182" s="290" t="s">
        <v>701</v>
      </c>
      <c r="I182" s="288" t="s">
        <v>307</v>
      </c>
      <c r="J182" s="290" t="s">
        <v>701</v>
      </c>
      <c r="K182" s="288" t="s">
        <v>689</v>
      </c>
      <c r="L182" s="288" t="s">
        <v>690</v>
      </c>
    </row>
    <row r="183" spans="1:12" ht="25.5">
      <c r="A183" s="288" t="s">
        <v>300</v>
      </c>
      <c r="B183" s="288" t="s">
        <v>301</v>
      </c>
      <c r="C183" s="289" t="s">
        <v>302</v>
      </c>
      <c r="D183" s="288" t="s">
        <v>686</v>
      </c>
      <c r="E183" s="288" t="s">
        <v>687</v>
      </c>
      <c r="F183" s="289" t="s">
        <v>702</v>
      </c>
      <c r="G183" s="288">
        <v>2</v>
      </c>
      <c r="H183" s="290" t="s">
        <v>703</v>
      </c>
      <c r="I183" s="288" t="s">
        <v>307</v>
      </c>
      <c r="J183" s="290" t="s">
        <v>703</v>
      </c>
      <c r="K183" s="288" t="s">
        <v>689</v>
      </c>
      <c r="L183" s="288" t="s">
        <v>690</v>
      </c>
    </row>
    <row r="184" spans="1:12" ht="25.5">
      <c r="A184" s="147" t="s">
        <v>300</v>
      </c>
      <c r="B184" s="148" t="s">
        <v>301</v>
      </c>
      <c r="C184" s="149" t="s">
        <v>302</v>
      </c>
      <c r="D184" s="148" t="s">
        <v>686</v>
      </c>
      <c r="E184" s="148" t="s">
        <v>687</v>
      </c>
      <c r="F184" s="149" t="s">
        <v>704</v>
      </c>
      <c r="G184" s="148">
        <v>2</v>
      </c>
      <c r="H184" s="150" t="s">
        <v>637</v>
      </c>
      <c r="I184" s="148" t="s">
        <v>307</v>
      </c>
      <c r="J184" s="150" t="s">
        <v>637</v>
      </c>
      <c r="K184" s="148" t="s">
        <v>689</v>
      </c>
      <c r="L184" s="148" t="s">
        <v>690</v>
      </c>
    </row>
    <row r="185" spans="1:12" ht="25.5">
      <c r="A185" s="147" t="s">
        <v>300</v>
      </c>
      <c r="B185" s="148" t="s">
        <v>301</v>
      </c>
      <c r="C185" s="149" t="s">
        <v>302</v>
      </c>
      <c r="D185" s="148" t="s">
        <v>686</v>
      </c>
      <c r="E185" s="148" t="s">
        <v>687</v>
      </c>
      <c r="F185" s="149" t="s">
        <v>705</v>
      </c>
      <c r="G185" s="148">
        <v>1</v>
      </c>
      <c r="H185" s="150" t="s">
        <v>706</v>
      </c>
      <c r="I185" s="148" t="s">
        <v>307</v>
      </c>
      <c r="J185" s="150" t="s">
        <v>706</v>
      </c>
      <c r="K185" s="148" t="s">
        <v>689</v>
      </c>
      <c r="L185" s="148" t="s">
        <v>690</v>
      </c>
    </row>
    <row r="186" spans="1:12" ht="25.5">
      <c r="A186" s="147" t="s">
        <v>300</v>
      </c>
      <c r="B186" s="148" t="s">
        <v>301</v>
      </c>
      <c r="C186" s="149" t="s">
        <v>302</v>
      </c>
      <c r="D186" s="148" t="s">
        <v>686</v>
      </c>
      <c r="E186" s="148" t="s">
        <v>687</v>
      </c>
      <c r="F186" s="149" t="s">
        <v>707</v>
      </c>
      <c r="G186" s="148">
        <v>2</v>
      </c>
      <c r="H186" s="150" t="s">
        <v>708</v>
      </c>
      <c r="I186" s="148" t="s">
        <v>307</v>
      </c>
      <c r="J186" s="150" t="s">
        <v>708</v>
      </c>
      <c r="K186" s="148" t="s">
        <v>689</v>
      </c>
      <c r="L186" s="148" t="s">
        <v>690</v>
      </c>
    </row>
    <row r="187" spans="1:12" ht="25.5">
      <c r="A187" s="147" t="s">
        <v>300</v>
      </c>
      <c r="B187" s="148" t="s">
        <v>301</v>
      </c>
      <c r="C187" s="149" t="s">
        <v>302</v>
      </c>
      <c r="D187" s="148" t="s">
        <v>686</v>
      </c>
      <c r="E187" s="148" t="s">
        <v>687</v>
      </c>
      <c r="F187" s="149" t="s">
        <v>709</v>
      </c>
      <c r="G187" s="148">
        <v>1</v>
      </c>
      <c r="H187" s="150" t="s">
        <v>710</v>
      </c>
      <c r="I187" s="148" t="s">
        <v>307</v>
      </c>
      <c r="J187" s="150" t="s">
        <v>710</v>
      </c>
      <c r="K187" s="148" t="s">
        <v>689</v>
      </c>
      <c r="L187" s="148" t="s">
        <v>690</v>
      </c>
    </row>
    <row r="188" spans="1:12" ht="25.5">
      <c r="A188" s="147" t="s">
        <v>300</v>
      </c>
      <c r="B188" s="148" t="s">
        <v>301</v>
      </c>
      <c r="C188" s="149" t="s">
        <v>302</v>
      </c>
      <c r="D188" s="148" t="s">
        <v>686</v>
      </c>
      <c r="E188" s="148" t="s">
        <v>687</v>
      </c>
      <c r="F188" s="149" t="s">
        <v>621</v>
      </c>
      <c r="G188" s="148">
        <v>1</v>
      </c>
      <c r="H188" s="150" t="s">
        <v>711</v>
      </c>
      <c r="I188" s="148" t="s">
        <v>307</v>
      </c>
      <c r="J188" s="150" t="s">
        <v>711</v>
      </c>
      <c r="K188" s="148" t="s">
        <v>689</v>
      </c>
      <c r="L188" s="148" t="s">
        <v>690</v>
      </c>
    </row>
    <row r="189" spans="1:12" ht="25.5">
      <c r="A189" s="147" t="s">
        <v>300</v>
      </c>
      <c r="B189" s="148" t="s">
        <v>301</v>
      </c>
      <c r="C189" s="149" t="s">
        <v>302</v>
      </c>
      <c r="D189" s="148" t="s">
        <v>686</v>
      </c>
      <c r="E189" s="148" t="s">
        <v>687</v>
      </c>
      <c r="F189" s="149" t="s">
        <v>712</v>
      </c>
      <c r="G189" s="148">
        <v>2</v>
      </c>
      <c r="H189" s="150" t="s">
        <v>713</v>
      </c>
      <c r="I189" s="148" t="s">
        <v>307</v>
      </c>
      <c r="J189" s="150" t="s">
        <v>713</v>
      </c>
      <c r="K189" s="148" t="s">
        <v>689</v>
      </c>
      <c r="L189" s="148" t="s">
        <v>690</v>
      </c>
    </row>
    <row r="190" spans="1:12" ht="25.5">
      <c r="A190" s="147" t="s">
        <v>300</v>
      </c>
      <c r="B190" s="148" t="s">
        <v>301</v>
      </c>
      <c r="C190" s="149" t="s">
        <v>302</v>
      </c>
      <c r="D190" s="148" t="s">
        <v>686</v>
      </c>
      <c r="E190" s="148" t="s">
        <v>687</v>
      </c>
      <c r="F190" s="149" t="s">
        <v>714</v>
      </c>
      <c r="G190" s="148">
        <v>1</v>
      </c>
      <c r="H190" s="150" t="s">
        <v>715</v>
      </c>
      <c r="I190" s="148" t="s">
        <v>307</v>
      </c>
      <c r="J190" s="150" t="s">
        <v>715</v>
      </c>
      <c r="K190" s="148" t="s">
        <v>689</v>
      </c>
      <c r="L190" s="148" t="s">
        <v>690</v>
      </c>
    </row>
    <row r="191" spans="1:12" ht="25.5">
      <c r="A191" s="147" t="s">
        <v>300</v>
      </c>
      <c r="B191" s="148" t="s">
        <v>301</v>
      </c>
      <c r="C191" s="149" t="s">
        <v>302</v>
      </c>
      <c r="D191" s="148" t="s">
        <v>686</v>
      </c>
      <c r="E191" s="148" t="s">
        <v>687</v>
      </c>
      <c r="F191" s="149" t="s">
        <v>716</v>
      </c>
      <c r="G191" s="148">
        <v>1</v>
      </c>
      <c r="H191" s="150" t="s">
        <v>717</v>
      </c>
      <c r="I191" s="148" t="s">
        <v>307</v>
      </c>
      <c r="J191" s="150" t="s">
        <v>717</v>
      </c>
      <c r="K191" s="148" t="s">
        <v>689</v>
      </c>
      <c r="L191" s="148" t="s">
        <v>718</v>
      </c>
    </row>
    <row r="192" spans="1:12" ht="25.5">
      <c r="A192" s="147" t="s">
        <v>300</v>
      </c>
      <c r="B192" s="148" t="s">
        <v>301</v>
      </c>
      <c r="C192" s="149" t="s">
        <v>302</v>
      </c>
      <c r="D192" s="148" t="s">
        <v>686</v>
      </c>
      <c r="E192" s="148" t="s">
        <v>687</v>
      </c>
      <c r="F192" s="149" t="s">
        <v>719</v>
      </c>
      <c r="G192" s="148">
        <v>1</v>
      </c>
      <c r="H192" s="150" t="s">
        <v>720</v>
      </c>
      <c r="I192" s="148" t="s">
        <v>307</v>
      </c>
      <c r="J192" s="150" t="s">
        <v>720</v>
      </c>
      <c r="K192" s="148" t="s">
        <v>689</v>
      </c>
      <c r="L192" s="148" t="s">
        <v>718</v>
      </c>
    </row>
    <row r="193" spans="1:12" ht="25.5">
      <c r="A193" s="147" t="s">
        <v>300</v>
      </c>
      <c r="B193" s="148" t="s">
        <v>301</v>
      </c>
      <c r="C193" s="149" t="s">
        <v>302</v>
      </c>
      <c r="D193" s="148" t="s">
        <v>686</v>
      </c>
      <c r="E193" s="148" t="s">
        <v>687</v>
      </c>
      <c r="F193" s="149" t="s">
        <v>142</v>
      </c>
      <c r="G193" s="148">
        <v>2</v>
      </c>
      <c r="H193" s="150" t="s">
        <v>721</v>
      </c>
      <c r="I193" s="148" t="s">
        <v>307</v>
      </c>
      <c r="J193" s="150" t="s">
        <v>721</v>
      </c>
      <c r="K193" s="148" t="s">
        <v>689</v>
      </c>
      <c r="L193" s="148" t="s">
        <v>690</v>
      </c>
    </row>
    <row r="194" spans="1:12" ht="25.5">
      <c r="A194" s="147" t="s">
        <v>300</v>
      </c>
      <c r="B194" s="148" t="s">
        <v>301</v>
      </c>
      <c r="C194" s="149" t="s">
        <v>302</v>
      </c>
      <c r="D194" s="148" t="s">
        <v>686</v>
      </c>
      <c r="E194" s="148" t="s">
        <v>687</v>
      </c>
      <c r="F194" s="149" t="s">
        <v>722</v>
      </c>
      <c r="G194" s="148">
        <v>1</v>
      </c>
      <c r="H194" s="150" t="s">
        <v>723</v>
      </c>
      <c r="I194" s="148" t="s">
        <v>307</v>
      </c>
      <c r="J194" s="150" t="s">
        <v>723</v>
      </c>
      <c r="K194" s="148" t="s">
        <v>689</v>
      </c>
      <c r="L194" s="148" t="s">
        <v>690</v>
      </c>
    </row>
    <row r="195" spans="1:12" ht="25.5">
      <c r="A195" s="147" t="s">
        <v>300</v>
      </c>
      <c r="B195" s="148" t="s">
        <v>301</v>
      </c>
      <c r="C195" s="149" t="s">
        <v>302</v>
      </c>
      <c r="D195" s="148" t="s">
        <v>686</v>
      </c>
      <c r="E195" s="148" t="s">
        <v>687</v>
      </c>
      <c r="F195" s="149" t="s">
        <v>724</v>
      </c>
      <c r="G195" s="148">
        <v>2</v>
      </c>
      <c r="H195" s="150" t="s">
        <v>725</v>
      </c>
      <c r="I195" s="148" t="s">
        <v>307</v>
      </c>
      <c r="J195" s="150" t="s">
        <v>725</v>
      </c>
      <c r="K195" s="148" t="s">
        <v>689</v>
      </c>
      <c r="L195" s="148" t="s">
        <v>690</v>
      </c>
    </row>
    <row r="196" spans="1:12" ht="25.5">
      <c r="A196" s="147" t="s">
        <v>300</v>
      </c>
      <c r="B196" s="148" t="s">
        <v>301</v>
      </c>
      <c r="C196" s="149" t="s">
        <v>302</v>
      </c>
      <c r="D196" s="148" t="s">
        <v>686</v>
      </c>
      <c r="E196" s="148" t="s">
        <v>687</v>
      </c>
      <c r="F196" s="149" t="s">
        <v>726</v>
      </c>
      <c r="G196" s="148">
        <v>2</v>
      </c>
      <c r="H196" s="150" t="s">
        <v>315</v>
      </c>
      <c r="I196" s="148" t="s">
        <v>307</v>
      </c>
      <c r="J196" s="150" t="s">
        <v>315</v>
      </c>
      <c r="K196" s="148" t="s">
        <v>689</v>
      </c>
      <c r="L196" s="148" t="s">
        <v>690</v>
      </c>
    </row>
    <row r="197" spans="1:12" ht="25.5">
      <c r="A197" s="147" t="s">
        <v>300</v>
      </c>
      <c r="B197" s="148" t="s">
        <v>301</v>
      </c>
      <c r="C197" s="149" t="s">
        <v>302</v>
      </c>
      <c r="D197" s="148" t="s">
        <v>727</v>
      </c>
      <c r="E197" s="148" t="s">
        <v>728</v>
      </c>
      <c r="F197" s="149" t="s">
        <v>729</v>
      </c>
      <c r="G197" s="148">
        <v>2</v>
      </c>
      <c r="H197" s="150" t="s">
        <v>713</v>
      </c>
      <c r="I197" s="148" t="s">
        <v>307</v>
      </c>
      <c r="J197" s="150" t="s">
        <v>713</v>
      </c>
      <c r="K197" s="148" t="s">
        <v>730</v>
      </c>
      <c r="L197" s="148" t="s">
        <v>731</v>
      </c>
    </row>
    <row r="198" spans="1:12" ht="25.5">
      <c r="A198" s="147" t="s">
        <v>300</v>
      </c>
      <c r="B198" s="148" t="s">
        <v>301</v>
      </c>
      <c r="C198" s="149" t="s">
        <v>302</v>
      </c>
      <c r="D198" s="148" t="s">
        <v>727</v>
      </c>
      <c r="E198" s="148" t="s">
        <v>728</v>
      </c>
      <c r="F198" s="149" t="s">
        <v>732</v>
      </c>
      <c r="G198" s="148">
        <v>2</v>
      </c>
      <c r="H198" s="150" t="s">
        <v>733</v>
      </c>
      <c r="I198" s="148" t="s">
        <v>307</v>
      </c>
      <c r="J198" s="150" t="s">
        <v>733</v>
      </c>
      <c r="K198" s="148" t="s">
        <v>730</v>
      </c>
      <c r="L198" s="148" t="s">
        <v>731</v>
      </c>
    </row>
    <row r="199" spans="1:12" ht="25.5">
      <c r="A199" s="147" t="s">
        <v>300</v>
      </c>
      <c r="B199" s="148" t="s">
        <v>301</v>
      </c>
      <c r="C199" s="149" t="s">
        <v>302</v>
      </c>
      <c r="D199" s="148" t="s">
        <v>727</v>
      </c>
      <c r="E199" s="148" t="s">
        <v>728</v>
      </c>
      <c r="F199" s="149" t="s">
        <v>734</v>
      </c>
      <c r="G199" s="148">
        <v>2</v>
      </c>
      <c r="H199" s="150" t="s">
        <v>735</v>
      </c>
      <c r="I199" s="148" t="s">
        <v>307</v>
      </c>
      <c r="J199" s="150" t="s">
        <v>735</v>
      </c>
      <c r="K199" s="148" t="s">
        <v>730</v>
      </c>
      <c r="L199" s="148" t="s">
        <v>731</v>
      </c>
    </row>
    <row r="200" spans="1:12" ht="25.5">
      <c r="A200" s="147" t="s">
        <v>300</v>
      </c>
      <c r="B200" s="148" t="s">
        <v>301</v>
      </c>
      <c r="C200" s="149" t="s">
        <v>302</v>
      </c>
      <c r="D200" s="148" t="s">
        <v>727</v>
      </c>
      <c r="E200" s="148" t="s">
        <v>728</v>
      </c>
      <c r="F200" s="149" t="s">
        <v>736</v>
      </c>
      <c r="G200" s="148">
        <v>2</v>
      </c>
      <c r="H200" s="150" t="s">
        <v>737</v>
      </c>
      <c r="I200" s="148" t="s">
        <v>307</v>
      </c>
      <c r="J200" s="150" t="s">
        <v>737</v>
      </c>
      <c r="K200" s="148" t="s">
        <v>730</v>
      </c>
      <c r="L200" s="148" t="s">
        <v>731</v>
      </c>
    </row>
    <row r="201" spans="1:12" ht="25.5">
      <c r="A201" s="288" t="s">
        <v>300</v>
      </c>
      <c r="B201" s="288" t="s">
        <v>301</v>
      </c>
      <c r="C201" s="289" t="s">
        <v>302</v>
      </c>
      <c r="D201" s="288" t="s">
        <v>727</v>
      </c>
      <c r="E201" s="288" t="s">
        <v>728</v>
      </c>
      <c r="F201" s="289" t="s">
        <v>738</v>
      </c>
      <c r="G201" s="288">
        <v>2</v>
      </c>
      <c r="H201" s="290" t="s">
        <v>739</v>
      </c>
      <c r="I201" s="288" t="s">
        <v>307</v>
      </c>
      <c r="J201" s="290" t="s">
        <v>739</v>
      </c>
      <c r="K201" s="288" t="s">
        <v>730</v>
      </c>
      <c r="L201" s="288" t="s">
        <v>731</v>
      </c>
    </row>
    <row r="202" spans="1:12" ht="25.5">
      <c r="A202" s="288" t="s">
        <v>300</v>
      </c>
      <c r="B202" s="288" t="s">
        <v>301</v>
      </c>
      <c r="C202" s="289" t="s">
        <v>302</v>
      </c>
      <c r="D202" s="288" t="s">
        <v>727</v>
      </c>
      <c r="E202" s="288" t="s">
        <v>728</v>
      </c>
      <c r="F202" s="289" t="s">
        <v>740</v>
      </c>
      <c r="G202" s="288">
        <v>2</v>
      </c>
      <c r="H202" s="290" t="s">
        <v>315</v>
      </c>
      <c r="I202" s="288" t="s">
        <v>307</v>
      </c>
      <c r="J202" s="290" t="s">
        <v>315</v>
      </c>
      <c r="K202" s="288" t="s">
        <v>730</v>
      </c>
      <c r="L202" s="288" t="s">
        <v>731</v>
      </c>
    </row>
    <row r="203" spans="1:12" ht="25.5">
      <c r="A203" s="147" t="s">
        <v>300</v>
      </c>
      <c r="B203" s="148" t="s">
        <v>301</v>
      </c>
      <c r="C203" s="149" t="s">
        <v>302</v>
      </c>
      <c r="D203" s="148" t="s">
        <v>727</v>
      </c>
      <c r="E203" s="148" t="s">
        <v>728</v>
      </c>
      <c r="F203" s="149" t="s">
        <v>741</v>
      </c>
      <c r="G203" s="148">
        <v>2</v>
      </c>
      <c r="H203" s="150" t="s">
        <v>635</v>
      </c>
      <c r="I203" s="148" t="s">
        <v>307</v>
      </c>
      <c r="J203" s="150" t="s">
        <v>635</v>
      </c>
      <c r="K203" s="148" t="s">
        <v>730</v>
      </c>
      <c r="L203" s="148" t="s">
        <v>731</v>
      </c>
    </row>
    <row r="204" spans="1:12" ht="25.5">
      <c r="A204" s="147" t="s">
        <v>300</v>
      </c>
      <c r="B204" s="148" t="s">
        <v>301</v>
      </c>
      <c r="C204" s="149" t="s">
        <v>302</v>
      </c>
      <c r="D204" s="148" t="s">
        <v>727</v>
      </c>
      <c r="E204" s="148" t="s">
        <v>728</v>
      </c>
      <c r="F204" s="149" t="s">
        <v>742</v>
      </c>
      <c r="G204" s="148">
        <v>2</v>
      </c>
      <c r="H204" s="150" t="s">
        <v>743</v>
      </c>
      <c r="I204" s="148" t="s">
        <v>307</v>
      </c>
      <c r="J204" s="150" t="s">
        <v>743</v>
      </c>
      <c r="K204" s="148" t="s">
        <v>730</v>
      </c>
      <c r="L204" s="148" t="s">
        <v>731</v>
      </c>
    </row>
    <row r="205" spans="1:12" ht="25.5">
      <c r="A205" s="147" t="s">
        <v>300</v>
      </c>
      <c r="B205" s="148" t="s">
        <v>301</v>
      </c>
      <c r="C205" s="149" t="s">
        <v>302</v>
      </c>
      <c r="D205" s="148" t="s">
        <v>727</v>
      </c>
      <c r="E205" s="148" t="s">
        <v>728</v>
      </c>
      <c r="F205" s="149" t="s">
        <v>744</v>
      </c>
      <c r="G205" s="148">
        <v>2</v>
      </c>
      <c r="H205" s="150" t="s">
        <v>745</v>
      </c>
      <c r="I205" s="148" t="s">
        <v>307</v>
      </c>
      <c r="J205" s="150" t="s">
        <v>745</v>
      </c>
      <c r="K205" s="148" t="s">
        <v>730</v>
      </c>
      <c r="L205" s="148" t="s">
        <v>731</v>
      </c>
    </row>
    <row r="206" spans="1:12" ht="25.5">
      <c r="A206" s="147" t="s">
        <v>300</v>
      </c>
      <c r="B206" s="148" t="s">
        <v>301</v>
      </c>
      <c r="C206" s="149" t="s">
        <v>302</v>
      </c>
      <c r="D206" s="148" t="s">
        <v>727</v>
      </c>
      <c r="E206" s="148" t="s">
        <v>728</v>
      </c>
      <c r="F206" s="149" t="s">
        <v>746</v>
      </c>
      <c r="G206" s="148">
        <v>2</v>
      </c>
      <c r="H206" s="150" t="s">
        <v>747</v>
      </c>
      <c r="I206" s="148" t="s">
        <v>307</v>
      </c>
      <c r="J206" s="150" t="s">
        <v>747</v>
      </c>
      <c r="K206" s="148" t="s">
        <v>730</v>
      </c>
      <c r="L206" s="148" t="s">
        <v>731</v>
      </c>
    </row>
    <row r="207" spans="1:12" ht="25.5">
      <c r="A207" s="147" t="s">
        <v>300</v>
      </c>
      <c r="B207" s="148" t="s">
        <v>301</v>
      </c>
      <c r="C207" s="149" t="s">
        <v>302</v>
      </c>
      <c r="D207" s="148" t="s">
        <v>727</v>
      </c>
      <c r="E207" s="148" t="s">
        <v>728</v>
      </c>
      <c r="F207" s="149" t="s">
        <v>748</v>
      </c>
      <c r="G207" s="148">
        <v>2</v>
      </c>
      <c r="H207" s="150" t="s">
        <v>749</v>
      </c>
      <c r="I207" s="148" t="s">
        <v>307</v>
      </c>
      <c r="J207" s="150" t="s">
        <v>749</v>
      </c>
      <c r="K207" s="148" t="s">
        <v>730</v>
      </c>
      <c r="L207" s="148" t="s">
        <v>731</v>
      </c>
    </row>
    <row r="208" spans="1:12" ht="25.5">
      <c r="A208" s="147" t="s">
        <v>300</v>
      </c>
      <c r="B208" s="148" t="s">
        <v>301</v>
      </c>
      <c r="C208" s="149" t="s">
        <v>302</v>
      </c>
      <c r="D208" s="148" t="s">
        <v>727</v>
      </c>
      <c r="E208" s="148" t="s">
        <v>728</v>
      </c>
      <c r="F208" s="149" t="s">
        <v>750</v>
      </c>
      <c r="G208" s="148">
        <v>2</v>
      </c>
      <c r="H208" s="150" t="s">
        <v>711</v>
      </c>
      <c r="I208" s="148" t="s">
        <v>307</v>
      </c>
      <c r="J208" s="150" t="s">
        <v>711</v>
      </c>
      <c r="K208" s="148" t="s">
        <v>730</v>
      </c>
      <c r="L208" s="148" t="s">
        <v>731</v>
      </c>
    </row>
    <row r="209" spans="1:12" ht="25.5">
      <c r="A209" s="147" t="s">
        <v>300</v>
      </c>
      <c r="B209" s="148" t="s">
        <v>301</v>
      </c>
      <c r="C209" s="149" t="s">
        <v>302</v>
      </c>
      <c r="D209" s="148" t="s">
        <v>727</v>
      </c>
      <c r="E209" s="148" t="s">
        <v>728</v>
      </c>
      <c r="F209" s="149" t="s">
        <v>751</v>
      </c>
      <c r="G209" s="148">
        <v>2</v>
      </c>
      <c r="H209" s="150" t="s">
        <v>410</v>
      </c>
      <c r="I209" s="148" t="s">
        <v>307</v>
      </c>
      <c r="J209" s="150" t="s">
        <v>410</v>
      </c>
      <c r="K209" s="148" t="s">
        <v>730</v>
      </c>
      <c r="L209" s="148" t="s">
        <v>731</v>
      </c>
    </row>
    <row r="210" spans="1:12" ht="25.5">
      <c r="A210" s="147" t="s">
        <v>300</v>
      </c>
      <c r="B210" s="148" t="s">
        <v>301</v>
      </c>
      <c r="C210" s="149" t="s">
        <v>302</v>
      </c>
      <c r="D210" s="148" t="s">
        <v>120</v>
      </c>
      <c r="E210" s="148" t="s">
        <v>752</v>
      </c>
      <c r="F210" s="149" t="s">
        <v>122</v>
      </c>
      <c r="G210" s="148">
        <v>1</v>
      </c>
      <c r="H210" s="150" t="s">
        <v>753</v>
      </c>
      <c r="I210" s="148" t="s">
        <v>307</v>
      </c>
      <c r="J210" s="150" t="s">
        <v>753</v>
      </c>
      <c r="K210" s="148" t="s">
        <v>427</v>
      </c>
      <c r="L210" s="148" t="s">
        <v>754</v>
      </c>
    </row>
    <row r="211" spans="1:12" ht="25.5">
      <c r="A211" s="147" t="s">
        <v>300</v>
      </c>
      <c r="B211" s="148" t="s">
        <v>301</v>
      </c>
      <c r="C211" s="149" t="s">
        <v>302</v>
      </c>
      <c r="D211" s="148" t="s">
        <v>120</v>
      </c>
      <c r="E211" s="148" t="s">
        <v>752</v>
      </c>
      <c r="F211" s="149" t="s">
        <v>755</v>
      </c>
      <c r="G211" s="148">
        <v>1</v>
      </c>
      <c r="H211" s="150" t="s">
        <v>756</v>
      </c>
      <c r="I211" s="148" t="s">
        <v>307</v>
      </c>
      <c r="J211" s="150" t="s">
        <v>756</v>
      </c>
      <c r="K211" s="148" t="s">
        <v>427</v>
      </c>
      <c r="L211" s="148" t="s">
        <v>757</v>
      </c>
    </row>
    <row r="212" spans="1:12" ht="25.5">
      <c r="A212" s="147" t="s">
        <v>300</v>
      </c>
      <c r="B212" s="148" t="s">
        <v>301</v>
      </c>
      <c r="C212" s="149" t="s">
        <v>302</v>
      </c>
      <c r="D212" s="148" t="s">
        <v>120</v>
      </c>
      <c r="E212" s="148" t="s">
        <v>752</v>
      </c>
      <c r="F212" s="149" t="s">
        <v>758</v>
      </c>
      <c r="G212" s="148">
        <v>1</v>
      </c>
      <c r="H212" s="150" t="s">
        <v>759</v>
      </c>
      <c r="I212" s="148" t="s">
        <v>307</v>
      </c>
      <c r="J212" s="150" t="s">
        <v>759</v>
      </c>
      <c r="K212" s="148" t="s">
        <v>427</v>
      </c>
      <c r="L212" s="148" t="s">
        <v>757</v>
      </c>
    </row>
    <row r="213" spans="1:12" ht="25.5">
      <c r="A213" s="147" t="s">
        <v>300</v>
      </c>
      <c r="B213" s="148" t="s">
        <v>301</v>
      </c>
      <c r="C213" s="149" t="s">
        <v>302</v>
      </c>
      <c r="D213" s="148" t="s">
        <v>120</v>
      </c>
      <c r="E213" s="148" t="s">
        <v>752</v>
      </c>
      <c r="F213" s="149" t="s">
        <v>760</v>
      </c>
      <c r="G213" s="148">
        <v>1</v>
      </c>
      <c r="H213" s="150" t="s">
        <v>761</v>
      </c>
      <c r="I213" s="148" t="s">
        <v>307</v>
      </c>
      <c r="J213" s="150" t="s">
        <v>761</v>
      </c>
      <c r="K213" s="148" t="s">
        <v>427</v>
      </c>
      <c r="L213" s="148" t="s">
        <v>757</v>
      </c>
    </row>
    <row r="214" spans="1:12" ht="25.5">
      <c r="A214" s="147" t="s">
        <v>300</v>
      </c>
      <c r="B214" s="148" t="s">
        <v>301</v>
      </c>
      <c r="C214" s="149" t="s">
        <v>302</v>
      </c>
      <c r="D214" s="148" t="s">
        <v>120</v>
      </c>
      <c r="E214" s="148" t="s">
        <v>752</v>
      </c>
      <c r="F214" s="149" t="s">
        <v>123</v>
      </c>
      <c r="G214" s="148">
        <v>1</v>
      </c>
      <c r="H214" s="150" t="s">
        <v>762</v>
      </c>
      <c r="I214" s="148" t="s">
        <v>307</v>
      </c>
      <c r="J214" s="150" t="s">
        <v>762</v>
      </c>
      <c r="K214" s="148" t="s">
        <v>427</v>
      </c>
      <c r="L214" s="148" t="s">
        <v>754</v>
      </c>
    </row>
    <row r="215" spans="1:12" ht="25.5">
      <c r="A215" s="147" t="s">
        <v>300</v>
      </c>
      <c r="B215" s="148" t="s">
        <v>301</v>
      </c>
      <c r="C215" s="149" t="s">
        <v>302</v>
      </c>
      <c r="D215" s="148" t="s">
        <v>120</v>
      </c>
      <c r="E215" s="148" t="s">
        <v>752</v>
      </c>
      <c r="F215" s="149" t="s">
        <v>763</v>
      </c>
      <c r="G215" s="148">
        <v>1</v>
      </c>
      <c r="H215" s="150" t="s">
        <v>764</v>
      </c>
      <c r="I215" s="148" t="s">
        <v>307</v>
      </c>
      <c r="J215" s="150" t="s">
        <v>764</v>
      </c>
      <c r="K215" s="148" t="s">
        <v>427</v>
      </c>
      <c r="L215" s="148" t="s">
        <v>757</v>
      </c>
    </row>
    <row r="216" spans="1:12" ht="25.5">
      <c r="A216" s="147" t="s">
        <v>300</v>
      </c>
      <c r="B216" s="148" t="s">
        <v>301</v>
      </c>
      <c r="C216" s="149" t="s">
        <v>302</v>
      </c>
      <c r="D216" s="148" t="s">
        <v>120</v>
      </c>
      <c r="E216" s="148" t="s">
        <v>752</v>
      </c>
      <c r="F216" s="149" t="s">
        <v>765</v>
      </c>
      <c r="G216" s="148">
        <v>1</v>
      </c>
      <c r="H216" s="150" t="s">
        <v>766</v>
      </c>
      <c r="I216" s="148" t="s">
        <v>307</v>
      </c>
      <c r="J216" s="150" t="s">
        <v>766</v>
      </c>
      <c r="K216" s="148" t="s">
        <v>427</v>
      </c>
      <c r="L216" s="148" t="s">
        <v>757</v>
      </c>
    </row>
    <row r="217" spans="1:12" ht="25.5">
      <c r="A217" s="147" t="s">
        <v>300</v>
      </c>
      <c r="B217" s="148" t="s">
        <v>301</v>
      </c>
      <c r="C217" s="149" t="s">
        <v>302</v>
      </c>
      <c r="D217" s="148" t="s">
        <v>120</v>
      </c>
      <c r="E217" s="148" t="s">
        <v>752</v>
      </c>
      <c r="F217" s="149" t="s">
        <v>457</v>
      </c>
      <c r="G217" s="148">
        <v>1</v>
      </c>
      <c r="H217" s="150" t="s">
        <v>767</v>
      </c>
      <c r="I217" s="148" t="s">
        <v>307</v>
      </c>
      <c r="J217" s="150" t="s">
        <v>767</v>
      </c>
      <c r="K217" s="148" t="s">
        <v>427</v>
      </c>
      <c r="L217" s="148" t="s">
        <v>757</v>
      </c>
    </row>
    <row r="218" spans="1:12" ht="25.5">
      <c r="A218" s="147" t="s">
        <v>300</v>
      </c>
      <c r="B218" s="148" t="s">
        <v>301</v>
      </c>
      <c r="C218" s="149" t="s">
        <v>302</v>
      </c>
      <c r="D218" s="148" t="s">
        <v>120</v>
      </c>
      <c r="E218" s="148" t="s">
        <v>752</v>
      </c>
      <c r="F218" s="149" t="s">
        <v>768</v>
      </c>
      <c r="G218" s="148">
        <v>1</v>
      </c>
      <c r="H218" s="150" t="s">
        <v>769</v>
      </c>
      <c r="I218" s="148" t="s">
        <v>307</v>
      </c>
      <c r="J218" s="150" t="s">
        <v>769</v>
      </c>
      <c r="K218" s="148" t="s">
        <v>427</v>
      </c>
      <c r="L218" s="148" t="s">
        <v>757</v>
      </c>
    </row>
    <row r="219" spans="1:12" ht="25.5">
      <c r="A219" s="147" t="s">
        <v>300</v>
      </c>
      <c r="B219" s="148" t="s">
        <v>301</v>
      </c>
      <c r="C219" s="149" t="s">
        <v>302</v>
      </c>
      <c r="D219" s="148" t="s">
        <v>120</v>
      </c>
      <c r="E219" s="148" t="s">
        <v>752</v>
      </c>
      <c r="F219" s="149" t="s">
        <v>770</v>
      </c>
      <c r="G219" s="148">
        <v>1</v>
      </c>
      <c r="H219" s="150" t="s">
        <v>771</v>
      </c>
      <c r="I219" s="148" t="s">
        <v>307</v>
      </c>
      <c r="J219" s="150" t="s">
        <v>771</v>
      </c>
      <c r="K219" s="148" t="s">
        <v>427</v>
      </c>
      <c r="L219" s="148" t="s">
        <v>757</v>
      </c>
    </row>
    <row r="220" spans="1:12" ht="25.5">
      <c r="A220" s="288" t="s">
        <v>300</v>
      </c>
      <c r="B220" s="288" t="s">
        <v>301</v>
      </c>
      <c r="C220" s="289" t="s">
        <v>302</v>
      </c>
      <c r="D220" s="288" t="s">
        <v>120</v>
      </c>
      <c r="E220" s="288" t="s">
        <v>752</v>
      </c>
      <c r="F220" s="289" t="s">
        <v>772</v>
      </c>
      <c r="G220" s="288">
        <v>1</v>
      </c>
      <c r="H220" s="290" t="s">
        <v>773</v>
      </c>
      <c r="I220" s="288" t="s">
        <v>307</v>
      </c>
      <c r="J220" s="290" t="s">
        <v>773</v>
      </c>
      <c r="K220" s="288" t="s">
        <v>427</v>
      </c>
      <c r="L220" s="288" t="s">
        <v>757</v>
      </c>
    </row>
    <row r="221" spans="1:12" ht="25.5">
      <c r="A221" s="288" t="s">
        <v>300</v>
      </c>
      <c r="B221" s="288" t="s">
        <v>301</v>
      </c>
      <c r="C221" s="289" t="s">
        <v>302</v>
      </c>
      <c r="D221" s="288" t="s">
        <v>120</v>
      </c>
      <c r="E221" s="288" t="s">
        <v>752</v>
      </c>
      <c r="F221" s="289" t="s">
        <v>774</v>
      </c>
      <c r="G221" s="288">
        <v>1</v>
      </c>
      <c r="H221" s="290" t="s">
        <v>775</v>
      </c>
      <c r="I221" s="288" t="s">
        <v>307</v>
      </c>
      <c r="J221" s="290" t="s">
        <v>775</v>
      </c>
      <c r="K221" s="288" t="s">
        <v>427</v>
      </c>
      <c r="L221" s="288" t="s">
        <v>757</v>
      </c>
    </row>
    <row r="222" spans="1:12" ht="25.5">
      <c r="A222" s="147" t="s">
        <v>300</v>
      </c>
      <c r="B222" s="148" t="s">
        <v>301</v>
      </c>
      <c r="C222" s="149" t="s">
        <v>302</v>
      </c>
      <c r="D222" s="148" t="s">
        <v>120</v>
      </c>
      <c r="E222" s="148" t="s">
        <v>752</v>
      </c>
      <c r="F222" s="149" t="s">
        <v>776</v>
      </c>
      <c r="G222" s="148">
        <v>1</v>
      </c>
      <c r="H222" s="150" t="s">
        <v>632</v>
      </c>
      <c r="I222" s="148" t="s">
        <v>307</v>
      </c>
      <c r="J222" s="150" t="s">
        <v>632</v>
      </c>
      <c r="K222" s="148" t="s">
        <v>427</v>
      </c>
      <c r="L222" s="148" t="s">
        <v>757</v>
      </c>
    </row>
    <row r="223" spans="1:12" ht="25.5">
      <c r="A223" s="147" t="s">
        <v>300</v>
      </c>
      <c r="B223" s="148" t="s">
        <v>301</v>
      </c>
      <c r="C223" s="149" t="s">
        <v>302</v>
      </c>
      <c r="D223" s="148" t="s">
        <v>120</v>
      </c>
      <c r="E223" s="148" t="s">
        <v>752</v>
      </c>
      <c r="F223" s="149" t="s">
        <v>777</v>
      </c>
      <c r="G223" s="148">
        <v>1</v>
      </c>
      <c r="H223" s="150" t="s">
        <v>311</v>
      </c>
      <c r="I223" s="148" t="s">
        <v>307</v>
      </c>
      <c r="J223" s="150" t="s">
        <v>311</v>
      </c>
      <c r="K223" s="148" t="s">
        <v>427</v>
      </c>
      <c r="L223" s="148" t="s">
        <v>757</v>
      </c>
    </row>
    <row r="224" spans="1:12" ht="25.5">
      <c r="A224" s="147" t="s">
        <v>300</v>
      </c>
      <c r="B224" s="148" t="s">
        <v>301</v>
      </c>
      <c r="C224" s="149" t="s">
        <v>302</v>
      </c>
      <c r="D224" s="148" t="s">
        <v>120</v>
      </c>
      <c r="E224" s="148" t="s">
        <v>752</v>
      </c>
      <c r="F224" s="149" t="s">
        <v>778</v>
      </c>
      <c r="G224" s="148">
        <v>1</v>
      </c>
      <c r="H224" s="150" t="s">
        <v>701</v>
      </c>
      <c r="I224" s="148" t="s">
        <v>307</v>
      </c>
      <c r="J224" s="150" t="s">
        <v>701</v>
      </c>
      <c r="K224" s="148" t="s">
        <v>427</v>
      </c>
      <c r="L224" s="148" t="s">
        <v>757</v>
      </c>
    </row>
    <row r="225" spans="1:12" ht="25.5">
      <c r="A225" s="147" t="s">
        <v>300</v>
      </c>
      <c r="B225" s="148" t="s">
        <v>301</v>
      </c>
      <c r="C225" s="149" t="s">
        <v>302</v>
      </c>
      <c r="D225" s="148" t="s">
        <v>120</v>
      </c>
      <c r="E225" s="148" t="s">
        <v>752</v>
      </c>
      <c r="F225" s="149" t="s">
        <v>779</v>
      </c>
      <c r="G225" s="148">
        <v>1</v>
      </c>
      <c r="H225" s="150" t="s">
        <v>756</v>
      </c>
      <c r="I225" s="148" t="s">
        <v>307</v>
      </c>
      <c r="J225" s="150" t="s">
        <v>756</v>
      </c>
      <c r="K225" s="148" t="s">
        <v>427</v>
      </c>
      <c r="L225" s="148" t="s">
        <v>757</v>
      </c>
    </row>
    <row r="226" spans="1:12" ht="25.5">
      <c r="A226" s="147" t="s">
        <v>300</v>
      </c>
      <c r="B226" s="148" t="s">
        <v>301</v>
      </c>
      <c r="C226" s="149" t="s">
        <v>302</v>
      </c>
      <c r="D226" s="148" t="s">
        <v>120</v>
      </c>
      <c r="E226" s="148" t="s">
        <v>752</v>
      </c>
      <c r="F226" s="149" t="s">
        <v>780</v>
      </c>
      <c r="G226" s="148">
        <v>1</v>
      </c>
      <c r="H226" s="150" t="s">
        <v>306</v>
      </c>
      <c r="I226" s="148" t="s">
        <v>307</v>
      </c>
      <c r="J226" s="150" t="s">
        <v>306</v>
      </c>
      <c r="K226" s="148" t="s">
        <v>427</v>
      </c>
      <c r="L226" s="148" t="s">
        <v>757</v>
      </c>
    </row>
    <row r="227" spans="1:12" ht="25.5">
      <c r="A227" s="147" t="s">
        <v>300</v>
      </c>
      <c r="B227" s="148" t="s">
        <v>301</v>
      </c>
      <c r="C227" s="149" t="s">
        <v>302</v>
      </c>
      <c r="D227" s="148" t="s">
        <v>120</v>
      </c>
      <c r="E227" s="148" t="s">
        <v>752</v>
      </c>
      <c r="F227" s="149" t="s">
        <v>693</v>
      </c>
      <c r="G227" s="148">
        <v>1</v>
      </c>
      <c r="H227" s="150" t="s">
        <v>781</v>
      </c>
      <c r="I227" s="148" t="s">
        <v>307</v>
      </c>
      <c r="J227" s="150" t="s">
        <v>781</v>
      </c>
      <c r="K227" s="148" t="s">
        <v>427</v>
      </c>
      <c r="L227" s="148" t="s">
        <v>757</v>
      </c>
    </row>
    <row r="228" spans="1:12" ht="25.5">
      <c r="A228" s="147" t="s">
        <v>300</v>
      </c>
      <c r="B228" s="148" t="s">
        <v>301</v>
      </c>
      <c r="C228" s="149" t="s">
        <v>302</v>
      </c>
      <c r="D228" s="148" t="s">
        <v>120</v>
      </c>
      <c r="E228" s="148" t="s">
        <v>752</v>
      </c>
      <c r="F228" s="149" t="s">
        <v>782</v>
      </c>
      <c r="G228" s="148">
        <v>1</v>
      </c>
      <c r="H228" s="150" t="s">
        <v>783</v>
      </c>
      <c r="I228" s="148" t="s">
        <v>307</v>
      </c>
      <c r="J228" s="150" t="s">
        <v>783</v>
      </c>
      <c r="K228" s="148" t="s">
        <v>427</v>
      </c>
      <c r="L228" s="148" t="s">
        <v>757</v>
      </c>
    </row>
    <row r="229" spans="1:12" ht="25.5">
      <c r="A229" s="147" t="s">
        <v>300</v>
      </c>
      <c r="B229" s="148" t="s">
        <v>301</v>
      </c>
      <c r="C229" s="149" t="s">
        <v>302</v>
      </c>
      <c r="D229" s="148" t="s">
        <v>120</v>
      </c>
      <c r="E229" s="148" t="s">
        <v>752</v>
      </c>
      <c r="F229" s="149" t="s">
        <v>784</v>
      </c>
      <c r="G229" s="148">
        <v>1</v>
      </c>
      <c r="H229" s="150" t="s">
        <v>701</v>
      </c>
      <c r="I229" s="148" t="s">
        <v>307</v>
      </c>
      <c r="J229" s="150" t="s">
        <v>701</v>
      </c>
      <c r="K229" s="148" t="s">
        <v>427</v>
      </c>
      <c r="L229" s="148" t="s">
        <v>757</v>
      </c>
    </row>
    <row r="230" spans="1:12" ht="25.5">
      <c r="A230" s="147" t="s">
        <v>300</v>
      </c>
      <c r="B230" s="148" t="s">
        <v>301</v>
      </c>
      <c r="C230" s="149" t="s">
        <v>302</v>
      </c>
      <c r="D230" s="148" t="s">
        <v>120</v>
      </c>
      <c r="E230" s="148" t="s">
        <v>752</v>
      </c>
      <c r="F230" s="149" t="s">
        <v>709</v>
      </c>
      <c r="G230" s="148">
        <v>1</v>
      </c>
      <c r="H230" s="150" t="s">
        <v>489</v>
      </c>
      <c r="I230" s="148" t="s">
        <v>307</v>
      </c>
      <c r="J230" s="150" t="s">
        <v>489</v>
      </c>
      <c r="K230" s="148" t="s">
        <v>427</v>
      </c>
      <c r="L230" s="148" t="s">
        <v>757</v>
      </c>
    </row>
    <row r="231" spans="1:12" ht="25.5">
      <c r="A231" s="147" t="s">
        <v>300</v>
      </c>
      <c r="B231" s="148" t="s">
        <v>301</v>
      </c>
      <c r="C231" s="149" t="s">
        <v>302</v>
      </c>
      <c r="D231" s="148" t="s">
        <v>120</v>
      </c>
      <c r="E231" s="148" t="s">
        <v>752</v>
      </c>
      <c r="F231" s="149" t="s">
        <v>621</v>
      </c>
      <c r="G231" s="148">
        <v>1</v>
      </c>
      <c r="H231" s="150" t="s">
        <v>785</v>
      </c>
      <c r="I231" s="148" t="s">
        <v>307</v>
      </c>
      <c r="J231" s="150" t="s">
        <v>785</v>
      </c>
      <c r="K231" s="148" t="s">
        <v>427</v>
      </c>
      <c r="L231" s="148" t="s">
        <v>757</v>
      </c>
    </row>
    <row r="232" spans="1:12" ht="25.5">
      <c r="A232" s="147" t="s">
        <v>300</v>
      </c>
      <c r="B232" s="148" t="s">
        <v>301</v>
      </c>
      <c r="C232" s="149" t="s">
        <v>302</v>
      </c>
      <c r="D232" s="148" t="s">
        <v>120</v>
      </c>
      <c r="E232" s="148" t="s">
        <v>752</v>
      </c>
      <c r="F232" s="149" t="s">
        <v>786</v>
      </c>
      <c r="G232" s="148">
        <v>1</v>
      </c>
      <c r="H232" s="150" t="s">
        <v>627</v>
      </c>
      <c r="I232" s="148" t="s">
        <v>307</v>
      </c>
      <c r="J232" s="150" t="s">
        <v>628</v>
      </c>
      <c r="K232" s="148" t="s">
        <v>427</v>
      </c>
      <c r="L232" s="148" t="s">
        <v>757</v>
      </c>
    </row>
    <row r="233" spans="1:12" ht="25.5">
      <c r="A233" s="147" t="s">
        <v>300</v>
      </c>
      <c r="B233" s="148" t="s">
        <v>301</v>
      </c>
      <c r="C233" s="149" t="s">
        <v>302</v>
      </c>
      <c r="D233" s="148" t="s">
        <v>120</v>
      </c>
      <c r="E233" s="148" t="s">
        <v>752</v>
      </c>
      <c r="F233" s="149" t="s">
        <v>787</v>
      </c>
      <c r="G233" s="148">
        <v>1</v>
      </c>
      <c r="H233" s="150" t="s">
        <v>788</v>
      </c>
      <c r="I233" s="148" t="s">
        <v>307</v>
      </c>
      <c r="J233" s="150" t="s">
        <v>788</v>
      </c>
      <c r="K233" s="148" t="s">
        <v>427</v>
      </c>
      <c r="L233" s="148" t="s">
        <v>757</v>
      </c>
    </row>
    <row r="234" spans="1:12" ht="25.5">
      <c r="A234" s="147" t="s">
        <v>300</v>
      </c>
      <c r="B234" s="148" t="s">
        <v>301</v>
      </c>
      <c r="C234" s="149" t="s">
        <v>302</v>
      </c>
      <c r="D234" s="148" t="s">
        <v>120</v>
      </c>
      <c r="E234" s="148" t="s">
        <v>752</v>
      </c>
      <c r="F234" s="149" t="s">
        <v>789</v>
      </c>
      <c r="G234" s="148">
        <v>1</v>
      </c>
      <c r="H234" s="150" t="s">
        <v>756</v>
      </c>
      <c r="I234" s="148" t="s">
        <v>307</v>
      </c>
      <c r="J234" s="150" t="s">
        <v>756</v>
      </c>
      <c r="K234" s="148" t="s">
        <v>427</v>
      </c>
      <c r="L234" s="148" t="s">
        <v>757</v>
      </c>
    </row>
    <row r="235" spans="1:12" ht="25.5">
      <c r="A235" s="147" t="s">
        <v>300</v>
      </c>
      <c r="B235" s="148" t="s">
        <v>301</v>
      </c>
      <c r="C235" s="149" t="s">
        <v>302</v>
      </c>
      <c r="D235" s="148" t="s">
        <v>120</v>
      </c>
      <c r="E235" s="148" t="s">
        <v>752</v>
      </c>
      <c r="F235" s="149" t="s">
        <v>790</v>
      </c>
      <c r="G235" s="148">
        <v>1</v>
      </c>
      <c r="H235" s="150" t="s">
        <v>311</v>
      </c>
      <c r="I235" s="148" t="s">
        <v>307</v>
      </c>
      <c r="J235" s="150" t="s">
        <v>311</v>
      </c>
      <c r="K235" s="148" t="s">
        <v>427</v>
      </c>
      <c r="L235" s="148" t="s">
        <v>757</v>
      </c>
    </row>
    <row r="236" spans="1:12" ht="25.5">
      <c r="A236" s="147" t="s">
        <v>300</v>
      </c>
      <c r="B236" s="148" t="s">
        <v>301</v>
      </c>
      <c r="C236" s="149" t="s">
        <v>302</v>
      </c>
      <c r="D236" s="148" t="s">
        <v>120</v>
      </c>
      <c r="E236" s="148" t="s">
        <v>752</v>
      </c>
      <c r="F236" s="149" t="s">
        <v>791</v>
      </c>
      <c r="G236" s="148">
        <v>1</v>
      </c>
      <c r="H236" s="150" t="s">
        <v>788</v>
      </c>
      <c r="I236" s="148" t="s">
        <v>307</v>
      </c>
      <c r="J236" s="150" t="s">
        <v>788</v>
      </c>
      <c r="K236" s="148" t="s">
        <v>427</v>
      </c>
      <c r="L236" s="148" t="s">
        <v>757</v>
      </c>
    </row>
    <row r="237" spans="1:12" ht="25.5">
      <c r="A237" s="147" t="s">
        <v>300</v>
      </c>
      <c r="B237" s="148" t="s">
        <v>301</v>
      </c>
      <c r="C237" s="149" t="s">
        <v>302</v>
      </c>
      <c r="D237" s="148" t="s">
        <v>120</v>
      </c>
      <c r="E237" s="148" t="s">
        <v>752</v>
      </c>
      <c r="F237" s="149" t="s">
        <v>792</v>
      </c>
      <c r="G237" s="148">
        <v>1</v>
      </c>
      <c r="H237" s="150" t="s">
        <v>311</v>
      </c>
      <c r="I237" s="148" t="s">
        <v>307</v>
      </c>
      <c r="J237" s="150" t="s">
        <v>311</v>
      </c>
      <c r="K237" s="148" t="s">
        <v>427</v>
      </c>
      <c r="L237" s="148" t="s">
        <v>757</v>
      </c>
    </row>
    <row r="238" spans="1:12" ht="25.5">
      <c r="A238" s="147" t="s">
        <v>300</v>
      </c>
      <c r="B238" s="148" t="s">
        <v>301</v>
      </c>
      <c r="C238" s="149" t="s">
        <v>302</v>
      </c>
      <c r="D238" s="148" t="s">
        <v>120</v>
      </c>
      <c r="E238" s="148" t="s">
        <v>752</v>
      </c>
      <c r="F238" s="149" t="s">
        <v>793</v>
      </c>
      <c r="G238" s="148">
        <v>1</v>
      </c>
      <c r="H238" s="150" t="s">
        <v>794</v>
      </c>
      <c r="I238" s="148" t="s">
        <v>307</v>
      </c>
      <c r="J238" s="150" t="s">
        <v>794</v>
      </c>
      <c r="K238" s="148" t="s">
        <v>427</v>
      </c>
      <c r="L238" s="148" t="s">
        <v>757</v>
      </c>
    </row>
    <row r="239" spans="1:12" ht="25.5">
      <c r="A239" s="288" t="s">
        <v>300</v>
      </c>
      <c r="B239" s="288" t="s">
        <v>301</v>
      </c>
      <c r="C239" s="289" t="s">
        <v>302</v>
      </c>
      <c r="D239" s="288" t="s">
        <v>120</v>
      </c>
      <c r="E239" s="288" t="s">
        <v>752</v>
      </c>
      <c r="F239" s="289" t="s">
        <v>795</v>
      </c>
      <c r="G239" s="288">
        <v>1</v>
      </c>
      <c r="H239" s="290" t="s">
        <v>743</v>
      </c>
      <c r="I239" s="288" t="s">
        <v>307</v>
      </c>
      <c r="J239" s="290" t="s">
        <v>743</v>
      </c>
      <c r="K239" s="288" t="s">
        <v>427</v>
      </c>
      <c r="L239" s="288" t="s">
        <v>757</v>
      </c>
    </row>
    <row r="240" spans="1:12" ht="25.5">
      <c r="A240" s="288" t="s">
        <v>300</v>
      </c>
      <c r="B240" s="288" t="s">
        <v>301</v>
      </c>
      <c r="C240" s="289" t="s">
        <v>302</v>
      </c>
      <c r="D240" s="288" t="s">
        <v>120</v>
      </c>
      <c r="E240" s="288" t="s">
        <v>752</v>
      </c>
      <c r="F240" s="289" t="s">
        <v>796</v>
      </c>
      <c r="G240" s="288">
        <v>1</v>
      </c>
      <c r="H240" s="290" t="s">
        <v>797</v>
      </c>
      <c r="I240" s="288" t="s">
        <v>307</v>
      </c>
      <c r="J240" s="290" t="s">
        <v>797</v>
      </c>
      <c r="K240" s="288" t="s">
        <v>427</v>
      </c>
      <c r="L240" s="288" t="s">
        <v>757</v>
      </c>
    </row>
    <row r="241" spans="1:12" ht="25.5">
      <c r="A241" s="147" t="s">
        <v>300</v>
      </c>
      <c r="B241" s="148" t="s">
        <v>301</v>
      </c>
      <c r="C241" s="149" t="s">
        <v>302</v>
      </c>
      <c r="D241" s="148" t="s">
        <v>120</v>
      </c>
      <c r="E241" s="148" t="s">
        <v>752</v>
      </c>
      <c r="F241" s="149" t="s">
        <v>798</v>
      </c>
      <c r="G241" s="148">
        <v>1</v>
      </c>
      <c r="H241" s="150" t="s">
        <v>799</v>
      </c>
      <c r="I241" s="148" t="s">
        <v>307</v>
      </c>
      <c r="J241" s="150" t="s">
        <v>799</v>
      </c>
      <c r="K241" s="148" t="s">
        <v>427</v>
      </c>
      <c r="L241" s="148" t="s">
        <v>757</v>
      </c>
    </row>
    <row r="242" spans="1:12" ht="25.5">
      <c r="A242" s="147" t="s">
        <v>300</v>
      </c>
      <c r="B242" s="148" t="s">
        <v>301</v>
      </c>
      <c r="C242" s="149" t="s">
        <v>302</v>
      </c>
      <c r="D242" s="148" t="s">
        <v>120</v>
      </c>
      <c r="E242" s="148" t="s">
        <v>752</v>
      </c>
      <c r="F242" s="149" t="s">
        <v>198</v>
      </c>
      <c r="G242" s="148">
        <v>1</v>
      </c>
      <c r="H242" s="150" t="s">
        <v>800</v>
      </c>
      <c r="I242" s="148" t="s">
        <v>307</v>
      </c>
      <c r="J242" s="150" t="s">
        <v>800</v>
      </c>
      <c r="K242" s="148" t="s">
        <v>427</v>
      </c>
      <c r="L242" s="148" t="s">
        <v>757</v>
      </c>
    </row>
    <row r="243" spans="1:12" ht="25.5">
      <c r="A243" s="147" t="s">
        <v>300</v>
      </c>
      <c r="B243" s="148" t="s">
        <v>301</v>
      </c>
      <c r="C243" s="149" t="s">
        <v>302</v>
      </c>
      <c r="D243" s="148" t="s">
        <v>120</v>
      </c>
      <c r="E243" s="148" t="s">
        <v>752</v>
      </c>
      <c r="F243" s="149" t="s">
        <v>801</v>
      </c>
      <c r="G243" s="148">
        <v>1</v>
      </c>
      <c r="H243" s="150" t="s">
        <v>802</v>
      </c>
      <c r="I243" s="148" t="s">
        <v>307</v>
      </c>
      <c r="J243" s="150" t="s">
        <v>802</v>
      </c>
      <c r="K243" s="148" t="s">
        <v>427</v>
      </c>
      <c r="L243" s="148" t="s">
        <v>428</v>
      </c>
    </row>
    <row r="244" spans="1:12" ht="25.5">
      <c r="A244" s="147" t="s">
        <v>300</v>
      </c>
      <c r="B244" s="148" t="s">
        <v>301</v>
      </c>
      <c r="C244" s="149" t="s">
        <v>302</v>
      </c>
      <c r="D244" s="148" t="s">
        <v>120</v>
      </c>
      <c r="E244" s="148" t="s">
        <v>752</v>
      </c>
      <c r="F244" s="149" t="s">
        <v>803</v>
      </c>
      <c r="G244" s="148">
        <v>1</v>
      </c>
      <c r="H244" s="150" t="s">
        <v>387</v>
      </c>
      <c r="I244" s="148" t="s">
        <v>307</v>
      </c>
      <c r="J244" s="150" t="s">
        <v>387</v>
      </c>
      <c r="K244" s="148" t="s">
        <v>427</v>
      </c>
      <c r="L244" s="148" t="s">
        <v>428</v>
      </c>
    </row>
    <row r="245" spans="1:12" ht="25.5">
      <c r="A245" s="147" t="s">
        <v>300</v>
      </c>
      <c r="B245" s="148" t="s">
        <v>301</v>
      </c>
      <c r="C245" s="149" t="s">
        <v>302</v>
      </c>
      <c r="D245" s="148" t="s">
        <v>120</v>
      </c>
      <c r="E245" s="148" t="s">
        <v>752</v>
      </c>
      <c r="F245" s="149" t="s">
        <v>804</v>
      </c>
      <c r="G245" s="148">
        <v>1</v>
      </c>
      <c r="H245" s="150" t="s">
        <v>805</v>
      </c>
      <c r="I245" s="148" t="s">
        <v>307</v>
      </c>
      <c r="J245" s="150" t="s">
        <v>805</v>
      </c>
      <c r="K245" s="148" t="s">
        <v>427</v>
      </c>
      <c r="L245" s="148" t="s">
        <v>428</v>
      </c>
    </row>
    <row r="246" spans="1:12" ht="25.5">
      <c r="A246" s="147" t="s">
        <v>300</v>
      </c>
      <c r="B246" s="148" t="s">
        <v>301</v>
      </c>
      <c r="C246" s="149" t="s">
        <v>302</v>
      </c>
      <c r="D246" s="148" t="s">
        <v>120</v>
      </c>
      <c r="E246" s="148" t="s">
        <v>752</v>
      </c>
      <c r="F246" s="149" t="s">
        <v>806</v>
      </c>
      <c r="G246" s="148">
        <v>1</v>
      </c>
      <c r="H246" s="150" t="s">
        <v>807</v>
      </c>
      <c r="I246" s="148" t="s">
        <v>307</v>
      </c>
      <c r="J246" s="150" t="s">
        <v>807</v>
      </c>
      <c r="K246" s="148" t="s">
        <v>427</v>
      </c>
      <c r="L246" s="148" t="s">
        <v>428</v>
      </c>
    </row>
    <row r="247" spans="1:12" ht="25.5">
      <c r="A247" s="147" t="s">
        <v>300</v>
      </c>
      <c r="B247" s="148" t="s">
        <v>301</v>
      </c>
      <c r="C247" s="149" t="s">
        <v>302</v>
      </c>
      <c r="D247" s="148" t="s">
        <v>120</v>
      </c>
      <c r="E247" s="148" t="s">
        <v>752</v>
      </c>
      <c r="F247" s="149" t="s">
        <v>808</v>
      </c>
      <c r="G247" s="148">
        <v>1</v>
      </c>
      <c r="H247" s="150" t="s">
        <v>809</v>
      </c>
      <c r="I247" s="148" t="s">
        <v>307</v>
      </c>
      <c r="J247" s="150" t="s">
        <v>809</v>
      </c>
      <c r="K247" s="148" t="s">
        <v>427</v>
      </c>
      <c r="L247" s="148" t="s">
        <v>428</v>
      </c>
    </row>
    <row r="248" spans="1:12" ht="25.5">
      <c r="A248" s="147" t="s">
        <v>300</v>
      </c>
      <c r="B248" s="148" t="s">
        <v>301</v>
      </c>
      <c r="C248" s="149" t="s">
        <v>302</v>
      </c>
      <c r="D248" s="148" t="s">
        <v>120</v>
      </c>
      <c r="E248" s="148" t="s">
        <v>752</v>
      </c>
      <c r="F248" s="149" t="s">
        <v>810</v>
      </c>
      <c r="G248" s="148">
        <v>1</v>
      </c>
      <c r="H248" s="150" t="s">
        <v>811</v>
      </c>
      <c r="I248" s="148" t="s">
        <v>307</v>
      </c>
      <c r="J248" s="150" t="s">
        <v>811</v>
      </c>
      <c r="K248" s="148" t="s">
        <v>427</v>
      </c>
      <c r="L248" s="148" t="s">
        <v>428</v>
      </c>
    </row>
    <row r="249" spans="1:12" ht="25.5">
      <c r="A249" s="147" t="s">
        <v>300</v>
      </c>
      <c r="B249" s="148" t="s">
        <v>301</v>
      </c>
      <c r="C249" s="149" t="s">
        <v>302</v>
      </c>
      <c r="D249" s="148" t="s">
        <v>120</v>
      </c>
      <c r="E249" s="148" t="s">
        <v>752</v>
      </c>
      <c r="F249" s="149" t="s">
        <v>812</v>
      </c>
      <c r="G249" s="148">
        <v>1</v>
      </c>
      <c r="H249" s="150" t="s">
        <v>813</v>
      </c>
      <c r="I249" s="148" t="s">
        <v>307</v>
      </c>
      <c r="J249" s="150" t="s">
        <v>813</v>
      </c>
      <c r="K249" s="148" t="s">
        <v>427</v>
      </c>
      <c r="L249" s="148" t="s">
        <v>428</v>
      </c>
    </row>
    <row r="250" spans="1:12" ht="25.5">
      <c r="A250" s="147" t="s">
        <v>300</v>
      </c>
      <c r="B250" s="148" t="s">
        <v>301</v>
      </c>
      <c r="C250" s="149" t="s">
        <v>302</v>
      </c>
      <c r="D250" s="148" t="s">
        <v>162</v>
      </c>
      <c r="E250" s="148" t="s">
        <v>814</v>
      </c>
      <c r="F250" s="149" t="s">
        <v>815</v>
      </c>
      <c r="G250" s="148">
        <v>2</v>
      </c>
      <c r="H250" s="150" t="s">
        <v>816</v>
      </c>
      <c r="I250" s="148" t="s">
        <v>307</v>
      </c>
      <c r="J250" s="150" t="s">
        <v>816</v>
      </c>
      <c r="K250" s="148" t="s">
        <v>655</v>
      </c>
      <c r="L250" s="148" t="s">
        <v>656</v>
      </c>
    </row>
    <row r="251" spans="1:12" ht="25.5">
      <c r="A251" s="147" t="s">
        <v>300</v>
      </c>
      <c r="B251" s="148" t="s">
        <v>301</v>
      </c>
      <c r="C251" s="149" t="s">
        <v>302</v>
      </c>
      <c r="D251" s="148" t="s">
        <v>162</v>
      </c>
      <c r="E251" s="148" t="s">
        <v>814</v>
      </c>
      <c r="F251" s="149" t="s">
        <v>817</v>
      </c>
      <c r="G251" s="148">
        <v>2</v>
      </c>
      <c r="H251" s="150" t="s">
        <v>818</v>
      </c>
      <c r="I251" s="148" t="s">
        <v>307</v>
      </c>
      <c r="J251" s="150" t="s">
        <v>818</v>
      </c>
      <c r="K251" s="148" t="s">
        <v>655</v>
      </c>
      <c r="L251" s="148" t="s">
        <v>656</v>
      </c>
    </row>
    <row r="252" spans="1:12" ht="25.5">
      <c r="A252" s="147" t="s">
        <v>300</v>
      </c>
      <c r="B252" s="148" t="s">
        <v>301</v>
      </c>
      <c r="C252" s="149" t="s">
        <v>302</v>
      </c>
      <c r="D252" s="148" t="s">
        <v>162</v>
      </c>
      <c r="E252" s="148" t="s">
        <v>814</v>
      </c>
      <c r="F252" s="149" t="s">
        <v>819</v>
      </c>
      <c r="G252" s="148">
        <v>2</v>
      </c>
      <c r="H252" s="150" t="s">
        <v>820</v>
      </c>
      <c r="I252" s="148" t="s">
        <v>307</v>
      </c>
      <c r="J252" s="150" t="s">
        <v>820</v>
      </c>
      <c r="K252" s="148" t="s">
        <v>655</v>
      </c>
      <c r="L252" s="148" t="s">
        <v>656</v>
      </c>
    </row>
    <row r="253" spans="1:12" ht="25.5">
      <c r="A253" s="147" t="s">
        <v>300</v>
      </c>
      <c r="B253" s="148" t="s">
        <v>301</v>
      </c>
      <c r="C253" s="149" t="s">
        <v>302</v>
      </c>
      <c r="D253" s="148" t="s">
        <v>162</v>
      </c>
      <c r="E253" s="148" t="s">
        <v>814</v>
      </c>
      <c r="F253" s="149" t="s">
        <v>653</v>
      </c>
      <c r="G253" s="148">
        <v>2</v>
      </c>
      <c r="H253" s="150" t="s">
        <v>821</v>
      </c>
      <c r="I253" s="148" t="s">
        <v>307</v>
      </c>
      <c r="J253" s="150" t="s">
        <v>821</v>
      </c>
      <c r="K253" s="148" t="s">
        <v>655</v>
      </c>
      <c r="L253" s="148" t="s">
        <v>656</v>
      </c>
    </row>
    <row r="254" spans="1:12" ht="25.5">
      <c r="A254" s="147" t="s">
        <v>300</v>
      </c>
      <c r="B254" s="148" t="s">
        <v>301</v>
      </c>
      <c r="C254" s="149" t="s">
        <v>302</v>
      </c>
      <c r="D254" s="148" t="s">
        <v>162</v>
      </c>
      <c r="E254" s="148" t="s">
        <v>814</v>
      </c>
      <c r="F254" s="149" t="s">
        <v>822</v>
      </c>
      <c r="G254" s="148">
        <v>2</v>
      </c>
      <c r="H254" s="150" t="s">
        <v>823</v>
      </c>
      <c r="I254" s="148" t="s">
        <v>307</v>
      </c>
      <c r="J254" s="150" t="s">
        <v>823</v>
      </c>
      <c r="K254" s="148" t="s">
        <v>655</v>
      </c>
      <c r="L254" s="148" t="s">
        <v>656</v>
      </c>
    </row>
    <row r="255" spans="1:12" ht="25.5">
      <c r="A255" s="147" t="s">
        <v>300</v>
      </c>
      <c r="B255" s="148" t="s">
        <v>301</v>
      </c>
      <c r="C255" s="149" t="s">
        <v>302</v>
      </c>
      <c r="D255" s="148" t="s">
        <v>162</v>
      </c>
      <c r="E255" s="148" t="s">
        <v>814</v>
      </c>
      <c r="F255" s="149" t="s">
        <v>661</v>
      </c>
      <c r="G255" s="148">
        <v>2</v>
      </c>
      <c r="H255" s="150" t="s">
        <v>824</v>
      </c>
      <c r="I255" s="148" t="s">
        <v>307</v>
      </c>
      <c r="J255" s="150" t="s">
        <v>824</v>
      </c>
      <c r="K255" s="148" t="s">
        <v>655</v>
      </c>
      <c r="L255" s="148" t="s">
        <v>656</v>
      </c>
    </row>
    <row r="256" spans="1:12" ht="25.5">
      <c r="A256" s="147" t="s">
        <v>300</v>
      </c>
      <c r="B256" s="148" t="s">
        <v>301</v>
      </c>
      <c r="C256" s="149" t="s">
        <v>302</v>
      </c>
      <c r="D256" s="148" t="s">
        <v>162</v>
      </c>
      <c r="E256" s="148" t="s">
        <v>814</v>
      </c>
      <c r="F256" s="149" t="s">
        <v>663</v>
      </c>
      <c r="G256" s="148">
        <v>2</v>
      </c>
      <c r="H256" s="150" t="s">
        <v>825</v>
      </c>
      <c r="I256" s="148" t="s">
        <v>307</v>
      </c>
      <c r="J256" s="150" t="s">
        <v>825</v>
      </c>
      <c r="K256" s="148" t="s">
        <v>655</v>
      </c>
      <c r="L256" s="148" t="s">
        <v>656</v>
      </c>
    </row>
    <row r="257" spans="1:12" ht="25.5">
      <c r="A257" s="147" t="s">
        <v>300</v>
      </c>
      <c r="B257" s="148" t="s">
        <v>301</v>
      </c>
      <c r="C257" s="149" t="s">
        <v>302</v>
      </c>
      <c r="D257" s="148" t="s">
        <v>162</v>
      </c>
      <c r="E257" s="148" t="s">
        <v>814</v>
      </c>
      <c r="F257" s="149" t="s">
        <v>165</v>
      </c>
      <c r="G257" s="148">
        <v>2</v>
      </c>
      <c r="H257" s="150" t="s">
        <v>826</v>
      </c>
      <c r="I257" s="148" t="s">
        <v>307</v>
      </c>
      <c r="J257" s="150" t="s">
        <v>826</v>
      </c>
      <c r="K257" s="148" t="s">
        <v>422</v>
      </c>
      <c r="L257" s="148" t="s">
        <v>827</v>
      </c>
    </row>
    <row r="258" spans="1:12" ht="25.5">
      <c r="A258" s="288" t="s">
        <v>300</v>
      </c>
      <c r="B258" s="288" t="s">
        <v>301</v>
      </c>
      <c r="C258" s="289" t="s">
        <v>302</v>
      </c>
      <c r="D258" s="288" t="s">
        <v>162</v>
      </c>
      <c r="E258" s="288" t="s">
        <v>814</v>
      </c>
      <c r="F258" s="289" t="s">
        <v>134</v>
      </c>
      <c r="G258" s="288">
        <v>2</v>
      </c>
      <c r="H258" s="290" t="s">
        <v>828</v>
      </c>
      <c r="I258" s="288" t="s">
        <v>307</v>
      </c>
      <c r="J258" s="290" t="s">
        <v>828</v>
      </c>
      <c r="K258" s="288" t="s">
        <v>655</v>
      </c>
      <c r="L258" s="288" t="s">
        <v>656</v>
      </c>
    </row>
    <row r="259" spans="1:12" ht="25.5">
      <c r="A259" s="288" t="s">
        <v>300</v>
      </c>
      <c r="B259" s="288" t="s">
        <v>301</v>
      </c>
      <c r="C259" s="289" t="s">
        <v>302</v>
      </c>
      <c r="D259" s="288" t="s">
        <v>162</v>
      </c>
      <c r="E259" s="288" t="s">
        <v>814</v>
      </c>
      <c r="F259" s="289" t="s">
        <v>166</v>
      </c>
      <c r="G259" s="288">
        <v>2</v>
      </c>
      <c r="H259" s="290" t="s">
        <v>447</v>
      </c>
      <c r="I259" s="288" t="s">
        <v>307</v>
      </c>
      <c r="J259" s="290" t="s">
        <v>471</v>
      </c>
      <c r="K259" s="288" t="s">
        <v>422</v>
      </c>
      <c r="L259" s="288" t="s">
        <v>656</v>
      </c>
    </row>
    <row r="260" spans="1:12" ht="25.5">
      <c r="A260" s="147" t="s">
        <v>300</v>
      </c>
      <c r="B260" s="148" t="s">
        <v>301</v>
      </c>
      <c r="C260" s="149" t="s">
        <v>302</v>
      </c>
      <c r="D260" s="148" t="s">
        <v>162</v>
      </c>
      <c r="E260" s="148" t="s">
        <v>814</v>
      </c>
      <c r="F260" s="149" t="s">
        <v>677</v>
      </c>
      <c r="G260" s="148">
        <v>2</v>
      </c>
      <c r="H260" s="150" t="s">
        <v>829</v>
      </c>
      <c r="I260" s="148" t="s">
        <v>307</v>
      </c>
      <c r="J260" s="150" t="s">
        <v>829</v>
      </c>
      <c r="K260" s="148" t="s">
        <v>655</v>
      </c>
      <c r="L260" s="148" t="s">
        <v>656</v>
      </c>
    </row>
    <row r="261" spans="1:12" ht="25.5">
      <c r="A261" s="147" t="s">
        <v>300</v>
      </c>
      <c r="B261" s="148" t="s">
        <v>301</v>
      </c>
      <c r="C261" s="149" t="s">
        <v>302</v>
      </c>
      <c r="D261" s="148" t="s">
        <v>162</v>
      </c>
      <c r="E261" s="148" t="s">
        <v>814</v>
      </c>
      <c r="F261" s="149" t="s">
        <v>830</v>
      </c>
      <c r="G261" s="148">
        <v>2</v>
      </c>
      <c r="H261" s="150" t="s">
        <v>831</v>
      </c>
      <c r="I261" s="148" t="s">
        <v>307</v>
      </c>
      <c r="J261" s="150" t="s">
        <v>831</v>
      </c>
      <c r="K261" s="148" t="s">
        <v>655</v>
      </c>
      <c r="L261" s="148" t="s">
        <v>656</v>
      </c>
    </row>
    <row r="262" spans="1:12" ht="25.5">
      <c r="A262" s="147" t="s">
        <v>300</v>
      </c>
      <c r="B262" s="148" t="s">
        <v>301</v>
      </c>
      <c r="C262" s="149" t="s">
        <v>302</v>
      </c>
      <c r="D262" s="148" t="s">
        <v>162</v>
      </c>
      <c r="E262" s="148" t="s">
        <v>814</v>
      </c>
      <c r="F262" s="149" t="s">
        <v>832</v>
      </c>
      <c r="G262" s="148">
        <v>2</v>
      </c>
      <c r="H262" s="150" t="s">
        <v>833</v>
      </c>
      <c r="I262" s="148" t="s">
        <v>307</v>
      </c>
      <c r="J262" s="150" t="s">
        <v>833</v>
      </c>
      <c r="K262" s="148" t="s">
        <v>655</v>
      </c>
      <c r="L262" s="148" t="s">
        <v>656</v>
      </c>
    </row>
    <row r="263" spans="1:12" ht="25.5">
      <c r="A263" s="147" t="s">
        <v>300</v>
      </c>
      <c r="B263" s="148" t="s">
        <v>301</v>
      </c>
      <c r="C263" s="149" t="s">
        <v>302</v>
      </c>
      <c r="D263" s="148" t="s">
        <v>162</v>
      </c>
      <c r="E263" s="148" t="s">
        <v>814</v>
      </c>
      <c r="F263" s="149" t="s">
        <v>834</v>
      </c>
      <c r="G263" s="148">
        <v>2</v>
      </c>
      <c r="H263" s="150" t="s">
        <v>835</v>
      </c>
      <c r="I263" s="148" t="s">
        <v>307</v>
      </c>
      <c r="J263" s="150" t="s">
        <v>835</v>
      </c>
      <c r="K263" s="148" t="s">
        <v>655</v>
      </c>
      <c r="L263" s="148" t="s">
        <v>656</v>
      </c>
    </row>
    <row r="264" spans="1:12" ht="25.5">
      <c r="A264" s="147" t="s">
        <v>300</v>
      </c>
      <c r="B264" s="148" t="s">
        <v>301</v>
      </c>
      <c r="C264" s="149" t="s">
        <v>302</v>
      </c>
      <c r="D264" s="148" t="s">
        <v>162</v>
      </c>
      <c r="E264" s="148" t="s">
        <v>814</v>
      </c>
      <c r="F264" s="149" t="s">
        <v>836</v>
      </c>
      <c r="G264" s="148">
        <v>2</v>
      </c>
      <c r="H264" s="150" t="s">
        <v>837</v>
      </c>
      <c r="I264" s="148" t="s">
        <v>307</v>
      </c>
      <c r="J264" s="150" t="s">
        <v>837</v>
      </c>
      <c r="K264" s="148" t="s">
        <v>655</v>
      </c>
      <c r="L264" s="148" t="s">
        <v>656</v>
      </c>
    </row>
    <row r="265" spans="1:12" ht="25.5">
      <c r="A265" s="147" t="s">
        <v>300</v>
      </c>
      <c r="B265" s="148" t="s">
        <v>301</v>
      </c>
      <c r="C265" s="149" t="s">
        <v>302</v>
      </c>
      <c r="D265" s="148" t="s">
        <v>162</v>
      </c>
      <c r="E265" s="148" t="s">
        <v>814</v>
      </c>
      <c r="F265" s="149" t="s">
        <v>167</v>
      </c>
      <c r="G265" s="148">
        <v>2</v>
      </c>
      <c r="H265" s="150" t="s">
        <v>468</v>
      </c>
      <c r="I265" s="148" t="s">
        <v>307</v>
      </c>
      <c r="J265" s="150" t="s">
        <v>468</v>
      </c>
      <c r="K265" s="148" t="s">
        <v>422</v>
      </c>
      <c r="L265" s="148" t="s">
        <v>656</v>
      </c>
    </row>
    <row r="266" spans="1:12" ht="25.5">
      <c r="A266" s="147" t="s">
        <v>300</v>
      </c>
      <c r="B266" s="148" t="s">
        <v>301</v>
      </c>
      <c r="C266" s="149" t="s">
        <v>302</v>
      </c>
      <c r="D266" s="148" t="s">
        <v>162</v>
      </c>
      <c r="E266" s="148" t="s">
        <v>814</v>
      </c>
      <c r="F266" s="149" t="s">
        <v>838</v>
      </c>
      <c r="G266" s="148">
        <v>2</v>
      </c>
      <c r="H266" s="150" t="s">
        <v>839</v>
      </c>
      <c r="I266" s="148" t="s">
        <v>307</v>
      </c>
      <c r="J266" s="150" t="s">
        <v>839</v>
      </c>
      <c r="K266" s="148" t="s">
        <v>655</v>
      </c>
      <c r="L266" s="148" t="s">
        <v>656</v>
      </c>
    </row>
    <row r="267" spans="1:12" ht="25.5">
      <c r="A267" s="147" t="s">
        <v>300</v>
      </c>
      <c r="B267" s="148" t="s">
        <v>301</v>
      </c>
      <c r="C267" s="149" t="s">
        <v>302</v>
      </c>
      <c r="D267" s="148" t="s">
        <v>162</v>
      </c>
      <c r="E267" s="148" t="s">
        <v>814</v>
      </c>
      <c r="F267" s="149" t="s">
        <v>164</v>
      </c>
      <c r="G267" s="148">
        <v>2</v>
      </c>
      <c r="H267" s="150" t="s">
        <v>840</v>
      </c>
      <c r="I267" s="148" t="s">
        <v>307</v>
      </c>
      <c r="J267" s="150" t="s">
        <v>840</v>
      </c>
      <c r="K267" s="148" t="s">
        <v>422</v>
      </c>
      <c r="L267" s="148" t="s">
        <v>656</v>
      </c>
    </row>
    <row r="268" spans="1:12" ht="25.5">
      <c r="A268" s="147" t="s">
        <v>300</v>
      </c>
      <c r="B268" s="148" t="s">
        <v>301</v>
      </c>
      <c r="C268" s="149" t="s">
        <v>302</v>
      </c>
      <c r="D268" s="148" t="s">
        <v>162</v>
      </c>
      <c r="E268" s="148" t="s">
        <v>814</v>
      </c>
      <c r="F268" s="149" t="s">
        <v>841</v>
      </c>
      <c r="G268" s="148">
        <v>2</v>
      </c>
      <c r="H268" s="150" t="s">
        <v>842</v>
      </c>
      <c r="I268" s="148" t="s">
        <v>307</v>
      </c>
      <c r="J268" s="150" t="s">
        <v>842</v>
      </c>
      <c r="K268" s="148" t="s">
        <v>655</v>
      </c>
      <c r="L268" s="148" t="s">
        <v>656</v>
      </c>
    </row>
    <row r="269" spans="1:12" ht="25.5">
      <c r="A269" s="147" t="s">
        <v>300</v>
      </c>
      <c r="B269" s="148" t="s">
        <v>301</v>
      </c>
      <c r="C269" s="149" t="s">
        <v>302</v>
      </c>
      <c r="D269" s="148" t="s">
        <v>162</v>
      </c>
      <c r="E269" s="148" t="s">
        <v>814</v>
      </c>
      <c r="F269" s="149" t="s">
        <v>843</v>
      </c>
      <c r="G269" s="148">
        <v>2</v>
      </c>
      <c r="H269" s="150" t="s">
        <v>844</v>
      </c>
      <c r="I269" s="148" t="s">
        <v>307</v>
      </c>
      <c r="J269" s="150" t="s">
        <v>844</v>
      </c>
      <c r="K269" s="148" t="s">
        <v>655</v>
      </c>
      <c r="L269" s="148" t="s">
        <v>656</v>
      </c>
    </row>
    <row r="270" spans="1:12" ht="25.5">
      <c r="A270" s="147" t="s">
        <v>300</v>
      </c>
      <c r="B270" s="148" t="s">
        <v>301</v>
      </c>
      <c r="C270" s="149" t="s">
        <v>302</v>
      </c>
      <c r="D270" s="148" t="s">
        <v>162</v>
      </c>
      <c r="E270" s="148" t="s">
        <v>814</v>
      </c>
      <c r="F270" s="149" t="s">
        <v>845</v>
      </c>
      <c r="G270" s="148">
        <v>2</v>
      </c>
      <c r="H270" s="150" t="s">
        <v>846</v>
      </c>
      <c r="I270" s="148" t="s">
        <v>307</v>
      </c>
      <c r="J270" s="150" t="s">
        <v>846</v>
      </c>
      <c r="K270" s="148" t="s">
        <v>655</v>
      </c>
      <c r="L270" s="148" t="s">
        <v>656</v>
      </c>
    </row>
    <row r="271" spans="1:12" ht="25.5">
      <c r="A271" s="147" t="s">
        <v>300</v>
      </c>
      <c r="B271" s="148" t="s">
        <v>301</v>
      </c>
      <c r="C271" s="149" t="s">
        <v>302</v>
      </c>
      <c r="D271" s="148" t="s">
        <v>162</v>
      </c>
      <c r="E271" s="148" t="s">
        <v>814</v>
      </c>
      <c r="F271" s="149" t="s">
        <v>847</v>
      </c>
      <c r="G271" s="148">
        <v>2</v>
      </c>
      <c r="H271" s="150" t="s">
        <v>848</v>
      </c>
      <c r="I271" s="148" t="s">
        <v>307</v>
      </c>
      <c r="J271" s="150" t="s">
        <v>848</v>
      </c>
      <c r="K271" s="148" t="s">
        <v>655</v>
      </c>
      <c r="L271" s="148" t="s">
        <v>656</v>
      </c>
    </row>
    <row r="272" spans="1:12" ht="25.5">
      <c r="A272" s="147" t="s">
        <v>300</v>
      </c>
      <c r="B272" s="148" t="s">
        <v>301</v>
      </c>
      <c r="C272" s="149" t="s">
        <v>302</v>
      </c>
      <c r="D272" s="148" t="s">
        <v>162</v>
      </c>
      <c r="E272" s="148" t="s">
        <v>814</v>
      </c>
      <c r="F272" s="149" t="s">
        <v>366</v>
      </c>
      <c r="G272" s="148">
        <v>2</v>
      </c>
      <c r="H272" s="150" t="s">
        <v>849</v>
      </c>
      <c r="I272" s="148" t="s">
        <v>307</v>
      </c>
      <c r="J272" s="150" t="s">
        <v>849</v>
      </c>
      <c r="K272" s="148" t="s">
        <v>655</v>
      </c>
      <c r="L272" s="148" t="s">
        <v>656</v>
      </c>
    </row>
    <row r="273" spans="1:12" ht="25.5">
      <c r="A273" s="147" t="s">
        <v>300</v>
      </c>
      <c r="B273" s="148" t="s">
        <v>301</v>
      </c>
      <c r="C273" s="149" t="s">
        <v>302</v>
      </c>
      <c r="D273" s="148" t="s">
        <v>162</v>
      </c>
      <c r="E273" s="148" t="s">
        <v>814</v>
      </c>
      <c r="F273" s="149" t="s">
        <v>850</v>
      </c>
      <c r="G273" s="148">
        <v>2</v>
      </c>
      <c r="H273" s="150" t="s">
        <v>851</v>
      </c>
      <c r="I273" s="148" t="s">
        <v>307</v>
      </c>
      <c r="J273" s="150" t="s">
        <v>852</v>
      </c>
      <c r="K273" s="148" t="s">
        <v>422</v>
      </c>
      <c r="L273" s="151"/>
    </row>
    <row r="274" spans="1:12" ht="25.5">
      <c r="A274" s="147" t="s">
        <v>300</v>
      </c>
      <c r="B274" s="148" t="s">
        <v>301</v>
      </c>
      <c r="C274" s="149" t="s">
        <v>302</v>
      </c>
      <c r="D274" s="148" t="s">
        <v>853</v>
      </c>
      <c r="E274" s="148" t="s">
        <v>854</v>
      </c>
      <c r="F274" s="149" t="s">
        <v>855</v>
      </c>
      <c r="G274" s="148">
        <v>1</v>
      </c>
      <c r="H274" s="150" t="s">
        <v>856</v>
      </c>
      <c r="I274" s="148" t="s">
        <v>307</v>
      </c>
      <c r="J274" s="150" t="s">
        <v>857</v>
      </c>
      <c r="K274" s="148" t="s">
        <v>689</v>
      </c>
      <c r="L274" s="148" t="s">
        <v>858</v>
      </c>
    </row>
    <row r="275" spans="1:12" ht="25.5">
      <c r="A275" s="147" t="s">
        <v>300</v>
      </c>
      <c r="B275" s="148" t="s">
        <v>301</v>
      </c>
      <c r="C275" s="149" t="s">
        <v>302</v>
      </c>
      <c r="D275" s="148" t="s">
        <v>853</v>
      </c>
      <c r="E275" s="148" t="s">
        <v>854</v>
      </c>
      <c r="F275" s="149">
        <v>35</v>
      </c>
      <c r="G275" s="148">
        <v>1</v>
      </c>
      <c r="H275" s="150" t="s">
        <v>859</v>
      </c>
      <c r="I275" s="148" t="s">
        <v>307</v>
      </c>
      <c r="J275" s="150" t="s">
        <v>860</v>
      </c>
      <c r="K275" s="148" t="s">
        <v>689</v>
      </c>
      <c r="L275" s="148" t="s">
        <v>858</v>
      </c>
    </row>
    <row r="276" spans="1:12" ht="25.5">
      <c r="A276" s="147" t="s">
        <v>300</v>
      </c>
      <c r="B276" s="148" t="s">
        <v>301</v>
      </c>
      <c r="C276" s="149" t="s">
        <v>302</v>
      </c>
      <c r="D276" s="148" t="s">
        <v>853</v>
      </c>
      <c r="E276" s="148" t="s">
        <v>854</v>
      </c>
      <c r="F276" s="149">
        <v>74</v>
      </c>
      <c r="G276" s="148">
        <v>1</v>
      </c>
      <c r="H276" s="150" t="s">
        <v>861</v>
      </c>
      <c r="I276" s="148" t="s">
        <v>307</v>
      </c>
      <c r="J276" s="150" t="s">
        <v>862</v>
      </c>
      <c r="K276" s="148" t="s">
        <v>689</v>
      </c>
      <c r="L276" s="148" t="s">
        <v>858</v>
      </c>
    </row>
    <row r="277" spans="1:12" ht="25.5">
      <c r="A277" s="288" t="s">
        <v>300</v>
      </c>
      <c r="B277" s="288" t="s">
        <v>301</v>
      </c>
      <c r="C277" s="289" t="s">
        <v>302</v>
      </c>
      <c r="D277" s="288" t="s">
        <v>178</v>
      </c>
      <c r="E277" s="288" t="s">
        <v>863</v>
      </c>
      <c r="F277" s="289" t="s">
        <v>864</v>
      </c>
      <c r="G277" s="288">
        <v>1</v>
      </c>
      <c r="H277" s="290" t="s">
        <v>865</v>
      </c>
      <c r="I277" s="288" t="s">
        <v>307</v>
      </c>
      <c r="J277" s="290" t="s">
        <v>865</v>
      </c>
      <c r="K277" s="288" t="s">
        <v>356</v>
      </c>
      <c r="L277" s="288" t="s">
        <v>618</v>
      </c>
    </row>
    <row r="278" spans="1:12" ht="25.5">
      <c r="A278" s="288" t="s">
        <v>300</v>
      </c>
      <c r="B278" s="288" t="s">
        <v>301</v>
      </c>
      <c r="C278" s="289" t="s">
        <v>302</v>
      </c>
      <c r="D278" s="288" t="s">
        <v>178</v>
      </c>
      <c r="E278" s="288" t="s">
        <v>863</v>
      </c>
      <c r="F278" s="289" t="s">
        <v>866</v>
      </c>
      <c r="G278" s="288">
        <v>1</v>
      </c>
      <c r="H278" s="290" t="s">
        <v>867</v>
      </c>
      <c r="I278" s="288" t="s">
        <v>307</v>
      </c>
      <c r="J278" s="290" t="s">
        <v>867</v>
      </c>
      <c r="K278" s="288" t="s">
        <v>356</v>
      </c>
      <c r="L278" s="288" t="s">
        <v>618</v>
      </c>
    </row>
    <row r="279" spans="1:12" ht="25.5">
      <c r="A279" s="147" t="s">
        <v>300</v>
      </c>
      <c r="B279" s="148" t="s">
        <v>301</v>
      </c>
      <c r="C279" s="149" t="s">
        <v>302</v>
      </c>
      <c r="D279" s="148" t="s">
        <v>178</v>
      </c>
      <c r="E279" s="148" t="s">
        <v>863</v>
      </c>
      <c r="F279" s="149" t="s">
        <v>868</v>
      </c>
      <c r="G279" s="148">
        <v>1</v>
      </c>
      <c r="H279" s="150" t="s">
        <v>869</v>
      </c>
      <c r="I279" s="148" t="s">
        <v>307</v>
      </c>
      <c r="J279" s="150" t="s">
        <v>869</v>
      </c>
      <c r="K279" s="148" t="s">
        <v>356</v>
      </c>
      <c r="L279" s="148" t="s">
        <v>618</v>
      </c>
    </row>
    <row r="280" spans="1:12" ht="25.5">
      <c r="A280" s="147" t="s">
        <v>300</v>
      </c>
      <c r="B280" s="148" t="s">
        <v>301</v>
      </c>
      <c r="C280" s="149" t="s">
        <v>302</v>
      </c>
      <c r="D280" s="148" t="s">
        <v>178</v>
      </c>
      <c r="E280" s="148" t="s">
        <v>863</v>
      </c>
      <c r="F280" s="149" t="s">
        <v>870</v>
      </c>
      <c r="G280" s="148">
        <v>1</v>
      </c>
      <c r="H280" s="150" t="s">
        <v>871</v>
      </c>
      <c r="I280" s="148" t="s">
        <v>307</v>
      </c>
      <c r="J280" s="150" t="s">
        <v>871</v>
      </c>
      <c r="K280" s="148" t="s">
        <v>356</v>
      </c>
      <c r="L280" s="148" t="s">
        <v>618</v>
      </c>
    </row>
    <row r="281" spans="1:12" ht="25.5">
      <c r="A281" s="147" t="s">
        <v>300</v>
      </c>
      <c r="B281" s="148" t="s">
        <v>301</v>
      </c>
      <c r="C281" s="149" t="s">
        <v>302</v>
      </c>
      <c r="D281" s="148" t="s">
        <v>178</v>
      </c>
      <c r="E281" s="148" t="s">
        <v>863</v>
      </c>
      <c r="F281" s="149" t="s">
        <v>872</v>
      </c>
      <c r="G281" s="148">
        <v>1</v>
      </c>
      <c r="H281" s="150" t="s">
        <v>783</v>
      </c>
      <c r="I281" s="148" t="s">
        <v>307</v>
      </c>
      <c r="J281" s="150" t="s">
        <v>783</v>
      </c>
      <c r="K281" s="148" t="s">
        <v>356</v>
      </c>
      <c r="L281" s="148" t="s">
        <v>618</v>
      </c>
    </row>
    <row r="282" spans="1:12" ht="25.5">
      <c r="A282" s="147" t="s">
        <v>300</v>
      </c>
      <c r="B282" s="148" t="s">
        <v>301</v>
      </c>
      <c r="C282" s="149" t="s">
        <v>302</v>
      </c>
      <c r="D282" s="148" t="s">
        <v>178</v>
      </c>
      <c r="E282" s="148" t="s">
        <v>863</v>
      </c>
      <c r="F282" s="149" t="s">
        <v>873</v>
      </c>
      <c r="G282" s="148">
        <v>1</v>
      </c>
      <c r="H282" s="150" t="s">
        <v>874</v>
      </c>
      <c r="I282" s="148" t="s">
        <v>307</v>
      </c>
      <c r="J282" s="150" t="s">
        <v>874</v>
      </c>
      <c r="K282" s="148" t="s">
        <v>356</v>
      </c>
      <c r="L282" s="148" t="s">
        <v>618</v>
      </c>
    </row>
    <row r="283" spans="1:12" ht="25.5">
      <c r="A283" s="147" t="s">
        <v>300</v>
      </c>
      <c r="B283" s="148" t="s">
        <v>301</v>
      </c>
      <c r="C283" s="149" t="s">
        <v>302</v>
      </c>
      <c r="D283" s="148" t="s">
        <v>178</v>
      </c>
      <c r="E283" s="148" t="s">
        <v>863</v>
      </c>
      <c r="F283" s="149">
        <v>79</v>
      </c>
      <c r="G283" s="148">
        <v>2</v>
      </c>
      <c r="H283" s="150" t="s">
        <v>875</v>
      </c>
      <c r="I283" s="148" t="s">
        <v>307</v>
      </c>
      <c r="J283" s="150" t="s">
        <v>875</v>
      </c>
      <c r="K283" s="148" t="s">
        <v>356</v>
      </c>
      <c r="L283" s="148" t="s">
        <v>618</v>
      </c>
    </row>
    <row r="284" spans="1:12" ht="25.5">
      <c r="A284" s="147" t="s">
        <v>300</v>
      </c>
      <c r="B284" s="148" t="s">
        <v>301</v>
      </c>
      <c r="C284" s="149" t="s">
        <v>302</v>
      </c>
      <c r="D284" s="148" t="s">
        <v>178</v>
      </c>
      <c r="E284" s="148" t="s">
        <v>863</v>
      </c>
      <c r="F284" s="149" t="s">
        <v>876</v>
      </c>
      <c r="G284" s="148">
        <v>2</v>
      </c>
      <c r="H284" s="150" t="s">
        <v>877</v>
      </c>
      <c r="I284" s="148" t="s">
        <v>307</v>
      </c>
      <c r="J284" s="150" t="s">
        <v>877</v>
      </c>
      <c r="K284" s="148" t="s">
        <v>356</v>
      </c>
      <c r="L284" s="148" t="s">
        <v>618</v>
      </c>
    </row>
    <row r="285" spans="1:12" ht="25.5">
      <c r="A285" s="147" t="s">
        <v>300</v>
      </c>
      <c r="B285" s="148" t="s">
        <v>301</v>
      </c>
      <c r="C285" s="149" t="s">
        <v>302</v>
      </c>
      <c r="D285" s="148" t="s">
        <v>178</v>
      </c>
      <c r="E285" s="148" t="s">
        <v>863</v>
      </c>
      <c r="F285" s="149" t="s">
        <v>878</v>
      </c>
      <c r="G285" s="148">
        <v>2</v>
      </c>
      <c r="H285" s="150" t="s">
        <v>879</v>
      </c>
      <c r="I285" s="148" t="s">
        <v>307</v>
      </c>
      <c r="J285" s="150" t="s">
        <v>879</v>
      </c>
      <c r="K285" s="148" t="s">
        <v>356</v>
      </c>
      <c r="L285" s="148" t="s">
        <v>618</v>
      </c>
    </row>
    <row r="286" spans="1:12" ht="25.5">
      <c r="A286" s="147" t="s">
        <v>300</v>
      </c>
      <c r="B286" s="148" t="s">
        <v>301</v>
      </c>
      <c r="C286" s="149" t="s">
        <v>302</v>
      </c>
      <c r="D286" s="148" t="s">
        <v>178</v>
      </c>
      <c r="E286" s="148" t="s">
        <v>863</v>
      </c>
      <c r="F286" s="149" t="s">
        <v>880</v>
      </c>
      <c r="G286" s="148">
        <v>2</v>
      </c>
      <c r="H286" s="150" t="s">
        <v>881</v>
      </c>
      <c r="I286" s="148" t="s">
        <v>307</v>
      </c>
      <c r="J286" s="150" t="s">
        <v>881</v>
      </c>
      <c r="K286" s="148" t="s">
        <v>356</v>
      </c>
      <c r="L286" s="148" t="s">
        <v>618</v>
      </c>
    </row>
    <row r="287" spans="1:12" ht="25.5">
      <c r="A287" s="147" t="s">
        <v>300</v>
      </c>
      <c r="B287" s="148" t="s">
        <v>301</v>
      </c>
      <c r="C287" s="149" t="s">
        <v>302</v>
      </c>
      <c r="D287" s="148" t="s">
        <v>178</v>
      </c>
      <c r="E287" s="148" t="s">
        <v>863</v>
      </c>
      <c r="F287" s="149" t="s">
        <v>882</v>
      </c>
      <c r="G287" s="148">
        <v>2</v>
      </c>
      <c r="H287" s="150" t="s">
        <v>883</v>
      </c>
      <c r="I287" s="148" t="s">
        <v>307</v>
      </c>
      <c r="J287" s="150" t="s">
        <v>883</v>
      </c>
      <c r="K287" s="148" t="s">
        <v>356</v>
      </c>
      <c r="L287" s="148" t="s">
        <v>618</v>
      </c>
    </row>
    <row r="288" spans="1:12" ht="25.5">
      <c r="A288" s="147" t="s">
        <v>300</v>
      </c>
      <c r="B288" s="148" t="s">
        <v>301</v>
      </c>
      <c r="C288" s="149" t="s">
        <v>302</v>
      </c>
      <c r="D288" s="148" t="s">
        <v>178</v>
      </c>
      <c r="E288" s="148" t="s">
        <v>863</v>
      </c>
      <c r="F288" s="149" t="s">
        <v>884</v>
      </c>
      <c r="G288" s="148">
        <v>2</v>
      </c>
      <c r="H288" s="150" t="s">
        <v>885</v>
      </c>
      <c r="I288" s="148" t="s">
        <v>307</v>
      </c>
      <c r="J288" s="150" t="s">
        <v>885</v>
      </c>
      <c r="K288" s="148" t="s">
        <v>356</v>
      </c>
      <c r="L288" s="148" t="s">
        <v>618</v>
      </c>
    </row>
    <row r="289" spans="1:12" ht="25.5">
      <c r="A289" s="147" t="s">
        <v>300</v>
      </c>
      <c r="B289" s="148" t="s">
        <v>301</v>
      </c>
      <c r="C289" s="149" t="s">
        <v>302</v>
      </c>
      <c r="D289" s="148" t="s">
        <v>178</v>
      </c>
      <c r="E289" s="148" t="s">
        <v>863</v>
      </c>
      <c r="F289" s="149" t="s">
        <v>886</v>
      </c>
      <c r="G289" s="148">
        <v>2</v>
      </c>
      <c r="H289" s="150" t="s">
        <v>887</v>
      </c>
      <c r="I289" s="148" t="s">
        <v>307</v>
      </c>
      <c r="J289" s="150" t="s">
        <v>887</v>
      </c>
      <c r="K289" s="148" t="s">
        <v>356</v>
      </c>
      <c r="L289" s="148" t="s">
        <v>618</v>
      </c>
    </row>
    <row r="290" spans="1:12" ht="25.5">
      <c r="A290" s="147" t="s">
        <v>300</v>
      </c>
      <c r="B290" s="148" t="s">
        <v>301</v>
      </c>
      <c r="C290" s="149" t="s">
        <v>302</v>
      </c>
      <c r="D290" s="148" t="s">
        <v>178</v>
      </c>
      <c r="E290" s="148" t="s">
        <v>863</v>
      </c>
      <c r="F290" s="149" t="s">
        <v>888</v>
      </c>
      <c r="G290" s="148">
        <v>2</v>
      </c>
      <c r="H290" s="150" t="s">
        <v>889</v>
      </c>
      <c r="I290" s="148" t="s">
        <v>307</v>
      </c>
      <c r="J290" s="150" t="s">
        <v>889</v>
      </c>
      <c r="K290" s="148" t="s">
        <v>356</v>
      </c>
      <c r="L290" s="148" t="s">
        <v>618</v>
      </c>
    </row>
    <row r="291" spans="1:12" ht="25.5">
      <c r="A291" s="147" t="s">
        <v>300</v>
      </c>
      <c r="B291" s="148" t="s">
        <v>301</v>
      </c>
      <c r="C291" s="149" t="s">
        <v>302</v>
      </c>
      <c r="D291" s="148" t="s">
        <v>178</v>
      </c>
      <c r="E291" s="148" t="s">
        <v>863</v>
      </c>
      <c r="F291" s="149" t="s">
        <v>180</v>
      </c>
      <c r="G291" s="148">
        <v>1</v>
      </c>
      <c r="H291" s="150" t="s">
        <v>890</v>
      </c>
      <c r="I291" s="148" t="s">
        <v>307</v>
      </c>
      <c r="J291" s="150" t="s">
        <v>890</v>
      </c>
      <c r="K291" s="148" t="s">
        <v>891</v>
      </c>
      <c r="L291" s="151"/>
    </row>
    <row r="292" spans="1:12" ht="25.5">
      <c r="A292" s="147" t="s">
        <v>300</v>
      </c>
      <c r="B292" s="148" t="s">
        <v>301</v>
      </c>
      <c r="C292" s="149" t="s">
        <v>302</v>
      </c>
      <c r="D292" s="148" t="s">
        <v>113</v>
      </c>
      <c r="E292" s="148" t="s">
        <v>892</v>
      </c>
      <c r="F292" s="149" t="s">
        <v>115</v>
      </c>
      <c r="G292" s="148">
        <v>1</v>
      </c>
      <c r="H292" s="150" t="s">
        <v>893</v>
      </c>
      <c r="I292" s="148" t="s">
        <v>307</v>
      </c>
      <c r="J292" s="150" t="s">
        <v>893</v>
      </c>
      <c r="K292" s="148" t="s">
        <v>894</v>
      </c>
      <c r="L292" s="151"/>
    </row>
    <row r="293" spans="1:12" ht="25.5">
      <c r="A293" s="147" t="s">
        <v>300</v>
      </c>
      <c r="B293" s="148" t="s">
        <v>301</v>
      </c>
      <c r="C293" s="149" t="s">
        <v>302</v>
      </c>
      <c r="D293" s="148" t="s">
        <v>895</v>
      </c>
      <c r="E293" s="148" t="s">
        <v>896</v>
      </c>
      <c r="F293" s="149" t="s">
        <v>897</v>
      </c>
      <c r="G293" s="148">
        <v>1</v>
      </c>
      <c r="H293" s="150" t="s">
        <v>898</v>
      </c>
      <c r="I293" s="148" t="s">
        <v>307</v>
      </c>
      <c r="J293" s="150" t="s">
        <v>898</v>
      </c>
      <c r="K293" s="148" t="s">
        <v>427</v>
      </c>
      <c r="L293" s="148" t="s">
        <v>428</v>
      </c>
    </row>
    <row r="294" spans="1:12" ht="25.5">
      <c r="A294" s="147" t="s">
        <v>300</v>
      </c>
      <c r="B294" s="148" t="s">
        <v>301</v>
      </c>
      <c r="C294" s="149" t="s">
        <v>302</v>
      </c>
      <c r="D294" s="148" t="s">
        <v>899</v>
      </c>
      <c r="E294" s="148" t="s">
        <v>900</v>
      </c>
      <c r="F294" s="149" t="s">
        <v>354</v>
      </c>
      <c r="G294" s="148">
        <v>1</v>
      </c>
      <c r="H294" s="150" t="s">
        <v>901</v>
      </c>
      <c r="I294" s="148" t="s">
        <v>307</v>
      </c>
      <c r="J294" s="150" t="s">
        <v>902</v>
      </c>
      <c r="K294" s="148" t="s">
        <v>435</v>
      </c>
      <c r="L294" s="148" t="s">
        <v>903</v>
      </c>
    </row>
    <row r="295" spans="1:12" ht="25.5">
      <c r="A295" s="147" t="s">
        <v>300</v>
      </c>
      <c r="B295" s="148" t="s">
        <v>301</v>
      </c>
      <c r="C295" s="149" t="s">
        <v>302</v>
      </c>
      <c r="D295" s="148" t="s">
        <v>899</v>
      </c>
      <c r="E295" s="148" t="s">
        <v>900</v>
      </c>
      <c r="F295" s="149" t="s">
        <v>904</v>
      </c>
      <c r="G295" s="148">
        <v>1</v>
      </c>
      <c r="H295" s="150" t="s">
        <v>407</v>
      </c>
      <c r="I295" s="148" t="s">
        <v>307</v>
      </c>
      <c r="J295" s="150" t="s">
        <v>514</v>
      </c>
      <c r="K295" s="148" t="s">
        <v>435</v>
      </c>
      <c r="L295" s="148" t="s">
        <v>903</v>
      </c>
    </row>
    <row r="296" spans="1:12" ht="25.5">
      <c r="A296" s="288" t="s">
        <v>300</v>
      </c>
      <c r="B296" s="288" t="s">
        <v>301</v>
      </c>
      <c r="C296" s="289" t="s">
        <v>302</v>
      </c>
      <c r="D296" s="288" t="s">
        <v>899</v>
      </c>
      <c r="E296" s="288" t="s">
        <v>900</v>
      </c>
      <c r="F296" s="289" t="s">
        <v>905</v>
      </c>
      <c r="G296" s="288">
        <v>1</v>
      </c>
      <c r="H296" s="290" t="s">
        <v>627</v>
      </c>
      <c r="I296" s="288" t="s">
        <v>307</v>
      </c>
      <c r="J296" s="290" t="s">
        <v>628</v>
      </c>
      <c r="K296" s="288" t="s">
        <v>435</v>
      </c>
      <c r="L296" s="288" t="s">
        <v>903</v>
      </c>
    </row>
    <row r="297" spans="1:12" ht="25.5">
      <c r="A297" s="288" t="s">
        <v>300</v>
      </c>
      <c r="B297" s="288" t="s">
        <v>301</v>
      </c>
      <c r="C297" s="289" t="s">
        <v>302</v>
      </c>
      <c r="D297" s="288" t="s">
        <v>899</v>
      </c>
      <c r="E297" s="288" t="s">
        <v>900</v>
      </c>
      <c r="F297" s="289" t="s">
        <v>150</v>
      </c>
      <c r="G297" s="288">
        <v>1</v>
      </c>
      <c r="H297" s="290" t="s">
        <v>474</v>
      </c>
      <c r="I297" s="288" t="s">
        <v>307</v>
      </c>
      <c r="J297" s="290" t="s">
        <v>475</v>
      </c>
      <c r="K297" s="288" t="s">
        <v>435</v>
      </c>
      <c r="L297" s="288" t="s">
        <v>903</v>
      </c>
    </row>
    <row r="298" spans="1:12" ht="25.5">
      <c r="A298" s="147" t="s">
        <v>300</v>
      </c>
      <c r="B298" s="148" t="s">
        <v>301</v>
      </c>
      <c r="C298" s="149" t="s">
        <v>302</v>
      </c>
      <c r="D298" s="148" t="s">
        <v>899</v>
      </c>
      <c r="E298" s="148" t="s">
        <v>900</v>
      </c>
      <c r="F298" s="149" t="s">
        <v>453</v>
      </c>
      <c r="G298" s="148">
        <v>1</v>
      </c>
      <c r="H298" s="150" t="s">
        <v>559</v>
      </c>
      <c r="I298" s="148" t="s">
        <v>307</v>
      </c>
      <c r="J298" s="150" t="s">
        <v>906</v>
      </c>
      <c r="K298" s="148" t="s">
        <v>435</v>
      </c>
      <c r="L298" s="148" t="s">
        <v>903</v>
      </c>
    </row>
    <row r="299" spans="1:12" ht="25.5">
      <c r="A299" s="147" t="s">
        <v>300</v>
      </c>
      <c r="B299" s="148" t="s">
        <v>301</v>
      </c>
      <c r="C299" s="149" t="s">
        <v>302</v>
      </c>
      <c r="D299" s="148" t="s">
        <v>899</v>
      </c>
      <c r="E299" s="148" t="s">
        <v>900</v>
      </c>
      <c r="F299" s="149" t="s">
        <v>907</v>
      </c>
      <c r="G299" s="148">
        <v>1</v>
      </c>
      <c r="H299" s="150" t="s">
        <v>407</v>
      </c>
      <c r="I299" s="148" t="s">
        <v>307</v>
      </c>
      <c r="J299" s="150" t="s">
        <v>514</v>
      </c>
      <c r="K299" s="148" t="s">
        <v>435</v>
      </c>
      <c r="L299" s="148" t="s">
        <v>903</v>
      </c>
    </row>
    <row r="300" spans="1:12" ht="25.5">
      <c r="A300" s="147" t="s">
        <v>300</v>
      </c>
      <c r="B300" s="148" t="s">
        <v>301</v>
      </c>
      <c r="C300" s="149" t="s">
        <v>302</v>
      </c>
      <c r="D300" s="148" t="s">
        <v>899</v>
      </c>
      <c r="E300" s="148" t="s">
        <v>900</v>
      </c>
      <c r="F300" s="149" t="s">
        <v>908</v>
      </c>
      <c r="G300" s="148">
        <v>1</v>
      </c>
      <c r="H300" s="150" t="s">
        <v>627</v>
      </c>
      <c r="I300" s="148" t="s">
        <v>307</v>
      </c>
      <c r="J300" s="150" t="s">
        <v>628</v>
      </c>
      <c r="K300" s="148" t="s">
        <v>435</v>
      </c>
      <c r="L300" s="148" t="s">
        <v>903</v>
      </c>
    </row>
    <row r="301" spans="1:12" ht="25.5">
      <c r="A301" s="147" t="s">
        <v>300</v>
      </c>
      <c r="B301" s="148" t="s">
        <v>301</v>
      </c>
      <c r="C301" s="149" t="s">
        <v>302</v>
      </c>
      <c r="D301" s="148" t="s">
        <v>899</v>
      </c>
      <c r="E301" s="148" t="s">
        <v>900</v>
      </c>
      <c r="F301" s="149" t="s">
        <v>909</v>
      </c>
      <c r="G301" s="148">
        <v>1</v>
      </c>
      <c r="H301" s="150" t="s">
        <v>336</v>
      </c>
      <c r="I301" s="148" t="s">
        <v>307</v>
      </c>
      <c r="J301" s="150" t="s">
        <v>337</v>
      </c>
      <c r="K301" s="148" t="s">
        <v>435</v>
      </c>
      <c r="L301" s="148" t="s">
        <v>903</v>
      </c>
    </row>
    <row r="302" spans="1:12" ht="25.5">
      <c r="A302" s="147" t="s">
        <v>300</v>
      </c>
      <c r="B302" s="148" t="s">
        <v>301</v>
      </c>
      <c r="C302" s="149" t="s">
        <v>302</v>
      </c>
      <c r="D302" s="148" t="s">
        <v>899</v>
      </c>
      <c r="E302" s="148" t="s">
        <v>900</v>
      </c>
      <c r="F302" s="149" t="s">
        <v>910</v>
      </c>
      <c r="G302" s="148">
        <v>1</v>
      </c>
      <c r="H302" s="150" t="s">
        <v>911</v>
      </c>
      <c r="I302" s="148" t="s">
        <v>307</v>
      </c>
      <c r="J302" s="150" t="s">
        <v>911</v>
      </c>
      <c r="K302" s="148" t="s">
        <v>435</v>
      </c>
      <c r="L302" s="148" t="s">
        <v>903</v>
      </c>
    </row>
    <row r="303" spans="1:12" ht="25.5">
      <c r="A303" s="147" t="s">
        <v>300</v>
      </c>
      <c r="B303" s="148" t="s">
        <v>301</v>
      </c>
      <c r="C303" s="149" t="s">
        <v>302</v>
      </c>
      <c r="D303" s="148" t="s">
        <v>899</v>
      </c>
      <c r="E303" s="148" t="s">
        <v>900</v>
      </c>
      <c r="F303" s="149" t="s">
        <v>912</v>
      </c>
      <c r="G303" s="148">
        <v>1</v>
      </c>
      <c r="H303" s="150" t="s">
        <v>589</v>
      </c>
      <c r="I303" s="148" t="s">
        <v>307</v>
      </c>
      <c r="J303" s="150" t="s">
        <v>913</v>
      </c>
      <c r="K303" s="148" t="s">
        <v>435</v>
      </c>
      <c r="L303" s="148" t="s">
        <v>914</v>
      </c>
    </row>
    <row r="304" spans="1:12" ht="25.5">
      <c r="A304" s="147" t="s">
        <v>300</v>
      </c>
      <c r="B304" s="148" t="s">
        <v>301</v>
      </c>
      <c r="C304" s="149" t="s">
        <v>302</v>
      </c>
      <c r="D304" s="148" t="s">
        <v>899</v>
      </c>
      <c r="E304" s="148" t="s">
        <v>900</v>
      </c>
      <c r="F304" s="149" t="s">
        <v>915</v>
      </c>
      <c r="G304" s="148">
        <v>1</v>
      </c>
      <c r="H304" s="150" t="s">
        <v>627</v>
      </c>
      <c r="I304" s="148" t="s">
        <v>307</v>
      </c>
      <c r="J304" s="150" t="s">
        <v>628</v>
      </c>
      <c r="K304" s="148" t="s">
        <v>435</v>
      </c>
      <c r="L304" s="148" t="s">
        <v>903</v>
      </c>
    </row>
    <row r="305" spans="1:12" ht="25.5">
      <c r="A305" s="147" t="s">
        <v>300</v>
      </c>
      <c r="B305" s="148" t="s">
        <v>301</v>
      </c>
      <c r="C305" s="149" t="s">
        <v>302</v>
      </c>
      <c r="D305" s="148" t="s">
        <v>899</v>
      </c>
      <c r="E305" s="148" t="s">
        <v>900</v>
      </c>
      <c r="F305" s="149" t="s">
        <v>916</v>
      </c>
      <c r="G305" s="148">
        <v>1</v>
      </c>
      <c r="H305" s="150" t="s">
        <v>701</v>
      </c>
      <c r="I305" s="148" t="s">
        <v>307</v>
      </c>
      <c r="J305" s="150" t="s">
        <v>701</v>
      </c>
      <c r="K305" s="148" t="s">
        <v>435</v>
      </c>
      <c r="L305" s="148" t="s">
        <v>903</v>
      </c>
    </row>
    <row r="306" spans="1:12" ht="25.5">
      <c r="A306" s="147" t="s">
        <v>300</v>
      </c>
      <c r="B306" s="148" t="s">
        <v>301</v>
      </c>
      <c r="C306" s="149" t="s">
        <v>302</v>
      </c>
      <c r="D306" s="148" t="s">
        <v>899</v>
      </c>
      <c r="E306" s="148" t="s">
        <v>900</v>
      </c>
      <c r="F306" s="149" t="s">
        <v>917</v>
      </c>
      <c r="G306" s="148">
        <v>1</v>
      </c>
      <c r="H306" s="150" t="s">
        <v>394</v>
      </c>
      <c r="I306" s="148" t="s">
        <v>307</v>
      </c>
      <c r="J306" s="150" t="s">
        <v>497</v>
      </c>
      <c r="K306" s="148" t="s">
        <v>435</v>
      </c>
      <c r="L306" s="148" t="s">
        <v>903</v>
      </c>
    </row>
    <row r="307" spans="1:12" ht="25.5">
      <c r="A307" s="147" t="s">
        <v>300</v>
      </c>
      <c r="B307" s="148" t="s">
        <v>301</v>
      </c>
      <c r="C307" s="149" t="s">
        <v>302</v>
      </c>
      <c r="D307" s="148" t="s">
        <v>899</v>
      </c>
      <c r="E307" s="148" t="s">
        <v>900</v>
      </c>
      <c r="F307" s="149" t="s">
        <v>177</v>
      </c>
      <c r="G307" s="148">
        <v>1</v>
      </c>
      <c r="H307" s="150" t="s">
        <v>407</v>
      </c>
      <c r="I307" s="148" t="s">
        <v>307</v>
      </c>
      <c r="J307" s="150" t="s">
        <v>514</v>
      </c>
      <c r="K307" s="148" t="s">
        <v>435</v>
      </c>
      <c r="L307" s="148" t="s">
        <v>903</v>
      </c>
    </row>
    <row r="308" spans="1:12" ht="25.5">
      <c r="A308" s="147" t="s">
        <v>300</v>
      </c>
      <c r="B308" s="148" t="s">
        <v>301</v>
      </c>
      <c r="C308" s="149" t="s">
        <v>302</v>
      </c>
      <c r="D308" s="148" t="s">
        <v>899</v>
      </c>
      <c r="E308" s="148" t="s">
        <v>900</v>
      </c>
      <c r="F308" s="149" t="s">
        <v>918</v>
      </c>
      <c r="G308" s="148">
        <v>1</v>
      </c>
      <c r="H308" s="150" t="s">
        <v>474</v>
      </c>
      <c r="I308" s="148" t="s">
        <v>307</v>
      </c>
      <c r="J308" s="150" t="s">
        <v>475</v>
      </c>
      <c r="K308" s="148" t="s">
        <v>435</v>
      </c>
      <c r="L308" s="148" t="s">
        <v>903</v>
      </c>
    </row>
    <row r="309" spans="1:12" ht="25.5">
      <c r="A309" s="147" t="s">
        <v>300</v>
      </c>
      <c r="B309" s="148" t="s">
        <v>301</v>
      </c>
      <c r="C309" s="149" t="s">
        <v>302</v>
      </c>
      <c r="D309" s="148" t="s">
        <v>899</v>
      </c>
      <c r="E309" s="148" t="s">
        <v>900</v>
      </c>
      <c r="F309" s="149" t="s">
        <v>919</v>
      </c>
      <c r="G309" s="148">
        <v>1</v>
      </c>
      <c r="H309" s="150" t="s">
        <v>920</v>
      </c>
      <c r="I309" s="148" t="s">
        <v>307</v>
      </c>
      <c r="J309" s="150" t="s">
        <v>921</v>
      </c>
      <c r="K309" s="148" t="s">
        <v>435</v>
      </c>
      <c r="L309" s="148" t="s">
        <v>903</v>
      </c>
    </row>
    <row r="310" spans="1:12" ht="25.5">
      <c r="A310" s="147" t="s">
        <v>300</v>
      </c>
      <c r="B310" s="148" t="s">
        <v>301</v>
      </c>
      <c r="C310" s="149" t="s">
        <v>302</v>
      </c>
      <c r="D310" s="148" t="s">
        <v>899</v>
      </c>
      <c r="E310" s="148" t="s">
        <v>900</v>
      </c>
      <c r="F310" s="149" t="s">
        <v>922</v>
      </c>
      <c r="G310" s="148">
        <v>1</v>
      </c>
      <c r="H310" s="150" t="s">
        <v>534</v>
      </c>
      <c r="I310" s="148" t="s">
        <v>307</v>
      </c>
      <c r="J310" s="150" t="s">
        <v>534</v>
      </c>
      <c r="K310" s="148" t="s">
        <v>435</v>
      </c>
      <c r="L310" s="148" t="s">
        <v>903</v>
      </c>
    </row>
    <row r="311" spans="1:12" ht="25.5">
      <c r="A311" s="147" t="s">
        <v>300</v>
      </c>
      <c r="B311" s="148" t="s">
        <v>301</v>
      </c>
      <c r="C311" s="149" t="s">
        <v>302</v>
      </c>
      <c r="D311" s="148" t="s">
        <v>899</v>
      </c>
      <c r="E311" s="148" t="s">
        <v>900</v>
      </c>
      <c r="F311" s="149" t="s">
        <v>923</v>
      </c>
      <c r="G311" s="148">
        <v>1</v>
      </c>
      <c r="H311" s="150" t="s">
        <v>627</v>
      </c>
      <c r="I311" s="148" t="s">
        <v>307</v>
      </c>
      <c r="J311" s="150" t="s">
        <v>628</v>
      </c>
      <c r="K311" s="148" t="s">
        <v>435</v>
      </c>
      <c r="L311" s="148" t="s">
        <v>903</v>
      </c>
    </row>
    <row r="312" spans="1:12" ht="25.5">
      <c r="A312" s="147" t="s">
        <v>300</v>
      </c>
      <c r="B312" s="148" t="s">
        <v>301</v>
      </c>
      <c r="C312" s="149" t="s">
        <v>302</v>
      </c>
      <c r="D312" s="148" t="s">
        <v>899</v>
      </c>
      <c r="E312" s="148" t="s">
        <v>900</v>
      </c>
      <c r="F312" s="149" t="s">
        <v>924</v>
      </c>
      <c r="G312" s="148">
        <v>1</v>
      </c>
      <c r="H312" s="150" t="s">
        <v>925</v>
      </c>
      <c r="I312" s="148" t="s">
        <v>307</v>
      </c>
      <c r="J312" s="150" t="s">
        <v>926</v>
      </c>
      <c r="K312" s="148" t="s">
        <v>435</v>
      </c>
      <c r="L312" s="148" t="s">
        <v>903</v>
      </c>
    </row>
    <row r="313" spans="1:12" ht="25.5">
      <c r="A313" s="147" t="s">
        <v>300</v>
      </c>
      <c r="B313" s="148" t="s">
        <v>301</v>
      </c>
      <c r="C313" s="149" t="s">
        <v>302</v>
      </c>
      <c r="D313" s="148" t="s">
        <v>899</v>
      </c>
      <c r="E313" s="148" t="s">
        <v>900</v>
      </c>
      <c r="F313" s="149" t="s">
        <v>927</v>
      </c>
      <c r="G313" s="148">
        <v>1</v>
      </c>
      <c r="H313" s="150" t="s">
        <v>627</v>
      </c>
      <c r="I313" s="148" t="s">
        <v>307</v>
      </c>
      <c r="J313" s="150" t="s">
        <v>628</v>
      </c>
      <c r="K313" s="148" t="s">
        <v>435</v>
      </c>
      <c r="L313" s="148" t="s">
        <v>903</v>
      </c>
    </row>
    <row r="314" spans="1:12" ht="25.5">
      <c r="A314" s="147" t="s">
        <v>300</v>
      </c>
      <c r="B314" s="148" t="s">
        <v>301</v>
      </c>
      <c r="C314" s="149" t="s">
        <v>302</v>
      </c>
      <c r="D314" s="148" t="s">
        <v>899</v>
      </c>
      <c r="E314" s="148" t="s">
        <v>900</v>
      </c>
      <c r="F314" s="149" t="s">
        <v>928</v>
      </c>
      <c r="G314" s="148">
        <v>1</v>
      </c>
      <c r="H314" s="150" t="s">
        <v>336</v>
      </c>
      <c r="I314" s="148" t="s">
        <v>307</v>
      </c>
      <c r="J314" s="150" t="s">
        <v>337</v>
      </c>
      <c r="K314" s="148" t="s">
        <v>435</v>
      </c>
      <c r="L314" s="148" t="s">
        <v>903</v>
      </c>
    </row>
    <row r="315" spans="1:12" ht="25.5">
      <c r="A315" s="288" t="s">
        <v>300</v>
      </c>
      <c r="B315" s="288" t="s">
        <v>301</v>
      </c>
      <c r="C315" s="289" t="s">
        <v>302</v>
      </c>
      <c r="D315" s="288" t="s">
        <v>899</v>
      </c>
      <c r="E315" s="288" t="s">
        <v>900</v>
      </c>
      <c r="F315" s="289" t="s">
        <v>929</v>
      </c>
      <c r="G315" s="288">
        <v>1</v>
      </c>
      <c r="H315" s="290" t="s">
        <v>407</v>
      </c>
      <c r="I315" s="288" t="s">
        <v>307</v>
      </c>
      <c r="J315" s="290" t="s">
        <v>514</v>
      </c>
      <c r="K315" s="288" t="s">
        <v>435</v>
      </c>
      <c r="L315" s="288" t="s">
        <v>903</v>
      </c>
    </row>
    <row r="316" spans="1:12" ht="25.5">
      <c r="A316" s="288" t="s">
        <v>300</v>
      </c>
      <c r="B316" s="288" t="s">
        <v>301</v>
      </c>
      <c r="C316" s="289" t="s">
        <v>302</v>
      </c>
      <c r="D316" s="288" t="s">
        <v>171</v>
      </c>
      <c r="E316" s="288" t="s">
        <v>930</v>
      </c>
      <c r="F316" s="289" t="s">
        <v>177</v>
      </c>
      <c r="G316" s="288">
        <v>1</v>
      </c>
      <c r="H316" s="290" t="s">
        <v>394</v>
      </c>
      <c r="I316" s="288" t="s">
        <v>307</v>
      </c>
      <c r="J316" s="290" t="s">
        <v>497</v>
      </c>
      <c r="K316" s="288" t="s">
        <v>931</v>
      </c>
      <c r="L316" s="294"/>
    </row>
    <row r="317" spans="1:12" ht="13.5">
      <c r="A317" s="406" t="s">
        <v>300</v>
      </c>
      <c r="B317" s="406" t="s">
        <v>301</v>
      </c>
      <c r="C317" s="149" t="s">
        <v>302</v>
      </c>
      <c r="D317" s="406" t="s">
        <v>171</v>
      </c>
      <c r="E317" s="406" t="s">
        <v>930</v>
      </c>
      <c r="F317" s="408" t="s">
        <v>173</v>
      </c>
      <c r="G317" s="406">
        <v>1</v>
      </c>
      <c r="H317" s="413" t="s">
        <v>932</v>
      </c>
      <c r="I317" s="152" t="s">
        <v>377</v>
      </c>
      <c r="J317" s="153" t="s">
        <v>933</v>
      </c>
      <c r="K317" s="406" t="s">
        <v>931</v>
      </c>
      <c r="L317" s="406" t="s">
        <v>934</v>
      </c>
    </row>
    <row r="318" spans="1:12" ht="13.5">
      <c r="A318" s="407"/>
      <c r="B318" s="407"/>
      <c r="C318" s="149" t="s">
        <v>302</v>
      </c>
      <c r="D318" s="407"/>
      <c r="E318" s="407"/>
      <c r="F318" s="409"/>
      <c r="G318" s="407"/>
      <c r="H318" s="414"/>
      <c r="I318" s="148" t="s">
        <v>554</v>
      </c>
      <c r="J318" s="150" t="s">
        <v>935</v>
      </c>
      <c r="K318" s="407"/>
      <c r="L318" s="407"/>
    </row>
    <row r="319" spans="1:12" ht="25.5">
      <c r="A319" s="147" t="s">
        <v>300</v>
      </c>
      <c r="B319" s="148" t="s">
        <v>301</v>
      </c>
      <c r="C319" s="149" t="s">
        <v>302</v>
      </c>
      <c r="D319" s="148" t="s">
        <v>124</v>
      </c>
      <c r="E319" s="148" t="s">
        <v>936</v>
      </c>
      <c r="F319" s="149" t="s">
        <v>126</v>
      </c>
      <c r="G319" s="148">
        <v>1</v>
      </c>
      <c r="H319" s="150" t="s">
        <v>937</v>
      </c>
      <c r="I319" s="148" t="s">
        <v>556</v>
      </c>
      <c r="J319" s="150" t="s">
        <v>937</v>
      </c>
      <c r="K319" s="148" t="s">
        <v>338</v>
      </c>
      <c r="L319" s="151"/>
    </row>
    <row r="320" spans="1:12" ht="25.5">
      <c r="A320" s="147" t="s">
        <v>300</v>
      </c>
      <c r="B320" s="148" t="s">
        <v>301</v>
      </c>
      <c r="C320" s="149" t="s">
        <v>302</v>
      </c>
      <c r="D320" s="148" t="s">
        <v>124</v>
      </c>
      <c r="E320" s="148" t="s">
        <v>936</v>
      </c>
      <c r="F320" s="149">
        <v>230</v>
      </c>
      <c r="G320" s="148">
        <v>2</v>
      </c>
      <c r="H320" s="150" t="s">
        <v>938</v>
      </c>
      <c r="I320" s="148" t="s">
        <v>307</v>
      </c>
      <c r="J320" s="150" t="s">
        <v>939</v>
      </c>
      <c r="K320" s="148" t="s">
        <v>338</v>
      </c>
      <c r="L320" s="148" t="s">
        <v>539</v>
      </c>
    </row>
    <row r="321" spans="1:12" ht="25.5">
      <c r="A321" s="147" t="s">
        <v>300</v>
      </c>
      <c r="B321" s="148" t="s">
        <v>301</v>
      </c>
      <c r="C321" s="149" t="s">
        <v>302</v>
      </c>
      <c r="D321" s="148" t="s">
        <v>940</v>
      </c>
      <c r="E321" s="148" t="s">
        <v>941</v>
      </c>
      <c r="F321" s="149" t="s">
        <v>942</v>
      </c>
      <c r="G321" s="148">
        <v>1</v>
      </c>
      <c r="H321" s="150" t="s">
        <v>943</v>
      </c>
      <c r="I321" s="148" t="s">
        <v>307</v>
      </c>
      <c r="J321" s="150" t="s">
        <v>943</v>
      </c>
      <c r="K321" s="148" t="s">
        <v>730</v>
      </c>
      <c r="L321" s="148" t="s">
        <v>731</v>
      </c>
    </row>
    <row r="322" spans="1:12" ht="25.5">
      <c r="A322" s="147" t="s">
        <v>300</v>
      </c>
      <c r="B322" s="148" t="s">
        <v>301</v>
      </c>
      <c r="C322" s="149" t="s">
        <v>302</v>
      </c>
      <c r="D322" s="148" t="s">
        <v>940</v>
      </c>
      <c r="E322" s="148" t="s">
        <v>941</v>
      </c>
      <c r="F322" s="149" t="s">
        <v>944</v>
      </c>
      <c r="G322" s="148">
        <v>1</v>
      </c>
      <c r="H322" s="150" t="s">
        <v>945</v>
      </c>
      <c r="I322" s="148" t="s">
        <v>307</v>
      </c>
      <c r="J322" s="150" t="s">
        <v>945</v>
      </c>
      <c r="K322" s="148" t="s">
        <v>730</v>
      </c>
      <c r="L322" s="148" t="s">
        <v>731</v>
      </c>
    </row>
    <row r="323" spans="1:12" ht="25.5">
      <c r="A323" s="147" t="s">
        <v>300</v>
      </c>
      <c r="B323" s="148" t="s">
        <v>301</v>
      </c>
      <c r="C323" s="149" t="s">
        <v>302</v>
      </c>
      <c r="D323" s="148" t="s">
        <v>940</v>
      </c>
      <c r="E323" s="148" t="s">
        <v>941</v>
      </c>
      <c r="F323" s="149" t="s">
        <v>316</v>
      </c>
      <c r="G323" s="148">
        <v>1</v>
      </c>
      <c r="H323" s="150" t="s">
        <v>319</v>
      </c>
      <c r="I323" s="148" t="s">
        <v>307</v>
      </c>
      <c r="J323" s="150" t="s">
        <v>319</v>
      </c>
      <c r="K323" s="148" t="s">
        <v>730</v>
      </c>
      <c r="L323" s="148" t="s">
        <v>731</v>
      </c>
    </row>
    <row r="324" spans="1:12" ht="25.5">
      <c r="A324" s="147" t="s">
        <v>300</v>
      </c>
      <c r="B324" s="148" t="s">
        <v>301</v>
      </c>
      <c r="C324" s="149" t="s">
        <v>302</v>
      </c>
      <c r="D324" s="148" t="s">
        <v>940</v>
      </c>
      <c r="E324" s="148" t="s">
        <v>941</v>
      </c>
      <c r="F324" s="149" t="s">
        <v>946</v>
      </c>
      <c r="G324" s="148">
        <v>1</v>
      </c>
      <c r="H324" s="150" t="s">
        <v>947</v>
      </c>
      <c r="I324" s="148" t="s">
        <v>307</v>
      </c>
      <c r="J324" s="150" t="s">
        <v>947</v>
      </c>
      <c r="K324" s="148" t="s">
        <v>730</v>
      </c>
      <c r="L324" s="148" t="s">
        <v>731</v>
      </c>
    </row>
    <row r="325" spans="1:12" ht="25.5">
      <c r="A325" s="147" t="s">
        <v>300</v>
      </c>
      <c r="B325" s="148" t="s">
        <v>301</v>
      </c>
      <c r="C325" s="149" t="s">
        <v>302</v>
      </c>
      <c r="D325" s="148" t="s">
        <v>940</v>
      </c>
      <c r="E325" s="148" t="s">
        <v>941</v>
      </c>
      <c r="F325" s="149" t="s">
        <v>948</v>
      </c>
      <c r="G325" s="148">
        <v>1</v>
      </c>
      <c r="H325" s="150" t="s">
        <v>622</v>
      </c>
      <c r="I325" s="148" t="s">
        <v>307</v>
      </c>
      <c r="J325" s="150" t="s">
        <v>622</v>
      </c>
      <c r="K325" s="148" t="s">
        <v>730</v>
      </c>
      <c r="L325" s="148" t="s">
        <v>731</v>
      </c>
    </row>
    <row r="326" spans="1:12" ht="25.5">
      <c r="A326" s="147" t="s">
        <v>300</v>
      </c>
      <c r="B326" s="148" t="s">
        <v>301</v>
      </c>
      <c r="C326" s="149" t="s">
        <v>302</v>
      </c>
      <c r="D326" s="148" t="s">
        <v>940</v>
      </c>
      <c r="E326" s="148" t="s">
        <v>941</v>
      </c>
      <c r="F326" s="149" t="s">
        <v>949</v>
      </c>
      <c r="G326" s="148">
        <v>1</v>
      </c>
      <c r="H326" s="150" t="s">
        <v>396</v>
      </c>
      <c r="I326" s="148" t="s">
        <v>307</v>
      </c>
      <c r="J326" s="150" t="s">
        <v>396</v>
      </c>
      <c r="K326" s="148" t="s">
        <v>730</v>
      </c>
      <c r="L326" s="148" t="s">
        <v>731</v>
      </c>
    </row>
    <row r="327" spans="1:12" ht="25.5">
      <c r="A327" s="147" t="s">
        <v>300</v>
      </c>
      <c r="B327" s="148" t="s">
        <v>301</v>
      </c>
      <c r="C327" s="149" t="s">
        <v>302</v>
      </c>
      <c r="D327" s="148" t="s">
        <v>940</v>
      </c>
      <c r="E327" s="148" t="s">
        <v>941</v>
      </c>
      <c r="F327" s="149" t="s">
        <v>950</v>
      </c>
      <c r="G327" s="148">
        <v>1</v>
      </c>
      <c r="H327" s="150" t="s">
        <v>637</v>
      </c>
      <c r="I327" s="148" t="s">
        <v>307</v>
      </c>
      <c r="J327" s="150" t="s">
        <v>637</v>
      </c>
      <c r="K327" s="148" t="s">
        <v>730</v>
      </c>
      <c r="L327" s="148" t="s">
        <v>731</v>
      </c>
    </row>
    <row r="328" spans="1:12" ht="25.5">
      <c r="A328" s="147" t="s">
        <v>300</v>
      </c>
      <c r="B328" s="148" t="s">
        <v>301</v>
      </c>
      <c r="C328" s="149" t="s">
        <v>302</v>
      </c>
      <c r="D328" s="148" t="s">
        <v>940</v>
      </c>
      <c r="E328" s="148" t="s">
        <v>941</v>
      </c>
      <c r="F328" s="149" t="s">
        <v>951</v>
      </c>
      <c r="G328" s="148">
        <v>1</v>
      </c>
      <c r="H328" s="150" t="s">
        <v>952</v>
      </c>
      <c r="I328" s="148" t="s">
        <v>307</v>
      </c>
      <c r="J328" s="150" t="s">
        <v>952</v>
      </c>
      <c r="K328" s="148" t="s">
        <v>730</v>
      </c>
      <c r="L328" s="148" t="s">
        <v>731</v>
      </c>
    </row>
    <row r="329" spans="1:12" ht="25.5">
      <c r="A329" s="147" t="s">
        <v>300</v>
      </c>
      <c r="B329" s="148" t="s">
        <v>301</v>
      </c>
      <c r="C329" s="149" t="s">
        <v>302</v>
      </c>
      <c r="D329" s="148" t="s">
        <v>940</v>
      </c>
      <c r="E329" s="148" t="s">
        <v>941</v>
      </c>
      <c r="F329" s="149" t="s">
        <v>953</v>
      </c>
      <c r="G329" s="148">
        <v>1</v>
      </c>
      <c r="H329" s="150" t="s">
        <v>756</v>
      </c>
      <c r="I329" s="148" t="s">
        <v>307</v>
      </c>
      <c r="J329" s="150" t="s">
        <v>756</v>
      </c>
      <c r="K329" s="148" t="s">
        <v>730</v>
      </c>
      <c r="L329" s="148" t="s">
        <v>731</v>
      </c>
    </row>
    <row r="330" spans="1:12" ht="25.5">
      <c r="A330" s="147" t="s">
        <v>300</v>
      </c>
      <c r="B330" s="148" t="s">
        <v>301</v>
      </c>
      <c r="C330" s="149" t="s">
        <v>302</v>
      </c>
      <c r="D330" s="148" t="s">
        <v>940</v>
      </c>
      <c r="E330" s="148" t="s">
        <v>941</v>
      </c>
      <c r="F330" s="149" t="s">
        <v>803</v>
      </c>
      <c r="G330" s="148">
        <v>1</v>
      </c>
      <c r="H330" s="150" t="s">
        <v>954</v>
      </c>
      <c r="I330" s="148" t="s">
        <v>307</v>
      </c>
      <c r="J330" s="150" t="s">
        <v>954</v>
      </c>
      <c r="K330" s="148" t="s">
        <v>730</v>
      </c>
      <c r="L330" s="148" t="s">
        <v>731</v>
      </c>
    </row>
    <row r="331" spans="1:12" ht="25.5">
      <c r="A331" s="147" t="s">
        <v>300</v>
      </c>
      <c r="B331" s="148" t="s">
        <v>301</v>
      </c>
      <c r="C331" s="149" t="s">
        <v>302</v>
      </c>
      <c r="D331" s="148" t="s">
        <v>940</v>
      </c>
      <c r="E331" s="148" t="s">
        <v>941</v>
      </c>
      <c r="F331" s="149" t="s">
        <v>955</v>
      </c>
      <c r="G331" s="148">
        <v>1</v>
      </c>
      <c r="H331" s="150" t="s">
        <v>956</v>
      </c>
      <c r="I331" s="148" t="s">
        <v>307</v>
      </c>
      <c r="J331" s="150" t="s">
        <v>956</v>
      </c>
      <c r="K331" s="148" t="s">
        <v>730</v>
      </c>
      <c r="L331" s="148" t="s">
        <v>731</v>
      </c>
    </row>
    <row r="332" spans="1:12" ht="25.5">
      <c r="A332" s="147" t="s">
        <v>300</v>
      </c>
      <c r="B332" s="148" t="s">
        <v>301</v>
      </c>
      <c r="C332" s="149" t="s">
        <v>302</v>
      </c>
      <c r="D332" s="148" t="s">
        <v>940</v>
      </c>
      <c r="E332" s="148" t="s">
        <v>941</v>
      </c>
      <c r="F332" s="149" t="s">
        <v>957</v>
      </c>
      <c r="G332" s="148">
        <v>1</v>
      </c>
      <c r="H332" s="150" t="s">
        <v>958</v>
      </c>
      <c r="I332" s="148" t="s">
        <v>307</v>
      </c>
      <c r="J332" s="150" t="s">
        <v>958</v>
      </c>
      <c r="K332" s="148" t="s">
        <v>730</v>
      </c>
      <c r="L332" s="148" t="s">
        <v>731</v>
      </c>
    </row>
    <row r="333" spans="1:12" ht="25.5">
      <c r="A333" s="147" t="s">
        <v>300</v>
      </c>
      <c r="B333" s="148" t="s">
        <v>301</v>
      </c>
      <c r="C333" s="149" t="s">
        <v>302</v>
      </c>
      <c r="D333" s="148" t="s">
        <v>940</v>
      </c>
      <c r="E333" s="148" t="s">
        <v>941</v>
      </c>
      <c r="F333" s="149" t="s">
        <v>726</v>
      </c>
      <c r="G333" s="148">
        <v>1</v>
      </c>
      <c r="H333" s="150" t="s">
        <v>959</v>
      </c>
      <c r="I333" s="148" t="s">
        <v>307</v>
      </c>
      <c r="J333" s="150" t="s">
        <v>959</v>
      </c>
      <c r="K333" s="148" t="s">
        <v>730</v>
      </c>
      <c r="L333" s="148" t="s">
        <v>731</v>
      </c>
    </row>
    <row r="334" spans="1:12" ht="25.5">
      <c r="A334" s="147" t="s">
        <v>300</v>
      </c>
      <c r="B334" s="148" t="s">
        <v>301</v>
      </c>
      <c r="C334" s="149" t="s">
        <v>302</v>
      </c>
      <c r="D334" s="148" t="s">
        <v>940</v>
      </c>
      <c r="E334" s="148" t="s">
        <v>941</v>
      </c>
      <c r="F334" s="149" t="s">
        <v>960</v>
      </c>
      <c r="G334" s="148">
        <v>1</v>
      </c>
      <c r="H334" s="150" t="s">
        <v>961</v>
      </c>
      <c r="I334" s="148" t="s">
        <v>307</v>
      </c>
      <c r="J334" s="150" t="s">
        <v>961</v>
      </c>
      <c r="K334" s="148" t="s">
        <v>730</v>
      </c>
      <c r="L334" s="148" t="s">
        <v>731</v>
      </c>
    </row>
    <row r="335" spans="1:12" ht="25.5">
      <c r="A335" s="288" t="s">
        <v>300</v>
      </c>
      <c r="B335" s="288" t="s">
        <v>301</v>
      </c>
      <c r="C335" s="289" t="s">
        <v>302</v>
      </c>
      <c r="D335" s="288" t="s">
        <v>940</v>
      </c>
      <c r="E335" s="288" t="s">
        <v>941</v>
      </c>
      <c r="F335" s="289" t="s">
        <v>962</v>
      </c>
      <c r="G335" s="288">
        <v>1</v>
      </c>
      <c r="H335" s="290" t="s">
        <v>963</v>
      </c>
      <c r="I335" s="288" t="s">
        <v>307</v>
      </c>
      <c r="J335" s="290" t="s">
        <v>963</v>
      </c>
      <c r="K335" s="288" t="s">
        <v>730</v>
      </c>
      <c r="L335" s="288" t="s">
        <v>731</v>
      </c>
    </row>
    <row r="336" spans="1:12" ht="25.5">
      <c r="A336" s="288" t="s">
        <v>300</v>
      </c>
      <c r="B336" s="288" t="s">
        <v>301</v>
      </c>
      <c r="C336" s="289" t="s">
        <v>302</v>
      </c>
      <c r="D336" s="288" t="s">
        <v>940</v>
      </c>
      <c r="E336" s="288" t="s">
        <v>941</v>
      </c>
      <c r="F336" s="289" t="s">
        <v>964</v>
      </c>
      <c r="G336" s="288">
        <v>1</v>
      </c>
      <c r="H336" s="290" t="s">
        <v>965</v>
      </c>
      <c r="I336" s="288" t="s">
        <v>307</v>
      </c>
      <c r="J336" s="290" t="s">
        <v>965</v>
      </c>
      <c r="K336" s="288" t="s">
        <v>730</v>
      </c>
      <c r="L336" s="288" t="s">
        <v>731</v>
      </c>
    </row>
    <row r="337" spans="1:12" ht="25.5">
      <c r="A337" s="147" t="s">
        <v>300</v>
      </c>
      <c r="B337" s="148" t="s">
        <v>301</v>
      </c>
      <c r="C337" s="149" t="s">
        <v>302</v>
      </c>
      <c r="D337" s="148" t="s">
        <v>940</v>
      </c>
      <c r="E337" s="148" t="s">
        <v>941</v>
      </c>
      <c r="F337" s="149" t="s">
        <v>966</v>
      </c>
      <c r="G337" s="148">
        <v>1</v>
      </c>
      <c r="H337" s="150" t="s">
        <v>967</v>
      </c>
      <c r="I337" s="148" t="s">
        <v>307</v>
      </c>
      <c r="J337" s="150" t="s">
        <v>967</v>
      </c>
      <c r="K337" s="148" t="s">
        <v>730</v>
      </c>
      <c r="L337" s="148" t="s">
        <v>731</v>
      </c>
    </row>
    <row r="338" spans="1:12" ht="25.5">
      <c r="A338" s="147" t="s">
        <v>300</v>
      </c>
      <c r="B338" s="148" t="s">
        <v>301</v>
      </c>
      <c r="C338" s="149" t="s">
        <v>302</v>
      </c>
      <c r="D338" s="148" t="s">
        <v>940</v>
      </c>
      <c r="E338" s="148" t="s">
        <v>941</v>
      </c>
      <c r="F338" s="149" t="s">
        <v>968</v>
      </c>
      <c r="G338" s="148">
        <v>1</v>
      </c>
      <c r="H338" s="150" t="s">
        <v>969</v>
      </c>
      <c r="I338" s="148" t="s">
        <v>307</v>
      </c>
      <c r="J338" s="150" t="s">
        <v>969</v>
      </c>
      <c r="K338" s="148" t="s">
        <v>730</v>
      </c>
      <c r="L338" s="148" t="s">
        <v>731</v>
      </c>
    </row>
    <row r="339" spans="1:12" ht="25.5">
      <c r="A339" s="147" t="s">
        <v>300</v>
      </c>
      <c r="B339" s="148" t="s">
        <v>301</v>
      </c>
      <c r="C339" s="149" t="s">
        <v>302</v>
      </c>
      <c r="D339" s="148" t="s">
        <v>940</v>
      </c>
      <c r="E339" s="148" t="s">
        <v>941</v>
      </c>
      <c r="F339" s="149" t="s">
        <v>970</v>
      </c>
      <c r="G339" s="148">
        <v>1</v>
      </c>
      <c r="H339" s="150" t="s">
        <v>761</v>
      </c>
      <c r="I339" s="148" t="s">
        <v>307</v>
      </c>
      <c r="J339" s="150" t="s">
        <v>761</v>
      </c>
      <c r="K339" s="148" t="s">
        <v>730</v>
      </c>
      <c r="L339" s="148" t="s">
        <v>731</v>
      </c>
    </row>
    <row r="340" spans="1:12" ht="25.5">
      <c r="A340" s="147" t="s">
        <v>300</v>
      </c>
      <c r="B340" s="148" t="s">
        <v>301</v>
      </c>
      <c r="C340" s="149" t="s">
        <v>302</v>
      </c>
      <c r="D340" s="148" t="s">
        <v>940</v>
      </c>
      <c r="E340" s="148" t="s">
        <v>941</v>
      </c>
      <c r="F340" s="149" t="s">
        <v>971</v>
      </c>
      <c r="G340" s="148">
        <v>1</v>
      </c>
      <c r="H340" s="150" t="s">
        <v>783</v>
      </c>
      <c r="I340" s="148" t="s">
        <v>307</v>
      </c>
      <c r="J340" s="150" t="s">
        <v>783</v>
      </c>
      <c r="K340" s="148" t="s">
        <v>730</v>
      </c>
      <c r="L340" s="148" t="s">
        <v>731</v>
      </c>
    </row>
    <row r="341" spans="1:12" ht="25.5">
      <c r="A341" s="147" t="s">
        <v>300</v>
      </c>
      <c r="B341" s="148" t="s">
        <v>301</v>
      </c>
      <c r="C341" s="149" t="s">
        <v>302</v>
      </c>
      <c r="D341" s="148" t="s">
        <v>940</v>
      </c>
      <c r="E341" s="148" t="s">
        <v>941</v>
      </c>
      <c r="F341" s="149" t="s">
        <v>321</v>
      </c>
      <c r="G341" s="148">
        <v>1</v>
      </c>
      <c r="H341" s="150" t="s">
        <v>797</v>
      </c>
      <c r="I341" s="148" t="s">
        <v>307</v>
      </c>
      <c r="J341" s="150" t="s">
        <v>797</v>
      </c>
      <c r="K341" s="148" t="s">
        <v>730</v>
      </c>
      <c r="L341" s="148" t="s">
        <v>731</v>
      </c>
    </row>
    <row r="342" spans="1:12" ht="25.5">
      <c r="A342" s="147" t="s">
        <v>300</v>
      </c>
      <c r="B342" s="148" t="s">
        <v>301</v>
      </c>
      <c r="C342" s="149" t="s">
        <v>302</v>
      </c>
      <c r="D342" s="148" t="s">
        <v>940</v>
      </c>
      <c r="E342" s="148" t="s">
        <v>941</v>
      </c>
      <c r="F342" s="149" t="s">
        <v>972</v>
      </c>
      <c r="G342" s="148">
        <v>1</v>
      </c>
      <c r="H342" s="150" t="s">
        <v>710</v>
      </c>
      <c r="I342" s="148" t="s">
        <v>307</v>
      </c>
      <c r="J342" s="150" t="s">
        <v>710</v>
      </c>
      <c r="K342" s="148" t="s">
        <v>730</v>
      </c>
      <c r="L342" s="148" t="s">
        <v>731</v>
      </c>
    </row>
    <row r="343" spans="1:12" ht="25.5">
      <c r="A343" s="147" t="s">
        <v>300</v>
      </c>
      <c r="B343" s="148" t="s">
        <v>301</v>
      </c>
      <c r="C343" s="149" t="s">
        <v>302</v>
      </c>
      <c r="D343" s="148" t="s">
        <v>940</v>
      </c>
      <c r="E343" s="148" t="s">
        <v>941</v>
      </c>
      <c r="F343" s="149" t="s">
        <v>973</v>
      </c>
      <c r="G343" s="148">
        <v>1</v>
      </c>
      <c r="H343" s="150" t="s">
        <v>974</v>
      </c>
      <c r="I343" s="148" t="s">
        <v>307</v>
      </c>
      <c r="J343" s="150" t="s">
        <v>974</v>
      </c>
      <c r="K343" s="148" t="s">
        <v>730</v>
      </c>
      <c r="L343" s="148" t="s">
        <v>731</v>
      </c>
    </row>
    <row r="344" spans="1:12" ht="25.5">
      <c r="A344" s="147" t="s">
        <v>300</v>
      </c>
      <c r="B344" s="148" t="s">
        <v>301</v>
      </c>
      <c r="C344" s="149" t="s">
        <v>302</v>
      </c>
      <c r="D344" s="148" t="s">
        <v>940</v>
      </c>
      <c r="E344" s="148" t="s">
        <v>941</v>
      </c>
      <c r="F344" s="149" t="s">
        <v>327</v>
      </c>
      <c r="G344" s="148">
        <v>1</v>
      </c>
      <c r="H344" s="150" t="s">
        <v>975</v>
      </c>
      <c r="I344" s="148" t="s">
        <v>307</v>
      </c>
      <c r="J344" s="150" t="s">
        <v>975</v>
      </c>
      <c r="K344" s="148" t="s">
        <v>730</v>
      </c>
      <c r="L344" s="148" t="s">
        <v>731</v>
      </c>
    </row>
    <row r="345" spans="1:12" ht="25.5">
      <c r="A345" s="147" t="s">
        <v>300</v>
      </c>
      <c r="B345" s="148" t="s">
        <v>301</v>
      </c>
      <c r="C345" s="149" t="s">
        <v>302</v>
      </c>
      <c r="D345" s="148" t="s">
        <v>940</v>
      </c>
      <c r="E345" s="148" t="s">
        <v>941</v>
      </c>
      <c r="F345" s="149" t="s">
        <v>976</v>
      </c>
      <c r="G345" s="148">
        <v>1</v>
      </c>
      <c r="H345" s="150" t="s">
        <v>977</v>
      </c>
      <c r="I345" s="148" t="s">
        <v>307</v>
      </c>
      <c r="J345" s="150" t="s">
        <v>977</v>
      </c>
      <c r="K345" s="148" t="s">
        <v>730</v>
      </c>
      <c r="L345" s="148" t="s">
        <v>731</v>
      </c>
    </row>
    <row r="346" spans="1:12" ht="25.5">
      <c r="A346" s="147" t="s">
        <v>300</v>
      </c>
      <c r="B346" s="148" t="s">
        <v>301</v>
      </c>
      <c r="C346" s="149" t="s">
        <v>302</v>
      </c>
      <c r="D346" s="148" t="s">
        <v>978</v>
      </c>
      <c r="E346" s="148" t="s">
        <v>979</v>
      </c>
      <c r="F346" s="149" t="s">
        <v>980</v>
      </c>
      <c r="G346" s="148">
        <v>1</v>
      </c>
      <c r="H346" s="150" t="s">
        <v>981</v>
      </c>
      <c r="I346" s="148" t="s">
        <v>307</v>
      </c>
      <c r="J346" s="150" t="s">
        <v>981</v>
      </c>
      <c r="K346" s="148" t="s">
        <v>982</v>
      </c>
      <c r="L346" s="148" t="s">
        <v>757</v>
      </c>
    </row>
    <row r="347" spans="1:12" ht="25.5">
      <c r="A347" s="147" t="s">
        <v>300</v>
      </c>
      <c r="B347" s="148" t="s">
        <v>301</v>
      </c>
      <c r="C347" s="149" t="s">
        <v>302</v>
      </c>
      <c r="D347" s="148" t="s">
        <v>978</v>
      </c>
      <c r="E347" s="148" t="s">
        <v>979</v>
      </c>
      <c r="F347" s="149" t="s">
        <v>616</v>
      </c>
      <c r="G347" s="148">
        <v>1</v>
      </c>
      <c r="H347" s="150" t="s">
        <v>426</v>
      </c>
      <c r="I347" s="148" t="s">
        <v>307</v>
      </c>
      <c r="J347" s="150" t="s">
        <v>426</v>
      </c>
      <c r="K347" s="148" t="s">
        <v>982</v>
      </c>
      <c r="L347" s="148" t="s">
        <v>757</v>
      </c>
    </row>
    <row r="348" spans="1:12" ht="25.5">
      <c r="A348" s="147" t="s">
        <v>300</v>
      </c>
      <c r="B348" s="148" t="s">
        <v>301</v>
      </c>
      <c r="C348" s="149" t="s">
        <v>302</v>
      </c>
      <c r="D348" s="148" t="s">
        <v>978</v>
      </c>
      <c r="E348" s="148" t="s">
        <v>979</v>
      </c>
      <c r="F348" s="149" t="s">
        <v>983</v>
      </c>
      <c r="G348" s="148">
        <v>1</v>
      </c>
      <c r="H348" s="150" t="s">
        <v>811</v>
      </c>
      <c r="I348" s="148" t="s">
        <v>307</v>
      </c>
      <c r="J348" s="150" t="s">
        <v>811</v>
      </c>
      <c r="K348" s="148" t="s">
        <v>982</v>
      </c>
      <c r="L348" s="148" t="s">
        <v>757</v>
      </c>
    </row>
    <row r="349" spans="1:12" ht="25.5">
      <c r="A349" s="147" t="s">
        <v>300</v>
      </c>
      <c r="B349" s="148" t="s">
        <v>301</v>
      </c>
      <c r="C349" s="149" t="s">
        <v>302</v>
      </c>
      <c r="D349" s="148" t="s">
        <v>978</v>
      </c>
      <c r="E349" s="148" t="s">
        <v>979</v>
      </c>
      <c r="F349" s="149" t="s">
        <v>984</v>
      </c>
      <c r="G349" s="148">
        <v>1</v>
      </c>
      <c r="H349" s="150" t="s">
        <v>985</v>
      </c>
      <c r="I349" s="148" t="s">
        <v>307</v>
      </c>
      <c r="J349" s="150" t="s">
        <v>985</v>
      </c>
      <c r="K349" s="148" t="s">
        <v>982</v>
      </c>
      <c r="L349" s="148" t="s">
        <v>757</v>
      </c>
    </row>
    <row r="350" spans="1:12" ht="25.5">
      <c r="A350" s="147" t="s">
        <v>300</v>
      </c>
      <c r="B350" s="148" t="s">
        <v>301</v>
      </c>
      <c r="C350" s="149" t="s">
        <v>302</v>
      </c>
      <c r="D350" s="148" t="s">
        <v>978</v>
      </c>
      <c r="E350" s="148" t="s">
        <v>979</v>
      </c>
      <c r="F350" s="149" t="s">
        <v>986</v>
      </c>
      <c r="G350" s="148">
        <v>1</v>
      </c>
      <c r="H350" s="150" t="s">
        <v>622</v>
      </c>
      <c r="I350" s="148" t="s">
        <v>307</v>
      </c>
      <c r="J350" s="150" t="s">
        <v>622</v>
      </c>
      <c r="K350" s="148" t="s">
        <v>982</v>
      </c>
      <c r="L350" s="148" t="s">
        <v>757</v>
      </c>
    </row>
    <row r="351" spans="1:12" ht="25.5">
      <c r="A351" s="147" t="s">
        <v>300</v>
      </c>
      <c r="B351" s="148" t="s">
        <v>301</v>
      </c>
      <c r="C351" s="149" t="s">
        <v>302</v>
      </c>
      <c r="D351" s="148" t="s">
        <v>978</v>
      </c>
      <c r="E351" s="148" t="s">
        <v>979</v>
      </c>
      <c r="F351" s="149" t="s">
        <v>987</v>
      </c>
      <c r="G351" s="148">
        <v>1</v>
      </c>
      <c r="H351" s="150" t="s">
        <v>800</v>
      </c>
      <c r="I351" s="148" t="s">
        <v>307</v>
      </c>
      <c r="J351" s="150" t="s">
        <v>800</v>
      </c>
      <c r="K351" s="148" t="s">
        <v>982</v>
      </c>
      <c r="L351" s="148" t="s">
        <v>757</v>
      </c>
    </row>
    <row r="352" spans="1:12" ht="25.5">
      <c r="A352" s="147" t="s">
        <v>300</v>
      </c>
      <c r="B352" s="148" t="s">
        <v>301</v>
      </c>
      <c r="C352" s="149" t="s">
        <v>302</v>
      </c>
      <c r="D352" s="148" t="s">
        <v>978</v>
      </c>
      <c r="E352" s="148" t="s">
        <v>979</v>
      </c>
      <c r="F352" s="149" t="s">
        <v>988</v>
      </c>
      <c r="G352" s="148">
        <v>1</v>
      </c>
      <c r="H352" s="150" t="s">
        <v>989</v>
      </c>
      <c r="I352" s="148" t="s">
        <v>307</v>
      </c>
      <c r="J352" s="150" t="s">
        <v>989</v>
      </c>
      <c r="K352" s="148" t="s">
        <v>982</v>
      </c>
      <c r="L352" s="148" t="s">
        <v>757</v>
      </c>
    </row>
    <row r="353" spans="1:12" ht="25.5">
      <c r="A353" s="147" t="s">
        <v>300</v>
      </c>
      <c r="B353" s="148" t="s">
        <v>301</v>
      </c>
      <c r="C353" s="149" t="s">
        <v>302</v>
      </c>
      <c r="D353" s="148" t="s">
        <v>978</v>
      </c>
      <c r="E353" s="148" t="s">
        <v>979</v>
      </c>
      <c r="F353" s="149" t="s">
        <v>990</v>
      </c>
      <c r="G353" s="148">
        <v>1</v>
      </c>
      <c r="H353" s="150" t="s">
        <v>991</v>
      </c>
      <c r="I353" s="148" t="s">
        <v>307</v>
      </c>
      <c r="J353" s="150" t="s">
        <v>991</v>
      </c>
      <c r="K353" s="148" t="s">
        <v>982</v>
      </c>
      <c r="L353" s="148" t="s">
        <v>757</v>
      </c>
    </row>
    <row r="354" spans="1:12" ht="25.5">
      <c r="A354" s="288" t="s">
        <v>300</v>
      </c>
      <c r="B354" s="288" t="s">
        <v>301</v>
      </c>
      <c r="C354" s="289" t="s">
        <v>302</v>
      </c>
      <c r="D354" s="288" t="s">
        <v>978</v>
      </c>
      <c r="E354" s="288" t="s">
        <v>979</v>
      </c>
      <c r="F354" s="289" t="s">
        <v>992</v>
      </c>
      <c r="G354" s="288">
        <v>1</v>
      </c>
      <c r="H354" s="290" t="s">
        <v>993</v>
      </c>
      <c r="I354" s="288" t="s">
        <v>307</v>
      </c>
      <c r="J354" s="290" t="s">
        <v>993</v>
      </c>
      <c r="K354" s="288" t="s">
        <v>982</v>
      </c>
      <c r="L354" s="288" t="s">
        <v>757</v>
      </c>
    </row>
    <row r="355" spans="1:12" ht="25.5">
      <c r="A355" s="288" t="s">
        <v>300</v>
      </c>
      <c r="B355" s="288" t="s">
        <v>301</v>
      </c>
      <c r="C355" s="289" t="s">
        <v>302</v>
      </c>
      <c r="D355" s="288" t="s">
        <v>978</v>
      </c>
      <c r="E355" s="288" t="s">
        <v>979</v>
      </c>
      <c r="F355" s="289" t="s">
        <v>994</v>
      </c>
      <c r="G355" s="288">
        <v>1</v>
      </c>
      <c r="H355" s="290" t="s">
        <v>773</v>
      </c>
      <c r="I355" s="288" t="s">
        <v>307</v>
      </c>
      <c r="J355" s="290" t="s">
        <v>773</v>
      </c>
      <c r="K355" s="288" t="s">
        <v>982</v>
      </c>
      <c r="L355" s="288" t="s">
        <v>757</v>
      </c>
    </row>
    <row r="356" spans="1:12" ht="25.5">
      <c r="A356" s="147" t="s">
        <v>300</v>
      </c>
      <c r="B356" s="148" t="s">
        <v>301</v>
      </c>
      <c r="C356" s="149" t="s">
        <v>302</v>
      </c>
      <c r="D356" s="148" t="s">
        <v>978</v>
      </c>
      <c r="E356" s="148" t="s">
        <v>979</v>
      </c>
      <c r="F356" s="149" t="s">
        <v>995</v>
      </c>
      <c r="G356" s="148">
        <v>1</v>
      </c>
      <c r="H356" s="150" t="s">
        <v>996</v>
      </c>
      <c r="I356" s="148" t="s">
        <v>307</v>
      </c>
      <c r="J356" s="150" t="s">
        <v>996</v>
      </c>
      <c r="K356" s="148" t="s">
        <v>982</v>
      </c>
      <c r="L356" s="148" t="s">
        <v>757</v>
      </c>
    </row>
    <row r="357" spans="1:12" ht="25.5">
      <c r="A357" s="147" t="s">
        <v>300</v>
      </c>
      <c r="B357" s="148" t="s">
        <v>301</v>
      </c>
      <c r="C357" s="149" t="s">
        <v>302</v>
      </c>
      <c r="D357" s="148" t="s">
        <v>978</v>
      </c>
      <c r="E357" s="148" t="s">
        <v>979</v>
      </c>
      <c r="F357" s="149" t="s">
        <v>997</v>
      </c>
      <c r="G357" s="148">
        <v>1</v>
      </c>
      <c r="H357" s="150" t="s">
        <v>394</v>
      </c>
      <c r="I357" s="148" t="s">
        <v>307</v>
      </c>
      <c r="J357" s="150" t="s">
        <v>497</v>
      </c>
      <c r="K357" s="148" t="s">
        <v>982</v>
      </c>
      <c r="L357" s="148" t="s">
        <v>757</v>
      </c>
    </row>
    <row r="358" spans="1:12" ht="25.5">
      <c r="A358" s="147" t="s">
        <v>300</v>
      </c>
      <c r="B358" s="148" t="s">
        <v>301</v>
      </c>
      <c r="C358" s="149" t="s">
        <v>302</v>
      </c>
      <c r="D358" s="148" t="s">
        <v>978</v>
      </c>
      <c r="E358" s="148" t="s">
        <v>979</v>
      </c>
      <c r="F358" s="149" t="s">
        <v>998</v>
      </c>
      <c r="G358" s="148">
        <v>1</v>
      </c>
      <c r="H358" s="150" t="s">
        <v>969</v>
      </c>
      <c r="I358" s="148" t="s">
        <v>307</v>
      </c>
      <c r="J358" s="150" t="s">
        <v>969</v>
      </c>
      <c r="K358" s="148" t="s">
        <v>982</v>
      </c>
      <c r="L358" s="148" t="s">
        <v>757</v>
      </c>
    </row>
    <row r="359" spans="1:12" ht="25.5">
      <c r="A359" s="147" t="s">
        <v>300</v>
      </c>
      <c r="B359" s="148" t="s">
        <v>301</v>
      </c>
      <c r="C359" s="149" t="s">
        <v>302</v>
      </c>
      <c r="D359" s="148" t="s">
        <v>978</v>
      </c>
      <c r="E359" s="148" t="s">
        <v>979</v>
      </c>
      <c r="F359" s="149" t="s">
        <v>999</v>
      </c>
      <c r="G359" s="148">
        <v>1</v>
      </c>
      <c r="H359" s="150" t="s">
        <v>743</v>
      </c>
      <c r="I359" s="148" t="s">
        <v>307</v>
      </c>
      <c r="J359" s="150" t="s">
        <v>743</v>
      </c>
      <c r="K359" s="148" t="s">
        <v>982</v>
      </c>
      <c r="L359" s="148" t="s">
        <v>757</v>
      </c>
    </row>
    <row r="360" spans="1:12" ht="25.5">
      <c r="A360" s="147" t="s">
        <v>300</v>
      </c>
      <c r="B360" s="148" t="s">
        <v>301</v>
      </c>
      <c r="C360" s="149" t="s">
        <v>302</v>
      </c>
      <c r="D360" s="148" t="s">
        <v>978</v>
      </c>
      <c r="E360" s="148" t="s">
        <v>979</v>
      </c>
      <c r="F360" s="149" t="s">
        <v>1000</v>
      </c>
      <c r="G360" s="148">
        <v>1</v>
      </c>
      <c r="H360" s="150" t="s">
        <v>336</v>
      </c>
      <c r="I360" s="148" t="s">
        <v>307</v>
      </c>
      <c r="J360" s="150" t="s">
        <v>337</v>
      </c>
      <c r="K360" s="148" t="s">
        <v>982</v>
      </c>
      <c r="L360" s="148" t="s">
        <v>757</v>
      </c>
    </row>
    <row r="361" spans="1:12" ht="25.5">
      <c r="A361" s="147" t="s">
        <v>300</v>
      </c>
      <c r="B361" s="148" t="s">
        <v>301</v>
      </c>
      <c r="C361" s="149" t="s">
        <v>302</v>
      </c>
      <c r="D361" s="148" t="s">
        <v>978</v>
      </c>
      <c r="E361" s="148" t="s">
        <v>979</v>
      </c>
      <c r="F361" s="149" t="s">
        <v>321</v>
      </c>
      <c r="G361" s="148">
        <v>1</v>
      </c>
      <c r="H361" s="150" t="s">
        <v>1001</v>
      </c>
      <c r="I361" s="148" t="s">
        <v>307</v>
      </c>
      <c r="J361" s="150" t="s">
        <v>1001</v>
      </c>
      <c r="K361" s="148" t="s">
        <v>982</v>
      </c>
      <c r="L361" s="148" t="s">
        <v>757</v>
      </c>
    </row>
    <row r="362" spans="1:12" ht="25.5">
      <c r="A362" s="147" t="s">
        <v>300</v>
      </c>
      <c r="B362" s="148" t="s">
        <v>301</v>
      </c>
      <c r="C362" s="149" t="s">
        <v>302</v>
      </c>
      <c r="D362" s="148" t="s">
        <v>978</v>
      </c>
      <c r="E362" s="148" t="s">
        <v>979</v>
      </c>
      <c r="F362" s="149" t="s">
        <v>1002</v>
      </c>
      <c r="G362" s="148">
        <v>1</v>
      </c>
      <c r="H362" s="150" t="s">
        <v>1003</v>
      </c>
      <c r="I362" s="148" t="s">
        <v>307</v>
      </c>
      <c r="J362" s="150" t="s">
        <v>1003</v>
      </c>
      <c r="K362" s="148" t="s">
        <v>982</v>
      </c>
      <c r="L362" s="148" t="s">
        <v>757</v>
      </c>
    </row>
    <row r="363" spans="1:12" ht="25.5">
      <c r="A363" s="147" t="s">
        <v>300</v>
      </c>
      <c r="B363" s="148" t="s">
        <v>301</v>
      </c>
      <c r="C363" s="149" t="s">
        <v>302</v>
      </c>
      <c r="D363" s="148" t="s">
        <v>1004</v>
      </c>
      <c r="E363" s="148" t="s">
        <v>1005</v>
      </c>
      <c r="F363" s="149" t="s">
        <v>1006</v>
      </c>
      <c r="G363" s="148">
        <v>2</v>
      </c>
      <c r="H363" s="150" t="s">
        <v>1007</v>
      </c>
      <c r="I363" s="148" t="s">
        <v>307</v>
      </c>
      <c r="J363" s="150" t="s">
        <v>1007</v>
      </c>
      <c r="K363" s="148" t="s">
        <v>655</v>
      </c>
      <c r="L363" s="148" t="s">
        <v>656</v>
      </c>
    </row>
    <row r="364" spans="1:12" ht="25.5">
      <c r="A364" s="147" t="s">
        <v>300</v>
      </c>
      <c r="B364" s="148" t="s">
        <v>301</v>
      </c>
      <c r="C364" s="149" t="s">
        <v>302</v>
      </c>
      <c r="D364" s="148" t="s">
        <v>1004</v>
      </c>
      <c r="E364" s="148" t="s">
        <v>1005</v>
      </c>
      <c r="F364" s="149" t="s">
        <v>1008</v>
      </c>
      <c r="G364" s="148">
        <v>2</v>
      </c>
      <c r="H364" s="150" t="s">
        <v>991</v>
      </c>
      <c r="I364" s="148" t="s">
        <v>307</v>
      </c>
      <c r="J364" s="150" t="s">
        <v>991</v>
      </c>
      <c r="K364" s="148" t="s">
        <v>655</v>
      </c>
      <c r="L364" s="148" t="s">
        <v>656</v>
      </c>
    </row>
    <row r="365" spans="1:12" ht="25.5">
      <c r="A365" s="147" t="s">
        <v>300</v>
      </c>
      <c r="B365" s="148" t="s">
        <v>301</v>
      </c>
      <c r="C365" s="149" t="s">
        <v>302</v>
      </c>
      <c r="D365" s="148" t="s">
        <v>1004</v>
      </c>
      <c r="E365" s="148" t="s">
        <v>1005</v>
      </c>
      <c r="F365" s="149" t="s">
        <v>1009</v>
      </c>
      <c r="G365" s="148">
        <v>2</v>
      </c>
      <c r="H365" s="150" t="s">
        <v>1010</v>
      </c>
      <c r="I365" s="148" t="s">
        <v>307</v>
      </c>
      <c r="J365" s="150" t="s">
        <v>1010</v>
      </c>
      <c r="K365" s="148" t="s">
        <v>655</v>
      </c>
      <c r="L365" s="148" t="s">
        <v>656</v>
      </c>
    </row>
    <row r="366" spans="1:12" ht="25.5">
      <c r="A366" s="147" t="s">
        <v>300</v>
      </c>
      <c r="B366" s="148" t="s">
        <v>301</v>
      </c>
      <c r="C366" s="149" t="s">
        <v>302</v>
      </c>
      <c r="D366" s="148" t="s">
        <v>1004</v>
      </c>
      <c r="E366" s="148" t="s">
        <v>1005</v>
      </c>
      <c r="F366" s="149" t="s">
        <v>1011</v>
      </c>
      <c r="G366" s="148">
        <v>2</v>
      </c>
      <c r="H366" s="150" t="s">
        <v>1012</v>
      </c>
      <c r="I366" s="148" t="s">
        <v>307</v>
      </c>
      <c r="J366" s="150" t="s">
        <v>1012</v>
      </c>
      <c r="K366" s="148" t="s">
        <v>655</v>
      </c>
      <c r="L366" s="148" t="s">
        <v>656</v>
      </c>
    </row>
    <row r="367" spans="1:12" ht="25.5">
      <c r="A367" s="147" t="s">
        <v>300</v>
      </c>
      <c r="B367" s="148" t="s">
        <v>301</v>
      </c>
      <c r="C367" s="149" t="s">
        <v>302</v>
      </c>
      <c r="D367" s="148" t="s">
        <v>1004</v>
      </c>
      <c r="E367" s="148" t="s">
        <v>1005</v>
      </c>
      <c r="F367" s="149" t="s">
        <v>1013</v>
      </c>
      <c r="G367" s="148">
        <v>2</v>
      </c>
      <c r="H367" s="150" t="s">
        <v>1014</v>
      </c>
      <c r="I367" s="148" t="s">
        <v>307</v>
      </c>
      <c r="J367" s="150" t="s">
        <v>1014</v>
      </c>
      <c r="K367" s="148" t="s">
        <v>655</v>
      </c>
      <c r="L367" s="148" t="s">
        <v>656</v>
      </c>
    </row>
    <row r="368" spans="1:12" ht="25.5">
      <c r="A368" s="147" t="s">
        <v>300</v>
      </c>
      <c r="B368" s="148" t="s">
        <v>301</v>
      </c>
      <c r="C368" s="149" t="s">
        <v>302</v>
      </c>
      <c r="D368" s="148" t="s">
        <v>1004</v>
      </c>
      <c r="E368" s="148" t="s">
        <v>1005</v>
      </c>
      <c r="F368" s="149" t="s">
        <v>1015</v>
      </c>
      <c r="G368" s="148">
        <v>2</v>
      </c>
      <c r="H368" s="150" t="s">
        <v>1016</v>
      </c>
      <c r="I368" s="148" t="s">
        <v>307</v>
      </c>
      <c r="J368" s="150" t="s">
        <v>1016</v>
      </c>
      <c r="K368" s="148" t="s">
        <v>655</v>
      </c>
      <c r="L368" s="148" t="s">
        <v>656</v>
      </c>
    </row>
    <row r="369" spans="1:12" ht="25.5">
      <c r="A369" s="147" t="s">
        <v>300</v>
      </c>
      <c r="B369" s="148" t="s">
        <v>301</v>
      </c>
      <c r="C369" s="149" t="s">
        <v>302</v>
      </c>
      <c r="D369" s="148" t="s">
        <v>1004</v>
      </c>
      <c r="E369" s="148" t="s">
        <v>1005</v>
      </c>
      <c r="F369" s="149" t="s">
        <v>1017</v>
      </c>
      <c r="G369" s="148">
        <v>2</v>
      </c>
      <c r="H369" s="150" t="s">
        <v>681</v>
      </c>
      <c r="I369" s="148" t="s">
        <v>307</v>
      </c>
      <c r="J369" s="150" t="s">
        <v>682</v>
      </c>
      <c r="K369" s="148" t="s">
        <v>655</v>
      </c>
      <c r="L369" s="148" t="s">
        <v>656</v>
      </c>
    </row>
    <row r="370" spans="1:12" ht="25.5">
      <c r="A370" s="147" t="s">
        <v>300</v>
      </c>
      <c r="B370" s="148" t="s">
        <v>301</v>
      </c>
      <c r="C370" s="149" t="s">
        <v>302</v>
      </c>
      <c r="D370" s="148" t="s">
        <v>1018</v>
      </c>
      <c r="E370" s="148" t="s">
        <v>1019</v>
      </c>
      <c r="F370" s="149" t="s">
        <v>1020</v>
      </c>
      <c r="G370" s="148">
        <v>1</v>
      </c>
      <c r="H370" s="150" t="s">
        <v>1021</v>
      </c>
      <c r="I370" s="148" t="s">
        <v>307</v>
      </c>
      <c r="J370" s="150" t="s">
        <v>1021</v>
      </c>
      <c r="K370" s="148" t="s">
        <v>1022</v>
      </c>
      <c r="L370" s="151"/>
    </row>
    <row r="371" spans="1:12" ht="25.5">
      <c r="A371" s="147" t="s">
        <v>300</v>
      </c>
      <c r="B371" s="148" t="s">
        <v>301</v>
      </c>
      <c r="C371" s="149" t="s">
        <v>302</v>
      </c>
      <c r="D371" s="148" t="s">
        <v>1018</v>
      </c>
      <c r="E371" s="148" t="s">
        <v>1019</v>
      </c>
      <c r="F371" s="149" t="s">
        <v>1023</v>
      </c>
      <c r="G371" s="148">
        <v>1</v>
      </c>
      <c r="H371" s="150" t="s">
        <v>1024</v>
      </c>
      <c r="I371" s="148" t="s">
        <v>307</v>
      </c>
      <c r="J371" s="150" t="s">
        <v>1024</v>
      </c>
      <c r="K371" s="148" t="s">
        <v>1022</v>
      </c>
      <c r="L371" s="151"/>
    </row>
    <row r="372" spans="1:12" ht="25.5">
      <c r="A372" s="147" t="s">
        <v>300</v>
      </c>
      <c r="B372" s="148" t="s">
        <v>301</v>
      </c>
      <c r="C372" s="149" t="s">
        <v>302</v>
      </c>
      <c r="D372" s="148" t="s">
        <v>1018</v>
      </c>
      <c r="E372" s="148" t="s">
        <v>1019</v>
      </c>
      <c r="F372" s="149" t="s">
        <v>1025</v>
      </c>
      <c r="G372" s="148">
        <v>1</v>
      </c>
      <c r="H372" s="150" t="s">
        <v>1026</v>
      </c>
      <c r="I372" s="148" t="s">
        <v>307</v>
      </c>
      <c r="J372" s="150" t="s">
        <v>1026</v>
      </c>
      <c r="K372" s="148" t="s">
        <v>1022</v>
      </c>
      <c r="L372" s="151"/>
    </row>
    <row r="373" spans="1:12" ht="25.5">
      <c r="A373" s="288" t="s">
        <v>300</v>
      </c>
      <c r="B373" s="288" t="s">
        <v>301</v>
      </c>
      <c r="C373" s="289" t="s">
        <v>302</v>
      </c>
      <c r="D373" s="288" t="s">
        <v>1018</v>
      </c>
      <c r="E373" s="288" t="s">
        <v>1019</v>
      </c>
      <c r="F373" s="289" t="s">
        <v>1027</v>
      </c>
      <c r="G373" s="288">
        <v>1</v>
      </c>
      <c r="H373" s="290" t="s">
        <v>1028</v>
      </c>
      <c r="I373" s="288" t="s">
        <v>307</v>
      </c>
      <c r="J373" s="290" t="s">
        <v>1028</v>
      </c>
      <c r="K373" s="288" t="s">
        <v>1022</v>
      </c>
      <c r="L373" s="294"/>
    </row>
    <row r="374" spans="1:12" ht="25.5">
      <c r="A374" s="288" t="s">
        <v>300</v>
      </c>
      <c r="B374" s="288" t="s">
        <v>301</v>
      </c>
      <c r="C374" s="289" t="s">
        <v>302</v>
      </c>
      <c r="D374" s="288" t="s">
        <v>1018</v>
      </c>
      <c r="E374" s="288" t="s">
        <v>1019</v>
      </c>
      <c r="F374" s="289" t="s">
        <v>1029</v>
      </c>
      <c r="G374" s="288">
        <v>1</v>
      </c>
      <c r="H374" s="290" t="s">
        <v>1030</v>
      </c>
      <c r="I374" s="288" t="s">
        <v>307</v>
      </c>
      <c r="J374" s="290" t="s">
        <v>1030</v>
      </c>
      <c r="K374" s="288" t="s">
        <v>1022</v>
      </c>
      <c r="L374" s="294"/>
    </row>
    <row r="375" spans="1:12" ht="25.5">
      <c r="A375" s="147" t="s">
        <v>300</v>
      </c>
      <c r="B375" s="148" t="s">
        <v>301</v>
      </c>
      <c r="C375" s="149" t="s">
        <v>302</v>
      </c>
      <c r="D375" s="148" t="s">
        <v>1018</v>
      </c>
      <c r="E375" s="148" t="s">
        <v>1019</v>
      </c>
      <c r="F375" s="149" t="s">
        <v>1031</v>
      </c>
      <c r="G375" s="148">
        <v>1</v>
      </c>
      <c r="H375" s="150" t="s">
        <v>589</v>
      </c>
      <c r="I375" s="148" t="s">
        <v>307</v>
      </c>
      <c r="J375" s="150" t="s">
        <v>913</v>
      </c>
      <c r="K375" s="148" t="s">
        <v>1022</v>
      </c>
      <c r="L375" s="151"/>
    </row>
    <row r="376" spans="1:12" ht="25.5">
      <c r="A376" s="147" t="s">
        <v>300</v>
      </c>
      <c r="B376" s="148" t="s">
        <v>301</v>
      </c>
      <c r="C376" s="149" t="s">
        <v>302</v>
      </c>
      <c r="D376" s="148" t="s">
        <v>1018</v>
      </c>
      <c r="E376" s="148" t="s">
        <v>1019</v>
      </c>
      <c r="F376" s="149" t="s">
        <v>1032</v>
      </c>
      <c r="G376" s="148">
        <v>1</v>
      </c>
      <c r="H376" s="150" t="s">
        <v>1033</v>
      </c>
      <c r="I376" s="148" t="s">
        <v>307</v>
      </c>
      <c r="J376" s="150" t="s">
        <v>1033</v>
      </c>
      <c r="K376" s="148" t="s">
        <v>1022</v>
      </c>
      <c r="L376" s="151"/>
    </row>
    <row r="377" spans="1:12" ht="25.5">
      <c r="A377" s="147" t="s">
        <v>300</v>
      </c>
      <c r="B377" s="148" t="s">
        <v>301</v>
      </c>
      <c r="C377" s="149" t="s">
        <v>302</v>
      </c>
      <c r="D377" s="148" t="s">
        <v>1018</v>
      </c>
      <c r="E377" s="148" t="s">
        <v>1019</v>
      </c>
      <c r="F377" s="149" t="s">
        <v>1034</v>
      </c>
      <c r="G377" s="148">
        <v>1</v>
      </c>
      <c r="H377" s="150" t="s">
        <v>421</v>
      </c>
      <c r="I377" s="148" t="s">
        <v>307</v>
      </c>
      <c r="J377" s="150" t="s">
        <v>421</v>
      </c>
      <c r="K377" s="148" t="s">
        <v>1022</v>
      </c>
      <c r="L377" s="151"/>
    </row>
    <row r="378" spans="1:12" ht="25.5">
      <c r="A378" s="147" t="s">
        <v>300</v>
      </c>
      <c r="B378" s="148" t="s">
        <v>301</v>
      </c>
      <c r="C378" s="149" t="s">
        <v>302</v>
      </c>
      <c r="D378" s="148" t="s">
        <v>1018</v>
      </c>
      <c r="E378" s="148" t="s">
        <v>1019</v>
      </c>
      <c r="F378" s="149" t="s">
        <v>1035</v>
      </c>
      <c r="G378" s="148">
        <v>1</v>
      </c>
      <c r="H378" s="150" t="s">
        <v>737</v>
      </c>
      <c r="I378" s="148" t="s">
        <v>307</v>
      </c>
      <c r="J378" s="150" t="s">
        <v>737</v>
      </c>
      <c r="K378" s="148" t="s">
        <v>1022</v>
      </c>
      <c r="L378" s="151"/>
    </row>
    <row r="379" spans="1:12" ht="25.5">
      <c r="A379" s="147" t="s">
        <v>300</v>
      </c>
      <c r="B379" s="148" t="s">
        <v>301</v>
      </c>
      <c r="C379" s="149" t="s">
        <v>302</v>
      </c>
      <c r="D379" s="148" t="s">
        <v>1018</v>
      </c>
      <c r="E379" s="148" t="s">
        <v>1019</v>
      </c>
      <c r="F379" s="149" t="s">
        <v>1036</v>
      </c>
      <c r="G379" s="148">
        <v>1</v>
      </c>
      <c r="H379" s="150" t="s">
        <v>1037</v>
      </c>
      <c r="I379" s="148" t="s">
        <v>307</v>
      </c>
      <c r="J379" s="150" t="s">
        <v>1037</v>
      </c>
      <c r="K379" s="148" t="s">
        <v>1022</v>
      </c>
      <c r="L379" s="151"/>
    </row>
    <row r="380" spans="1:12" ht="25.5">
      <c r="A380" s="147" t="s">
        <v>300</v>
      </c>
      <c r="B380" s="148" t="s">
        <v>301</v>
      </c>
      <c r="C380" s="149" t="s">
        <v>302</v>
      </c>
      <c r="D380" s="148" t="s">
        <v>1018</v>
      </c>
      <c r="E380" s="148" t="s">
        <v>1019</v>
      </c>
      <c r="F380" s="149" t="s">
        <v>1038</v>
      </c>
      <c r="G380" s="148">
        <v>1</v>
      </c>
      <c r="H380" s="150" t="s">
        <v>627</v>
      </c>
      <c r="I380" s="148" t="s">
        <v>307</v>
      </c>
      <c r="J380" s="150" t="s">
        <v>628</v>
      </c>
      <c r="K380" s="148" t="s">
        <v>1022</v>
      </c>
      <c r="L380" s="151"/>
    </row>
    <row r="381" spans="1:12" ht="25.5">
      <c r="A381" s="147" t="s">
        <v>300</v>
      </c>
      <c r="B381" s="148" t="s">
        <v>301</v>
      </c>
      <c r="C381" s="149" t="s">
        <v>302</v>
      </c>
      <c r="D381" s="148" t="s">
        <v>1018</v>
      </c>
      <c r="E381" s="148" t="s">
        <v>1019</v>
      </c>
      <c r="F381" s="149" t="s">
        <v>492</v>
      </c>
      <c r="G381" s="148">
        <v>1</v>
      </c>
      <c r="H381" s="150" t="s">
        <v>821</v>
      </c>
      <c r="I381" s="148" t="s">
        <v>307</v>
      </c>
      <c r="J381" s="150" t="s">
        <v>821</v>
      </c>
      <c r="K381" s="148" t="s">
        <v>1022</v>
      </c>
      <c r="L381" s="151"/>
    </row>
    <row r="382" spans="1:12" ht="25.5">
      <c r="A382" s="147" t="s">
        <v>300</v>
      </c>
      <c r="B382" s="148" t="s">
        <v>301</v>
      </c>
      <c r="C382" s="149" t="s">
        <v>302</v>
      </c>
      <c r="D382" s="148" t="s">
        <v>1018</v>
      </c>
      <c r="E382" s="148" t="s">
        <v>1019</v>
      </c>
      <c r="F382" s="149" t="s">
        <v>107</v>
      </c>
      <c r="G382" s="148">
        <v>1</v>
      </c>
      <c r="H382" s="150" t="s">
        <v>1039</v>
      </c>
      <c r="I382" s="148" t="s">
        <v>307</v>
      </c>
      <c r="J382" s="150" t="s">
        <v>1039</v>
      </c>
      <c r="K382" s="148" t="s">
        <v>1022</v>
      </c>
      <c r="L382" s="151"/>
    </row>
    <row r="383" spans="1:12" ht="25.5">
      <c r="A383" s="147" t="s">
        <v>300</v>
      </c>
      <c r="B383" s="148" t="s">
        <v>301</v>
      </c>
      <c r="C383" s="149" t="s">
        <v>302</v>
      </c>
      <c r="D383" s="148" t="s">
        <v>1018</v>
      </c>
      <c r="E383" s="148" t="s">
        <v>1019</v>
      </c>
      <c r="F383" s="149" t="s">
        <v>1040</v>
      </c>
      <c r="G383" s="148">
        <v>1</v>
      </c>
      <c r="H383" s="150" t="s">
        <v>1041</v>
      </c>
      <c r="I383" s="148" t="s">
        <v>307</v>
      </c>
      <c r="J383" s="150" t="s">
        <v>1041</v>
      </c>
      <c r="K383" s="148" t="s">
        <v>1022</v>
      </c>
      <c r="L383" s="151"/>
    </row>
    <row r="384" spans="1:12" ht="25.5">
      <c r="A384" s="147" t="s">
        <v>300</v>
      </c>
      <c r="B384" s="148" t="s">
        <v>301</v>
      </c>
      <c r="C384" s="149" t="s">
        <v>302</v>
      </c>
      <c r="D384" s="148" t="s">
        <v>1018</v>
      </c>
      <c r="E384" s="148" t="s">
        <v>1019</v>
      </c>
      <c r="F384" s="149" t="s">
        <v>1042</v>
      </c>
      <c r="G384" s="148">
        <v>1</v>
      </c>
      <c r="H384" s="150" t="s">
        <v>1043</v>
      </c>
      <c r="I384" s="148" t="s">
        <v>307</v>
      </c>
      <c r="J384" s="150" t="s">
        <v>1043</v>
      </c>
      <c r="K384" s="148" t="s">
        <v>1022</v>
      </c>
      <c r="L384" s="151"/>
    </row>
    <row r="385" spans="1:12" ht="25.5">
      <c r="A385" s="147" t="s">
        <v>300</v>
      </c>
      <c r="B385" s="148" t="s">
        <v>301</v>
      </c>
      <c r="C385" s="149" t="s">
        <v>302</v>
      </c>
      <c r="D385" s="148" t="s">
        <v>1018</v>
      </c>
      <c r="E385" s="148" t="s">
        <v>1019</v>
      </c>
      <c r="F385" s="149" t="s">
        <v>1044</v>
      </c>
      <c r="G385" s="148">
        <v>1</v>
      </c>
      <c r="H385" s="150" t="s">
        <v>1045</v>
      </c>
      <c r="I385" s="148" t="s">
        <v>307</v>
      </c>
      <c r="J385" s="150" t="s">
        <v>1045</v>
      </c>
      <c r="K385" s="148" t="s">
        <v>1022</v>
      </c>
      <c r="L385" s="151"/>
    </row>
    <row r="386" spans="1:12" ht="25.5">
      <c r="A386" s="147" t="s">
        <v>300</v>
      </c>
      <c r="B386" s="148" t="s">
        <v>301</v>
      </c>
      <c r="C386" s="149" t="s">
        <v>302</v>
      </c>
      <c r="D386" s="148" t="s">
        <v>1018</v>
      </c>
      <c r="E386" s="148" t="s">
        <v>1019</v>
      </c>
      <c r="F386" s="149" t="s">
        <v>741</v>
      </c>
      <c r="G386" s="148">
        <v>1</v>
      </c>
      <c r="H386" s="150" t="s">
        <v>1046</v>
      </c>
      <c r="I386" s="148" t="s">
        <v>307</v>
      </c>
      <c r="J386" s="150" t="s">
        <v>1046</v>
      </c>
      <c r="K386" s="148" t="s">
        <v>1022</v>
      </c>
      <c r="L386" s="151"/>
    </row>
    <row r="387" spans="1:12" ht="25.5">
      <c r="A387" s="147" t="s">
        <v>300</v>
      </c>
      <c r="B387" s="148" t="s">
        <v>301</v>
      </c>
      <c r="C387" s="149" t="s">
        <v>302</v>
      </c>
      <c r="D387" s="148" t="s">
        <v>1018</v>
      </c>
      <c r="E387" s="148" t="s">
        <v>1019</v>
      </c>
      <c r="F387" s="149" t="s">
        <v>744</v>
      </c>
      <c r="G387" s="148">
        <v>1</v>
      </c>
      <c r="H387" s="150" t="s">
        <v>701</v>
      </c>
      <c r="I387" s="148" t="s">
        <v>307</v>
      </c>
      <c r="J387" s="150" t="s">
        <v>701</v>
      </c>
      <c r="K387" s="148" t="s">
        <v>1022</v>
      </c>
      <c r="L387" s="151"/>
    </row>
    <row r="388" spans="1:12" ht="25.5">
      <c r="A388" s="147" t="s">
        <v>300</v>
      </c>
      <c r="B388" s="148" t="s">
        <v>301</v>
      </c>
      <c r="C388" s="149" t="s">
        <v>302</v>
      </c>
      <c r="D388" s="148" t="s">
        <v>1018</v>
      </c>
      <c r="E388" s="148" t="s">
        <v>1019</v>
      </c>
      <c r="F388" s="149" t="s">
        <v>1047</v>
      </c>
      <c r="G388" s="148">
        <v>1</v>
      </c>
      <c r="H388" s="150" t="s">
        <v>1001</v>
      </c>
      <c r="I388" s="148" t="s">
        <v>307</v>
      </c>
      <c r="J388" s="150" t="s">
        <v>1001</v>
      </c>
      <c r="K388" s="148" t="s">
        <v>1022</v>
      </c>
      <c r="L388" s="151"/>
    </row>
    <row r="389" spans="1:12" ht="25.5">
      <c r="A389" s="147" t="s">
        <v>300</v>
      </c>
      <c r="B389" s="148" t="s">
        <v>301</v>
      </c>
      <c r="C389" s="149" t="s">
        <v>302</v>
      </c>
      <c r="D389" s="148" t="s">
        <v>1018</v>
      </c>
      <c r="E389" s="148" t="s">
        <v>1019</v>
      </c>
      <c r="F389" s="149" t="s">
        <v>1048</v>
      </c>
      <c r="G389" s="148">
        <v>1</v>
      </c>
      <c r="H389" s="150" t="s">
        <v>1049</v>
      </c>
      <c r="I389" s="148" t="s">
        <v>307</v>
      </c>
      <c r="J389" s="150" t="s">
        <v>1049</v>
      </c>
      <c r="K389" s="148" t="s">
        <v>1022</v>
      </c>
      <c r="L389" s="151"/>
    </row>
    <row r="390" spans="1:12" ht="25.5">
      <c r="A390" s="147" t="s">
        <v>300</v>
      </c>
      <c r="B390" s="148" t="s">
        <v>301</v>
      </c>
      <c r="C390" s="149" t="s">
        <v>302</v>
      </c>
      <c r="D390" s="148" t="s">
        <v>1018</v>
      </c>
      <c r="E390" s="148" t="s">
        <v>1019</v>
      </c>
      <c r="F390" s="149" t="s">
        <v>1050</v>
      </c>
      <c r="G390" s="148">
        <v>1</v>
      </c>
      <c r="H390" s="150" t="s">
        <v>1051</v>
      </c>
      <c r="I390" s="148" t="s">
        <v>307</v>
      </c>
      <c r="J390" s="150" t="s">
        <v>1051</v>
      </c>
      <c r="K390" s="148" t="s">
        <v>1022</v>
      </c>
      <c r="L390" s="151"/>
    </row>
    <row r="391" spans="1:12" ht="25.5">
      <c r="A391" s="147" t="s">
        <v>300</v>
      </c>
      <c r="B391" s="148" t="s">
        <v>301</v>
      </c>
      <c r="C391" s="149" t="s">
        <v>302</v>
      </c>
      <c r="D391" s="148" t="s">
        <v>1018</v>
      </c>
      <c r="E391" s="148" t="s">
        <v>1019</v>
      </c>
      <c r="F391" s="149" t="s">
        <v>1052</v>
      </c>
      <c r="G391" s="148">
        <v>1</v>
      </c>
      <c r="H391" s="150" t="s">
        <v>1053</v>
      </c>
      <c r="I391" s="148" t="s">
        <v>307</v>
      </c>
      <c r="J391" s="150" t="s">
        <v>1053</v>
      </c>
      <c r="K391" s="148" t="s">
        <v>1022</v>
      </c>
      <c r="L391" s="151"/>
    </row>
    <row r="392" spans="1:12" ht="25.5">
      <c r="A392" s="288" t="s">
        <v>300</v>
      </c>
      <c r="B392" s="288" t="s">
        <v>301</v>
      </c>
      <c r="C392" s="289" t="s">
        <v>302</v>
      </c>
      <c r="D392" s="288" t="s">
        <v>1018</v>
      </c>
      <c r="E392" s="288" t="s">
        <v>1019</v>
      </c>
      <c r="F392" s="289" t="s">
        <v>1054</v>
      </c>
      <c r="G392" s="288">
        <v>1</v>
      </c>
      <c r="H392" s="290" t="s">
        <v>1055</v>
      </c>
      <c r="I392" s="288" t="s">
        <v>307</v>
      </c>
      <c r="J392" s="290" t="s">
        <v>1055</v>
      </c>
      <c r="K392" s="288" t="s">
        <v>1022</v>
      </c>
      <c r="L392" s="294"/>
    </row>
    <row r="393" spans="1:12" ht="25.5">
      <c r="A393" s="288" t="s">
        <v>300</v>
      </c>
      <c r="B393" s="288" t="s">
        <v>301</v>
      </c>
      <c r="C393" s="289" t="s">
        <v>302</v>
      </c>
      <c r="D393" s="288" t="s">
        <v>1018</v>
      </c>
      <c r="E393" s="288" t="s">
        <v>1019</v>
      </c>
      <c r="F393" s="289" t="s">
        <v>1056</v>
      </c>
      <c r="G393" s="288">
        <v>1</v>
      </c>
      <c r="H393" s="290" t="s">
        <v>1057</v>
      </c>
      <c r="I393" s="288" t="s">
        <v>307</v>
      </c>
      <c r="J393" s="290" t="s">
        <v>1057</v>
      </c>
      <c r="K393" s="288" t="s">
        <v>1022</v>
      </c>
      <c r="L393" s="294"/>
    </row>
    <row r="394" spans="1:12" ht="25.5">
      <c r="A394" s="147" t="s">
        <v>300</v>
      </c>
      <c r="B394" s="148" t="s">
        <v>301</v>
      </c>
      <c r="C394" s="149" t="s">
        <v>302</v>
      </c>
      <c r="D394" s="148" t="s">
        <v>1018</v>
      </c>
      <c r="E394" s="148" t="s">
        <v>1019</v>
      </c>
      <c r="F394" s="149" t="s">
        <v>1058</v>
      </c>
      <c r="G394" s="148">
        <v>1</v>
      </c>
      <c r="H394" s="150" t="s">
        <v>1059</v>
      </c>
      <c r="I394" s="148" t="s">
        <v>307</v>
      </c>
      <c r="J394" s="150" t="s">
        <v>1059</v>
      </c>
      <c r="K394" s="148" t="s">
        <v>1022</v>
      </c>
      <c r="L394" s="151"/>
    </row>
    <row r="395" spans="1:12" ht="25.5">
      <c r="A395" s="147" t="s">
        <v>300</v>
      </c>
      <c r="B395" s="148" t="s">
        <v>301</v>
      </c>
      <c r="C395" s="149" t="s">
        <v>302</v>
      </c>
      <c r="D395" s="148" t="s">
        <v>1018</v>
      </c>
      <c r="E395" s="148" t="s">
        <v>1019</v>
      </c>
      <c r="F395" s="149" t="s">
        <v>1060</v>
      </c>
      <c r="G395" s="148">
        <v>1</v>
      </c>
      <c r="H395" s="150" t="s">
        <v>1061</v>
      </c>
      <c r="I395" s="148" t="s">
        <v>307</v>
      </c>
      <c r="J395" s="150" t="s">
        <v>1061</v>
      </c>
      <c r="K395" s="148" t="s">
        <v>1022</v>
      </c>
      <c r="L395" s="151"/>
    </row>
    <row r="396" spans="1:12" ht="25.5">
      <c r="A396" s="147" t="s">
        <v>300</v>
      </c>
      <c r="B396" s="148" t="s">
        <v>301</v>
      </c>
      <c r="C396" s="149" t="s">
        <v>302</v>
      </c>
      <c r="D396" s="148" t="s">
        <v>1062</v>
      </c>
      <c r="E396" s="148" t="s">
        <v>1063</v>
      </c>
      <c r="F396" s="149" t="s">
        <v>1064</v>
      </c>
      <c r="G396" s="148">
        <v>1</v>
      </c>
      <c r="H396" s="150" t="s">
        <v>1065</v>
      </c>
      <c r="I396" s="148" t="s">
        <v>307</v>
      </c>
      <c r="J396" s="150" t="s">
        <v>1065</v>
      </c>
      <c r="K396" s="148" t="s">
        <v>1022</v>
      </c>
      <c r="L396" s="148" t="s">
        <v>1066</v>
      </c>
    </row>
    <row r="397" spans="1:12" ht="25.5">
      <c r="A397" s="147" t="s">
        <v>300</v>
      </c>
      <c r="B397" s="148" t="s">
        <v>301</v>
      </c>
      <c r="C397" s="149" t="s">
        <v>302</v>
      </c>
      <c r="D397" s="148" t="s">
        <v>1067</v>
      </c>
      <c r="E397" s="148" t="s">
        <v>1068</v>
      </c>
      <c r="F397" s="149" t="s">
        <v>904</v>
      </c>
      <c r="G397" s="148">
        <v>1</v>
      </c>
      <c r="H397" s="150" t="s">
        <v>1069</v>
      </c>
      <c r="I397" s="148" t="s">
        <v>307</v>
      </c>
      <c r="J397" s="150" t="s">
        <v>1069</v>
      </c>
      <c r="K397" s="148" t="s">
        <v>356</v>
      </c>
      <c r="L397" s="148" t="s">
        <v>362</v>
      </c>
    </row>
    <row r="398" spans="1:12" ht="25.5">
      <c r="A398" s="147" t="s">
        <v>300</v>
      </c>
      <c r="B398" s="148" t="s">
        <v>301</v>
      </c>
      <c r="C398" s="149" t="s">
        <v>302</v>
      </c>
      <c r="D398" s="148" t="s">
        <v>1067</v>
      </c>
      <c r="E398" s="148" t="s">
        <v>1068</v>
      </c>
      <c r="F398" s="149" t="s">
        <v>150</v>
      </c>
      <c r="G398" s="148">
        <v>1</v>
      </c>
      <c r="H398" s="150" t="s">
        <v>1070</v>
      </c>
      <c r="I398" s="148" t="s">
        <v>307</v>
      </c>
      <c r="J398" s="150" t="s">
        <v>1070</v>
      </c>
      <c r="K398" s="148" t="s">
        <v>356</v>
      </c>
      <c r="L398" s="148" t="s">
        <v>362</v>
      </c>
    </row>
    <row r="399" spans="1:12" ht="25.5">
      <c r="A399" s="147" t="s">
        <v>300</v>
      </c>
      <c r="B399" s="148" t="s">
        <v>301</v>
      </c>
      <c r="C399" s="149" t="s">
        <v>302</v>
      </c>
      <c r="D399" s="148" t="s">
        <v>1067</v>
      </c>
      <c r="E399" s="148" t="s">
        <v>1068</v>
      </c>
      <c r="F399" s="149" t="s">
        <v>453</v>
      </c>
      <c r="G399" s="148">
        <v>1</v>
      </c>
      <c r="H399" s="150" t="s">
        <v>1001</v>
      </c>
      <c r="I399" s="148" t="s">
        <v>307</v>
      </c>
      <c r="J399" s="150" t="s">
        <v>1001</v>
      </c>
      <c r="K399" s="148" t="s">
        <v>356</v>
      </c>
      <c r="L399" s="148" t="s">
        <v>362</v>
      </c>
    </row>
    <row r="400" spans="1:12" ht="25.5">
      <c r="A400" s="147" t="s">
        <v>300</v>
      </c>
      <c r="B400" s="148" t="s">
        <v>301</v>
      </c>
      <c r="C400" s="149" t="s">
        <v>302</v>
      </c>
      <c r="D400" s="148" t="s">
        <v>1071</v>
      </c>
      <c r="E400" s="148" t="s">
        <v>1072</v>
      </c>
      <c r="F400" s="149" t="s">
        <v>1073</v>
      </c>
      <c r="G400" s="148">
        <v>1</v>
      </c>
      <c r="H400" s="150" t="s">
        <v>901</v>
      </c>
      <c r="I400" s="148" t="s">
        <v>307</v>
      </c>
      <c r="J400" s="150" t="s">
        <v>902</v>
      </c>
      <c r="K400" s="148" t="s">
        <v>422</v>
      </c>
      <c r="L400" s="148" t="s">
        <v>1074</v>
      </c>
    </row>
    <row r="401" spans="1:12" ht="25.5">
      <c r="A401" s="147" t="s">
        <v>300</v>
      </c>
      <c r="B401" s="148" t="s">
        <v>301</v>
      </c>
      <c r="C401" s="149" t="s">
        <v>302</v>
      </c>
      <c r="D401" s="148" t="s">
        <v>1075</v>
      </c>
      <c r="E401" s="148" t="s">
        <v>1076</v>
      </c>
      <c r="F401" s="149">
        <v>39</v>
      </c>
      <c r="G401" s="148">
        <v>1</v>
      </c>
      <c r="H401" s="150" t="s">
        <v>1077</v>
      </c>
      <c r="I401" s="148" t="s">
        <v>374</v>
      </c>
      <c r="J401" s="150" t="s">
        <v>1077</v>
      </c>
      <c r="K401" s="148" t="s">
        <v>1078</v>
      </c>
      <c r="L401" s="148" t="s">
        <v>1079</v>
      </c>
    </row>
    <row r="402" spans="1:12" ht="25.5">
      <c r="A402" s="147" t="s">
        <v>300</v>
      </c>
      <c r="B402" s="148" t="s">
        <v>1080</v>
      </c>
      <c r="C402" s="149" t="s">
        <v>302</v>
      </c>
      <c r="D402" s="148" t="s">
        <v>1075</v>
      </c>
      <c r="E402" s="148" t="s">
        <v>1081</v>
      </c>
      <c r="F402" s="149">
        <v>38</v>
      </c>
      <c r="G402" s="148">
        <v>1</v>
      </c>
      <c r="H402" s="150" t="s">
        <v>390</v>
      </c>
      <c r="I402" s="148" t="s">
        <v>374</v>
      </c>
      <c r="J402" s="150" t="s">
        <v>390</v>
      </c>
      <c r="K402" s="148" t="s">
        <v>1082</v>
      </c>
      <c r="L402" s="148" t="s">
        <v>1083</v>
      </c>
    </row>
    <row r="403" spans="1:12" ht="25.5">
      <c r="A403" s="147" t="s">
        <v>300</v>
      </c>
      <c r="B403" s="148" t="s">
        <v>301</v>
      </c>
      <c r="C403" s="149" t="s">
        <v>302</v>
      </c>
      <c r="D403" s="148" t="s">
        <v>1084</v>
      </c>
      <c r="E403" s="148" t="s">
        <v>1085</v>
      </c>
      <c r="F403" s="149">
        <v>38</v>
      </c>
      <c r="G403" s="148">
        <v>1</v>
      </c>
      <c r="H403" s="150" t="s">
        <v>1086</v>
      </c>
      <c r="I403" s="148" t="s">
        <v>386</v>
      </c>
      <c r="J403" s="150" t="s">
        <v>1086</v>
      </c>
      <c r="K403" s="148" t="s">
        <v>1087</v>
      </c>
      <c r="L403" s="148" t="s">
        <v>1088</v>
      </c>
    </row>
    <row r="404" spans="1:12" ht="25.5">
      <c r="A404" s="147" t="s">
        <v>300</v>
      </c>
      <c r="B404" s="148" t="s">
        <v>301</v>
      </c>
      <c r="C404" s="149" t="s">
        <v>302</v>
      </c>
      <c r="D404" s="148" t="s">
        <v>1084</v>
      </c>
      <c r="E404" s="148" t="s">
        <v>1089</v>
      </c>
      <c r="F404" s="149">
        <v>69</v>
      </c>
      <c r="G404" s="148">
        <v>1</v>
      </c>
      <c r="H404" s="150" t="s">
        <v>1090</v>
      </c>
      <c r="I404" s="148" t="s">
        <v>386</v>
      </c>
      <c r="J404" s="150" t="s">
        <v>1090</v>
      </c>
      <c r="K404" s="148" t="s">
        <v>1091</v>
      </c>
      <c r="L404" s="148" t="s">
        <v>1092</v>
      </c>
    </row>
    <row r="405" spans="1:12" ht="25.5">
      <c r="A405" s="147" t="s">
        <v>300</v>
      </c>
      <c r="B405" s="148" t="s">
        <v>301</v>
      </c>
      <c r="C405" s="149" t="s">
        <v>302</v>
      </c>
      <c r="D405" s="148" t="s">
        <v>1084</v>
      </c>
      <c r="E405" s="148" t="s">
        <v>1089</v>
      </c>
      <c r="F405" s="149">
        <v>71</v>
      </c>
      <c r="G405" s="148">
        <v>1</v>
      </c>
      <c r="H405" s="150" t="s">
        <v>1093</v>
      </c>
      <c r="I405" s="148" t="s">
        <v>386</v>
      </c>
      <c r="J405" s="150" t="s">
        <v>1093</v>
      </c>
      <c r="K405" s="148" t="s">
        <v>1091</v>
      </c>
      <c r="L405" s="148" t="s">
        <v>1092</v>
      </c>
    </row>
    <row r="406" spans="1:12" ht="25.5">
      <c r="A406" s="147" t="s">
        <v>300</v>
      </c>
      <c r="B406" s="148" t="s">
        <v>1080</v>
      </c>
      <c r="C406" s="149" t="s">
        <v>302</v>
      </c>
      <c r="D406" s="148" t="s">
        <v>1094</v>
      </c>
      <c r="E406" s="148" t="s">
        <v>1095</v>
      </c>
      <c r="F406" s="149" t="s">
        <v>278</v>
      </c>
      <c r="G406" s="148">
        <v>1</v>
      </c>
      <c r="H406" s="150" t="s">
        <v>1096</v>
      </c>
      <c r="I406" s="148" t="s">
        <v>1097</v>
      </c>
      <c r="J406" s="150" t="s">
        <v>1096</v>
      </c>
      <c r="K406" s="148" t="s">
        <v>1098</v>
      </c>
      <c r="L406" s="148" t="s">
        <v>1099</v>
      </c>
    </row>
    <row r="407" spans="1:12" ht="25.5">
      <c r="A407" s="147" t="s">
        <v>300</v>
      </c>
      <c r="B407" s="148" t="s">
        <v>301</v>
      </c>
      <c r="C407" s="149" t="s">
        <v>302</v>
      </c>
      <c r="D407" s="148" t="s">
        <v>1100</v>
      </c>
      <c r="E407" s="148" t="s">
        <v>1101</v>
      </c>
      <c r="F407" s="149" t="s">
        <v>1102</v>
      </c>
      <c r="G407" s="148">
        <v>2</v>
      </c>
      <c r="H407" s="150" t="s">
        <v>1103</v>
      </c>
      <c r="I407" s="148" t="s">
        <v>397</v>
      </c>
      <c r="J407" s="150" t="s">
        <v>1103</v>
      </c>
      <c r="K407" s="148" t="s">
        <v>1104</v>
      </c>
      <c r="L407" s="151"/>
    </row>
    <row r="408" spans="1:12" ht="25.5">
      <c r="A408" s="147" t="s">
        <v>300</v>
      </c>
      <c r="B408" s="148" t="s">
        <v>301</v>
      </c>
      <c r="C408" s="149" t="s">
        <v>302</v>
      </c>
      <c r="D408" s="148" t="s">
        <v>1100</v>
      </c>
      <c r="E408" s="148" t="s">
        <v>1101</v>
      </c>
      <c r="F408" s="149" t="s">
        <v>1105</v>
      </c>
      <c r="G408" s="148">
        <v>2</v>
      </c>
      <c r="H408" s="150" t="s">
        <v>1103</v>
      </c>
      <c r="I408" s="148" t="s">
        <v>397</v>
      </c>
      <c r="J408" s="150" t="s">
        <v>1103</v>
      </c>
      <c r="K408" s="148" t="s">
        <v>1104</v>
      </c>
      <c r="L408" s="151"/>
    </row>
    <row r="409" spans="1:12" ht="25.5">
      <c r="A409" s="147" t="s">
        <v>300</v>
      </c>
      <c r="B409" s="148" t="s">
        <v>301</v>
      </c>
      <c r="C409" s="149" t="s">
        <v>302</v>
      </c>
      <c r="D409" s="148" t="s">
        <v>1100</v>
      </c>
      <c r="E409" s="148" t="s">
        <v>1106</v>
      </c>
      <c r="F409" s="149" t="s">
        <v>1107</v>
      </c>
      <c r="G409" s="148">
        <v>2</v>
      </c>
      <c r="H409" s="150" t="s">
        <v>534</v>
      </c>
      <c r="I409" s="148" t="s">
        <v>397</v>
      </c>
      <c r="J409" s="150" t="s">
        <v>534</v>
      </c>
      <c r="K409" s="148" t="s">
        <v>1104</v>
      </c>
      <c r="L409" s="148" t="s">
        <v>1108</v>
      </c>
    </row>
    <row r="410" spans="1:12" ht="25.5">
      <c r="A410" s="147" t="s">
        <v>300</v>
      </c>
      <c r="B410" s="148" t="s">
        <v>1080</v>
      </c>
      <c r="C410" s="149" t="s">
        <v>302</v>
      </c>
      <c r="D410" s="148" t="s">
        <v>1100</v>
      </c>
      <c r="E410" s="148" t="s">
        <v>1109</v>
      </c>
      <c r="F410" s="149" t="s">
        <v>259</v>
      </c>
      <c r="G410" s="148">
        <v>3</v>
      </c>
      <c r="H410" s="150" t="s">
        <v>1110</v>
      </c>
      <c r="I410" s="148" t="s">
        <v>386</v>
      </c>
      <c r="J410" s="150" t="s">
        <v>1110</v>
      </c>
      <c r="K410" s="148" t="s">
        <v>1111</v>
      </c>
      <c r="L410" s="148" t="s">
        <v>1112</v>
      </c>
    </row>
    <row r="411" spans="1:12" ht="25.5">
      <c r="A411" s="288" t="s">
        <v>300</v>
      </c>
      <c r="B411" s="288" t="s">
        <v>1080</v>
      </c>
      <c r="C411" s="289" t="s">
        <v>302</v>
      </c>
      <c r="D411" s="288" t="s">
        <v>1100</v>
      </c>
      <c r="E411" s="288" t="s">
        <v>1109</v>
      </c>
      <c r="F411" s="289" t="s">
        <v>260</v>
      </c>
      <c r="G411" s="288">
        <v>3</v>
      </c>
      <c r="H411" s="290" t="s">
        <v>1113</v>
      </c>
      <c r="I411" s="288" t="s">
        <v>386</v>
      </c>
      <c r="J411" s="290" t="s">
        <v>1113</v>
      </c>
      <c r="K411" s="288" t="s">
        <v>1111</v>
      </c>
      <c r="L411" s="294"/>
    </row>
    <row r="412" spans="1:12" ht="25.5">
      <c r="A412" s="288" t="s">
        <v>300</v>
      </c>
      <c r="B412" s="288" t="s">
        <v>1080</v>
      </c>
      <c r="C412" s="289" t="s">
        <v>302</v>
      </c>
      <c r="D412" s="288" t="s">
        <v>1100</v>
      </c>
      <c r="E412" s="288" t="s">
        <v>1109</v>
      </c>
      <c r="F412" s="289" t="s">
        <v>261</v>
      </c>
      <c r="G412" s="288">
        <v>3</v>
      </c>
      <c r="H412" s="290" t="s">
        <v>800</v>
      </c>
      <c r="I412" s="288" t="s">
        <v>386</v>
      </c>
      <c r="J412" s="290" t="s">
        <v>800</v>
      </c>
      <c r="K412" s="288" t="s">
        <v>1111</v>
      </c>
      <c r="L412" s="294"/>
    </row>
    <row r="413" spans="1:12" ht="25.5">
      <c r="A413" s="147" t="s">
        <v>300</v>
      </c>
      <c r="B413" s="148" t="s">
        <v>301</v>
      </c>
      <c r="C413" s="149" t="s">
        <v>302</v>
      </c>
      <c r="D413" s="148" t="s">
        <v>1114</v>
      </c>
      <c r="E413" s="148" t="s">
        <v>1072</v>
      </c>
      <c r="F413" s="149" t="s">
        <v>1115</v>
      </c>
      <c r="G413" s="148">
        <v>2</v>
      </c>
      <c r="H413" s="150" t="s">
        <v>319</v>
      </c>
      <c r="I413" s="148" t="s">
        <v>397</v>
      </c>
      <c r="J413" s="150" t="s">
        <v>319</v>
      </c>
      <c r="K413" s="148" t="s">
        <v>1104</v>
      </c>
      <c r="L413" s="148" t="s">
        <v>1108</v>
      </c>
    </row>
    <row r="414" spans="1:12" ht="25.5">
      <c r="A414" s="147" t="s">
        <v>300</v>
      </c>
      <c r="B414" s="148" t="s">
        <v>301</v>
      </c>
      <c r="C414" s="149" t="s">
        <v>302</v>
      </c>
      <c r="D414" s="148" t="s">
        <v>1114</v>
      </c>
      <c r="E414" s="148" t="s">
        <v>1116</v>
      </c>
      <c r="F414" s="149">
        <v>124</v>
      </c>
      <c r="G414" s="148">
        <v>2</v>
      </c>
      <c r="H414" s="150" t="s">
        <v>1117</v>
      </c>
      <c r="I414" s="148" t="s">
        <v>307</v>
      </c>
      <c r="J414" s="150" t="s">
        <v>1117</v>
      </c>
      <c r="K414" s="148" t="s">
        <v>1104</v>
      </c>
      <c r="L414" s="148" t="s">
        <v>1108</v>
      </c>
    </row>
    <row r="415" spans="1:12" ht="13.5">
      <c r="A415" s="406" t="s">
        <v>300</v>
      </c>
      <c r="B415" s="406" t="s">
        <v>301</v>
      </c>
      <c r="C415" s="149" t="s">
        <v>302</v>
      </c>
      <c r="D415" s="406" t="s">
        <v>1118</v>
      </c>
      <c r="E415" s="406" t="s">
        <v>1119</v>
      </c>
      <c r="F415" s="408" t="s">
        <v>216</v>
      </c>
      <c r="G415" s="406">
        <v>2</v>
      </c>
      <c r="H415" s="413" t="s">
        <v>1120</v>
      </c>
      <c r="I415" s="152" t="s">
        <v>1121</v>
      </c>
      <c r="J415" s="153" t="s">
        <v>1122</v>
      </c>
      <c r="K415" s="406" t="s">
        <v>1123</v>
      </c>
      <c r="L415" s="417"/>
    </row>
    <row r="416" spans="1:12" ht="13.5">
      <c r="A416" s="407"/>
      <c r="B416" s="407"/>
      <c r="C416" s="149" t="s">
        <v>302</v>
      </c>
      <c r="D416" s="407"/>
      <c r="E416" s="407"/>
      <c r="F416" s="409"/>
      <c r="G416" s="407"/>
      <c r="H416" s="414"/>
      <c r="I416" s="148" t="s">
        <v>374</v>
      </c>
      <c r="J416" s="150" t="s">
        <v>1124</v>
      </c>
      <c r="K416" s="407"/>
      <c r="L416" s="418"/>
    </row>
    <row r="417" spans="1:12" ht="25.5">
      <c r="A417" s="147" t="s">
        <v>300</v>
      </c>
      <c r="B417" s="148" t="s">
        <v>301</v>
      </c>
      <c r="C417" s="149" t="s">
        <v>302</v>
      </c>
      <c r="D417" s="148" t="s">
        <v>1118</v>
      </c>
      <c r="E417" s="148" t="s">
        <v>1119</v>
      </c>
      <c r="F417" s="149" t="s">
        <v>217</v>
      </c>
      <c r="G417" s="148">
        <v>2</v>
      </c>
      <c r="H417" s="150" t="s">
        <v>1125</v>
      </c>
      <c r="I417" s="148" t="s">
        <v>1121</v>
      </c>
      <c r="J417" s="150" t="s">
        <v>1125</v>
      </c>
      <c r="K417" s="148" t="s">
        <v>1123</v>
      </c>
      <c r="L417" s="151"/>
    </row>
    <row r="418" spans="1:12" ht="25.5">
      <c r="A418" s="147" t="s">
        <v>300</v>
      </c>
      <c r="B418" s="148" t="s">
        <v>301</v>
      </c>
      <c r="C418" s="149" t="s">
        <v>302</v>
      </c>
      <c r="D418" s="148" t="s">
        <v>1118</v>
      </c>
      <c r="E418" s="148" t="s">
        <v>1119</v>
      </c>
      <c r="F418" s="149" t="s">
        <v>218</v>
      </c>
      <c r="G418" s="148">
        <v>2</v>
      </c>
      <c r="H418" s="150" t="s">
        <v>1126</v>
      </c>
      <c r="I418" s="148" t="s">
        <v>1121</v>
      </c>
      <c r="J418" s="150" t="s">
        <v>1126</v>
      </c>
      <c r="K418" s="148" t="s">
        <v>1123</v>
      </c>
      <c r="L418" s="151"/>
    </row>
    <row r="419" spans="1:12" ht="25.5">
      <c r="A419" s="147" t="s">
        <v>300</v>
      </c>
      <c r="B419" s="148" t="s">
        <v>301</v>
      </c>
      <c r="C419" s="149" t="s">
        <v>302</v>
      </c>
      <c r="D419" s="148" t="s">
        <v>168</v>
      </c>
      <c r="E419" s="148" t="s">
        <v>1127</v>
      </c>
      <c r="F419" s="149" t="s">
        <v>170</v>
      </c>
      <c r="G419" s="148">
        <v>2</v>
      </c>
      <c r="H419" s="150" t="s">
        <v>1128</v>
      </c>
      <c r="I419" s="148" t="s">
        <v>377</v>
      </c>
      <c r="J419" s="150" t="s">
        <v>1128</v>
      </c>
      <c r="K419" s="148" t="s">
        <v>1129</v>
      </c>
      <c r="L419" s="148" t="s">
        <v>1130</v>
      </c>
    </row>
    <row r="420" spans="1:12" ht="25.5">
      <c r="A420" s="147" t="s">
        <v>300</v>
      </c>
      <c r="B420" s="148" t="s">
        <v>301</v>
      </c>
      <c r="C420" s="149" t="s">
        <v>302</v>
      </c>
      <c r="D420" s="148" t="s">
        <v>168</v>
      </c>
      <c r="E420" s="148" t="s">
        <v>1127</v>
      </c>
      <c r="F420" s="149" t="s">
        <v>1131</v>
      </c>
      <c r="G420" s="148">
        <v>2</v>
      </c>
      <c r="H420" s="150" t="s">
        <v>1132</v>
      </c>
      <c r="I420" s="148" t="s">
        <v>307</v>
      </c>
      <c r="J420" s="150" t="s">
        <v>1132</v>
      </c>
      <c r="K420" s="148" t="s">
        <v>1129</v>
      </c>
      <c r="L420" s="148" t="s">
        <v>1133</v>
      </c>
    </row>
    <row r="421" spans="1:12" ht="25.5">
      <c r="A421" s="147" t="s">
        <v>300</v>
      </c>
      <c r="B421" s="148" t="s">
        <v>301</v>
      </c>
      <c r="C421" s="149" t="s">
        <v>302</v>
      </c>
      <c r="D421" s="148" t="s">
        <v>1134</v>
      </c>
      <c r="E421" s="148" t="s">
        <v>1135</v>
      </c>
      <c r="F421" s="149" t="s">
        <v>354</v>
      </c>
      <c r="G421" s="148">
        <v>1</v>
      </c>
      <c r="H421" s="150" t="s">
        <v>394</v>
      </c>
      <c r="I421" s="148" t="s">
        <v>307</v>
      </c>
      <c r="J421" s="150" t="s">
        <v>497</v>
      </c>
      <c r="K421" s="148" t="s">
        <v>356</v>
      </c>
      <c r="L421" s="148" t="s">
        <v>472</v>
      </c>
    </row>
    <row r="422" spans="1:12" ht="25.5">
      <c r="A422" s="147" t="s">
        <v>300</v>
      </c>
      <c r="B422" s="148" t="s">
        <v>301</v>
      </c>
      <c r="C422" s="149" t="s">
        <v>302</v>
      </c>
      <c r="D422" s="148" t="s">
        <v>1134</v>
      </c>
      <c r="E422" s="148" t="s">
        <v>1135</v>
      </c>
      <c r="F422" s="149" t="s">
        <v>1136</v>
      </c>
      <c r="G422" s="148">
        <v>1</v>
      </c>
      <c r="H422" s="150" t="s">
        <v>394</v>
      </c>
      <c r="I422" s="148" t="s">
        <v>307</v>
      </c>
      <c r="J422" s="150" t="s">
        <v>497</v>
      </c>
      <c r="K422" s="148" t="s">
        <v>356</v>
      </c>
      <c r="L422" s="148" t="s">
        <v>472</v>
      </c>
    </row>
    <row r="423" spans="1:12" ht="25.5">
      <c r="A423" s="147" t="s">
        <v>300</v>
      </c>
      <c r="B423" s="148" t="s">
        <v>301</v>
      </c>
      <c r="C423" s="149" t="s">
        <v>302</v>
      </c>
      <c r="D423" s="148" t="s">
        <v>1134</v>
      </c>
      <c r="E423" s="148" t="s">
        <v>1135</v>
      </c>
      <c r="F423" s="149" t="s">
        <v>904</v>
      </c>
      <c r="G423" s="148">
        <v>1</v>
      </c>
      <c r="H423" s="150" t="s">
        <v>394</v>
      </c>
      <c r="I423" s="148" t="s">
        <v>307</v>
      </c>
      <c r="J423" s="150" t="s">
        <v>497</v>
      </c>
      <c r="K423" s="148" t="s">
        <v>356</v>
      </c>
      <c r="L423" s="148" t="s">
        <v>472</v>
      </c>
    </row>
    <row r="424" spans="1:12" ht="25.5">
      <c r="A424" s="147" t="s">
        <v>300</v>
      </c>
      <c r="B424" s="148" t="s">
        <v>301</v>
      </c>
      <c r="C424" s="149" t="s">
        <v>302</v>
      </c>
      <c r="D424" s="148" t="s">
        <v>1134</v>
      </c>
      <c r="E424" s="148" t="s">
        <v>1135</v>
      </c>
      <c r="F424" s="149" t="s">
        <v>453</v>
      </c>
      <c r="G424" s="148">
        <v>1</v>
      </c>
      <c r="H424" s="150" t="s">
        <v>447</v>
      </c>
      <c r="I424" s="148" t="s">
        <v>307</v>
      </c>
      <c r="J424" s="150" t="s">
        <v>471</v>
      </c>
      <c r="K424" s="148" t="s">
        <v>356</v>
      </c>
      <c r="L424" s="151"/>
    </row>
    <row r="425" spans="1:12" ht="25.5">
      <c r="A425" s="147" t="s">
        <v>300</v>
      </c>
      <c r="B425" s="148" t="s">
        <v>301</v>
      </c>
      <c r="C425" s="149" t="s">
        <v>302</v>
      </c>
      <c r="D425" s="148" t="s">
        <v>1134</v>
      </c>
      <c r="E425" s="148" t="s">
        <v>1135</v>
      </c>
      <c r="F425" s="149" t="s">
        <v>154</v>
      </c>
      <c r="G425" s="148">
        <v>1</v>
      </c>
      <c r="H425" s="150" t="s">
        <v>1137</v>
      </c>
      <c r="I425" s="148" t="s">
        <v>307</v>
      </c>
      <c r="J425" s="150" t="s">
        <v>1137</v>
      </c>
      <c r="K425" s="148" t="s">
        <v>356</v>
      </c>
      <c r="L425" s="148" t="s">
        <v>472</v>
      </c>
    </row>
    <row r="426" spans="1:12" ht="25.5">
      <c r="A426" s="147" t="s">
        <v>300</v>
      </c>
      <c r="B426" s="148" t="s">
        <v>301</v>
      </c>
      <c r="C426" s="149" t="s">
        <v>302</v>
      </c>
      <c r="D426" s="148" t="s">
        <v>1134</v>
      </c>
      <c r="E426" s="148" t="s">
        <v>1135</v>
      </c>
      <c r="F426" s="149" t="s">
        <v>1138</v>
      </c>
      <c r="G426" s="148">
        <v>1</v>
      </c>
      <c r="H426" s="150" t="s">
        <v>447</v>
      </c>
      <c r="I426" s="148" t="s">
        <v>307</v>
      </c>
      <c r="J426" s="150" t="s">
        <v>471</v>
      </c>
      <c r="K426" s="148" t="s">
        <v>356</v>
      </c>
      <c r="L426" s="148" t="s">
        <v>472</v>
      </c>
    </row>
    <row r="427" spans="1:12" ht="13.5">
      <c r="A427" s="406" t="s">
        <v>300</v>
      </c>
      <c r="B427" s="406" t="s">
        <v>301</v>
      </c>
      <c r="C427" s="149" t="s">
        <v>302</v>
      </c>
      <c r="D427" s="406" t="s">
        <v>203</v>
      </c>
      <c r="E427" s="406" t="s">
        <v>1139</v>
      </c>
      <c r="F427" s="408" t="s">
        <v>206</v>
      </c>
      <c r="G427" s="406">
        <v>2</v>
      </c>
      <c r="H427" s="413" t="s">
        <v>1140</v>
      </c>
      <c r="I427" s="152" t="s">
        <v>402</v>
      </c>
      <c r="J427" s="153" t="s">
        <v>913</v>
      </c>
      <c r="K427" s="406" t="s">
        <v>1141</v>
      </c>
      <c r="L427" s="417"/>
    </row>
    <row r="428" spans="1:12" ht="13.5">
      <c r="A428" s="407"/>
      <c r="B428" s="407"/>
      <c r="C428" s="149" t="s">
        <v>302</v>
      </c>
      <c r="D428" s="407"/>
      <c r="E428" s="407"/>
      <c r="F428" s="409"/>
      <c r="G428" s="407"/>
      <c r="H428" s="414"/>
      <c r="I428" s="148" t="s">
        <v>383</v>
      </c>
      <c r="J428" s="150" t="s">
        <v>1142</v>
      </c>
      <c r="K428" s="407"/>
      <c r="L428" s="418"/>
    </row>
    <row r="429" spans="1:12" ht="13.5">
      <c r="A429" s="406" t="s">
        <v>300</v>
      </c>
      <c r="B429" s="406" t="s">
        <v>301</v>
      </c>
      <c r="C429" s="149" t="s">
        <v>302</v>
      </c>
      <c r="D429" s="406" t="s">
        <v>203</v>
      </c>
      <c r="E429" s="406" t="s">
        <v>1143</v>
      </c>
      <c r="F429" s="408" t="s">
        <v>208</v>
      </c>
      <c r="G429" s="406">
        <v>2</v>
      </c>
      <c r="H429" s="413" t="s">
        <v>1144</v>
      </c>
      <c r="I429" s="152" t="s">
        <v>397</v>
      </c>
      <c r="J429" s="153" t="s">
        <v>1145</v>
      </c>
      <c r="K429" s="406" t="s">
        <v>1146</v>
      </c>
      <c r="L429" s="417"/>
    </row>
    <row r="430" spans="1:12" ht="13.5">
      <c r="A430" s="407"/>
      <c r="B430" s="407"/>
      <c r="C430" s="149" t="s">
        <v>302</v>
      </c>
      <c r="D430" s="407"/>
      <c r="E430" s="407"/>
      <c r="F430" s="409"/>
      <c r="G430" s="407"/>
      <c r="H430" s="414"/>
      <c r="I430" s="148" t="s">
        <v>377</v>
      </c>
      <c r="J430" s="150" t="s">
        <v>1147</v>
      </c>
      <c r="K430" s="407"/>
      <c r="L430" s="418"/>
    </row>
    <row r="431" spans="1:12" ht="25.5">
      <c r="A431" s="147" t="s">
        <v>300</v>
      </c>
      <c r="B431" s="148" t="s">
        <v>301</v>
      </c>
      <c r="C431" s="149" t="s">
        <v>302</v>
      </c>
      <c r="D431" s="148" t="s">
        <v>1148</v>
      </c>
      <c r="E431" s="148" t="s">
        <v>452</v>
      </c>
      <c r="F431" s="149" t="s">
        <v>1149</v>
      </c>
      <c r="G431" s="148">
        <v>1</v>
      </c>
      <c r="H431" s="150" t="s">
        <v>1150</v>
      </c>
      <c r="I431" s="148" t="s">
        <v>307</v>
      </c>
      <c r="J431" s="150" t="s">
        <v>1150</v>
      </c>
      <c r="K431" s="148" t="s">
        <v>1022</v>
      </c>
      <c r="L431" s="148" t="s">
        <v>1151</v>
      </c>
    </row>
    <row r="432" spans="1:12" ht="25.5">
      <c r="A432" s="147" t="s">
        <v>300</v>
      </c>
      <c r="B432" s="148" t="s">
        <v>301</v>
      </c>
      <c r="C432" s="149" t="s">
        <v>302</v>
      </c>
      <c r="D432" s="148" t="s">
        <v>1148</v>
      </c>
      <c r="E432" s="148" t="s">
        <v>452</v>
      </c>
      <c r="F432" s="149" t="s">
        <v>1152</v>
      </c>
      <c r="G432" s="148">
        <v>1</v>
      </c>
      <c r="H432" s="150" t="s">
        <v>1153</v>
      </c>
      <c r="I432" s="148" t="s">
        <v>307</v>
      </c>
      <c r="J432" s="150" t="s">
        <v>1153</v>
      </c>
      <c r="K432" s="148" t="s">
        <v>1022</v>
      </c>
      <c r="L432" s="148" t="s">
        <v>1151</v>
      </c>
    </row>
    <row r="433" spans="1:12" ht="25.5">
      <c r="A433" s="288" t="s">
        <v>300</v>
      </c>
      <c r="B433" s="288" t="s">
        <v>301</v>
      </c>
      <c r="C433" s="289" t="s">
        <v>302</v>
      </c>
      <c r="D433" s="288" t="s">
        <v>1148</v>
      </c>
      <c r="E433" s="288" t="s">
        <v>452</v>
      </c>
      <c r="F433" s="289" t="s">
        <v>145</v>
      </c>
      <c r="G433" s="288">
        <v>1</v>
      </c>
      <c r="H433" s="290" t="s">
        <v>701</v>
      </c>
      <c r="I433" s="288" t="s">
        <v>307</v>
      </c>
      <c r="J433" s="290" t="s">
        <v>701</v>
      </c>
      <c r="K433" s="288" t="s">
        <v>1022</v>
      </c>
      <c r="L433" s="288" t="s">
        <v>1151</v>
      </c>
    </row>
    <row r="434" spans="1:12" ht="25.5">
      <c r="A434" s="288" t="s">
        <v>300</v>
      </c>
      <c r="B434" s="288" t="s">
        <v>301</v>
      </c>
      <c r="C434" s="289" t="s">
        <v>302</v>
      </c>
      <c r="D434" s="288" t="s">
        <v>1148</v>
      </c>
      <c r="E434" s="288" t="s">
        <v>452</v>
      </c>
      <c r="F434" s="289" t="s">
        <v>729</v>
      </c>
      <c r="G434" s="288">
        <v>1</v>
      </c>
      <c r="H434" s="290" t="s">
        <v>706</v>
      </c>
      <c r="I434" s="288" t="s">
        <v>307</v>
      </c>
      <c r="J434" s="290" t="s">
        <v>706</v>
      </c>
      <c r="K434" s="288" t="s">
        <v>1022</v>
      </c>
      <c r="L434" s="288" t="s">
        <v>1151</v>
      </c>
    </row>
    <row r="435" spans="1:12" ht="25.5">
      <c r="A435" s="147" t="s">
        <v>300</v>
      </c>
      <c r="B435" s="148" t="s">
        <v>301</v>
      </c>
      <c r="C435" s="149" t="s">
        <v>302</v>
      </c>
      <c r="D435" s="148" t="s">
        <v>1154</v>
      </c>
      <c r="E435" s="148" t="s">
        <v>1155</v>
      </c>
      <c r="F435" s="149" t="s">
        <v>302</v>
      </c>
      <c r="G435" s="148">
        <v>1</v>
      </c>
      <c r="H435" s="150" t="s">
        <v>1156</v>
      </c>
      <c r="I435" s="148" t="s">
        <v>307</v>
      </c>
      <c r="J435" s="150" t="s">
        <v>1157</v>
      </c>
      <c r="K435" s="148" t="s">
        <v>435</v>
      </c>
      <c r="L435" s="148" t="s">
        <v>436</v>
      </c>
    </row>
    <row r="436" spans="1:12" ht="25.5">
      <c r="A436" s="147" t="s">
        <v>300</v>
      </c>
      <c r="B436" s="148" t="s">
        <v>301</v>
      </c>
      <c r="C436" s="149" t="s">
        <v>302</v>
      </c>
      <c r="D436" s="148" t="s">
        <v>1154</v>
      </c>
      <c r="E436" s="148" t="s">
        <v>1155</v>
      </c>
      <c r="F436" s="149" t="s">
        <v>1158</v>
      </c>
      <c r="G436" s="148">
        <v>1</v>
      </c>
      <c r="H436" s="150" t="s">
        <v>1159</v>
      </c>
      <c r="I436" s="148" t="s">
        <v>307</v>
      </c>
      <c r="J436" s="150" t="s">
        <v>1159</v>
      </c>
      <c r="K436" s="148" t="s">
        <v>1160</v>
      </c>
      <c r="L436" s="148" t="s">
        <v>1161</v>
      </c>
    </row>
    <row r="437" spans="1:12" ht="25.5">
      <c r="A437" s="147" t="s">
        <v>300</v>
      </c>
      <c r="B437" s="148" t="s">
        <v>301</v>
      </c>
      <c r="C437" s="149" t="s">
        <v>302</v>
      </c>
      <c r="D437" s="148" t="s">
        <v>1154</v>
      </c>
      <c r="E437" s="148" t="s">
        <v>1155</v>
      </c>
      <c r="F437" s="149" t="s">
        <v>1162</v>
      </c>
      <c r="G437" s="148">
        <v>1</v>
      </c>
      <c r="H437" s="150" t="s">
        <v>1163</v>
      </c>
      <c r="I437" s="148" t="s">
        <v>307</v>
      </c>
      <c r="J437" s="150" t="s">
        <v>1163</v>
      </c>
      <c r="K437" s="148" t="s">
        <v>1160</v>
      </c>
      <c r="L437" s="148" t="s">
        <v>1161</v>
      </c>
    </row>
    <row r="438" spans="1:12" ht="25.5">
      <c r="A438" s="147" t="s">
        <v>300</v>
      </c>
      <c r="B438" s="148" t="s">
        <v>301</v>
      </c>
      <c r="C438" s="149" t="s">
        <v>302</v>
      </c>
      <c r="D438" s="148" t="s">
        <v>1154</v>
      </c>
      <c r="E438" s="148" t="s">
        <v>1155</v>
      </c>
      <c r="F438" s="149" t="s">
        <v>527</v>
      </c>
      <c r="G438" s="148">
        <v>1</v>
      </c>
      <c r="H438" s="150" t="s">
        <v>1043</v>
      </c>
      <c r="I438" s="148" t="s">
        <v>307</v>
      </c>
      <c r="J438" s="150" t="s">
        <v>1043</v>
      </c>
      <c r="K438" s="148" t="s">
        <v>1160</v>
      </c>
      <c r="L438" s="148" t="s">
        <v>1161</v>
      </c>
    </row>
    <row r="439" spans="1:12" ht="25.5">
      <c r="A439" s="147" t="s">
        <v>300</v>
      </c>
      <c r="B439" s="148" t="s">
        <v>301</v>
      </c>
      <c r="C439" s="149" t="s">
        <v>302</v>
      </c>
      <c r="D439" s="148" t="s">
        <v>1154</v>
      </c>
      <c r="E439" s="148" t="s">
        <v>1155</v>
      </c>
      <c r="F439" s="149" t="s">
        <v>1164</v>
      </c>
      <c r="G439" s="148">
        <v>1</v>
      </c>
      <c r="H439" s="150" t="s">
        <v>1165</v>
      </c>
      <c r="I439" s="148" t="s">
        <v>307</v>
      </c>
      <c r="J439" s="150" t="s">
        <v>1165</v>
      </c>
      <c r="K439" s="148" t="s">
        <v>1160</v>
      </c>
      <c r="L439" s="148" t="s">
        <v>1161</v>
      </c>
    </row>
    <row r="440" spans="1:12" ht="25.5">
      <c r="A440" s="147" t="s">
        <v>300</v>
      </c>
      <c r="B440" s="148" t="s">
        <v>301</v>
      </c>
      <c r="C440" s="149" t="s">
        <v>302</v>
      </c>
      <c r="D440" s="148" t="s">
        <v>1154</v>
      </c>
      <c r="E440" s="148" t="s">
        <v>1155</v>
      </c>
      <c r="F440" s="149" t="s">
        <v>1166</v>
      </c>
      <c r="G440" s="148">
        <v>1</v>
      </c>
      <c r="H440" s="150" t="s">
        <v>711</v>
      </c>
      <c r="I440" s="148" t="s">
        <v>307</v>
      </c>
      <c r="J440" s="150" t="s">
        <v>711</v>
      </c>
      <c r="K440" s="148" t="s">
        <v>1160</v>
      </c>
      <c r="L440" s="148" t="s">
        <v>1161</v>
      </c>
    </row>
    <row r="441" spans="1:12" ht="25.5">
      <c r="A441" s="147" t="s">
        <v>300</v>
      </c>
      <c r="B441" s="148" t="s">
        <v>301</v>
      </c>
      <c r="C441" s="149" t="s">
        <v>302</v>
      </c>
      <c r="D441" s="148" t="s">
        <v>1154</v>
      </c>
      <c r="E441" s="148" t="s">
        <v>1155</v>
      </c>
      <c r="F441" s="149" t="s">
        <v>1167</v>
      </c>
      <c r="G441" s="148">
        <v>1</v>
      </c>
      <c r="H441" s="150" t="s">
        <v>1168</v>
      </c>
      <c r="I441" s="148" t="s">
        <v>307</v>
      </c>
      <c r="J441" s="150" t="s">
        <v>1168</v>
      </c>
      <c r="K441" s="148" t="s">
        <v>1160</v>
      </c>
      <c r="L441" s="148" t="s">
        <v>1161</v>
      </c>
    </row>
    <row r="442" spans="1:12" ht="25.5">
      <c r="A442" s="147" t="s">
        <v>300</v>
      </c>
      <c r="B442" s="148" t="s">
        <v>301</v>
      </c>
      <c r="C442" s="149" t="s">
        <v>302</v>
      </c>
      <c r="D442" s="148" t="s">
        <v>1154</v>
      </c>
      <c r="E442" s="148" t="s">
        <v>1155</v>
      </c>
      <c r="F442" s="149" t="s">
        <v>1169</v>
      </c>
      <c r="G442" s="148">
        <v>1</v>
      </c>
      <c r="H442" s="150" t="s">
        <v>781</v>
      </c>
      <c r="I442" s="148" t="s">
        <v>307</v>
      </c>
      <c r="J442" s="150" t="s">
        <v>781</v>
      </c>
      <c r="K442" s="148" t="s">
        <v>1160</v>
      </c>
      <c r="L442" s="148" t="s">
        <v>1161</v>
      </c>
    </row>
    <row r="443" spans="1:12" ht="25.5">
      <c r="A443" s="147" t="s">
        <v>300</v>
      </c>
      <c r="B443" s="148" t="s">
        <v>301</v>
      </c>
      <c r="C443" s="149" t="s">
        <v>302</v>
      </c>
      <c r="D443" s="148" t="s">
        <v>1170</v>
      </c>
      <c r="E443" s="148" t="s">
        <v>1171</v>
      </c>
      <c r="F443" s="149" t="s">
        <v>1172</v>
      </c>
      <c r="G443" s="148">
        <v>1</v>
      </c>
      <c r="H443" s="150" t="s">
        <v>1173</v>
      </c>
      <c r="I443" s="148" t="s">
        <v>307</v>
      </c>
      <c r="J443" s="150" t="s">
        <v>1173</v>
      </c>
      <c r="K443" s="148" t="s">
        <v>435</v>
      </c>
      <c r="L443" s="148" t="s">
        <v>903</v>
      </c>
    </row>
    <row r="444" spans="1:12" ht="25.5">
      <c r="A444" s="147" t="s">
        <v>300</v>
      </c>
      <c r="B444" s="148" t="s">
        <v>301</v>
      </c>
      <c r="C444" s="149" t="s">
        <v>302</v>
      </c>
      <c r="D444" s="148" t="s">
        <v>1170</v>
      </c>
      <c r="E444" s="148" t="s">
        <v>1171</v>
      </c>
      <c r="F444" s="149" t="s">
        <v>1174</v>
      </c>
      <c r="G444" s="148">
        <v>1</v>
      </c>
      <c r="H444" s="150" t="s">
        <v>1175</v>
      </c>
      <c r="I444" s="148" t="s">
        <v>307</v>
      </c>
      <c r="J444" s="150" t="s">
        <v>1175</v>
      </c>
      <c r="K444" s="148" t="s">
        <v>435</v>
      </c>
      <c r="L444" s="148" t="s">
        <v>903</v>
      </c>
    </row>
    <row r="445" spans="1:12" ht="25.5">
      <c r="A445" s="147" t="s">
        <v>300</v>
      </c>
      <c r="B445" s="148" t="s">
        <v>301</v>
      </c>
      <c r="C445" s="149" t="s">
        <v>302</v>
      </c>
      <c r="D445" s="148" t="s">
        <v>1170</v>
      </c>
      <c r="E445" s="148" t="s">
        <v>1171</v>
      </c>
      <c r="F445" s="149" t="s">
        <v>1176</v>
      </c>
      <c r="G445" s="148">
        <v>2</v>
      </c>
      <c r="H445" s="150" t="s">
        <v>1177</v>
      </c>
      <c r="I445" s="148" t="s">
        <v>307</v>
      </c>
      <c r="J445" s="150" t="s">
        <v>1177</v>
      </c>
      <c r="K445" s="148" t="s">
        <v>435</v>
      </c>
      <c r="L445" s="148" t="s">
        <v>903</v>
      </c>
    </row>
    <row r="446" spans="1:12" ht="25.5">
      <c r="A446" s="147" t="s">
        <v>300</v>
      </c>
      <c r="B446" s="148" t="s">
        <v>301</v>
      </c>
      <c r="C446" s="149" t="s">
        <v>302</v>
      </c>
      <c r="D446" s="148" t="s">
        <v>1170</v>
      </c>
      <c r="E446" s="148" t="s">
        <v>1171</v>
      </c>
      <c r="F446" s="149" t="s">
        <v>1178</v>
      </c>
      <c r="G446" s="148">
        <v>2</v>
      </c>
      <c r="H446" s="150" t="s">
        <v>1179</v>
      </c>
      <c r="I446" s="148" t="s">
        <v>307</v>
      </c>
      <c r="J446" s="150" t="s">
        <v>1179</v>
      </c>
      <c r="K446" s="148" t="s">
        <v>435</v>
      </c>
      <c r="L446" s="148" t="s">
        <v>903</v>
      </c>
    </row>
    <row r="447" spans="1:12" ht="25.5">
      <c r="A447" s="147" t="s">
        <v>300</v>
      </c>
      <c r="B447" s="148" t="s">
        <v>301</v>
      </c>
      <c r="C447" s="149" t="s">
        <v>302</v>
      </c>
      <c r="D447" s="148" t="s">
        <v>1170</v>
      </c>
      <c r="E447" s="148" t="s">
        <v>1171</v>
      </c>
      <c r="F447" s="149" t="s">
        <v>1180</v>
      </c>
      <c r="G447" s="148">
        <v>2</v>
      </c>
      <c r="H447" s="150" t="s">
        <v>1181</v>
      </c>
      <c r="I447" s="148" t="s">
        <v>307</v>
      </c>
      <c r="J447" s="150" t="s">
        <v>1181</v>
      </c>
      <c r="K447" s="148" t="s">
        <v>435</v>
      </c>
      <c r="L447" s="148" t="s">
        <v>903</v>
      </c>
    </row>
    <row r="448" spans="1:12" ht="25.5">
      <c r="A448" s="147" t="s">
        <v>300</v>
      </c>
      <c r="B448" s="148" t="s">
        <v>301</v>
      </c>
      <c r="C448" s="149" t="s">
        <v>302</v>
      </c>
      <c r="D448" s="148" t="s">
        <v>1170</v>
      </c>
      <c r="E448" s="148" t="s">
        <v>1171</v>
      </c>
      <c r="F448" s="149" t="s">
        <v>1182</v>
      </c>
      <c r="G448" s="148">
        <v>2</v>
      </c>
      <c r="H448" s="150" t="s">
        <v>1183</v>
      </c>
      <c r="I448" s="148" t="s">
        <v>307</v>
      </c>
      <c r="J448" s="150" t="s">
        <v>1183</v>
      </c>
      <c r="K448" s="148" t="s">
        <v>435</v>
      </c>
      <c r="L448" s="148" t="s">
        <v>903</v>
      </c>
    </row>
    <row r="449" spans="1:12" ht="25.5">
      <c r="A449" s="147" t="s">
        <v>300</v>
      </c>
      <c r="B449" s="148" t="s">
        <v>301</v>
      </c>
      <c r="C449" s="149" t="s">
        <v>302</v>
      </c>
      <c r="D449" s="148" t="s">
        <v>1170</v>
      </c>
      <c r="E449" s="148" t="s">
        <v>1171</v>
      </c>
      <c r="F449" s="149" t="s">
        <v>1184</v>
      </c>
      <c r="G449" s="148">
        <v>2</v>
      </c>
      <c r="H449" s="150" t="s">
        <v>1185</v>
      </c>
      <c r="I449" s="148" t="s">
        <v>307</v>
      </c>
      <c r="J449" s="150" t="s">
        <v>1185</v>
      </c>
      <c r="K449" s="148" t="s">
        <v>435</v>
      </c>
      <c r="L449" s="148" t="s">
        <v>903</v>
      </c>
    </row>
    <row r="450" spans="1:12" ht="25.5">
      <c r="A450" s="147" t="s">
        <v>300</v>
      </c>
      <c r="B450" s="148" t="s">
        <v>301</v>
      </c>
      <c r="C450" s="149" t="s">
        <v>302</v>
      </c>
      <c r="D450" s="148" t="s">
        <v>1170</v>
      </c>
      <c r="E450" s="148" t="s">
        <v>1171</v>
      </c>
      <c r="F450" s="149" t="s">
        <v>1186</v>
      </c>
      <c r="G450" s="148">
        <v>2</v>
      </c>
      <c r="H450" s="150" t="s">
        <v>1187</v>
      </c>
      <c r="I450" s="148" t="s">
        <v>307</v>
      </c>
      <c r="J450" s="150" t="s">
        <v>1187</v>
      </c>
      <c r="K450" s="148" t="s">
        <v>435</v>
      </c>
      <c r="L450" s="148" t="s">
        <v>903</v>
      </c>
    </row>
    <row r="451" spans="1:12" ht="25.5">
      <c r="A451" s="147" t="s">
        <v>300</v>
      </c>
      <c r="B451" s="148" t="s">
        <v>301</v>
      </c>
      <c r="C451" s="149" t="s">
        <v>302</v>
      </c>
      <c r="D451" s="148" t="s">
        <v>1170</v>
      </c>
      <c r="E451" s="148" t="s">
        <v>1171</v>
      </c>
      <c r="F451" s="149" t="s">
        <v>1188</v>
      </c>
      <c r="G451" s="148">
        <v>2</v>
      </c>
      <c r="H451" s="150" t="s">
        <v>1189</v>
      </c>
      <c r="I451" s="148" t="s">
        <v>307</v>
      </c>
      <c r="J451" s="150" t="s">
        <v>1189</v>
      </c>
      <c r="K451" s="148" t="s">
        <v>435</v>
      </c>
      <c r="L451" s="148" t="s">
        <v>903</v>
      </c>
    </row>
    <row r="452" spans="1:12" ht="25.5">
      <c r="A452" s="288" t="s">
        <v>300</v>
      </c>
      <c r="B452" s="288" t="s">
        <v>301</v>
      </c>
      <c r="C452" s="289" t="s">
        <v>302</v>
      </c>
      <c r="D452" s="288" t="s">
        <v>1170</v>
      </c>
      <c r="E452" s="288" t="s">
        <v>1171</v>
      </c>
      <c r="F452" s="289" t="s">
        <v>1190</v>
      </c>
      <c r="G452" s="288">
        <v>2</v>
      </c>
      <c r="H452" s="290" t="s">
        <v>1191</v>
      </c>
      <c r="I452" s="288" t="s">
        <v>307</v>
      </c>
      <c r="J452" s="290" t="s">
        <v>1191</v>
      </c>
      <c r="K452" s="288" t="s">
        <v>435</v>
      </c>
      <c r="L452" s="288" t="s">
        <v>903</v>
      </c>
    </row>
    <row r="453" spans="1:12" ht="25.5">
      <c r="A453" s="288" t="s">
        <v>300</v>
      </c>
      <c r="B453" s="288" t="s">
        <v>301</v>
      </c>
      <c r="C453" s="289" t="s">
        <v>302</v>
      </c>
      <c r="D453" s="288" t="s">
        <v>1170</v>
      </c>
      <c r="E453" s="288" t="s">
        <v>1171</v>
      </c>
      <c r="F453" s="289" t="s">
        <v>1192</v>
      </c>
      <c r="G453" s="288">
        <v>2</v>
      </c>
      <c r="H453" s="290" t="s">
        <v>1193</v>
      </c>
      <c r="I453" s="288" t="s">
        <v>307</v>
      </c>
      <c r="J453" s="290" t="s">
        <v>1193</v>
      </c>
      <c r="K453" s="288" t="s">
        <v>435</v>
      </c>
      <c r="L453" s="288" t="s">
        <v>903</v>
      </c>
    </row>
    <row r="454" spans="1:12" ht="25.5">
      <c r="A454" s="147" t="s">
        <v>300</v>
      </c>
      <c r="B454" s="148" t="s">
        <v>301</v>
      </c>
      <c r="C454" s="149" t="s">
        <v>302</v>
      </c>
      <c r="D454" s="148" t="s">
        <v>1170</v>
      </c>
      <c r="E454" s="148" t="s">
        <v>1171</v>
      </c>
      <c r="F454" s="149" t="s">
        <v>1194</v>
      </c>
      <c r="G454" s="148">
        <v>2</v>
      </c>
      <c r="H454" s="150" t="s">
        <v>1195</v>
      </c>
      <c r="I454" s="148" t="s">
        <v>307</v>
      </c>
      <c r="J454" s="150" t="s">
        <v>1195</v>
      </c>
      <c r="K454" s="148" t="s">
        <v>435</v>
      </c>
      <c r="L454" s="148" t="s">
        <v>903</v>
      </c>
    </row>
    <row r="455" spans="1:12" ht="25.5">
      <c r="A455" s="147" t="s">
        <v>300</v>
      </c>
      <c r="B455" s="148" t="s">
        <v>301</v>
      </c>
      <c r="C455" s="149" t="s">
        <v>302</v>
      </c>
      <c r="D455" s="148" t="s">
        <v>1170</v>
      </c>
      <c r="E455" s="148" t="s">
        <v>1171</v>
      </c>
      <c r="F455" s="149" t="s">
        <v>1196</v>
      </c>
      <c r="G455" s="148">
        <v>2</v>
      </c>
      <c r="H455" s="150" t="s">
        <v>1197</v>
      </c>
      <c r="I455" s="148" t="s">
        <v>307</v>
      </c>
      <c r="J455" s="150" t="s">
        <v>1197</v>
      </c>
      <c r="K455" s="148" t="s">
        <v>435</v>
      </c>
      <c r="L455" s="148" t="s">
        <v>903</v>
      </c>
    </row>
    <row r="456" spans="1:12" ht="25.5">
      <c r="A456" s="147" t="s">
        <v>300</v>
      </c>
      <c r="B456" s="148" t="s">
        <v>301</v>
      </c>
      <c r="C456" s="149" t="s">
        <v>302</v>
      </c>
      <c r="D456" s="148" t="s">
        <v>1170</v>
      </c>
      <c r="E456" s="148" t="s">
        <v>1198</v>
      </c>
      <c r="F456" s="149" t="s">
        <v>1199</v>
      </c>
      <c r="G456" s="148">
        <v>1</v>
      </c>
      <c r="H456" s="150" t="s">
        <v>524</v>
      </c>
      <c r="I456" s="148" t="s">
        <v>307</v>
      </c>
      <c r="J456" s="150" t="s">
        <v>524</v>
      </c>
      <c r="K456" s="148" t="s">
        <v>435</v>
      </c>
      <c r="L456" s="148" t="s">
        <v>903</v>
      </c>
    </row>
    <row r="457" spans="1:12" ht="25.5">
      <c r="A457" s="147" t="s">
        <v>300</v>
      </c>
      <c r="B457" s="148" t="s">
        <v>301</v>
      </c>
      <c r="C457" s="149" t="s">
        <v>302</v>
      </c>
      <c r="D457" s="148" t="s">
        <v>1170</v>
      </c>
      <c r="E457" s="148" t="s">
        <v>1198</v>
      </c>
      <c r="F457" s="149" t="s">
        <v>1200</v>
      </c>
      <c r="G457" s="148">
        <v>1</v>
      </c>
      <c r="H457" s="150" t="s">
        <v>723</v>
      </c>
      <c r="I457" s="148" t="s">
        <v>307</v>
      </c>
      <c r="J457" s="150" t="s">
        <v>723</v>
      </c>
      <c r="K457" s="148" t="s">
        <v>435</v>
      </c>
      <c r="L457" s="148" t="s">
        <v>903</v>
      </c>
    </row>
    <row r="458" spans="1:12" ht="25.5">
      <c r="A458" s="147" t="s">
        <v>300</v>
      </c>
      <c r="B458" s="148" t="s">
        <v>301</v>
      </c>
      <c r="C458" s="149" t="s">
        <v>302</v>
      </c>
      <c r="D458" s="148" t="s">
        <v>1170</v>
      </c>
      <c r="E458" s="148" t="s">
        <v>1198</v>
      </c>
      <c r="F458" s="149" t="s">
        <v>1201</v>
      </c>
      <c r="G458" s="148">
        <v>3</v>
      </c>
      <c r="H458" s="150" t="s">
        <v>1202</v>
      </c>
      <c r="I458" s="148" t="s">
        <v>307</v>
      </c>
      <c r="J458" s="150" t="s">
        <v>1202</v>
      </c>
      <c r="K458" s="148" t="s">
        <v>435</v>
      </c>
      <c r="L458" s="148" t="s">
        <v>903</v>
      </c>
    </row>
    <row r="459" spans="1:12" ht="25.5">
      <c r="A459" s="147" t="s">
        <v>300</v>
      </c>
      <c r="B459" s="148" t="s">
        <v>301</v>
      </c>
      <c r="C459" s="149" t="s">
        <v>302</v>
      </c>
      <c r="D459" s="148" t="s">
        <v>1170</v>
      </c>
      <c r="E459" s="148" t="s">
        <v>1198</v>
      </c>
      <c r="F459" s="149" t="s">
        <v>1203</v>
      </c>
      <c r="G459" s="148">
        <v>3</v>
      </c>
      <c r="H459" s="150" t="s">
        <v>1204</v>
      </c>
      <c r="I459" s="148" t="s">
        <v>307</v>
      </c>
      <c r="J459" s="150" t="s">
        <v>1204</v>
      </c>
      <c r="K459" s="148" t="s">
        <v>435</v>
      </c>
      <c r="L459" s="148" t="s">
        <v>903</v>
      </c>
    </row>
    <row r="460" spans="1:12" ht="25.5">
      <c r="A460" s="147" t="s">
        <v>300</v>
      </c>
      <c r="B460" s="148" t="s">
        <v>301</v>
      </c>
      <c r="C460" s="149" t="s">
        <v>302</v>
      </c>
      <c r="D460" s="148" t="s">
        <v>1205</v>
      </c>
      <c r="E460" s="148" t="s">
        <v>1206</v>
      </c>
      <c r="F460" s="149" t="s">
        <v>1207</v>
      </c>
      <c r="G460" s="148">
        <v>2</v>
      </c>
      <c r="H460" s="150" t="s">
        <v>1208</v>
      </c>
      <c r="I460" s="148" t="s">
        <v>397</v>
      </c>
      <c r="J460" s="150" t="s">
        <v>1208</v>
      </c>
      <c r="K460" s="148" t="s">
        <v>1209</v>
      </c>
      <c r="L460" s="148" t="s">
        <v>1210</v>
      </c>
    </row>
    <row r="461" spans="1:12" ht="25.5">
      <c r="A461" s="147" t="s">
        <v>300</v>
      </c>
      <c r="B461" s="148" t="s">
        <v>301</v>
      </c>
      <c r="C461" s="149" t="s">
        <v>302</v>
      </c>
      <c r="D461" s="148" t="s">
        <v>1211</v>
      </c>
      <c r="E461" s="148" t="s">
        <v>1212</v>
      </c>
      <c r="F461" s="149" t="s">
        <v>165</v>
      </c>
      <c r="G461" s="148">
        <v>1</v>
      </c>
      <c r="H461" s="150" t="s">
        <v>1213</v>
      </c>
      <c r="I461" s="148" t="s">
        <v>307</v>
      </c>
      <c r="J461" s="150" t="s">
        <v>1213</v>
      </c>
      <c r="K461" s="148" t="s">
        <v>356</v>
      </c>
      <c r="L461" s="148" t="s">
        <v>357</v>
      </c>
    </row>
    <row r="462" spans="1:12" ht="25.5">
      <c r="A462" s="147" t="s">
        <v>300</v>
      </c>
      <c r="B462" s="148" t="s">
        <v>301</v>
      </c>
      <c r="C462" s="149" t="s">
        <v>302</v>
      </c>
      <c r="D462" s="148" t="s">
        <v>1211</v>
      </c>
      <c r="E462" s="148" t="s">
        <v>1212</v>
      </c>
      <c r="F462" s="149" t="s">
        <v>1214</v>
      </c>
      <c r="G462" s="148">
        <v>1</v>
      </c>
      <c r="H462" s="150" t="s">
        <v>1215</v>
      </c>
      <c r="I462" s="148" t="s">
        <v>307</v>
      </c>
      <c r="J462" s="150" t="s">
        <v>1215</v>
      </c>
      <c r="K462" s="148" t="s">
        <v>356</v>
      </c>
      <c r="L462" s="148" t="s">
        <v>357</v>
      </c>
    </row>
    <row r="463" spans="1:12" ht="25.5">
      <c r="A463" s="147" t="s">
        <v>300</v>
      </c>
      <c r="B463" s="148" t="s">
        <v>301</v>
      </c>
      <c r="C463" s="149" t="s">
        <v>302</v>
      </c>
      <c r="D463" s="148" t="s">
        <v>1211</v>
      </c>
      <c r="E463" s="148" t="s">
        <v>1212</v>
      </c>
      <c r="F463" s="149" t="s">
        <v>697</v>
      </c>
      <c r="G463" s="148">
        <v>1</v>
      </c>
      <c r="H463" s="150" t="s">
        <v>1216</v>
      </c>
      <c r="I463" s="148" t="s">
        <v>307</v>
      </c>
      <c r="J463" s="150" t="s">
        <v>1216</v>
      </c>
      <c r="K463" s="148" t="s">
        <v>356</v>
      </c>
      <c r="L463" s="148" t="s">
        <v>618</v>
      </c>
    </row>
    <row r="464" spans="1:12" ht="25.5">
      <c r="A464" s="147" t="s">
        <v>300</v>
      </c>
      <c r="B464" s="148" t="s">
        <v>301</v>
      </c>
      <c r="C464" s="149" t="s">
        <v>302</v>
      </c>
      <c r="D464" s="148" t="s">
        <v>1211</v>
      </c>
      <c r="E464" s="148" t="s">
        <v>1212</v>
      </c>
      <c r="F464" s="149" t="s">
        <v>1217</v>
      </c>
      <c r="G464" s="148">
        <v>1</v>
      </c>
      <c r="H464" s="150" t="s">
        <v>1218</v>
      </c>
      <c r="I464" s="148" t="s">
        <v>307</v>
      </c>
      <c r="J464" s="150" t="s">
        <v>1218</v>
      </c>
      <c r="K464" s="148" t="s">
        <v>356</v>
      </c>
      <c r="L464" s="148" t="s">
        <v>618</v>
      </c>
    </row>
    <row r="465" spans="1:12" ht="25.5">
      <c r="A465" s="147" t="s">
        <v>300</v>
      </c>
      <c r="B465" s="148" t="s">
        <v>301</v>
      </c>
      <c r="C465" s="149" t="s">
        <v>302</v>
      </c>
      <c r="D465" s="148" t="s">
        <v>1211</v>
      </c>
      <c r="E465" s="148" t="s">
        <v>1212</v>
      </c>
      <c r="F465" s="149" t="s">
        <v>1219</v>
      </c>
      <c r="G465" s="148">
        <v>1</v>
      </c>
      <c r="H465" s="150" t="s">
        <v>633</v>
      </c>
      <c r="I465" s="148" t="s">
        <v>307</v>
      </c>
      <c r="J465" s="150" t="s">
        <v>633</v>
      </c>
      <c r="K465" s="148" t="s">
        <v>356</v>
      </c>
      <c r="L465" s="148" t="s">
        <v>618</v>
      </c>
    </row>
    <row r="466" spans="1:12" ht="25.5">
      <c r="A466" s="147" t="s">
        <v>300</v>
      </c>
      <c r="B466" s="148" t="s">
        <v>301</v>
      </c>
      <c r="C466" s="149" t="s">
        <v>302</v>
      </c>
      <c r="D466" s="148" t="s">
        <v>1211</v>
      </c>
      <c r="E466" s="148" t="s">
        <v>1212</v>
      </c>
      <c r="F466" s="149" t="s">
        <v>1220</v>
      </c>
      <c r="G466" s="148">
        <v>1</v>
      </c>
      <c r="H466" s="150" t="s">
        <v>1221</v>
      </c>
      <c r="I466" s="148" t="s">
        <v>307</v>
      </c>
      <c r="J466" s="150" t="s">
        <v>1221</v>
      </c>
      <c r="K466" s="148" t="s">
        <v>356</v>
      </c>
      <c r="L466" s="148" t="s">
        <v>618</v>
      </c>
    </row>
    <row r="467" spans="1:12" ht="25.5">
      <c r="A467" s="147" t="s">
        <v>300</v>
      </c>
      <c r="B467" s="148" t="s">
        <v>301</v>
      </c>
      <c r="C467" s="149" t="s">
        <v>302</v>
      </c>
      <c r="D467" s="148" t="s">
        <v>1211</v>
      </c>
      <c r="E467" s="148" t="s">
        <v>1212</v>
      </c>
      <c r="F467" s="149" t="s">
        <v>669</v>
      </c>
      <c r="G467" s="148">
        <v>1</v>
      </c>
      <c r="H467" s="150" t="s">
        <v>1222</v>
      </c>
      <c r="I467" s="148" t="s">
        <v>307</v>
      </c>
      <c r="J467" s="150" t="s">
        <v>1222</v>
      </c>
      <c r="K467" s="148" t="s">
        <v>356</v>
      </c>
      <c r="L467" s="148" t="s">
        <v>618</v>
      </c>
    </row>
    <row r="468" spans="1:12" ht="25.5">
      <c r="A468" s="147" t="s">
        <v>300</v>
      </c>
      <c r="B468" s="148" t="s">
        <v>301</v>
      </c>
      <c r="C468" s="149" t="s">
        <v>302</v>
      </c>
      <c r="D468" s="148" t="s">
        <v>1211</v>
      </c>
      <c r="E468" s="148" t="s">
        <v>1212</v>
      </c>
      <c r="F468" s="149" t="s">
        <v>1223</v>
      </c>
      <c r="G468" s="148">
        <v>1</v>
      </c>
      <c r="H468" s="150" t="s">
        <v>1224</v>
      </c>
      <c r="I468" s="148" t="s">
        <v>307</v>
      </c>
      <c r="J468" s="150" t="s">
        <v>1224</v>
      </c>
      <c r="K468" s="148" t="s">
        <v>356</v>
      </c>
      <c r="L468" s="148" t="s">
        <v>618</v>
      </c>
    </row>
    <row r="469" spans="1:12" ht="25.5">
      <c r="A469" s="147" t="s">
        <v>300</v>
      </c>
      <c r="B469" s="148" t="s">
        <v>301</v>
      </c>
      <c r="C469" s="149" t="s">
        <v>302</v>
      </c>
      <c r="D469" s="148" t="s">
        <v>1211</v>
      </c>
      <c r="E469" s="148" t="s">
        <v>1212</v>
      </c>
      <c r="F469" s="149" t="s">
        <v>139</v>
      </c>
      <c r="G469" s="148">
        <v>1</v>
      </c>
      <c r="H469" s="150" t="s">
        <v>1225</v>
      </c>
      <c r="I469" s="148" t="s">
        <v>307</v>
      </c>
      <c r="J469" s="150" t="s">
        <v>1225</v>
      </c>
      <c r="K469" s="148" t="s">
        <v>356</v>
      </c>
      <c r="L469" s="148" t="s">
        <v>618</v>
      </c>
    </row>
    <row r="470" spans="1:12" ht="25.5">
      <c r="A470" s="147" t="s">
        <v>300</v>
      </c>
      <c r="B470" s="148" t="s">
        <v>301</v>
      </c>
      <c r="C470" s="149" t="s">
        <v>302</v>
      </c>
      <c r="D470" s="148" t="s">
        <v>1211</v>
      </c>
      <c r="E470" s="148" t="s">
        <v>1212</v>
      </c>
      <c r="F470" s="149" t="s">
        <v>983</v>
      </c>
      <c r="G470" s="148">
        <v>1</v>
      </c>
      <c r="H470" s="150" t="s">
        <v>311</v>
      </c>
      <c r="I470" s="148" t="s">
        <v>307</v>
      </c>
      <c r="J470" s="150" t="s">
        <v>311</v>
      </c>
      <c r="K470" s="148" t="s">
        <v>356</v>
      </c>
      <c r="L470" s="148" t="s">
        <v>618</v>
      </c>
    </row>
    <row r="471" spans="1:12" ht="25.5">
      <c r="A471" s="288" t="s">
        <v>300</v>
      </c>
      <c r="B471" s="288" t="s">
        <v>301</v>
      </c>
      <c r="C471" s="289" t="s">
        <v>302</v>
      </c>
      <c r="D471" s="288" t="s">
        <v>1226</v>
      </c>
      <c r="E471" s="288" t="s">
        <v>1227</v>
      </c>
      <c r="F471" s="289" t="s">
        <v>360</v>
      </c>
      <c r="G471" s="288">
        <v>1</v>
      </c>
      <c r="H471" s="290" t="s">
        <v>1228</v>
      </c>
      <c r="I471" s="288" t="s">
        <v>307</v>
      </c>
      <c r="J471" s="290" t="s">
        <v>1228</v>
      </c>
      <c r="K471" s="288" t="s">
        <v>422</v>
      </c>
      <c r="L471" s="288" t="s">
        <v>353</v>
      </c>
    </row>
    <row r="472" spans="1:12" ht="25.5">
      <c r="A472" s="288" t="s">
        <v>300</v>
      </c>
      <c r="B472" s="288" t="s">
        <v>301</v>
      </c>
      <c r="C472" s="289" t="s">
        <v>302</v>
      </c>
      <c r="D472" s="288" t="s">
        <v>1226</v>
      </c>
      <c r="E472" s="288" t="s">
        <v>1227</v>
      </c>
      <c r="F472" s="289" t="s">
        <v>1229</v>
      </c>
      <c r="G472" s="288">
        <v>1</v>
      </c>
      <c r="H472" s="290" t="s">
        <v>1230</v>
      </c>
      <c r="I472" s="288" t="s">
        <v>307</v>
      </c>
      <c r="J472" s="290" t="s">
        <v>1230</v>
      </c>
      <c r="K472" s="288" t="s">
        <v>422</v>
      </c>
      <c r="L472" s="288" t="s">
        <v>353</v>
      </c>
    </row>
    <row r="473" spans="1:12" ht="25.5">
      <c r="A473" s="147" t="s">
        <v>300</v>
      </c>
      <c r="B473" s="148" t="s">
        <v>301</v>
      </c>
      <c r="C473" s="149" t="s">
        <v>302</v>
      </c>
      <c r="D473" s="148" t="s">
        <v>1226</v>
      </c>
      <c r="E473" s="148" t="s">
        <v>1227</v>
      </c>
      <c r="F473" s="149" t="s">
        <v>765</v>
      </c>
      <c r="G473" s="148">
        <v>1</v>
      </c>
      <c r="H473" s="150" t="s">
        <v>1208</v>
      </c>
      <c r="I473" s="148" t="s">
        <v>307</v>
      </c>
      <c r="J473" s="150" t="s">
        <v>1208</v>
      </c>
      <c r="K473" s="148" t="s">
        <v>422</v>
      </c>
      <c r="L473" s="148" t="s">
        <v>353</v>
      </c>
    </row>
    <row r="474" spans="1:12" ht="25.5">
      <c r="A474" s="147" t="s">
        <v>300</v>
      </c>
      <c r="B474" s="148" t="s">
        <v>301</v>
      </c>
      <c r="C474" s="149" t="s">
        <v>302</v>
      </c>
      <c r="D474" s="148" t="s">
        <v>1226</v>
      </c>
      <c r="E474" s="148" t="s">
        <v>1227</v>
      </c>
      <c r="F474" s="149" t="s">
        <v>905</v>
      </c>
      <c r="G474" s="148">
        <v>1</v>
      </c>
      <c r="H474" s="150" t="s">
        <v>1231</v>
      </c>
      <c r="I474" s="148" t="s">
        <v>307</v>
      </c>
      <c r="J474" s="150" t="s">
        <v>1231</v>
      </c>
      <c r="K474" s="148" t="s">
        <v>356</v>
      </c>
      <c r="L474" s="148" t="s">
        <v>618</v>
      </c>
    </row>
    <row r="475" spans="1:12" ht="25.5">
      <c r="A475" s="147" t="s">
        <v>300</v>
      </c>
      <c r="B475" s="148" t="s">
        <v>301</v>
      </c>
      <c r="C475" s="149" t="s">
        <v>302</v>
      </c>
      <c r="D475" s="148" t="s">
        <v>1226</v>
      </c>
      <c r="E475" s="148" t="s">
        <v>1227</v>
      </c>
      <c r="F475" s="149" t="s">
        <v>1232</v>
      </c>
      <c r="G475" s="148">
        <v>1</v>
      </c>
      <c r="H475" s="150" t="s">
        <v>1233</v>
      </c>
      <c r="I475" s="148" t="s">
        <v>307</v>
      </c>
      <c r="J475" s="150" t="s">
        <v>1233</v>
      </c>
      <c r="K475" s="148" t="s">
        <v>356</v>
      </c>
      <c r="L475" s="148" t="s">
        <v>618</v>
      </c>
    </row>
    <row r="476" spans="1:12" ht="25.5">
      <c r="A476" s="147" t="s">
        <v>300</v>
      </c>
      <c r="B476" s="148" t="s">
        <v>301</v>
      </c>
      <c r="C476" s="149" t="s">
        <v>302</v>
      </c>
      <c r="D476" s="148" t="s">
        <v>1226</v>
      </c>
      <c r="E476" s="148" t="s">
        <v>1227</v>
      </c>
      <c r="F476" s="149" t="s">
        <v>1234</v>
      </c>
      <c r="G476" s="148">
        <v>1</v>
      </c>
      <c r="H476" s="150" t="s">
        <v>1235</v>
      </c>
      <c r="I476" s="148" t="s">
        <v>307</v>
      </c>
      <c r="J476" s="150" t="s">
        <v>1235</v>
      </c>
      <c r="K476" s="148" t="s">
        <v>356</v>
      </c>
      <c r="L476" s="148" t="s">
        <v>618</v>
      </c>
    </row>
    <row r="477" spans="1:12" ht="25.5">
      <c r="A477" s="147" t="s">
        <v>300</v>
      </c>
      <c r="B477" s="148" t="s">
        <v>301</v>
      </c>
      <c r="C477" s="149" t="s">
        <v>302</v>
      </c>
      <c r="D477" s="148" t="s">
        <v>1226</v>
      </c>
      <c r="E477" s="148" t="s">
        <v>1227</v>
      </c>
      <c r="F477" s="149" t="s">
        <v>770</v>
      </c>
      <c r="G477" s="148">
        <v>1</v>
      </c>
      <c r="H477" s="150" t="s">
        <v>1236</v>
      </c>
      <c r="I477" s="148" t="s">
        <v>307</v>
      </c>
      <c r="J477" s="150" t="s">
        <v>1236</v>
      </c>
      <c r="K477" s="148" t="s">
        <v>356</v>
      </c>
      <c r="L477" s="148" t="s">
        <v>618</v>
      </c>
    </row>
    <row r="478" spans="1:12" ht="25.5">
      <c r="A478" s="147" t="s">
        <v>300</v>
      </c>
      <c r="B478" s="148" t="s">
        <v>301</v>
      </c>
      <c r="C478" s="149" t="s">
        <v>302</v>
      </c>
      <c r="D478" s="148" t="s">
        <v>1226</v>
      </c>
      <c r="E478" s="148" t="s">
        <v>1227</v>
      </c>
      <c r="F478" s="149" t="s">
        <v>1237</v>
      </c>
      <c r="G478" s="148">
        <v>1</v>
      </c>
      <c r="H478" s="150" t="s">
        <v>1238</v>
      </c>
      <c r="I478" s="148" t="s">
        <v>307</v>
      </c>
      <c r="J478" s="150" t="s">
        <v>1238</v>
      </c>
      <c r="K478" s="148" t="s">
        <v>422</v>
      </c>
      <c r="L478" s="148" t="s">
        <v>618</v>
      </c>
    </row>
    <row r="479" spans="1:12" ht="25.5">
      <c r="A479" s="147" t="s">
        <v>300</v>
      </c>
      <c r="B479" s="148" t="s">
        <v>301</v>
      </c>
      <c r="C479" s="149" t="s">
        <v>302</v>
      </c>
      <c r="D479" s="148" t="s">
        <v>1226</v>
      </c>
      <c r="E479" s="148" t="s">
        <v>1227</v>
      </c>
      <c r="F479" s="149" t="s">
        <v>1239</v>
      </c>
      <c r="G479" s="148">
        <v>1</v>
      </c>
      <c r="H479" s="150" t="s">
        <v>1240</v>
      </c>
      <c r="I479" s="148" t="s">
        <v>307</v>
      </c>
      <c r="J479" s="150" t="s">
        <v>1240</v>
      </c>
      <c r="K479" s="148" t="s">
        <v>356</v>
      </c>
      <c r="L479" s="148" t="s">
        <v>618</v>
      </c>
    </row>
    <row r="480" spans="1:12" ht="25.5">
      <c r="A480" s="147" t="s">
        <v>300</v>
      </c>
      <c r="B480" s="148" t="s">
        <v>301</v>
      </c>
      <c r="C480" s="149" t="s">
        <v>302</v>
      </c>
      <c r="D480" s="148" t="s">
        <v>1226</v>
      </c>
      <c r="E480" s="148" t="s">
        <v>1227</v>
      </c>
      <c r="F480" s="149" t="s">
        <v>1241</v>
      </c>
      <c r="G480" s="148">
        <v>1</v>
      </c>
      <c r="H480" s="150" t="s">
        <v>336</v>
      </c>
      <c r="I480" s="148" t="s">
        <v>307</v>
      </c>
      <c r="J480" s="150" t="s">
        <v>336</v>
      </c>
      <c r="K480" s="148" t="s">
        <v>356</v>
      </c>
      <c r="L480" s="148" t="s">
        <v>618</v>
      </c>
    </row>
    <row r="481" spans="1:12" ht="25.5">
      <c r="A481" s="147" t="s">
        <v>300</v>
      </c>
      <c r="B481" s="148" t="s">
        <v>301</v>
      </c>
      <c r="C481" s="149" t="s">
        <v>302</v>
      </c>
      <c r="D481" s="148" t="s">
        <v>1226</v>
      </c>
      <c r="E481" s="148" t="s">
        <v>1227</v>
      </c>
      <c r="F481" s="149" t="s">
        <v>1242</v>
      </c>
      <c r="G481" s="148">
        <v>1</v>
      </c>
      <c r="H481" s="150" t="s">
        <v>1243</v>
      </c>
      <c r="I481" s="148" t="s">
        <v>307</v>
      </c>
      <c r="J481" s="150" t="s">
        <v>1243</v>
      </c>
      <c r="K481" s="148" t="s">
        <v>356</v>
      </c>
      <c r="L481" s="148" t="s">
        <v>618</v>
      </c>
    </row>
    <row r="482" spans="1:12" ht="25.5">
      <c r="A482" s="147" t="s">
        <v>300</v>
      </c>
      <c r="B482" s="148" t="s">
        <v>301</v>
      </c>
      <c r="C482" s="149" t="s">
        <v>302</v>
      </c>
      <c r="D482" s="148" t="s">
        <v>1226</v>
      </c>
      <c r="E482" s="148" t="s">
        <v>1227</v>
      </c>
      <c r="F482" s="149" t="s">
        <v>1244</v>
      </c>
      <c r="G482" s="148">
        <v>1</v>
      </c>
      <c r="H482" s="150" t="s">
        <v>1245</v>
      </c>
      <c r="I482" s="148" t="s">
        <v>307</v>
      </c>
      <c r="J482" s="150" t="s">
        <v>1245</v>
      </c>
      <c r="K482" s="148" t="s">
        <v>356</v>
      </c>
      <c r="L482" s="148" t="s">
        <v>618</v>
      </c>
    </row>
    <row r="483" spans="1:12" ht="25.5">
      <c r="A483" s="147" t="s">
        <v>300</v>
      </c>
      <c r="B483" s="148" t="s">
        <v>301</v>
      </c>
      <c r="C483" s="149" t="s">
        <v>302</v>
      </c>
      <c r="D483" s="148" t="s">
        <v>1226</v>
      </c>
      <c r="E483" s="148" t="s">
        <v>1227</v>
      </c>
      <c r="F483" s="149" t="s">
        <v>1246</v>
      </c>
      <c r="G483" s="148">
        <v>1</v>
      </c>
      <c r="H483" s="150" t="s">
        <v>1247</v>
      </c>
      <c r="I483" s="148" t="s">
        <v>307</v>
      </c>
      <c r="J483" s="150" t="s">
        <v>1247</v>
      </c>
      <c r="K483" s="148" t="s">
        <v>356</v>
      </c>
      <c r="L483" s="148" t="s">
        <v>618</v>
      </c>
    </row>
    <row r="484" spans="1:12" ht="25.5">
      <c r="A484" s="147" t="s">
        <v>300</v>
      </c>
      <c r="B484" s="148" t="s">
        <v>301</v>
      </c>
      <c r="C484" s="149" t="s">
        <v>302</v>
      </c>
      <c r="D484" s="148" t="s">
        <v>1226</v>
      </c>
      <c r="E484" s="148" t="s">
        <v>1227</v>
      </c>
      <c r="F484" s="149" t="s">
        <v>1248</v>
      </c>
      <c r="G484" s="148">
        <v>1</v>
      </c>
      <c r="H484" s="150" t="s">
        <v>311</v>
      </c>
      <c r="I484" s="148" t="s">
        <v>307</v>
      </c>
      <c r="J484" s="150" t="s">
        <v>311</v>
      </c>
      <c r="K484" s="148" t="s">
        <v>356</v>
      </c>
      <c r="L484" s="148" t="s">
        <v>618</v>
      </c>
    </row>
    <row r="485" spans="1:12" ht="25.5">
      <c r="A485" s="147" t="s">
        <v>300</v>
      </c>
      <c r="B485" s="148" t="s">
        <v>301</v>
      </c>
      <c r="C485" s="149" t="s">
        <v>302</v>
      </c>
      <c r="D485" s="148" t="s">
        <v>1226</v>
      </c>
      <c r="E485" s="148" t="s">
        <v>1227</v>
      </c>
      <c r="F485" s="149" t="s">
        <v>1249</v>
      </c>
      <c r="G485" s="148">
        <v>1</v>
      </c>
      <c r="H485" s="150" t="s">
        <v>701</v>
      </c>
      <c r="I485" s="148" t="s">
        <v>307</v>
      </c>
      <c r="J485" s="150" t="s">
        <v>701</v>
      </c>
      <c r="K485" s="148" t="s">
        <v>356</v>
      </c>
      <c r="L485" s="148" t="s">
        <v>618</v>
      </c>
    </row>
    <row r="486" spans="1:12" ht="25.5">
      <c r="A486" s="147" t="s">
        <v>300</v>
      </c>
      <c r="B486" s="148" t="s">
        <v>301</v>
      </c>
      <c r="C486" s="149" t="s">
        <v>302</v>
      </c>
      <c r="D486" s="148" t="s">
        <v>1226</v>
      </c>
      <c r="E486" s="148" t="s">
        <v>1227</v>
      </c>
      <c r="F486" s="149" t="s">
        <v>1250</v>
      </c>
      <c r="G486" s="148">
        <v>1</v>
      </c>
      <c r="H486" s="150" t="s">
        <v>889</v>
      </c>
      <c r="I486" s="148" t="s">
        <v>307</v>
      </c>
      <c r="J486" s="150" t="s">
        <v>889</v>
      </c>
      <c r="K486" s="148" t="s">
        <v>356</v>
      </c>
      <c r="L486" s="148" t="s">
        <v>618</v>
      </c>
    </row>
    <row r="487" spans="1:12" ht="25.5">
      <c r="A487" s="147" t="s">
        <v>300</v>
      </c>
      <c r="B487" s="148" t="s">
        <v>301</v>
      </c>
      <c r="C487" s="149" t="s">
        <v>302</v>
      </c>
      <c r="D487" s="148" t="s">
        <v>1226</v>
      </c>
      <c r="E487" s="148" t="s">
        <v>1227</v>
      </c>
      <c r="F487" s="149" t="s">
        <v>1251</v>
      </c>
      <c r="G487" s="148">
        <v>1</v>
      </c>
      <c r="H487" s="150" t="s">
        <v>1252</v>
      </c>
      <c r="I487" s="148" t="s">
        <v>307</v>
      </c>
      <c r="J487" s="150" t="s">
        <v>1252</v>
      </c>
      <c r="K487" s="148" t="s">
        <v>356</v>
      </c>
      <c r="L487" s="148" t="s">
        <v>618</v>
      </c>
    </row>
    <row r="488" spans="1:12" ht="25.5">
      <c r="A488" s="147" t="s">
        <v>300</v>
      </c>
      <c r="B488" s="148" t="s">
        <v>301</v>
      </c>
      <c r="C488" s="149" t="s">
        <v>302</v>
      </c>
      <c r="D488" s="148" t="s">
        <v>1226</v>
      </c>
      <c r="E488" s="148" t="s">
        <v>1227</v>
      </c>
      <c r="F488" s="149" t="s">
        <v>1253</v>
      </c>
      <c r="G488" s="148">
        <v>1</v>
      </c>
      <c r="H488" s="150" t="s">
        <v>1254</v>
      </c>
      <c r="I488" s="148" t="s">
        <v>307</v>
      </c>
      <c r="J488" s="150" t="s">
        <v>1254</v>
      </c>
      <c r="K488" s="148" t="s">
        <v>356</v>
      </c>
      <c r="L488" s="148" t="s">
        <v>618</v>
      </c>
    </row>
    <row r="489" spans="1:12" ht="25.5">
      <c r="A489" s="147" t="s">
        <v>300</v>
      </c>
      <c r="B489" s="148" t="s">
        <v>301</v>
      </c>
      <c r="C489" s="149" t="s">
        <v>302</v>
      </c>
      <c r="D489" s="148" t="s">
        <v>1226</v>
      </c>
      <c r="E489" s="148" t="s">
        <v>1227</v>
      </c>
      <c r="F489" s="149" t="s">
        <v>1255</v>
      </c>
      <c r="G489" s="148">
        <v>1</v>
      </c>
      <c r="H489" s="150" t="s">
        <v>1256</v>
      </c>
      <c r="I489" s="148" t="s">
        <v>307</v>
      </c>
      <c r="J489" s="150" t="s">
        <v>1256</v>
      </c>
      <c r="K489" s="148" t="s">
        <v>356</v>
      </c>
      <c r="L489" s="148" t="s">
        <v>618</v>
      </c>
    </row>
    <row r="490" spans="1:12" ht="25.5">
      <c r="A490" s="288" t="s">
        <v>300</v>
      </c>
      <c r="B490" s="288" t="s">
        <v>301</v>
      </c>
      <c r="C490" s="289" t="s">
        <v>302</v>
      </c>
      <c r="D490" s="288" t="s">
        <v>1226</v>
      </c>
      <c r="E490" s="288" t="s">
        <v>1227</v>
      </c>
      <c r="F490" s="289" t="s">
        <v>1257</v>
      </c>
      <c r="G490" s="288">
        <v>1</v>
      </c>
      <c r="H490" s="290" t="s">
        <v>1258</v>
      </c>
      <c r="I490" s="288" t="s">
        <v>307</v>
      </c>
      <c r="J490" s="290" t="s">
        <v>1258</v>
      </c>
      <c r="K490" s="288" t="s">
        <v>356</v>
      </c>
      <c r="L490" s="288" t="s">
        <v>618</v>
      </c>
    </row>
    <row r="491" spans="1:12" ht="25.5">
      <c r="A491" s="288" t="s">
        <v>300</v>
      </c>
      <c r="B491" s="288" t="s">
        <v>301</v>
      </c>
      <c r="C491" s="289" t="s">
        <v>302</v>
      </c>
      <c r="D491" s="288" t="s">
        <v>1226</v>
      </c>
      <c r="E491" s="288" t="s">
        <v>1227</v>
      </c>
      <c r="F491" s="289" t="s">
        <v>1259</v>
      </c>
      <c r="G491" s="288">
        <v>1</v>
      </c>
      <c r="H491" s="290" t="s">
        <v>985</v>
      </c>
      <c r="I491" s="288" t="s">
        <v>307</v>
      </c>
      <c r="J491" s="290" t="s">
        <v>985</v>
      </c>
      <c r="K491" s="288" t="s">
        <v>356</v>
      </c>
      <c r="L491" s="288" t="s">
        <v>618</v>
      </c>
    </row>
    <row r="492" spans="1:12" ht="25.5">
      <c r="A492" s="147" t="s">
        <v>300</v>
      </c>
      <c r="B492" s="148" t="s">
        <v>301</v>
      </c>
      <c r="C492" s="149" t="s">
        <v>302</v>
      </c>
      <c r="D492" s="148" t="s">
        <v>1226</v>
      </c>
      <c r="E492" s="148" t="s">
        <v>1227</v>
      </c>
      <c r="F492" s="149" t="s">
        <v>1260</v>
      </c>
      <c r="G492" s="148">
        <v>1</v>
      </c>
      <c r="H492" s="150" t="s">
        <v>1261</v>
      </c>
      <c r="I492" s="148" t="s">
        <v>307</v>
      </c>
      <c r="J492" s="150" t="s">
        <v>1261</v>
      </c>
      <c r="K492" s="148" t="s">
        <v>356</v>
      </c>
      <c r="L492" s="148" t="s">
        <v>618</v>
      </c>
    </row>
    <row r="493" spans="1:12" ht="25.5">
      <c r="A493" s="147" t="s">
        <v>300</v>
      </c>
      <c r="B493" s="148" t="s">
        <v>301</v>
      </c>
      <c r="C493" s="149" t="s">
        <v>302</v>
      </c>
      <c r="D493" s="148" t="s">
        <v>1226</v>
      </c>
      <c r="E493" s="148" t="s">
        <v>1227</v>
      </c>
      <c r="F493" s="149" t="s">
        <v>1262</v>
      </c>
      <c r="G493" s="148">
        <v>1</v>
      </c>
      <c r="H493" s="150" t="s">
        <v>1263</v>
      </c>
      <c r="I493" s="148" t="s">
        <v>307</v>
      </c>
      <c r="J493" s="150" t="s">
        <v>1263</v>
      </c>
      <c r="K493" s="148" t="s">
        <v>422</v>
      </c>
      <c r="L493" s="148" t="s">
        <v>618</v>
      </c>
    </row>
    <row r="494" spans="1:12" ht="25.5">
      <c r="A494" s="147" t="s">
        <v>300</v>
      </c>
      <c r="B494" s="148" t="s">
        <v>301</v>
      </c>
      <c r="C494" s="149" t="s">
        <v>302</v>
      </c>
      <c r="D494" s="148" t="s">
        <v>1226</v>
      </c>
      <c r="E494" s="148" t="s">
        <v>1227</v>
      </c>
      <c r="F494" s="149" t="s">
        <v>1264</v>
      </c>
      <c r="G494" s="148">
        <v>1</v>
      </c>
      <c r="H494" s="150" t="s">
        <v>1265</v>
      </c>
      <c r="I494" s="148" t="s">
        <v>307</v>
      </c>
      <c r="J494" s="150" t="s">
        <v>1265</v>
      </c>
      <c r="K494" s="148" t="s">
        <v>356</v>
      </c>
      <c r="L494" s="148" t="s">
        <v>618</v>
      </c>
    </row>
    <row r="495" spans="1:12" ht="25.5">
      <c r="A495" s="147" t="s">
        <v>300</v>
      </c>
      <c r="B495" s="148" t="s">
        <v>301</v>
      </c>
      <c r="C495" s="149" t="s">
        <v>302</v>
      </c>
      <c r="D495" s="148" t="s">
        <v>1226</v>
      </c>
      <c r="E495" s="148" t="s">
        <v>1227</v>
      </c>
      <c r="F495" s="149" t="s">
        <v>1266</v>
      </c>
      <c r="G495" s="148">
        <v>1</v>
      </c>
      <c r="H495" s="150" t="s">
        <v>1267</v>
      </c>
      <c r="I495" s="148" t="s">
        <v>307</v>
      </c>
      <c r="J495" s="150" t="s">
        <v>1267</v>
      </c>
      <c r="K495" s="148" t="s">
        <v>422</v>
      </c>
      <c r="L495" s="148" t="s">
        <v>618</v>
      </c>
    </row>
    <row r="496" spans="1:12" ht="25.5">
      <c r="A496" s="147" t="s">
        <v>300</v>
      </c>
      <c r="B496" s="148" t="s">
        <v>301</v>
      </c>
      <c r="C496" s="149" t="s">
        <v>302</v>
      </c>
      <c r="D496" s="148" t="s">
        <v>1226</v>
      </c>
      <c r="E496" s="148" t="s">
        <v>1227</v>
      </c>
      <c r="F496" s="149" t="s">
        <v>1268</v>
      </c>
      <c r="G496" s="148">
        <v>1</v>
      </c>
      <c r="H496" s="150" t="s">
        <v>835</v>
      </c>
      <c r="I496" s="148" t="s">
        <v>307</v>
      </c>
      <c r="J496" s="150" t="s">
        <v>835</v>
      </c>
      <c r="K496" s="148" t="s">
        <v>356</v>
      </c>
      <c r="L496" s="148" t="s">
        <v>618</v>
      </c>
    </row>
    <row r="497" spans="1:12" ht="25.5">
      <c r="A497" s="147" t="s">
        <v>300</v>
      </c>
      <c r="B497" s="148" t="s">
        <v>301</v>
      </c>
      <c r="C497" s="149" t="s">
        <v>302</v>
      </c>
      <c r="D497" s="148" t="s">
        <v>1226</v>
      </c>
      <c r="E497" s="148" t="s">
        <v>1227</v>
      </c>
      <c r="F497" s="149" t="s">
        <v>1269</v>
      </c>
      <c r="G497" s="148">
        <v>1</v>
      </c>
      <c r="H497" s="150" t="s">
        <v>865</v>
      </c>
      <c r="I497" s="148" t="s">
        <v>307</v>
      </c>
      <c r="J497" s="150" t="s">
        <v>865</v>
      </c>
      <c r="K497" s="148" t="s">
        <v>356</v>
      </c>
      <c r="L497" s="148" t="s">
        <v>618</v>
      </c>
    </row>
    <row r="498" spans="1:12" ht="25.5">
      <c r="A498" s="147" t="s">
        <v>300</v>
      </c>
      <c r="B498" s="148" t="s">
        <v>301</v>
      </c>
      <c r="C498" s="149" t="s">
        <v>302</v>
      </c>
      <c r="D498" s="148" t="s">
        <v>1270</v>
      </c>
      <c r="E498" s="148" t="s">
        <v>1271</v>
      </c>
      <c r="F498" s="149" t="s">
        <v>1272</v>
      </c>
      <c r="G498" s="148">
        <v>1</v>
      </c>
      <c r="H498" s="150" t="s">
        <v>849</v>
      </c>
      <c r="I498" s="148" t="s">
        <v>307</v>
      </c>
      <c r="J498" s="150" t="s">
        <v>849</v>
      </c>
      <c r="K498" s="148" t="s">
        <v>689</v>
      </c>
      <c r="L498" s="148" t="s">
        <v>1273</v>
      </c>
    </row>
    <row r="499" spans="1:12" ht="25.5">
      <c r="A499" s="147" t="s">
        <v>300</v>
      </c>
      <c r="B499" s="148" t="s">
        <v>301</v>
      </c>
      <c r="C499" s="149" t="s">
        <v>302</v>
      </c>
      <c r="D499" s="148" t="s">
        <v>1270</v>
      </c>
      <c r="E499" s="148" t="s">
        <v>1271</v>
      </c>
      <c r="F499" s="149" t="s">
        <v>1274</v>
      </c>
      <c r="G499" s="148">
        <v>1</v>
      </c>
      <c r="H499" s="150" t="s">
        <v>1275</v>
      </c>
      <c r="I499" s="148" t="s">
        <v>307</v>
      </c>
      <c r="J499" s="150" t="s">
        <v>1275</v>
      </c>
      <c r="K499" s="148" t="s">
        <v>689</v>
      </c>
      <c r="L499" s="148" t="s">
        <v>1151</v>
      </c>
    </row>
    <row r="500" spans="1:12" ht="25.5">
      <c r="A500" s="147" t="s">
        <v>300</v>
      </c>
      <c r="B500" s="148" t="s">
        <v>301</v>
      </c>
      <c r="C500" s="149" t="s">
        <v>302</v>
      </c>
      <c r="D500" s="148" t="s">
        <v>1270</v>
      </c>
      <c r="E500" s="148" t="s">
        <v>1271</v>
      </c>
      <c r="F500" s="149" t="s">
        <v>1020</v>
      </c>
      <c r="G500" s="148">
        <v>1</v>
      </c>
      <c r="H500" s="150" t="s">
        <v>1276</v>
      </c>
      <c r="I500" s="148" t="s">
        <v>307</v>
      </c>
      <c r="J500" s="150" t="s">
        <v>1276</v>
      </c>
      <c r="K500" s="148" t="s">
        <v>689</v>
      </c>
      <c r="L500" s="148" t="s">
        <v>1151</v>
      </c>
    </row>
    <row r="501" spans="1:12" ht="25.5">
      <c r="A501" s="147" t="s">
        <v>300</v>
      </c>
      <c r="B501" s="148" t="s">
        <v>301</v>
      </c>
      <c r="C501" s="149" t="s">
        <v>302</v>
      </c>
      <c r="D501" s="148" t="s">
        <v>1270</v>
      </c>
      <c r="E501" s="148" t="s">
        <v>1271</v>
      </c>
      <c r="F501" s="149" t="s">
        <v>1277</v>
      </c>
      <c r="G501" s="148">
        <v>1</v>
      </c>
      <c r="H501" s="150" t="s">
        <v>1240</v>
      </c>
      <c r="I501" s="148" t="s">
        <v>307</v>
      </c>
      <c r="J501" s="150" t="s">
        <v>1240</v>
      </c>
      <c r="K501" s="148" t="s">
        <v>689</v>
      </c>
      <c r="L501" s="148" t="s">
        <v>1151</v>
      </c>
    </row>
    <row r="502" spans="1:12" ht="25.5">
      <c r="A502" s="147" t="s">
        <v>300</v>
      </c>
      <c r="B502" s="148" t="s">
        <v>301</v>
      </c>
      <c r="C502" s="149" t="s">
        <v>302</v>
      </c>
      <c r="D502" s="148" t="s">
        <v>1270</v>
      </c>
      <c r="E502" s="148" t="s">
        <v>1271</v>
      </c>
      <c r="F502" s="149" t="s">
        <v>1025</v>
      </c>
      <c r="G502" s="148">
        <v>1</v>
      </c>
      <c r="H502" s="150" t="s">
        <v>699</v>
      </c>
      <c r="I502" s="148" t="s">
        <v>307</v>
      </c>
      <c r="J502" s="150" t="s">
        <v>699</v>
      </c>
      <c r="K502" s="148" t="s">
        <v>689</v>
      </c>
      <c r="L502" s="148" t="s">
        <v>1151</v>
      </c>
    </row>
    <row r="503" spans="1:12" ht="25.5">
      <c r="A503" s="147" t="s">
        <v>300</v>
      </c>
      <c r="B503" s="148" t="s">
        <v>301</v>
      </c>
      <c r="C503" s="149" t="s">
        <v>302</v>
      </c>
      <c r="D503" s="148" t="s">
        <v>1270</v>
      </c>
      <c r="E503" s="148" t="s">
        <v>1271</v>
      </c>
      <c r="F503" s="149" t="s">
        <v>1278</v>
      </c>
      <c r="G503" s="148">
        <v>1</v>
      </c>
      <c r="H503" s="150" t="s">
        <v>627</v>
      </c>
      <c r="I503" s="148" t="s">
        <v>307</v>
      </c>
      <c r="J503" s="150" t="s">
        <v>628</v>
      </c>
      <c r="K503" s="148" t="s">
        <v>689</v>
      </c>
      <c r="L503" s="148" t="s">
        <v>1151</v>
      </c>
    </row>
    <row r="504" spans="1:12" ht="25.5">
      <c r="A504" s="147" t="s">
        <v>300</v>
      </c>
      <c r="B504" s="148" t="s">
        <v>301</v>
      </c>
      <c r="C504" s="149" t="s">
        <v>302</v>
      </c>
      <c r="D504" s="148" t="s">
        <v>1270</v>
      </c>
      <c r="E504" s="148" t="s">
        <v>1271</v>
      </c>
      <c r="F504" s="149" t="s">
        <v>1279</v>
      </c>
      <c r="G504" s="148">
        <v>1</v>
      </c>
      <c r="H504" s="150" t="s">
        <v>711</v>
      </c>
      <c r="I504" s="148" t="s">
        <v>307</v>
      </c>
      <c r="J504" s="150" t="s">
        <v>711</v>
      </c>
      <c r="K504" s="148" t="s">
        <v>689</v>
      </c>
      <c r="L504" s="148" t="s">
        <v>1151</v>
      </c>
    </row>
    <row r="505" spans="1:12" ht="25.5">
      <c r="A505" s="147" t="s">
        <v>300</v>
      </c>
      <c r="B505" s="148" t="s">
        <v>301</v>
      </c>
      <c r="C505" s="149" t="s">
        <v>302</v>
      </c>
      <c r="D505" s="148" t="s">
        <v>1270</v>
      </c>
      <c r="E505" s="148" t="s">
        <v>1271</v>
      </c>
      <c r="F505" s="149" t="s">
        <v>1280</v>
      </c>
      <c r="G505" s="148">
        <v>1</v>
      </c>
      <c r="H505" s="150" t="s">
        <v>627</v>
      </c>
      <c r="I505" s="148" t="s">
        <v>307</v>
      </c>
      <c r="J505" s="150" t="s">
        <v>628</v>
      </c>
      <c r="K505" s="148" t="s">
        <v>689</v>
      </c>
      <c r="L505" s="148" t="s">
        <v>1151</v>
      </c>
    </row>
    <row r="506" spans="1:12" ht="25.5">
      <c r="A506" s="147" t="s">
        <v>300</v>
      </c>
      <c r="B506" s="148" t="s">
        <v>301</v>
      </c>
      <c r="C506" s="149" t="s">
        <v>302</v>
      </c>
      <c r="D506" s="148" t="s">
        <v>1270</v>
      </c>
      <c r="E506" s="148" t="s">
        <v>1271</v>
      </c>
      <c r="F506" s="149" t="s">
        <v>1281</v>
      </c>
      <c r="G506" s="148">
        <v>1</v>
      </c>
      <c r="H506" s="150" t="s">
        <v>1282</v>
      </c>
      <c r="I506" s="148" t="s">
        <v>307</v>
      </c>
      <c r="J506" s="150" t="s">
        <v>1282</v>
      </c>
      <c r="K506" s="148" t="s">
        <v>689</v>
      </c>
      <c r="L506" s="148" t="s">
        <v>1151</v>
      </c>
    </row>
    <row r="507" spans="1:12" ht="25.5">
      <c r="A507" s="147" t="s">
        <v>300</v>
      </c>
      <c r="B507" s="148" t="s">
        <v>301</v>
      </c>
      <c r="C507" s="149" t="s">
        <v>302</v>
      </c>
      <c r="D507" s="148" t="s">
        <v>1270</v>
      </c>
      <c r="E507" s="148" t="s">
        <v>1271</v>
      </c>
      <c r="F507" s="149" t="s">
        <v>1031</v>
      </c>
      <c r="G507" s="148">
        <v>1</v>
      </c>
      <c r="H507" s="150" t="s">
        <v>1283</v>
      </c>
      <c r="I507" s="148" t="s">
        <v>307</v>
      </c>
      <c r="J507" s="150" t="s">
        <v>1283</v>
      </c>
      <c r="K507" s="148" t="s">
        <v>689</v>
      </c>
      <c r="L507" s="148" t="s">
        <v>1151</v>
      </c>
    </row>
    <row r="508" spans="1:12" ht="25.5">
      <c r="A508" s="147" t="s">
        <v>300</v>
      </c>
      <c r="B508" s="148" t="s">
        <v>301</v>
      </c>
      <c r="C508" s="149" t="s">
        <v>302</v>
      </c>
      <c r="D508" s="148" t="s">
        <v>1270</v>
      </c>
      <c r="E508" s="148" t="s">
        <v>1271</v>
      </c>
      <c r="F508" s="149" t="s">
        <v>1032</v>
      </c>
      <c r="G508" s="148">
        <v>1</v>
      </c>
      <c r="H508" s="150" t="s">
        <v>974</v>
      </c>
      <c r="I508" s="148" t="s">
        <v>307</v>
      </c>
      <c r="J508" s="150" t="s">
        <v>974</v>
      </c>
      <c r="K508" s="148" t="s">
        <v>689</v>
      </c>
      <c r="L508" s="148" t="s">
        <v>1151</v>
      </c>
    </row>
    <row r="509" spans="1:12" ht="25.5">
      <c r="A509" s="288" t="s">
        <v>300</v>
      </c>
      <c r="B509" s="288" t="s">
        <v>301</v>
      </c>
      <c r="C509" s="289" t="s">
        <v>302</v>
      </c>
      <c r="D509" s="288" t="s">
        <v>130</v>
      </c>
      <c r="E509" s="288" t="s">
        <v>1284</v>
      </c>
      <c r="F509" s="289" t="s">
        <v>136</v>
      </c>
      <c r="G509" s="288">
        <v>1</v>
      </c>
      <c r="H509" s="290" t="s">
        <v>1285</v>
      </c>
      <c r="I509" s="288" t="s">
        <v>307</v>
      </c>
      <c r="J509" s="290" t="s">
        <v>1285</v>
      </c>
      <c r="K509" s="288" t="s">
        <v>308</v>
      </c>
      <c r="L509" s="294"/>
    </row>
    <row r="510" spans="1:12" ht="25.5">
      <c r="A510" s="288" t="s">
        <v>300</v>
      </c>
      <c r="B510" s="288" t="s">
        <v>301</v>
      </c>
      <c r="C510" s="289" t="s">
        <v>302</v>
      </c>
      <c r="D510" s="288" t="s">
        <v>130</v>
      </c>
      <c r="E510" s="288" t="s">
        <v>1284</v>
      </c>
      <c r="F510" s="289" t="s">
        <v>134</v>
      </c>
      <c r="G510" s="288">
        <v>1</v>
      </c>
      <c r="H510" s="290" t="s">
        <v>1286</v>
      </c>
      <c r="I510" s="288" t="s">
        <v>307</v>
      </c>
      <c r="J510" s="290" t="s">
        <v>1286</v>
      </c>
      <c r="K510" s="288" t="s">
        <v>308</v>
      </c>
      <c r="L510" s="288" t="s">
        <v>1287</v>
      </c>
    </row>
    <row r="511" spans="1:12" ht="25.5">
      <c r="A511" s="147" t="s">
        <v>300</v>
      </c>
      <c r="B511" s="148" t="s">
        <v>301</v>
      </c>
      <c r="C511" s="149" t="s">
        <v>302</v>
      </c>
      <c r="D511" s="148" t="s">
        <v>130</v>
      </c>
      <c r="E511" s="148" t="s">
        <v>1284</v>
      </c>
      <c r="F511" s="149" t="s">
        <v>138</v>
      </c>
      <c r="G511" s="148">
        <v>1</v>
      </c>
      <c r="H511" s="150" t="s">
        <v>1288</v>
      </c>
      <c r="I511" s="148" t="s">
        <v>307</v>
      </c>
      <c r="J511" s="150" t="s">
        <v>1288</v>
      </c>
      <c r="K511" s="148" t="s">
        <v>308</v>
      </c>
      <c r="L511" s="151"/>
    </row>
    <row r="512" spans="1:12" ht="25.5">
      <c r="A512" s="147" t="s">
        <v>300</v>
      </c>
      <c r="B512" s="148" t="s">
        <v>301</v>
      </c>
      <c r="C512" s="149" t="s">
        <v>302</v>
      </c>
      <c r="D512" s="148" t="s">
        <v>130</v>
      </c>
      <c r="E512" s="148" t="s">
        <v>1284</v>
      </c>
      <c r="F512" s="149" t="s">
        <v>139</v>
      </c>
      <c r="G512" s="148">
        <v>1</v>
      </c>
      <c r="H512" s="150" t="s">
        <v>1289</v>
      </c>
      <c r="I512" s="148" t="s">
        <v>307</v>
      </c>
      <c r="J512" s="150" t="s">
        <v>1289</v>
      </c>
      <c r="K512" s="148" t="s">
        <v>308</v>
      </c>
      <c r="L512" s="151"/>
    </row>
    <row r="513" spans="1:12" ht="25.5">
      <c r="A513" s="147" t="s">
        <v>300</v>
      </c>
      <c r="B513" s="148" t="s">
        <v>301</v>
      </c>
      <c r="C513" s="149" t="s">
        <v>302</v>
      </c>
      <c r="D513" s="148" t="s">
        <v>130</v>
      </c>
      <c r="E513" s="148" t="s">
        <v>1284</v>
      </c>
      <c r="F513" s="149" t="s">
        <v>132</v>
      </c>
      <c r="G513" s="148">
        <v>1</v>
      </c>
      <c r="H513" s="150" t="s">
        <v>1290</v>
      </c>
      <c r="I513" s="148" t="s">
        <v>307</v>
      </c>
      <c r="J513" s="150" t="s">
        <v>1290</v>
      </c>
      <c r="K513" s="148" t="s">
        <v>308</v>
      </c>
      <c r="L513" s="148" t="s">
        <v>1287</v>
      </c>
    </row>
    <row r="514" spans="1:12" ht="25.5">
      <c r="A514" s="147" t="s">
        <v>300</v>
      </c>
      <c r="B514" s="148" t="s">
        <v>301</v>
      </c>
      <c r="C514" s="149" t="s">
        <v>302</v>
      </c>
      <c r="D514" s="148" t="s">
        <v>130</v>
      </c>
      <c r="E514" s="148" t="s">
        <v>1284</v>
      </c>
      <c r="F514" s="149" t="s">
        <v>143</v>
      </c>
      <c r="G514" s="148">
        <v>1</v>
      </c>
      <c r="H514" s="150" t="s">
        <v>1291</v>
      </c>
      <c r="I514" s="148" t="s">
        <v>307</v>
      </c>
      <c r="J514" s="150" t="s">
        <v>1291</v>
      </c>
      <c r="K514" s="148" t="s">
        <v>308</v>
      </c>
      <c r="L514" s="148" t="s">
        <v>1287</v>
      </c>
    </row>
    <row r="515" spans="1:12" ht="25.5">
      <c r="A515" s="147" t="s">
        <v>300</v>
      </c>
      <c r="B515" s="148" t="s">
        <v>301</v>
      </c>
      <c r="C515" s="149" t="s">
        <v>302</v>
      </c>
      <c r="D515" s="148" t="s">
        <v>130</v>
      </c>
      <c r="E515" s="148" t="s">
        <v>1284</v>
      </c>
      <c r="F515" s="149" t="s">
        <v>144</v>
      </c>
      <c r="G515" s="148">
        <v>1</v>
      </c>
      <c r="H515" s="150" t="s">
        <v>1039</v>
      </c>
      <c r="I515" s="148" t="s">
        <v>307</v>
      </c>
      <c r="J515" s="150" t="s">
        <v>1039</v>
      </c>
      <c r="K515" s="148" t="s">
        <v>308</v>
      </c>
      <c r="L515" s="148" t="s">
        <v>1287</v>
      </c>
    </row>
    <row r="516" spans="1:12" ht="25.5">
      <c r="A516" s="147" t="s">
        <v>300</v>
      </c>
      <c r="B516" s="148" t="s">
        <v>301</v>
      </c>
      <c r="C516" s="149" t="s">
        <v>302</v>
      </c>
      <c r="D516" s="148" t="s">
        <v>130</v>
      </c>
      <c r="E516" s="148" t="s">
        <v>1284</v>
      </c>
      <c r="F516" s="149" t="s">
        <v>145</v>
      </c>
      <c r="G516" s="148">
        <v>1</v>
      </c>
      <c r="H516" s="150" t="s">
        <v>1292</v>
      </c>
      <c r="I516" s="148" t="s">
        <v>307</v>
      </c>
      <c r="J516" s="150" t="s">
        <v>1292</v>
      </c>
      <c r="K516" s="148" t="s">
        <v>308</v>
      </c>
      <c r="L516" s="148" t="s">
        <v>1287</v>
      </c>
    </row>
    <row r="517" spans="1:12" ht="25.5">
      <c r="A517" s="147" t="s">
        <v>300</v>
      </c>
      <c r="B517" s="148" t="s">
        <v>301</v>
      </c>
      <c r="C517" s="149" t="s">
        <v>302</v>
      </c>
      <c r="D517" s="148" t="s">
        <v>130</v>
      </c>
      <c r="E517" s="148" t="s">
        <v>1284</v>
      </c>
      <c r="F517" s="149" t="s">
        <v>146</v>
      </c>
      <c r="G517" s="148">
        <v>1</v>
      </c>
      <c r="H517" s="150" t="s">
        <v>1293</v>
      </c>
      <c r="I517" s="148" t="s">
        <v>307</v>
      </c>
      <c r="J517" s="150" t="s">
        <v>1293</v>
      </c>
      <c r="K517" s="148" t="s">
        <v>308</v>
      </c>
      <c r="L517" s="148" t="s">
        <v>1287</v>
      </c>
    </row>
    <row r="518" spans="1:12" ht="25.5">
      <c r="A518" s="147" t="s">
        <v>300</v>
      </c>
      <c r="B518" s="148" t="s">
        <v>301</v>
      </c>
      <c r="C518" s="149" t="s">
        <v>302</v>
      </c>
      <c r="D518" s="148" t="s">
        <v>130</v>
      </c>
      <c r="E518" s="148" t="s">
        <v>1284</v>
      </c>
      <c r="F518" s="149" t="s">
        <v>141</v>
      </c>
      <c r="G518" s="148">
        <v>1</v>
      </c>
      <c r="H518" s="150" t="s">
        <v>589</v>
      </c>
      <c r="I518" s="148" t="s">
        <v>307</v>
      </c>
      <c r="J518" s="150" t="s">
        <v>589</v>
      </c>
      <c r="K518" s="148" t="s">
        <v>308</v>
      </c>
      <c r="L518" s="151"/>
    </row>
    <row r="519" spans="1:12" ht="25.5">
      <c r="A519" s="147" t="s">
        <v>300</v>
      </c>
      <c r="B519" s="148" t="s">
        <v>301</v>
      </c>
      <c r="C519" s="149" t="s">
        <v>302</v>
      </c>
      <c r="D519" s="148" t="s">
        <v>130</v>
      </c>
      <c r="E519" s="148" t="s">
        <v>1284</v>
      </c>
      <c r="F519" s="149" t="s">
        <v>142</v>
      </c>
      <c r="G519" s="148">
        <v>1</v>
      </c>
      <c r="H519" s="150" t="s">
        <v>1294</v>
      </c>
      <c r="I519" s="148" t="s">
        <v>307</v>
      </c>
      <c r="J519" s="150" t="s">
        <v>1294</v>
      </c>
      <c r="K519" s="148" t="s">
        <v>308</v>
      </c>
      <c r="L519" s="151"/>
    </row>
    <row r="520" spans="1:12" ht="13.5">
      <c r="A520" s="406" t="s">
        <v>300</v>
      </c>
      <c r="B520" s="406" t="s">
        <v>301</v>
      </c>
      <c r="C520" s="149" t="s">
        <v>302</v>
      </c>
      <c r="D520" s="406" t="s">
        <v>185</v>
      </c>
      <c r="E520" s="406" t="s">
        <v>1295</v>
      </c>
      <c r="F520" s="408" t="s">
        <v>198</v>
      </c>
      <c r="G520" s="406">
        <v>1</v>
      </c>
      <c r="H520" s="413" t="s">
        <v>1296</v>
      </c>
      <c r="I520" s="152" t="s">
        <v>1297</v>
      </c>
      <c r="J520" s="153" t="s">
        <v>1298</v>
      </c>
      <c r="K520" s="406" t="s">
        <v>1299</v>
      </c>
      <c r="L520" s="417"/>
    </row>
    <row r="521" spans="1:12" ht="13.5">
      <c r="A521" s="412"/>
      <c r="B521" s="412"/>
      <c r="C521" s="149" t="s">
        <v>302</v>
      </c>
      <c r="D521" s="412"/>
      <c r="E521" s="412"/>
      <c r="F521" s="421"/>
      <c r="G521" s="412"/>
      <c r="H521" s="419"/>
      <c r="I521" s="152" t="s">
        <v>1300</v>
      </c>
      <c r="J521" s="153" t="s">
        <v>337</v>
      </c>
      <c r="K521" s="412"/>
      <c r="L521" s="420"/>
    </row>
    <row r="522" spans="1:12" ht="13.5">
      <c r="A522" s="407"/>
      <c r="B522" s="407"/>
      <c r="C522" s="149" t="s">
        <v>302</v>
      </c>
      <c r="D522" s="407"/>
      <c r="E522" s="407"/>
      <c r="F522" s="409"/>
      <c r="G522" s="407"/>
      <c r="H522" s="414"/>
      <c r="I522" s="148" t="s">
        <v>479</v>
      </c>
      <c r="J522" s="150" t="s">
        <v>1301</v>
      </c>
      <c r="K522" s="407"/>
      <c r="L522" s="418"/>
    </row>
    <row r="523" spans="1:12" ht="25.5">
      <c r="A523" s="147" t="s">
        <v>300</v>
      </c>
      <c r="B523" s="148" t="s">
        <v>301</v>
      </c>
      <c r="C523" s="149" t="s">
        <v>302</v>
      </c>
      <c r="D523" s="148" t="s">
        <v>185</v>
      </c>
      <c r="E523" s="148" t="s">
        <v>1302</v>
      </c>
      <c r="F523" s="149" t="s">
        <v>188</v>
      </c>
      <c r="G523" s="148">
        <v>1</v>
      </c>
      <c r="H523" s="150" t="s">
        <v>1303</v>
      </c>
      <c r="I523" s="148" t="s">
        <v>1304</v>
      </c>
      <c r="J523" s="150" t="s">
        <v>1303</v>
      </c>
      <c r="K523" s="148" t="s">
        <v>1305</v>
      </c>
      <c r="L523" s="151"/>
    </row>
    <row r="524" spans="1:12" ht="25.5">
      <c r="A524" s="147" t="s">
        <v>300</v>
      </c>
      <c r="B524" s="148" t="s">
        <v>301</v>
      </c>
      <c r="C524" s="149" t="s">
        <v>302</v>
      </c>
      <c r="D524" s="148" t="s">
        <v>185</v>
      </c>
      <c r="E524" s="148" t="s">
        <v>1306</v>
      </c>
      <c r="F524" s="149" t="s">
        <v>199</v>
      </c>
      <c r="G524" s="148">
        <v>1</v>
      </c>
      <c r="H524" s="150" t="s">
        <v>1307</v>
      </c>
      <c r="I524" s="148" t="s">
        <v>1308</v>
      </c>
      <c r="J524" s="150" t="s">
        <v>1307</v>
      </c>
      <c r="K524" s="148" t="s">
        <v>1309</v>
      </c>
      <c r="L524" s="151"/>
    </row>
    <row r="525" spans="1:12" ht="25.5">
      <c r="A525" s="147" t="s">
        <v>300</v>
      </c>
      <c r="B525" s="148" t="s">
        <v>301</v>
      </c>
      <c r="C525" s="149" t="s">
        <v>302</v>
      </c>
      <c r="D525" s="148" t="s">
        <v>185</v>
      </c>
      <c r="E525" s="148" t="s">
        <v>1302</v>
      </c>
      <c r="F525" s="149" t="s">
        <v>189</v>
      </c>
      <c r="G525" s="148">
        <v>1</v>
      </c>
      <c r="H525" s="150" t="s">
        <v>1310</v>
      </c>
      <c r="I525" s="148" t="s">
        <v>1308</v>
      </c>
      <c r="J525" s="150" t="s">
        <v>1310</v>
      </c>
      <c r="K525" s="148" t="s">
        <v>1305</v>
      </c>
      <c r="L525" s="151"/>
    </row>
    <row r="526" spans="1:12" ht="25.5">
      <c r="A526" s="147" t="s">
        <v>300</v>
      </c>
      <c r="B526" s="148" t="s">
        <v>301</v>
      </c>
      <c r="C526" s="149" t="s">
        <v>302</v>
      </c>
      <c r="D526" s="148" t="s">
        <v>185</v>
      </c>
      <c r="E526" s="148" t="s">
        <v>1302</v>
      </c>
      <c r="F526" s="149" t="s">
        <v>190</v>
      </c>
      <c r="G526" s="148">
        <v>1</v>
      </c>
      <c r="H526" s="150" t="s">
        <v>1311</v>
      </c>
      <c r="I526" s="148" t="s">
        <v>1308</v>
      </c>
      <c r="J526" s="150" t="s">
        <v>1311</v>
      </c>
      <c r="K526" s="148" t="s">
        <v>1305</v>
      </c>
      <c r="L526" s="151"/>
    </row>
    <row r="527" spans="1:12" ht="25.5">
      <c r="A527" s="147" t="s">
        <v>300</v>
      </c>
      <c r="B527" s="148" t="s">
        <v>301</v>
      </c>
      <c r="C527" s="149" t="s">
        <v>302</v>
      </c>
      <c r="D527" s="148" t="s">
        <v>185</v>
      </c>
      <c r="E527" s="148" t="s">
        <v>1302</v>
      </c>
      <c r="F527" s="149" t="s">
        <v>191</v>
      </c>
      <c r="G527" s="148">
        <v>1</v>
      </c>
      <c r="H527" s="150" t="s">
        <v>1292</v>
      </c>
      <c r="I527" s="148" t="s">
        <v>307</v>
      </c>
      <c r="J527" s="150" t="s">
        <v>1292</v>
      </c>
      <c r="K527" s="148" t="s">
        <v>1305</v>
      </c>
      <c r="L527" s="151"/>
    </row>
    <row r="528" spans="1:12" ht="25.5">
      <c r="A528" s="147" t="s">
        <v>300</v>
      </c>
      <c r="B528" s="148" t="s">
        <v>301</v>
      </c>
      <c r="C528" s="149" t="s">
        <v>302</v>
      </c>
      <c r="D528" s="148" t="s">
        <v>185</v>
      </c>
      <c r="E528" s="148" t="s">
        <v>1302</v>
      </c>
      <c r="F528" s="149" t="s">
        <v>192</v>
      </c>
      <c r="G528" s="148">
        <v>1</v>
      </c>
      <c r="H528" s="150" t="s">
        <v>1312</v>
      </c>
      <c r="I528" s="148" t="s">
        <v>386</v>
      </c>
      <c r="J528" s="150" t="s">
        <v>1312</v>
      </c>
      <c r="K528" s="148" t="s">
        <v>1305</v>
      </c>
      <c r="L528" s="151"/>
    </row>
    <row r="529" spans="1:12" ht="25.5">
      <c r="A529" s="147" t="s">
        <v>300</v>
      </c>
      <c r="B529" s="148" t="s">
        <v>301</v>
      </c>
      <c r="C529" s="149" t="s">
        <v>302</v>
      </c>
      <c r="D529" s="148" t="s">
        <v>185</v>
      </c>
      <c r="E529" s="148" t="s">
        <v>1302</v>
      </c>
      <c r="F529" s="149" t="s">
        <v>193</v>
      </c>
      <c r="G529" s="148">
        <v>1</v>
      </c>
      <c r="H529" s="150" t="s">
        <v>1313</v>
      </c>
      <c r="I529" s="148" t="s">
        <v>386</v>
      </c>
      <c r="J529" s="150" t="s">
        <v>1313</v>
      </c>
      <c r="K529" s="148" t="s">
        <v>1305</v>
      </c>
      <c r="L529" s="151"/>
    </row>
    <row r="530" spans="1:12" ht="25.5">
      <c r="A530" s="288" t="s">
        <v>300</v>
      </c>
      <c r="B530" s="288" t="s">
        <v>301</v>
      </c>
      <c r="C530" s="289" t="s">
        <v>302</v>
      </c>
      <c r="D530" s="288" t="s">
        <v>185</v>
      </c>
      <c r="E530" s="288" t="s">
        <v>1302</v>
      </c>
      <c r="F530" s="289" t="s">
        <v>194</v>
      </c>
      <c r="G530" s="288">
        <v>1</v>
      </c>
      <c r="H530" s="290" t="s">
        <v>1314</v>
      </c>
      <c r="I530" s="288" t="s">
        <v>307</v>
      </c>
      <c r="J530" s="290" t="s">
        <v>1314</v>
      </c>
      <c r="K530" s="288" t="s">
        <v>1305</v>
      </c>
      <c r="L530" s="294"/>
    </row>
    <row r="531" spans="1:12" ht="25.5">
      <c r="A531" s="288" t="s">
        <v>300</v>
      </c>
      <c r="B531" s="288" t="s">
        <v>301</v>
      </c>
      <c r="C531" s="289" t="s">
        <v>302</v>
      </c>
      <c r="D531" s="288" t="s">
        <v>185</v>
      </c>
      <c r="E531" s="288" t="s">
        <v>1315</v>
      </c>
      <c r="F531" s="289" t="s">
        <v>196</v>
      </c>
      <c r="G531" s="288">
        <v>1</v>
      </c>
      <c r="H531" s="290" t="s">
        <v>1165</v>
      </c>
      <c r="I531" s="288" t="s">
        <v>307</v>
      </c>
      <c r="J531" s="290" t="s">
        <v>1165</v>
      </c>
      <c r="K531" s="288" t="s">
        <v>1316</v>
      </c>
      <c r="L531" s="294"/>
    </row>
    <row r="532" spans="1:12" ht="25.5">
      <c r="A532" s="147" t="s">
        <v>300</v>
      </c>
      <c r="B532" s="148" t="s">
        <v>301</v>
      </c>
      <c r="C532" s="149" t="s">
        <v>302</v>
      </c>
      <c r="D532" s="148" t="s">
        <v>185</v>
      </c>
      <c r="E532" s="148" t="s">
        <v>1302</v>
      </c>
      <c r="F532" s="149" t="s">
        <v>195</v>
      </c>
      <c r="G532" s="148">
        <v>1</v>
      </c>
      <c r="H532" s="150" t="s">
        <v>865</v>
      </c>
      <c r="I532" s="148" t="s">
        <v>1308</v>
      </c>
      <c r="J532" s="150" t="s">
        <v>865</v>
      </c>
      <c r="K532" s="148" t="s">
        <v>1305</v>
      </c>
      <c r="L532" s="151"/>
    </row>
    <row r="533" spans="1:12" ht="25.5">
      <c r="A533" s="147" t="s">
        <v>300</v>
      </c>
      <c r="B533" s="148" t="s">
        <v>301</v>
      </c>
      <c r="C533" s="149" t="s">
        <v>302</v>
      </c>
      <c r="D533" s="148" t="s">
        <v>185</v>
      </c>
      <c r="E533" s="148" t="s">
        <v>1317</v>
      </c>
      <c r="F533" s="149" t="s">
        <v>197</v>
      </c>
      <c r="G533" s="148">
        <v>1</v>
      </c>
      <c r="H533" s="150" t="s">
        <v>1318</v>
      </c>
      <c r="I533" s="148" t="s">
        <v>386</v>
      </c>
      <c r="J533" s="150" t="s">
        <v>1318</v>
      </c>
      <c r="K533" s="148" t="s">
        <v>1319</v>
      </c>
      <c r="L533" s="151"/>
    </row>
    <row r="534" spans="1:12" ht="13.5">
      <c r="A534" s="406" t="s">
        <v>300</v>
      </c>
      <c r="B534" s="406" t="s">
        <v>301</v>
      </c>
      <c r="C534" s="149" t="s">
        <v>302</v>
      </c>
      <c r="D534" s="406" t="s">
        <v>185</v>
      </c>
      <c r="E534" s="406" t="s">
        <v>1306</v>
      </c>
      <c r="F534" s="408" t="s">
        <v>200</v>
      </c>
      <c r="G534" s="406">
        <v>1</v>
      </c>
      <c r="H534" s="413" t="s">
        <v>1320</v>
      </c>
      <c r="I534" s="152" t="s">
        <v>1308</v>
      </c>
      <c r="J534" s="153" t="s">
        <v>1321</v>
      </c>
      <c r="K534" s="406" t="s">
        <v>1309</v>
      </c>
      <c r="L534" s="417"/>
    </row>
    <row r="535" spans="1:12" ht="13.5">
      <c r="A535" s="407"/>
      <c r="B535" s="407"/>
      <c r="C535" s="149" t="s">
        <v>302</v>
      </c>
      <c r="D535" s="407"/>
      <c r="E535" s="407"/>
      <c r="F535" s="409"/>
      <c r="G535" s="407"/>
      <c r="H535" s="414"/>
      <c r="I535" s="148" t="s">
        <v>479</v>
      </c>
      <c r="J535" s="150" t="s">
        <v>1197</v>
      </c>
      <c r="K535" s="407"/>
      <c r="L535" s="418"/>
    </row>
    <row r="536" spans="1:12" ht="13.5">
      <c r="A536" s="406" t="s">
        <v>300</v>
      </c>
      <c r="B536" s="406" t="s">
        <v>1080</v>
      </c>
      <c r="C536" s="149" t="s">
        <v>302</v>
      </c>
      <c r="D536" s="406" t="s">
        <v>185</v>
      </c>
      <c r="E536" s="406" t="s">
        <v>1322</v>
      </c>
      <c r="F536" s="408" t="s">
        <v>202</v>
      </c>
      <c r="G536" s="406">
        <v>1</v>
      </c>
      <c r="H536" s="413" t="s">
        <v>1323</v>
      </c>
      <c r="I536" s="152" t="s">
        <v>1308</v>
      </c>
      <c r="J536" s="153" t="s">
        <v>1324</v>
      </c>
      <c r="K536" s="406" t="s">
        <v>1325</v>
      </c>
      <c r="L536" s="417"/>
    </row>
    <row r="537" spans="1:12" ht="13.5">
      <c r="A537" s="407"/>
      <c r="B537" s="407"/>
      <c r="C537" s="149" t="s">
        <v>302</v>
      </c>
      <c r="D537" s="407"/>
      <c r="E537" s="407"/>
      <c r="F537" s="409"/>
      <c r="G537" s="407"/>
      <c r="H537" s="414"/>
      <c r="I537" s="148" t="s">
        <v>1326</v>
      </c>
      <c r="J537" s="150" t="s">
        <v>1327</v>
      </c>
      <c r="K537" s="407"/>
      <c r="L537" s="418"/>
    </row>
    <row r="538" spans="1:12" ht="25.5">
      <c r="A538" s="147" t="s">
        <v>300</v>
      </c>
      <c r="B538" s="148" t="s">
        <v>301</v>
      </c>
      <c r="C538" s="149" t="s">
        <v>302</v>
      </c>
      <c r="D538" s="148" t="s">
        <v>127</v>
      </c>
      <c r="E538" s="148" t="s">
        <v>1328</v>
      </c>
      <c r="F538" s="149" t="s">
        <v>1329</v>
      </c>
      <c r="G538" s="148">
        <v>1</v>
      </c>
      <c r="H538" s="150" t="s">
        <v>1330</v>
      </c>
      <c r="I538" s="148" t="s">
        <v>307</v>
      </c>
      <c r="J538" s="150" t="s">
        <v>1330</v>
      </c>
      <c r="K538" s="148" t="s">
        <v>422</v>
      </c>
      <c r="L538" s="148" t="s">
        <v>1074</v>
      </c>
    </row>
    <row r="539" spans="1:12" ht="25.5">
      <c r="A539" s="147" t="s">
        <v>300</v>
      </c>
      <c r="B539" s="148" t="s">
        <v>301</v>
      </c>
      <c r="C539" s="149" t="s">
        <v>302</v>
      </c>
      <c r="D539" s="148" t="s">
        <v>127</v>
      </c>
      <c r="E539" s="148" t="s">
        <v>1328</v>
      </c>
      <c r="F539" s="149" t="s">
        <v>1331</v>
      </c>
      <c r="G539" s="148">
        <v>1</v>
      </c>
      <c r="H539" s="150" t="s">
        <v>1332</v>
      </c>
      <c r="I539" s="148" t="s">
        <v>307</v>
      </c>
      <c r="J539" s="150" t="s">
        <v>1332</v>
      </c>
      <c r="K539" s="148" t="s">
        <v>422</v>
      </c>
      <c r="L539" s="148" t="s">
        <v>1074</v>
      </c>
    </row>
    <row r="540" spans="1:12" ht="25.5">
      <c r="A540" s="147" t="s">
        <v>300</v>
      </c>
      <c r="B540" s="148" t="s">
        <v>301</v>
      </c>
      <c r="C540" s="149" t="s">
        <v>302</v>
      </c>
      <c r="D540" s="148" t="s">
        <v>127</v>
      </c>
      <c r="E540" s="148" t="s">
        <v>1328</v>
      </c>
      <c r="F540" s="149" t="s">
        <v>129</v>
      </c>
      <c r="G540" s="148">
        <v>1</v>
      </c>
      <c r="H540" s="150" t="s">
        <v>1333</v>
      </c>
      <c r="I540" s="148" t="s">
        <v>307</v>
      </c>
      <c r="J540" s="150" t="s">
        <v>1333</v>
      </c>
      <c r="K540" s="148" t="s">
        <v>422</v>
      </c>
      <c r="L540" s="148" t="s">
        <v>1074</v>
      </c>
    </row>
    <row r="541" spans="1:12" ht="25.5">
      <c r="A541" s="147" t="s">
        <v>300</v>
      </c>
      <c r="B541" s="148" t="s">
        <v>301</v>
      </c>
      <c r="C541" s="149" t="s">
        <v>302</v>
      </c>
      <c r="D541" s="148" t="s">
        <v>127</v>
      </c>
      <c r="E541" s="148" t="s">
        <v>1328</v>
      </c>
      <c r="F541" s="149" t="s">
        <v>1334</v>
      </c>
      <c r="G541" s="148">
        <v>1</v>
      </c>
      <c r="H541" s="150" t="s">
        <v>635</v>
      </c>
      <c r="I541" s="148" t="s">
        <v>307</v>
      </c>
      <c r="J541" s="150" t="s">
        <v>635</v>
      </c>
      <c r="K541" s="148" t="s">
        <v>422</v>
      </c>
      <c r="L541" s="148" t="s">
        <v>1074</v>
      </c>
    </row>
    <row r="542" spans="1:12" ht="25.5">
      <c r="A542" s="147" t="s">
        <v>300</v>
      </c>
      <c r="B542" s="148" t="s">
        <v>301</v>
      </c>
      <c r="C542" s="149" t="s">
        <v>302</v>
      </c>
      <c r="D542" s="148" t="s">
        <v>127</v>
      </c>
      <c r="E542" s="148" t="s">
        <v>1328</v>
      </c>
      <c r="F542" s="149" t="s">
        <v>1335</v>
      </c>
      <c r="G542" s="148">
        <v>1</v>
      </c>
      <c r="H542" s="150" t="s">
        <v>743</v>
      </c>
      <c r="I542" s="148" t="s">
        <v>307</v>
      </c>
      <c r="J542" s="150" t="s">
        <v>743</v>
      </c>
      <c r="K542" s="148" t="s">
        <v>422</v>
      </c>
      <c r="L542" s="148" t="s">
        <v>1074</v>
      </c>
    </row>
    <row r="543" spans="1:12" ht="25.5">
      <c r="A543" s="147" t="s">
        <v>300</v>
      </c>
      <c r="B543" s="148" t="s">
        <v>301</v>
      </c>
      <c r="C543" s="149" t="s">
        <v>302</v>
      </c>
      <c r="D543" s="148" t="s">
        <v>127</v>
      </c>
      <c r="E543" s="148" t="s">
        <v>1328</v>
      </c>
      <c r="F543" s="149" t="s">
        <v>1336</v>
      </c>
      <c r="G543" s="148">
        <v>1</v>
      </c>
      <c r="H543" s="150" t="s">
        <v>311</v>
      </c>
      <c r="I543" s="148" t="s">
        <v>307</v>
      </c>
      <c r="J543" s="150" t="s">
        <v>311</v>
      </c>
      <c r="K543" s="148" t="s">
        <v>422</v>
      </c>
      <c r="L543" s="148" t="s">
        <v>1074</v>
      </c>
    </row>
    <row r="544" spans="1:12" ht="25.5">
      <c r="A544" s="147" t="s">
        <v>300</v>
      </c>
      <c r="B544" s="148" t="s">
        <v>301</v>
      </c>
      <c r="C544" s="149" t="s">
        <v>302</v>
      </c>
      <c r="D544" s="148" t="s">
        <v>127</v>
      </c>
      <c r="E544" s="148" t="s">
        <v>1328</v>
      </c>
      <c r="F544" s="149" t="s">
        <v>1337</v>
      </c>
      <c r="G544" s="148">
        <v>1</v>
      </c>
      <c r="H544" s="150" t="s">
        <v>1338</v>
      </c>
      <c r="I544" s="148" t="s">
        <v>307</v>
      </c>
      <c r="J544" s="150" t="s">
        <v>1338</v>
      </c>
      <c r="K544" s="148" t="s">
        <v>422</v>
      </c>
      <c r="L544" s="148" t="s">
        <v>1074</v>
      </c>
    </row>
    <row r="545" spans="1:12" ht="25.5">
      <c r="A545" s="147" t="s">
        <v>300</v>
      </c>
      <c r="B545" s="148" t="s">
        <v>301</v>
      </c>
      <c r="C545" s="149" t="s">
        <v>302</v>
      </c>
      <c r="D545" s="148" t="s">
        <v>174</v>
      </c>
      <c r="E545" s="148" t="s">
        <v>1076</v>
      </c>
      <c r="F545" s="149" t="s">
        <v>1339</v>
      </c>
      <c r="G545" s="148">
        <v>1</v>
      </c>
      <c r="H545" s="150" t="s">
        <v>773</v>
      </c>
      <c r="I545" s="148" t="s">
        <v>307</v>
      </c>
      <c r="J545" s="150" t="s">
        <v>773</v>
      </c>
      <c r="K545" s="148" t="s">
        <v>308</v>
      </c>
      <c r="L545" s="148" t="s">
        <v>309</v>
      </c>
    </row>
    <row r="546" spans="1:12" ht="25.5">
      <c r="A546" s="147" t="s">
        <v>300</v>
      </c>
      <c r="B546" s="148" t="s">
        <v>301</v>
      </c>
      <c r="C546" s="149" t="s">
        <v>302</v>
      </c>
      <c r="D546" s="148" t="s">
        <v>174</v>
      </c>
      <c r="E546" s="148" t="s">
        <v>1076</v>
      </c>
      <c r="F546" s="149" t="s">
        <v>1340</v>
      </c>
      <c r="G546" s="148">
        <v>1</v>
      </c>
      <c r="H546" s="150" t="s">
        <v>1341</v>
      </c>
      <c r="I546" s="148" t="s">
        <v>307</v>
      </c>
      <c r="J546" s="150" t="s">
        <v>1341</v>
      </c>
      <c r="K546" s="148" t="s">
        <v>308</v>
      </c>
      <c r="L546" s="148" t="s">
        <v>309</v>
      </c>
    </row>
    <row r="547" spans="1:12" ht="25.5">
      <c r="A547" s="147" t="s">
        <v>300</v>
      </c>
      <c r="B547" s="148" t="s">
        <v>301</v>
      </c>
      <c r="C547" s="149" t="s">
        <v>302</v>
      </c>
      <c r="D547" s="148" t="s">
        <v>174</v>
      </c>
      <c r="E547" s="148" t="s">
        <v>1076</v>
      </c>
      <c r="F547" s="149" t="s">
        <v>1342</v>
      </c>
      <c r="G547" s="148">
        <v>1</v>
      </c>
      <c r="H547" s="150" t="s">
        <v>1343</v>
      </c>
      <c r="I547" s="148" t="s">
        <v>307</v>
      </c>
      <c r="J547" s="150" t="s">
        <v>1343</v>
      </c>
      <c r="K547" s="148" t="s">
        <v>308</v>
      </c>
      <c r="L547" s="148" t="s">
        <v>309</v>
      </c>
    </row>
    <row r="548" spans="1:12" ht="25.5">
      <c r="A548" s="147" t="s">
        <v>300</v>
      </c>
      <c r="B548" s="148" t="s">
        <v>301</v>
      </c>
      <c r="C548" s="149" t="s">
        <v>302</v>
      </c>
      <c r="D548" s="148" t="s">
        <v>174</v>
      </c>
      <c r="E548" s="148" t="s">
        <v>1076</v>
      </c>
      <c r="F548" s="149" t="s">
        <v>177</v>
      </c>
      <c r="G548" s="148">
        <v>1</v>
      </c>
      <c r="H548" s="150" t="s">
        <v>1344</v>
      </c>
      <c r="I548" s="148" t="s">
        <v>307</v>
      </c>
      <c r="J548" s="150" t="s">
        <v>1344</v>
      </c>
      <c r="K548" s="148" t="s">
        <v>308</v>
      </c>
      <c r="L548" s="148" t="s">
        <v>309</v>
      </c>
    </row>
    <row r="549" spans="1:12" ht="25.5">
      <c r="A549" s="147" t="s">
        <v>300</v>
      </c>
      <c r="B549" s="148" t="s">
        <v>301</v>
      </c>
      <c r="C549" s="149" t="s">
        <v>302</v>
      </c>
      <c r="D549" s="148" t="s">
        <v>174</v>
      </c>
      <c r="E549" s="148" t="s">
        <v>1076</v>
      </c>
      <c r="F549" s="149" t="s">
        <v>1345</v>
      </c>
      <c r="G549" s="148">
        <v>1</v>
      </c>
      <c r="H549" s="150" t="s">
        <v>1346</v>
      </c>
      <c r="I549" s="148" t="s">
        <v>307</v>
      </c>
      <c r="J549" s="150" t="s">
        <v>1346</v>
      </c>
      <c r="K549" s="148" t="s">
        <v>308</v>
      </c>
      <c r="L549" s="148" t="s">
        <v>309</v>
      </c>
    </row>
    <row r="550" spans="1:12" ht="25.5">
      <c r="A550" s="147" t="s">
        <v>300</v>
      </c>
      <c r="B550" s="148" t="s">
        <v>301</v>
      </c>
      <c r="C550" s="149" t="s">
        <v>302</v>
      </c>
      <c r="D550" s="148" t="s">
        <v>174</v>
      </c>
      <c r="E550" s="148" t="s">
        <v>1076</v>
      </c>
      <c r="F550" s="149" t="s">
        <v>738</v>
      </c>
      <c r="G550" s="148">
        <v>1</v>
      </c>
      <c r="H550" s="150" t="s">
        <v>1347</v>
      </c>
      <c r="I550" s="148" t="s">
        <v>307</v>
      </c>
      <c r="J550" s="150" t="s">
        <v>1347</v>
      </c>
      <c r="K550" s="148" t="s">
        <v>308</v>
      </c>
      <c r="L550" s="148" t="s">
        <v>1348</v>
      </c>
    </row>
    <row r="551" spans="1:12" ht="25.5">
      <c r="A551" s="288" t="s">
        <v>300</v>
      </c>
      <c r="B551" s="288" t="s">
        <v>301</v>
      </c>
      <c r="C551" s="289" t="s">
        <v>302</v>
      </c>
      <c r="D551" s="288" t="s">
        <v>174</v>
      </c>
      <c r="E551" s="288" t="s">
        <v>1349</v>
      </c>
      <c r="F551" s="289" t="s">
        <v>176</v>
      </c>
      <c r="G551" s="288">
        <v>1</v>
      </c>
      <c r="H551" s="290" t="s">
        <v>1350</v>
      </c>
      <c r="I551" s="288" t="s">
        <v>397</v>
      </c>
      <c r="J551" s="290" t="s">
        <v>1350</v>
      </c>
      <c r="K551" s="288" t="s">
        <v>308</v>
      </c>
      <c r="L551" s="288" t="s">
        <v>1351</v>
      </c>
    </row>
    <row r="552" spans="1:12" ht="25.5">
      <c r="A552" s="288" t="s">
        <v>300</v>
      </c>
      <c r="B552" s="288" t="s">
        <v>301</v>
      </c>
      <c r="C552" s="289" t="s">
        <v>302</v>
      </c>
      <c r="D552" s="288" t="s">
        <v>174</v>
      </c>
      <c r="E552" s="288" t="s">
        <v>1076</v>
      </c>
      <c r="F552" s="289" t="s">
        <v>1352</v>
      </c>
      <c r="G552" s="288">
        <v>1</v>
      </c>
      <c r="H552" s="290" t="s">
        <v>1353</v>
      </c>
      <c r="I552" s="288" t="s">
        <v>307</v>
      </c>
      <c r="J552" s="290" t="s">
        <v>1353</v>
      </c>
      <c r="K552" s="288" t="s">
        <v>308</v>
      </c>
      <c r="L552" s="288" t="s">
        <v>309</v>
      </c>
    </row>
    <row r="553" spans="1:12" ht="25.5">
      <c r="A553" s="147" t="s">
        <v>300</v>
      </c>
      <c r="B553" s="148" t="s">
        <v>301</v>
      </c>
      <c r="C553" s="149" t="s">
        <v>302</v>
      </c>
      <c r="D553" s="148" t="s">
        <v>174</v>
      </c>
      <c r="E553" s="148" t="s">
        <v>1076</v>
      </c>
      <c r="F553" s="149" t="s">
        <v>1354</v>
      </c>
      <c r="G553" s="148">
        <v>1</v>
      </c>
      <c r="H553" s="150" t="s">
        <v>1355</v>
      </c>
      <c r="I553" s="148" t="s">
        <v>307</v>
      </c>
      <c r="J553" s="150" t="s">
        <v>1355</v>
      </c>
      <c r="K553" s="148" t="s">
        <v>308</v>
      </c>
      <c r="L553" s="148" t="s">
        <v>309</v>
      </c>
    </row>
    <row r="554" spans="1:12" ht="25.5">
      <c r="A554" s="147" t="s">
        <v>300</v>
      </c>
      <c r="B554" s="148" t="s">
        <v>301</v>
      </c>
      <c r="C554" s="149" t="s">
        <v>302</v>
      </c>
      <c r="D554" s="148" t="s">
        <v>174</v>
      </c>
      <c r="E554" s="148" t="s">
        <v>1076</v>
      </c>
      <c r="F554" s="149" t="s">
        <v>1356</v>
      </c>
      <c r="G554" s="148">
        <v>1</v>
      </c>
      <c r="H554" s="150" t="s">
        <v>1357</v>
      </c>
      <c r="I554" s="148" t="s">
        <v>307</v>
      </c>
      <c r="J554" s="150" t="s">
        <v>1357</v>
      </c>
      <c r="K554" s="148" t="s">
        <v>308</v>
      </c>
      <c r="L554" s="148" t="s">
        <v>309</v>
      </c>
    </row>
    <row r="555" spans="1:12" ht="25.5">
      <c r="A555" s="147" t="s">
        <v>300</v>
      </c>
      <c r="B555" s="148" t="s">
        <v>301</v>
      </c>
      <c r="C555" s="149" t="s">
        <v>302</v>
      </c>
      <c r="D555" s="148" t="s">
        <v>174</v>
      </c>
      <c r="E555" s="148" t="s">
        <v>1076</v>
      </c>
      <c r="F555" s="149" t="s">
        <v>1358</v>
      </c>
      <c r="G555" s="148">
        <v>1</v>
      </c>
      <c r="H555" s="150" t="s">
        <v>775</v>
      </c>
      <c r="I555" s="148" t="s">
        <v>307</v>
      </c>
      <c r="J555" s="150" t="s">
        <v>775</v>
      </c>
      <c r="K555" s="148" t="s">
        <v>308</v>
      </c>
      <c r="L555" s="148" t="s">
        <v>309</v>
      </c>
    </row>
    <row r="556" spans="1:12" ht="25.5">
      <c r="A556" s="147" t="s">
        <v>300</v>
      </c>
      <c r="B556" s="148" t="s">
        <v>301</v>
      </c>
      <c r="C556" s="149" t="s">
        <v>302</v>
      </c>
      <c r="D556" s="148" t="s">
        <v>174</v>
      </c>
      <c r="E556" s="148" t="s">
        <v>1076</v>
      </c>
      <c r="F556" s="149" t="s">
        <v>1359</v>
      </c>
      <c r="G556" s="148">
        <v>1</v>
      </c>
      <c r="H556" s="150" t="s">
        <v>1360</v>
      </c>
      <c r="I556" s="148" t="s">
        <v>307</v>
      </c>
      <c r="J556" s="150" t="s">
        <v>1360</v>
      </c>
      <c r="K556" s="148" t="s">
        <v>308</v>
      </c>
      <c r="L556" s="148" t="s">
        <v>309</v>
      </c>
    </row>
    <row r="557" spans="1:12" ht="25.5">
      <c r="A557" s="147" t="s">
        <v>300</v>
      </c>
      <c r="B557" s="148" t="s">
        <v>301</v>
      </c>
      <c r="C557" s="149" t="s">
        <v>302</v>
      </c>
      <c r="D557" s="148" t="s">
        <v>174</v>
      </c>
      <c r="E557" s="148" t="s">
        <v>1076</v>
      </c>
      <c r="F557" s="149" t="s">
        <v>1361</v>
      </c>
      <c r="G557" s="148">
        <v>1</v>
      </c>
      <c r="H557" s="150" t="s">
        <v>1362</v>
      </c>
      <c r="I557" s="148" t="s">
        <v>397</v>
      </c>
      <c r="J557" s="150" t="s">
        <v>1362</v>
      </c>
      <c r="K557" s="148" t="s">
        <v>308</v>
      </c>
      <c r="L557" s="148" t="s">
        <v>309</v>
      </c>
    </row>
    <row r="558" spans="1:12" ht="25.5">
      <c r="A558" s="147" t="s">
        <v>300</v>
      </c>
      <c r="B558" s="148" t="s">
        <v>301</v>
      </c>
      <c r="C558" s="149" t="s">
        <v>302</v>
      </c>
      <c r="D558" s="148" t="s">
        <v>174</v>
      </c>
      <c r="E558" s="148" t="s">
        <v>1076</v>
      </c>
      <c r="F558" s="149" t="s">
        <v>1363</v>
      </c>
      <c r="G558" s="148">
        <v>1</v>
      </c>
      <c r="H558" s="150" t="s">
        <v>501</v>
      </c>
      <c r="I558" s="148" t="s">
        <v>307</v>
      </c>
      <c r="J558" s="150" t="s">
        <v>501</v>
      </c>
      <c r="K558" s="148" t="s">
        <v>308</v>
      </c>
      <c r="L558" s="148" t="s">
        <v>309</v>
      </c>
    </row>
    <row r="559" spans="1:12" ht="25.5">
      <c r="A559" s="147" t="s">
        <v>300</v>
      </c>
      <c r="B559" s="148" t="s">
        <v>301</v>
      </c>
      <c r="C559" s="149" t="s">
        <v>302</v>
      </c>
      <c r="D559" s="148" t="s">
        <v>174</v>
      </c>
      <c r="E559" s="148" t="s">
        <v>1076</v>
      </c>
      <c r="F559" s="149">
        <v>339</v>
      </c>
      <c r="G559" s="148">
        <v>2</v>
      </c>
      <c r="H559" s="150" t="s">
        <v>1364</v>
      </c>
      <c r="I559" s="148" t="s">
        <v>307</v>
      </c>
      <c r="J559" s="150" t="s">
        <v>1365</v>
      </c>
      <c r="K559" s="148" t="s">
        <v>308</v>
      </c>
      <c r="L559" s="148" t="s">
        <v>539</v>
      </c>
    </row>
    <row r="560" spans="1:12" ht="25.5">
      <c r="A560" s="147" t="s">
        <v>300</v>
      </c>
      <c r="B560" s="148" t="s">
        <v>301</v>
      </c>
      <c r="C560" s="149" t="s">
        <v>302</v>
      </c>
      <c r="D560" s="148" t="s">
        <v>174</v>
      </c>
      <c r="E560" s="148" t="s">
        <v>1076</v>
      </c>
      <c r="F560" s="149">
        <v>357</v>
      </c>
      <c r="G560" s="148">
        <v>3</v>
      </c>
      <c r="H560" s="150" t="s">
        <v>1366</v>
      </c>
      <c r="I560" s="148" t="s">
        <v>307</v>
      </c>
      <c r="J560" s="150" t="s">
        <v>1367</v>
      </c>
      <c r="K560" s="148" t="s">
        <v>308</v>
      </c>
      <c r="L560" s="148" t="s">
        <v>539</v>
      </c>
    </row>
    <row r="561" spans="1:12" ht="25.5">
      <c r="A561" s="147" t="s">
        <v>300</v>
      </c>
      <c r="B561" s="148" t="s">
        <v>301</v>
      </c>
      <c r="C561" s="149" t="s">
        <v>302</v>
      </c>
      <c r="D561" s="148" t="s">
        <v>174</v>
      </c>
      <c r="E561" s="148" t="s">
        <v>1076</v>
      </c>
      <c r="F561" s="149" t="s">
        <v>1368</v>
      </c>
      <c r="G561" s="148">
        <v>1</v>
      </c>
      <c r="H561" s="150" t="s">
        <v>1369</v>
      </c>
      <c r="I561" s="148" t="s">
        <v>307</v>
      </c>
      <c r="J561" s="150" t="s">
        <v>1369</v>
      </c>
      <c r="K561" s="148" t="s">
        <v>308</v>
      </c>
      <c r="L561" s="148" t="s">
        <v>309</v>
      </c>
    </row>
    <row r="562" spans="1:12" ht="25.5">
      <c r="A562" s="147" t="s">
        <v>300</v>
      </c>
      <c r="B562" s="148" t="s">
        <v>301</v>
      </c>
      <c r="C562" s="149" t="s">
        <v>302</v>
      </c>
      <c r="D562" s="148" t="s">
        <v>174</v>
      </c>
      <c r="E562" s="148" t="s">
        <v>1076</v>
      </c>
      <c r="F562" s="149" t="s">
        <v>1370</v>
      </c>
      <c r="G562" s="148">
        <v>1</v>
      </c>
      <c r="H562" s="150" t="s">
        <v>326</v>
      </c>
      <c r="I562" s="148" t="s">
        <v>307</v>
      </c>
      <c r="J562" s="150" t="s">
        <v>326</v>
      </c>
      <c r="K562" s="148" t="s">
        <v>308</v>
      </c>
      <c r="L562" s="148" t="s">
        <v>309</v>
      </c>
    </row>
    <row r="563" spans="1:12" ht="25.5">
      <c r="A563" s="147" t="s">
        <v>300</v>
      </c>
      <c r="B563" s="148" t="s">
        <v>301</v>
      </c>
      <c r="C563" s="149" t="s">
        <v>302</v>
      </c>
      <c r="D563" s="148" t="s">
        <v>174</v>
      </c>
      <c r="E563" s="148" t="s">
        <v>1076</v>
      </c>
      <c r="F563" s="149" t="s">
        <v>1371</v>
      </c>
      <c r="G563" s="148">
        <v>1</v>
      </c>
      <c r="H563" s="150" t="s">
        <v>1372</v>
      </c>
      <c r="I563" s="148" t="s">
        <v>307</v>
      </c>
      <c r="J563" s="150" t="s">
        <v>1372</v>
      </c>
      <c r="K563" s="148" t="s">
        <v>308</v>
      </c>
      <c r="L563" s="148" t="s">
        <v>309</v>
      </c>
    </row>
    <row r="564" spans="1:12" ht="25.5">
      <c r="A564" s="147" t="s">
        <v>300</v>
      </c>
      <c r="B564" s="148" t="s">
        <v>301</v>
      </c>
      <c r="C564" s="149" t="s">
        <v>302</v>
      </c>
      <c r="D564" s="148" t="s">
        <v>174</v>
      </c>
      <c r="E564" s="148" t="s">
        <v>1076</v>
      </c>
      <c r="F564" s="149" t="s">
        <v>1373</v>
      </c>
      <c r="G564" s="148">
        <v>1</v>
      </c>
      <c r="H564" s="150" t="s">
        <v>1374</v>
      </c>
      <c r="I564" s="148" t="s">
        <v>307</v>
      </c>
      <c r="J564" s="150" t="s">
        <v>1374</v>
      </c>
      <c r="K564" s="148" t="s">
        <v>308</v>
      </c>
      <c r="L564" s="148" t="s">
        <v>309</v>
      </c>
    </row>
    <row r="565" spans="1:12" ht="25.5">
      <c r="A565" s="147" t="s">
        <v>300</v>
      </c>
      <c r="B565" s="148" t="s">
        <v>301</v>
      </c>
      <c r="C565" s="149" t="s">
        <v>302</v>
      </c>
      <c r="D565" s="148" t="s">
        <v>174</v>
      </c>
      <c r="E565" s="148" t="s">
        <v>1076</v>
      </c>
      <c r="F565" s="149" t="s">
        <v>1375</v>
      </c>
      <c r="G565" s="148">
        <v>1</v>
      </c>
      <c r="H565" s="150" t="s">
        <v>985</v>
      </c>
      <c r="I565" s="148" t="s">
        <v>307</v>
      </c>
      <c r="J565" s="150" t="s">
        <v>985</v>
      </c>
      <c r="K565" s="148" t="s">
        <v>308</v>
      </c>
      <c r="L565" s="148" t="s">
        <v>309</v>
      </c>
    </row>
    <row r="566" spans="1:12" ht="25.5">
      <c r="A566" s="147" t="s">
        <v>300</v>
      </c>
      <c r="B566" s="148" t="s">
        <v>301</v>
      </c>
      <c r="C566" s="149" t="s">
        <v>302</v>
      </c>
      <c r="D566" s="148" t="s">
        <v>1376</v>
      </c>
      <c r="E566" s="148" t="s">
        <v>1377</v>
      </c>
      <c r="F566" s="149" t="s">
        <v>161</v>
      </c>
      <c r="G566" s="148">
        <v>1</v>
      </c>
      <c r="H566" s="150" t="s">
        <v>1378</v>
      </c>
      <c r="I566" s="148" t="s">
        <v>307</v>
      </c>
      <c r="J566" s="150" t="s">
        <v>1378</v>
      </c>
      <c r="K566" s="148" t="s">
        <v>435</v>
      </c>
      <c r="L566" s="148" t="s">
        <v>1379</v>
      </c>
    </row>
    <row r="567" spans="1:12" ht="25.5">
      <c r="A567" s="147" t="s">
        <v>300</v>
      </c>
      <c r="B567" s="148" t="s">
        <v>301</v>
      </c>
      <c r="C567" s="149" t="s">
        <v>302</v>
      </c>
      <c r="D567" s="148" t="s">
        <v>1376</v>
      </c>
      <c r="E567" s="148" t="s">
        <v>1377</v>
      </c>
      <c r="F567" s="149" t="s">
        <v>160</v>
      </c>
      <c r="G567" s="148">
        <v>1</v>
      </c>
      <c r="H567" s="150" t="s">
        <v>639</v>
      </c>
      <c r="I567" s="148" t="s">
        <v>307</v>
      </c>
      <c r="J567" s="150" t="s">
        <v>639</v>
      </c>
      <c r="K567" s="148" t="s">
        <v>435</v>
      </c>
      <c r="L567" s="148" t="s">
        <v>1379</v>
      </c>
    </row>
    <row r="568" spans="1:12" ht="25.5">
      <c r="A568" s="147" t="s">
        <v>300</v>
      </c>
      <c r="B568" s="148" t="s">
        <v>301</v>
      </c>
      <c r="C568" s="149" t="s">
        <v>302</v>
      </c>
      <c r="D568" s="148" t="s">
        <v>1376</v>
      </c>
      <c r="E568" s="148" t="s">
        <v>1377</v>
      </c>
      <c r="F568" s="149" t="s">
        <v>159</v>
      </c>
      <c r="G568" s="148">
        <v>1</v>
      </c>
      <c r="H568" s="150" t="s">
        <v>1380</v>
      </c>
      <c r="I568" s="148" t="s">
        <v>307</v>
      </c>
      <c r="J568" s="150" t="s">
        <v>1380</v>
      </c>
      <c r="K568" s="148" t="s">
        <v>435</v>
      </c>
      <c r="L568" s="148" t="s">
        <v>1379</v>
      </c>
    </row>
    <row r="569" spans="1:12" ht="25.5">
      <c r="A569" s="147" t="s">
        <v>300</v>
      </c>
      <c r="B569" s="148" t="s">
        <v>301</v>
      </c>
      <c r="C569" s="149" t="s">
        <v>302</v>
      </c>
      <c r="D569" s="148" t="s">
        <v>106</v>
      </c>
      <c r="E569" s="148" t="s">
        <v>1381</v>
      </c>
      <c r="F569" s="149" t="s">
        <v>107</v>
      </c>
      <c r="G569" s="148">
        <v>2</v>
      </c>
      <c r="H569" s="150" t="s">
        <v>1033</v>
      </c>
      <c r="I569" s="148" t="s">
        <v>377</v>
      </c>
      <c r="J569" s="150" t="s">
        <v>1033</v>
      </c>
      <c r="K569" s="148" t="s">
        <v>1382</v>
      </c>
      <c r="L569" s="151"/>
    </row>
    <row r="570" spans="1:12" ht="25.5">
      <c r="A570" s="288" t="s">
        <v>300</v>
      </c>
      <c r="B570" s="288" t="s">
        <v>301</v>
      </c>
      <c r="C570" s="289" t="s">
        <v>302</v>
      </c>
      <c r="D570" s="288" t="s">
        <v>106</v>
      </c>
      <c r="E570" s="288" t="s">
        <v>1381</v>
      </c>
      <c r="F570" s="289" t="s">
        <v>108</v>
      </c>
      <c r="G570" s="288">
        <v>2</v>
      </c>
      <c r="H570" s="290" t="s">
        <v>1383</v>
      </c>
      <c r="I570" s="288" t="s">
        <v>386</v>
      </c>
      <c r="J570" s="290" t="s">
        <v>1383</v>
      </c>
      <c r="K570" s="288" t="s">
        <v>1382</v>
      </c>
      <c r="L570" s="294"/>
    </row>
    <row r="571" spans="1:12" ht="25.5">
      <c r="A571" s="288" t="s">
        <v>300</v>
      </c>
      <c r="B571" s="288" t="s">
        <v>301</v>
      </c>
      <c r="C571" s="289" t="s">
        <v>302</v>
      </c>
      <c r="D571" s="288" t="s">
        <v>106</v>
      </c>
      <c r="E571" s="288" t="s">
        <v>1381</v>
      </c>
      <c r="F571" s="289" t="s">
        <v>109</v>
      </c>
      <c r="G571" s="288">
        <v>2</v>
      </c>
      <c r="H571" s="290" t="s">
        <v>1384</v>
      </c>
      <c r="I571" s="288" t="s">
        <v>377</v>
      </c>
      <c r="J571" s="290" t="s">
        <v>1384</v>
      </c>
      <c r="K571" s="288" t="s">
        <v>1382</v>
      </c>
      <c r="L571" s="294"/>
    </row>
    <row r="572" spans="1:12" ht="25.5">
      <c r="A572" s="147" t="s">
        <v>300</v>
      </c>
      <c r="B572" s="148" t="s">
        <v>301</v>
      </c>
      <c r="C572" s="149" t="s">
        <v>302</v>
      </c>
      <c r="D572" s="148" t="s">
        <v>106</v>
      </c>
      <c r="E572" s="148" t="s">
        <v>1381</v>
      </c>
      <c r="F572" s="149" t="s">
        <v>110</v>
      </c>
      <c r="G572" s="148">
        <v>2</v>
      </c>
      <c r="H572" s="150" t="s">
        <v>1385</v>
      </c>
      <c r="I572" s="148" t="s">
        <v>377</v>
      </c>
      <c r="J572" s="150" t="s">
        <v>1385</v>
      </c>
      <c r="K572" s="148" t="s">
        <v>1382</v>
      </c>
      <c r="L572" s="151"/>
    </row>
    <row r="573" spans="1:12" ht="25.5">
      <c r="A573" s="147" t="s">
        <v>300</v>
      </c>
      <c r="B573" s="148" t="s">
        <v>301</v>
      </c>
      <c r="C573" s="149" t="s">
        <v>302</v>
      </c>
      <c r="D573" s="148" t="s">
        <v>106</v>
      </c>
      <c r="E573" s="148" t="s">
        <v>1381</v>
      </c>
      <c r="F573" s="149" t="s">
        <v>111</v>
      </c>
      <c r="G573" s="148">
        <v>2</v>
      </c>
      <c r="H573" s="150" t="s">
        <v>1386</v>
      </c>
      <c r="I573" s="148" t="s">
        <v>377</v>
      </c>
      <c r="J573" s="150" t="s">
        <v>1386</v>
      </c>
      <c r="K573" s="148" t="s">
        <v>1382</v>
      </c>
      <c r="L573" s="151"/>
    </row>
    <row r="574" spans="1:12" ht="25.5">
      <c r="A574" s="147" t="s">
        <v>300</v>
      </c>
      <c r="B574" s="148" t="s">
        <v>301</v>
      </c>
      <c r="C574" s="149" t="s">
        <v>302</v>
      </c>
      <c r="D574" s="148" t="s">
        <v>147</v>
      </c>
      <c r="E574" s="148" t="s">
        <v>1381</v>
      </c>
      <c r="F574" s="149" t="s">
        <v>150</v>
      </c>
      <c r="G574" s="148">
        <v>1</v>
      </c>
      <c r="H574" s="150" t="s">
        <v>1387</v>
      </c>
      <c r="I574" s="148" t="s">
        <v>307</v>
      </c>
      <c r="J574" s="150" t="s">
        <v>1387</v>
      </c>
      <c r="K574" s="148" t="s">
        <v>931</v>
      </c>
      <c r="L574" s="151"/>
    </row>
    <row r="575" spans="1:12" ht="25.5">
      <c r="A575" s="147" t="s">
        <v>300</v>
      </c>
      <c r="B575" s="148" t="s">
        <v>301</v>
      </c>
      <c r="C575" s="149" t="s">
        <v>302</v>
      </c>
      <c r="D575" s="148" t="s">
        <v>147</v>
      </c>
      <c r="E575" s="148" t="s">
        <v>1381</v>
      </c>
      <c r="F575" s="149" t="s">
        <v>154</v>
      </c>
      <c r="G575" s="148">
        <v>1</v>
      </c>
      <c r="H575" s="150" t="s">
        <v>1388</v>
      </c>
      <c r="I575" s="148" t="s">
        <v>307</v>
      </c>
      <c r="J575" s="150" t="s">
        <v>1388</v>
      </c>
      <c r="K575" s="148" t="s">
        <v>931</v>
      </c>
      <c r="L575" s="151"/>
    </row>
    <row r="576" spans="1:12" ht="25.5">
      <c r="A576" s="147" t="s">
        <v>300</v>
      </c>
      <c r="B576" s="148" t="s">
        <v>301</v>
      </c>
      <c r="C576" s="149" t="s">
        <v>302</v>
      </c>
      <c r="D576" s="148" t="s">
        <v>147</v>
      </c>
      <c r="E576" s="148" t="s">
        <v>1381</v>
      </c>
      <c r="F576" s="149" t="s">
        <v>149</v>
      </c>
      <c r="G576" s="148">
        <v>1</v>
      </c>
      <c r="H576" s="150" t="s">
        <v>426</v>
      </c>
      <c r="I576" s="148" t="s">
        <v>307</v>
      </c>
      <c r="J576" s="150" t="s">
        <v>426</v>
      </c>
      <c r="K576" s="148" t="s">
        <v>931</v>
      </c>
      <c r="L576" s="151"/>
    </row>
    <row r="577" spans="1:12" ht="25.5">
      <c r="A577" s="147" t="s">
        <v>300</v>
      </c>
      <c r="B577" s="148" t="s">
        <v>301</v>
      </c>
      <c r="C577" s="149" t="s">
        <v>302</v>
      </c>
      <c r="D577" s="148" t="s">
        <v>147</v>
      </c>
      <c r="E577" s="148" t="s">
        <v>1381</v>
      </c>
      <c r="F577" s="149" t="s">
        <v>156</v>
      </c>
      <c r="G577" s="148">
        <v>1</v>
      </c>
      <c r="H577" s="150" t="s">
        <v>1389</v>
      </c>
      <c r="I577" s="148" t="s">
        <v>397</v>
      </c>
      <c r="J577" s="150" t="s">
        <v>1389</v>
      </c>
      <c r="K577" s="148" t="s">
        <v>931</v>
      </c>
      <c r="L577" s="148" t="s">
        <v>1390</v>
      </c>
    </row>
    <row r="578" spans="1:12" ht="25.5">
      <c r="A578" s="147" t="s">
        <v>300</v>
      </c>
      <c r="B578" s="148" t="s">
        <v>301</v>
      </c>
      <c r="C578" s="149" t="s">
        <v>302</v>
      </c>
      <c r="D578" s="148" t="s">
        <v>147</v>
      </c>
      <c r="E578" s="148" t="s">
        <v>1381</v>
      </c>
      <c r="F578" s="149" t="s">
        <v>1391</v>
      </c>
      <c r="G578" s="148">
        <v>1</v>
      </c>
      <c r="H578" s="150" t="s">
        <v>839</v>
      </c>
      <c r="I578" s="148" t="s">
        <v>397</v>
      </c>
      <c r="J578" s="150" t="s">
        <v>839</v>
      </c>
      <c r="K578" s="148" t="s">
        <v>931</v>
      </c>
      <c r="L578" s="148" t="s">
        <v>1392</v>
      </c>
    </row>
    <row r="579" spans="1:12" ht="25.5">
      <c r="A579" s="147" t="s">
        <v>300</v>
      </c>
      <c r="B579" s="148" t="s">
        <v>301</v>
      </c>
      <c r="C579" s="149" t="s">
        <v>302</v>
      </c>
      <c r="D579" s="148" t="s">
        <v>147</v>
      </c>
      <c r="E579" s="148" t="s">
        <v>1381</v>
      </c>
      <c r="F579" s="149" t="s">
        <v>151</v>
      </c>
      <c r="G579" s="148">
        <v>1</v>
      </c>
      <c r="H579" s="150" t="s">
        <v>1393</v>
      </c>
      <c r="I579" s="148" t="s">
        <v>307</v>
      </c>
      <c r="J579" s="150" t="s">
        <v>1393</v>
      </c>
      <c r="K579" s="148" t="s">
        <v>931</v>
      </c>
      <c r="L579" s="151"/>
    </row>
    <row r="580" spans="1:12" ht="25.5">
      <c r="A580" s="147" t="s">
        <v>300</v>
      </c>
      <c r="B580" s="148" t="s">
        <v>301</v>
      </c>
      <c r="C580" s="149" t="s">
        <v>302</v>
      </c>
      <c r="D580" s="148" t="s">
        <v>147</v>
      </c>
      <c r="E580" s="148" t="s">
        <v>1381</v>
      </c>
      <c r="F580" s="149" t="s">
        <v>153</v>
      </c>
      <c r="G580" s="148">
        <v>1</v>
      </c>
      <c r="H580" s="150" t="s">
        <v>1394</v>
      </c>
      <c r="I580" s="148" t="s">
        <v>307</v>
      </c>
      <c r="J580" s="150" t="s">
        <v>1394</v>
      </c>
      <c r="K580" s="148" t="s">
        <v>931</v>
      </c>
      <c r="L580" s="151"/>
    </row>
    <row r="581" ht="12.75">
      <c r="A581" s="154"/>
    </row>
    <row r="582" spans="7:10" ht="25.5">
      <c r="G582" s="155" t="s">
        <v>1395</v>
      </c>
      <c r="H582" s="156" t="s">
        <v>1396</v>
      </c>
      <c r="I582" s="157" t="s">
        <v>1397</v>
      </c>
      <c r="J582" s="156" t="s">
        <v>1398</v>
      </c>
    </row>
    <row r="583" ht="13.5">
      <c r="A583" s="158"/>
    </row>
    <row r="584" ht="13.5" thickBot="1">
      <c r="A584" s="159" t="s">
        <v>1399</v>
      </c>
    </row>
    <row r="585" spans="1:12" ht="14.25" thickTop="1">
      <c r="A585" s="410" t="s">
        <v>288</v>
      </c>
      <c r="B585" s="400" t="s">
        <v>289</v>
      </c>
      <c r="C585" s="402" t="s">
        <v>290</v>
      </c>
      <c r="D585" s="400" t="s">
        <v>291</v>
      </c>
      <c r="E585" s="400" t="s">
        <v>292</v>
      </c>
      <c r="F585" s="160" t="s">
        <v>1400</v>
      </c>
      <c r="G585" s="400" t="s">
        <v>97</v>
      </c>
      <c r="H585" s="400" t="s">
        <v>1401</v>
      </c>
      <c r="I585" s="161" t="s">
        <v>1402</v>
      </c>
      <c r="J585" s="161" t="s">
        <v>1403</v>
      </c>
      <c r="K585" s="400" t="s">
        <v>297</v>
      </c>
      <c r="L585" s="404" t="s">
        <v>1404</v>
      </c>
    </row>
    <row r="586" spans="1:12" ht="14.25" thickBot="1">
      <c r="A586" s="411"/>
      <c r="B586" s="401"/>
      <c r="C586" s="403"/>
      <c r="D586" s="401"/>
      <c r="E586" s="401"/>
      <c r="F586" s="162" t="s">
        <v>1405</v>
      </c>
      <c r="G586" s="401"/>
      <c r="H586" s="401"/>
      <c r="I586" s="163" t="s">
        <v>1406</v>
      </c>
      <c r="J586" s="163" t="s">
        <v>1407</v>
      </c>
      <c r="K586" s="401"/>
      <c r="L586" s="405"/>
    </row>
    <row r="587" spans="1:12" ht="26.25" thickTop="1">
      <c r="A587" s="147" t="s">
        <v>300</v>
      </c>
      <c r="B587" s="148" t="s">
        <v>301</v>
      </c>
      <c r="C587" s="149" t="s">
        <v>302</v>
      </c>
      <c r="D587" s="148" t="s">
        <v>1075</v>
      </c>
      <c r="E587" s="148" t="s">
        <v>1408</v>
      </c>
      <c r="F587" s="149">
        <v>141</v>
      </c>
      <c r="G587" s="148">
        <v>38</v>
      </c>
      <c r="H587" s="148" t="s">
        <v>1409</v>
      </c>
      <c r="I587" s="149" t="s">
        <v>1410</v>
      </c>
      <c r="J587" s="164">
        <v>19</v>
      </c>
      <c r="K587" s="148" t="s">
        <v>1082</v>
      </c>
      <c r="L587" s="148" t="s">
        <v>1083</v>
      </c>
    </row>
    <row r="588" spans="1:12" ht="25.5">
      <c r="A588" s="147" t="s">
        <v>300</v>
      </c>
      <c r="B588" s="148" t="s">
        <v>301</v>
      </c>
      <c r="C588" s="149" t="s">
        <v>302</v>
      </c>
      <c r="D588" s="148" t="s">
        <v>1075</v>
      </c>
      <c r="E588" s="148" t="s">
        <v>1408</v>
      </c>
      <c r="F588" s="149">
        <v>143</v>
      </c>
      <c r="G588" s="148">
        <v>38</v>
      </c>
      <c r="H588" s="148" t="s">
        <v>1409</v>
      </c>
      <c r="I588" s="149" t="s">
        <v>819</v>
      </c>
      <c r="J588" s="164">
        <v>409</v>
      </c>
      <c r="K588" s="148" t="s">
        <v>1082</v>
      </c>
      <c r="L588" s="148" t="s">
        <v>1083</v>
      </c>
    </row>
    <row r="589" spans="1:12" ht="25.5">
      <c r="A589" s="147" t="s">
        <v>300</v>
      </c>
      <c r="B589" s="148" t="s">
        <v>301</v>
      </c>
      <c r="C589" s="149" t="s">
        <v>302</v>
      </c>
      <c r="D589" s="148" t="s">
        <v>1075</v>
      </c>
      <c r="E589" s="148" t="s">
        <v>1408</v>
      </c>
      <c r="F589" s="149">
        <v>147</v>
      </c>
      <c r="G589" s="148">
        <v>38</v>
      </c>
      <c r="H589" s="148" t="s">
        <v>1411</v>
      </c>
      <c r="I589" s="149" t="s">
        <v>1412</v>
      </c>
      <c r="J589" s="164">
        <v>17</v>
      </c>
      <c r="K589" s="148" t="s">
        <v>1082</v>
      </c>
      <c r="L589" s="148" t="s">
        <v>1083</v>
      </c>
    </row>
    <row r="590" spans="1:12" ht="25.5">
      <c r="A590" s="147" t="s">
        <v>300</v>
      </c>
      <c r="B590" s="148" t="s">
        <v>301</v>
      </c>
      <c r="C590" s="149" t="s">
        <v>302</v>
      </c>
      <c r="D590" s="148" t="s">
        <v>1075</v>
      </c>
      <c r="E590" s="148" t="s">
        <v>1408</v>
      </c>
      <c r="F590" s="149">
        <v>149</v>
      </c>
      <c r="G590" s="148">
        <v>38</v>
      </c>
      <c r="H590" s="148" t="s">
        <v>1411</v>
      </c>
      <c r="I590" s="149" t="s">
        <v>1412</v>
      </c>
      <c r="J590" s="164">
        <v>26</v>
      </c>
      <c r="K590" s="148" t="s">
        <v>1082</v>
      </c>
      <c r="L590" s="148" t="s">
        <v>1083</v>
      </c>
    </row>
    <row r="591" spans="1:12" ht="25.5">
      <c r="A591" s="288" t="s">
        <v>300</v>
      </c>
      <c r="B591" s="288" t="s">
        <v>301</v>
      </c>
      <c r="C591" s="289" t="s">
        <v>302</v>
      </c>
      <c r="D591" s="288" t="s">
        <v>1075</v>
      </c>
      <c r="E591" s="288" t="s">
        <v>1408</v>
      </c>
      <c r="F591" s="289">
        <v>153</v>
      </c>
      <c r="G591" s="288">
        <v>38</v>
      </c>
      <c r="H591" s="288" t="s">
        <v>1413</v>
      </c>
      <c r="I591" s="289" t="s">
        <v>1410</v>
      </c>
      <c r="J591" s="295">
        <v>93</v>
      </c>
      <c r="K591" s="288" t="s">
        <v>1082</v>
      </c>
      <c r="L591" s="288" t="s">
        <v>1083</v>
      </c>
    </row>
    <row r="592" spans="1:12" ht="25.5">
      <c r="A592" s="288" t="s">
        <v>300</v>
      </c>
      <c r="B592" s="288" t="s">
        <v>301</v>
      </c>
      <c r="C592" s="289" t="s">
        <v>302</v>
      </c>
      <c r="D592" s="288" t="s">
        <v>1075</v>
      </c>
      <c r="E592" s="288" t="s">
        <v>1408</v>
      </c>
      <c r="F592" s="289">
        <v>165</v>
      </c>
      <c r="G592" s="288">
        <v>38</v>
      </c>
      <c r="H592" s="288" t="s">
        <v>1413</v>
      </c>
      <c r="I592" s="289" t="s">
        <v>1410</v>
      </c>
      <c r="J592" s="295">
        <v>180</v>
      </c>
      <c r="K592" s="288" t="s">
        <v>1082</v>
      </c>
      <c r="L592" s="288" t="s">
        <v>1083</v>
      </c>
    </row>
    <row r="593" spans="1:12" ht="25.5">
      <c r="A593" s="147" t="s">
        <v>300</v>
      </c>
      <c r="B593" s="148" t="s">
        <v>301</v>
      </c>
      <c r="C593" s="149" t="s">
        <v>302</v>
      </c>
      <c r="D593" s="148" t="s">
        <v>1075</v>
      </c>
      <c r="E593" s="148" t="s">
        <v>1408</v>
      </c>
      <c r="F593" s="149">
        <v>177</v>
      </c>
      <c r="G593" s="148">
        <v>38</v>
      </c>
      <c r="H593" s="148" t="s">
        <v>1409</v>
      </c>
      <c r="I593" s="149" t="s">
        <v>302</v>
      </c>
      <c r="J593" s="164">
        <v>161</v>
      </c>
      <c r="K593" s="148" t="s">
        <v>1082</v>
      </c>
      <c r="L593" s="148" t="s">
        <v>1083</v>
      </c>
    </row>
    <row r="594" spans="1:12" ht="25.5">
      <c r="A594" s="147" t="s">
        <v>300</v>
      </c>
      <c r="B594" s="148" t="s">
        <v>301</v>
      </c>
      <c r="C594" s="149" t="s">
        <v>302</v>
      </c>
      <c r="D594" s="148" t="s">
        <v>1075</v>
      </c>
      <c r="E594" s="148" t="s">
        <v>1408</v>
      </c>
      <c r="F594" s="149">
        <v>179</v>
      </c>
      <c r="G594" s="148">
        <v>38</v>
      </c>
      <c r="H594" s="148" t="s">
        <v>1409</v>
      </c>
      <c r="I594" s="149" t="s">
        <v>302</v>
      </c>
      <c r="J594" s="164">
        <v>353</v>
      </c>
      <c r="K594" s="148" t="s">
        <v>1082</v>
      </c>
      <c r="L594" s="148" t="s">
        <v>1083</v>
      </c>
    </row>
    <row r="595" spans="1:12" ht="25.5">
      <c r="A595" s="147" t="s">
        <v>300</v>
      </c>
      <c r="B595" s="148" t="s">
        <v>301</v>
      </c>
      <c r="C595" s="149" t="s">
        <v>302</v>
      </c>
      <c r="D595" s="148" t="s">
        <v>1075</v>
      </c>
      <c r="E595" s="148" t="s">
        <v>1408</v>
      </c>
      <c r="F595" s="149">
        <v>190</v>
      </c>
      <c r="G595" s="148">
        <v>38</v>
      </c>
      <c r="H595" s="148" t="s">
        <v>1409</v>
      </c>
      <c r="I595" s="149" t="s">
        <v>819</v>
      </c>
      <c r="J595" s="164">
        <v>246</v>
      </c>
      <c r="K595" s="148" t="s">
        <v>1082</v>
      </c>
      <c r="L595" s="148" t="s">
        <v>1083</v>
      </c>
    </row>
    <row r="596" spans="1:12" ht="25.5">
      <c r="A596" s="147" t="s">
        <v>300</v>
      </c>
      <c r="B596" s="148" t="s">
        <v>301</v>
      </c>
      <c r="C596" s="149" t="s">
        <v>302</v>
      </c>
      <c r="D596" s="148" t="s">
        <v>1075</v>
      </c>
      <c r="E596" s="148" t="s">
        <v>1076</v>
      </c>
      <c r="F596" s="149">
        <v>192</v>
      </c>
      <c r="G596" s="148">
        <v>39</v>
      </c>
      <c r="H596" s="148" t="s">
        <v>1414</v>
      </c>
      <c r="I596" s="149" t="s">
        <v>1410</v>
      </c>
      <c r="J596" s="164">
        <v>423</v>
      </c>
      <c r="K596" s="148" t="s">
        <v>1078</v>
      </c>
      <c r="L596" s="148" t="s">
        <v>1415</v>
      </c>
    </row>
    <row r="597" spans="1:12" ht="25.5">
      <c r="A597" s="147" t="s">
        <v>300</v>
      </c>
      <c r="B597" s="148" t="s">
        <v>301</v>
      </c>
      <c r="C597" s="149" t="s">
        <v>302</v>
      </c>
      <c r="D597" s="148" t="s">
        <v>1075</v>
      </c>
      <c r="E597" s="148" t="s">
        <v>1076</v>
      </c>
      <c r="F597" s="149">
        <v>198</v>
      </c>
      <c r="G597" s="148">
        <v>39</v>
      </c>
      <c r="H597" s="148" t="s">
        <v>1414</v>
      </c>
      <c r="I597" s="149" t="s">
        <v>653</v>
      </c>
      <c r="J597" s="164">
        <v>779</v>
      </c>
      <c r="K597" s="148" t="s">
        <v>1078</v>
      </c>
      <c r="L597" s="148" t="s">
        <v>1079</v>
      </c>
    </row>
    <row r="598" spans="1:12" ht="25.5">
      <c r="A598" s="147" t="s">
        <v>300</v>
      </c>
      <c r="B598" s="148" t="s">
        <v>301</v>
      </c>
      <c r="C598" s="149" t="s">
        <v>302</v>
      </c>
      <c r="D598" s="148" t="s">
        <v>1084</v>
      </c>
      <c r="E598" s="148" t="s">
        <v>1089</v>
      </c>
      <c r="F598" s="149">
        <v>244</v>
      </c>
      <c r="G598" s="148">
        <v>69</v>
      </c>
      <c r="H598" s="148" t="s">
        <v>1409</v>
      </c>
      <c r="I598" s="149" t="s">
        <v>1416</v>
      </c>
      <c r="J598" s="164">
        <v>25</v>
      </c>
      <c r="K598" s="148" t="s">
        <v>1091</v>
      </c>
      <c r="L598" s="148" t="s">
        <v>1092</v>
      </c>
    </row>
    <row r="599" spans="1:12" ht="25.5">
      <c r="A599" s="147" t="s">
        <v>300</v>
      </c>
      <c r="B599" s="148" t="s">
        <v>301</v>
      </c>
      <c r="C599" s="149" t="s">
        <v>302</v>
      </c>
      <c r="D599" s="148" t="s">
        <v>1084</v>
      </c>
      <c r="E599" s="148" t="s">
        <v>1089</v>
      </c>
      <c r="F599" s="149">
        <v>251</v>
      </c>
      <c r="G599" s="148">
        <v>71</v>
      </c>
      <c r="H599" s="148" t="s">
        <v>1417</v>
      </c>
      <c r="I599" s="149" t="s">
        <v>1416</v>
      </c>
      <c r="J599" s="164">
        <v>46</v>
      </c>
      <c r="K599" s="148" t="s">
        <v>1091</v>
      </c>
      <c r="L599" s="148" t="s">
        <v>1092</v>
      </c>
    </row>
    <row r="600" spans="1:12" ht="25.5">
      <c r="A600" s="147" t="s">
        <v>300</v>
      </c>
      <c r="B600" s="148" t="s">
        <v>301</v>
      </c>
      <c r="C600" s="149" t="s">
        <v>302</v>
      </c>
      <c r="D600" s="148" t="s">
        <v>1084</v>
      </c>
      <c r="E600" s="148" t="s">
        <v>1089</v>
      </c>
      <c r="F600" s="149">
        <v>256</v>
      </c>
      <c r="G600" s="148">
        <v>71</v>
      </c>
      <c r="H600" s="148" t="s">
        <v>1417</v>
      </c>
      <c r="I600" s="149" t="s">
        <v>819</v>
      </c>
      <c r="J600" s="164">
        <v>291</v>
      </c>
      <c r="K600" s="148" t="s">
        <v>1091</v>
      </c>
      <c r="L600" s="148" t="s">
        <v>1092</v>
      </c>
    </row>
    <row r="601" spans="1:12" ht="25.5">
      <c r="A601" s="147" t="s">
        <v>300</v>
      </c>
      <c r="B601" s="148" t="s">
        <v>301</v>
      </c>
      <c r="C601" s="149" t="s">
        <v>302</v>
      </c>
      <c r="D601" s="148" t="s">
        <v>1084</v>
      </c>
      <c r="E601" s="148" t="s">
        <v>1089</v>
      </c>
      <c r="F601" s="149">
        <v>267</v>
      </c>
      <c r="G601" s="148">
        <v>71</v>
      </c>
      <c r="H601" s="148" t="s">
        <v>1409</v>
      </c>
      <c r="I601" s="149" t="s">
        <v>1416</v>
      </c>
      <c r="J601" s="164">
        <v>6</v>
      </c>
      <c r="K601" s="148" t="s">
        <v>1091</v>
      </c>
      <c r="L601" s="148" t="s">
        <v>1092</v>
      </c>
    </row>
    <row r="602" spans="1:12" ht="25.5">
      <c r="A602" s="147" t="s">
        <v>300</v>
      </c>
      <c r="B602" s="148" t="s">
        <v>301</v>
      </c>
      <c r="C602" s="149" t="s">
        <v>302</v>
      </c>
      <c r="D602" s="148" t="s">
        <v>1084</v>
      </c>
      <c r="E602" s="148" t="s">
        <v>1085</v>
      </c>
      <c r="F602" s="149">
        <v>299</v>
      </c>
      <c r="G602" s="148">
        <v>38</v>
      </c>
      <c r="H602" s="148" t="s">
        <v>1417</v>
      </c>
      <c r="I602" s="149" t="s">
        <v>653</v>
      </c>
      <c r="J602" s="164">
        <v>953</v>
      </c>
      <c r="K602" s="148" t="s">
        <v>1087</v>
      </c>
      <c r="L602" s="148" t="s">
        <v>1088</v>
      </c>
    </row>
    <row r="603" spans="1:12" ht="25.5">
      <c r="A603" s="147" t="s">
        <v>300</v>
      </c>
      <c r="B603" s="148" t="s">
        <v>301</v>
      </c>
      <c r="C603" s="149" t="s">
        <v>302</v>
      </c>
      <c r="D603" s="148" t="s">
        <v>1084</v>
      </c>
      <c r="E603" s="148" t="s">
        <v>1085</v>
      </c>
      <c r="F603" s="149">
        <v>306</v>
      </c>
      <c r="G603" s="148">
        <v>38</v>
      </c>
      <c r="H603" s="148" t="s">
        <v>1409</v>
      </c>
      <c r="I603" s="149" t="s">
        <v>1418</v>
      </c>
      <c r="J603" s="164">
        <v>166</v>
      </c>
      <c r="K603" s="148" t="s">
        <v>1087</v>
      </c>
      <c r="L603" s="148" t="s">
        <v>1088</v>
      </c>
    </row>
    <row r="604" spans="1:12" ht="25.5">
      <c r="A604" s="147" t="s">
        <v>300</v>
      </c>
      <c r="B604" s="148" t="s">
        <v>301</v>
      </c>
      <c r="C604" s="149" t="s">
        <v>302</v>
      </c>
      <c r="D604" s="148" t="s">
        <v>1084</v>
      </c>
      <c r="E604" s="148" t="s">
        <v>1085</v>
      </c>
      <c r="F604" s="149">
        <v>327</v>
      </c>
      <c r="G604" s="148">
        <v>38</v>
      </c>
      <c r="H604" s="148" t="s">
        <v>1409</v>
      </c>
      <c r="I604" s="149" t="s">
        <v>1418</v>
      </c>
      <c r="J604" s="164">
        <v>121</v>
      </c>
      <c r="K604" s="148" t="s">
        <v>1087</v>
      </c>
      <c r="L604" s="148" t="s">
        <v>1088</v>
      </c>
    </row>
    <row r="605" spans="1:12" ht="25.5">
      <c r="A605" s="147" t="s">
        <v>300</v>
      </c>
      <c r="B605" s="148" t="s">
        <v>301</v>
      </c>
      <c r="C605" s="149" t="s">
        <v>302</v>
      </c>
      <c r="D605" s="148" t="s">
        <v>1084</v>
      </c>
      <c r="E605" s="148" t="s">
        <v>1085</v>
      </c>
      <c r="F605" s="149">
        <v>336</v>
      </c>
      <c r="G605" s="148">
        <v>38</v>
      </c>
      <c r="H605" s="148" t="s">
        <v>1409</v>
      </c>
      <c r="I605" s="149" t="s">
        <v>1416</v>
      </c>
      <c r="J605" s="164">
        <v>94</v>
      </c>
      <c r="K605" s="148" t="s">
        <v>1087</v>
      </c>
      <c r="L605" s="148" t="s">
        <v>1088</v>
      </c>
    </row>
    <row r="606" spans="1:12" ht="25.5">
      <c r="A606" s="147" t="s">
        <v>300</v>
      </c>
      <c r="B606" s="148" t="s">
        <v>301</v>
      </c>
      <c r="C606" s="149" t="s">
        <v>302</v>
      </c>
      <c r="D606" s="148" t="s">
        <v>1094</v>
      </c>
      <c r="E606" s="148" t="s">
        <v>1419</v>
      </c>
      <c r="F606" s="149">
        <v>56</v>
      </c>
      <c r="G606" s="149" t="s">
        <v>278</v>
      </c>
      <c r="H606" s="148" t="s">
        <v>1420</v>
      </c>
      <c r="I606" s="149" t="s">
        <v>302</v>
      </c>
      <c r="J606" s="164">
        <v>377</v>
      </c>
      <c r="K606" s="148" t="s">
        <v>1098</v>
      </c>
      <c r="L606" s="148" t="s">
        <v>1099</v>
      </c>
    </row>
    <row r="607" spans="1:12" ht="25.5">
      <c r="A607" s="147" t="s">
        <v>300</v>
      </c>
      <c r="B607" s="148" t="s">
        <v>301</v>
      </c>
      <c r="C607" s="149" t="s">
        <v>302</v>
      </c>
      <c r="D607" s="148" t="s">
        <v>1100</v>
      </c>
      <c r="E607" s="148" t="s">
        <v>1421</v>
      </c>
      <c r="F607" s="149">
        <v>244</v>
      </c>
      <c r="G607" s="148" t="s">
        <v>259</v>
      </c>
      <c r="H607" s="148" t="s">
        <v>1414</v>
      </c>
      <c r="I607" s="149" t="s">
        <v>819</v>
      </c>
      <c r="J607" s="164">
        <v>789</v>
      </c>
      <c r="K607" s="148" t="s">
        <v>1111</v>
      </c>
      <c r="L607" s="148" t="s">
        <v>1112</v>
      </c>
    </row>
    <row r="608" spans="1:12" ht="25.5">
      <c r="A608" s="147" t="s">
        <v>300</v>
      </c>
      <c r="B608" s="148" t="s">
        <v>301</v>
      </c>
      <c r="C608" s="149" t="s">
        <v>302</v>
      </c>
      <c r="D608" s="148" t="s">
        <v>203</v>
      </c>
      <c r="E608" s="148" t="s">
        <v>1139</v>
      </c>
      <c r="F608" s="149">
        <v>12</v>
      </c>
      <c r="G608" s="148" t="s">
        <v>206</v>
      </c>
      <c r="H608" s="148" t="s">
        <v>1411</v>
      </c>
      <c r="I608" s="149" t="s">
        <v>1416</v>
      </c>
      <c r="J608" s="164">
        <v>58</v>
      </c>
      <c r="K608" s="148" t="s">
        <v>1141</v>
      </c>
      <c r="L608" s="148" t="s">
        <v>1422</v>
      </c>
    </row>
    <row r="609" spans="1:12" ht="13.5">
      <c r="A609" s="296"/>
      <c r="B609" s="296"/>
      <c r="C609" s="297"/>
      <c r="D609" s="296"/>
      <c r="E609" s="296"/>
      <c r="F609" s="297"/>
      <c r="G609" s="296"/>
      <c r="H609" s="296"/>
      <c r="I609" s="297"/>
      <c r="J609" s="298"/>
      <c r="K609" s="296"/>
      <c r="L609" s="296"/>
    </row>
    <row r="610" spans="1:12" ht="13.5">
      <c r="A610" s="296"/>
      <c r="B610" s="296"/>
      <c r="C610" s="297"/>
      <c r="D610" s="296"/>
      <c r="E610" s="296"/>
      <c r="F610" s="297"/>
      <c r="G610" s="296"/>
      <c r="H610" s="296"/>
      <c r="I610" s="297"/>
      <c r="J610" s="298"/>
      <c r="K610" s="296"/>
      <c r="L610" s="296"/>
    </row>
    <row r="611" spans="1:12" ht="13.5">
      <c r="A611" s="296"/>
      <c r="B611" s="296"/>
      <c r="C611" s="297"/>
      <c r="D611" s="296"/>
      <c r="E611" s="296"/>
      <c r="F611" s="297"/>
      <c r="G611" s="296"/>
      <c r="H611" s="296"/>
      <c r="I611" s="297"/>
      <c r="J611" s="298"/>
      <c r="K611" s="296"/>
      <c r="L611" s="296"/>
    </row>
    <row r="612" spans="1:12" ht="13.5">
      <c r="A612" s="296"/>
      <c r="B612" s="296"/>
      <c r="C612" s="297"/>
      <c r="D612" s="296"/>
      <c r="E612" s="296"/>
      <c r="F612" s="297"/>
      <c r="G612" s="296"/>
      <c r="H612" s="296"/>
      <c r="I612" s="297"/>
      <c r="J612" s="298"/>
      <c r="K612" s="296"/>
      <c r="L612" s="296"/>
    </row>
    <row r="613" ht="13.5">
      <c r="A613" s="158"/>
    </row>
    <row r="614" spans="1:3" ht="14.25" thickBot="1">
      <c r="A614" s="422" t="s">
        <v>1423</v>
      </c>
      <c r="B614" s="423"/>
      <c r="C614" s="423"/>
    </row>
    <row r="615" spans="1:12" ht="14.25" thickTop="1">
      <c r="A615" s="410" t="s">
        <v>288</v>
      </c>
      <c r="B615" s="400" t="s">
        <v>289</v>
      </c>
      <c r="C615" s="402" t="s">
        <v>290</v>
      </c>
      <c r="D615" s="400" t="s">
        <v>291</v>
      </c>
      <c r="E615" s="400" t="s">
        <v>292</v>
      </c>
      <c r="F615" s="160" t="s">
        <v>1424</v>
      </c>
      <c r="G615" s="400" t="s">
        <v>97</v>
      </c>
      <c r="H615" s="400" t="s">
        <v>1401</v>
      </c>
      <c r="I615" s="161" t="s">
        <v>1402</v>
      </c>
      <c r="J615" s="161" t="s">
        <v>1425</v>
      </c>
      <c r="K615" s="400" t="s">
        <v>297</v>
      </c>
      <c r="L615" s="404" t="s">
        <v>1404</v>
      </c>
    </row>
    <row r="616" spans="1:12" ht="14.25" thickBot="1">
      <c r="A616" s="411"/>
      <c r="B616" s="401"/>
      <c r="C616" s="403"/>
      <c r="D616" s="401"/>
      <c r="E616" s="401"/>
      <c r="F616" s="162" t="s">
        <v>1405</v>
      </c>
      <c r="G616" s="401"/>
      <c r="H616" s="401"/>
      <c r="I616" s="163" t="s">
        <v>1406</v>
      </c>
      <c r="J616" s="163" t="s">
        <v>1426</v>
      </c>
      <c r="K616" s="401"/>
      <c r="L616" s="405"/>
    </row>
    <row r="617" spans="1:12" ht="26.25" thickTop="1">
      <c r="A617" s="147" t="s">
        <v>300</v>
      </c>
      <c r="B617" s="148" t="s">
        <v>1427</v>
      </c>
      <c r="C617" s="149" t="s">
        <v>1428</v>
      </c>
      <c r="D617" s="148" t="s">
        <v>1429</v>
      </c>
      <c r="E617" s="148" t="s">
        <v>1430</v>
      </c>
      <c r="F617" s="149" t="s">
        <v>1431</v>
      </c>
      <c r="G617" s="149" t="s">
        <v>1432</v>
      </c>
      <c r="H617" s="148" t="s">
        <v>1433</v>
      </c>
      <c r="I617" s="165" t="s">
        <v>822</v>
      </c>
      <c r="J617" s="148" t="s">
        <v>1434</v>
      </c>
      <c r="K617" s="148" t="s">
        <v>1435</v>
      </c>
      <c r="L617" s="148" t="s">
        <v>1436</v>
      </c>
    </row>
    <row r="618" spans="1:12" ht="25.5">
      <c r="A618" s="147" t="s">
        <v>300</v>
      </c>
      <c r="B618" s="148" t="s">
        <v>301</v>
      </c>
      <c r="C618" s="149" t="s">
        <v>302</v>
      </c>
      <c r="D618" s="148" t="s">
        <v>1437</v>
      </c>
      <c r="E618" s="148" t="s">
        <v>1438</v>
      </c>
      <c r="F618" s="149" t="s">
        <v>1431</v>
      </c>
      <c r="G618" s="149" t="s">
        <v>284</v>
      </c>
      <c r="H618" s="148" t="s">
        <v>1439</v>
      </c>
      <c r="I618" s="166" t="s">
        <v>1422</v>
      </c>
      <c r="J618" s="148" t="s">
        <v>1332</v>
      </c>
      <c r="K618" s="148">
        <v>66025</v>
      </c>
      <c r="L618" s="148" t="s">
        <v>1440</v>
      </c>
    </row>
    <row r="619" spans="1:12" ht="25.5">
      <c r="A619" s="147" t="s">
        <v>300</v>
      </c>
      <c r="B619" s="148" t="s">
        <v>301</v>
      </c>
      <c r="C619" s="149" t="s">
        <v>815</v>
      </c>
      <c r="D619" s="148" t="s">
        <v>1437</v>
      </c>
      <c r="E619" s="148" t="s">
        <v>1441</v>
      </c>
      <c r="F619" s="149" t="s">
        <v>1431</v>
      </c>
      <c r="G619" s="148" t="s">
        <v>283</v>
      </c>
      <c r="H619" s="148" t="s">
        <v>307</v>
      </c>
      <c r="I619" s="166" t="s">
        <v>1422</v>
      </c>
      <c r="J619" s="148" t="s">
        <v>1236</v>
      </c>
      <c r="K619" s="148">
        <v>66026</v>
      </c>
      <c r="L619" s="148" t="s">
        <v>1442</v>
      </c>
    </row>
    <row r="620" spans="1:12" ht="25.5">
      <c r="A620" s="147" t="s">
        <v>300</v>
      </c>
      <c r="B620" s="148" t="s">
        <v>301</v>
      </c>
      <c r="C620" s="149" t="s">
        <v>1443</v>
      </c>
      <c r="D620" s="148" t="s">
        <v>1437</v>
      </c>
      <c r="E620" s="148" t="s">
        <v>1441</v>
      </c>
      <c r="F620" s="149" t="s">
        <v>1431</v>
      </c>
      <c r="G620" s="148" t="s">
        <v>282</v>
      </c>
      <c r="H620" s="148" t="s">
        <v>1444</v>
      </c>
      <c r="I620" s="166" t="s">
        <v>1412</v>
      </c>
      <c r="J620" s="148" t="s">
        <v>844</v>
      </c>
      <c r="K620" s="148" t="s">
        <v>1445</v>
      </c>
      <c r="L620" s="148" t="s">
        <v>1446</v>
      </c>
    </row>
    <row r="621" spans="1:12" ht="22.5" customHeight="1">
      <c r="A621" s="147" t="s">
        <v>300</v>
      </c>
      <c r="B621" s="148" t="s">
        <v>1427</v>
      </c>
      <c r="C621" s="149" t="s">
        <v>1447</v>
      </c>
      <c r="D621" s="148" t="s">
        <v>1448</v>
      </c>
      <c r="E621" s="148" t="s">
        <v>1449</v>
      </c>
      <c r="F621" s="149" t="s">
        <v>1431</v>
      </c>
      <c r="G621" s="148">
        <v>287</v>
      </c>
      <c r="H621" s="148" t="s">
        <v>1444</v>
      </c>
      <c r="I621" s="166" t="s">
        <v>1422</v>
      </c>
      <c r="J621" s="148" t="s">
        <v>1450</v>
      </c>
      <c r="K621" s="148">
        <v>30946</v>
      </c>
      <c r="L621" s="148" t="s">
        <v>1451</v>
      </c>
    </row>
    <row r="622" spans="1:12" ht="26.25" customHeight="1">
      <c r="A622" s="147" t="s">
        <v>300</v>
      </c>
      <c r="B622" s="148" t="s">
        <v>1427</v>
      </c>
      <c r="C622" s="149" t="s">
        <v>1447</v>
      </c>
      <c r="D622" s="148" t="s">
        <v>1448</v>
      </c>
      <c r="E622" s="148" t="s">
        <v>1449</v>
      </c>
      <c r="F622" s="149" t="s">
        <v>1431</v>
      </c>
      <c r="G622" s="148">
        <v>288</v>
      </c>
      <c r="H622" s="148" t="s">
        <v>1444</v>
      </c>
      <c r="I622" s="166" t="s">
        <v>1452</v>
      </c>
      <c r="J622" s="148" t="s">
        <v>1453</v>
      </c>
      <c r="K622" s="148">
        <v>30946</v>
      </c>
      <c r="L622" s="148" t="s">
        <v>1454</v>
      </c>
    </row>
    <row r="623" spans="1:12" ht="26.25" customHeight="1">
      <c r="A623" s="147" t="s">
        <v>300</v>
      </c>
      <c r="B623" s="148" t="s">
        <v>1427</v>
      </c>
      <c r="C623" s="149" t="s">
        <v>1447</v>
      </c>
      <c r="D623" s="148" t="s">
        <v>1448</v>
      </c>
      <c r="E623" s="148" t="s">
        <v>1449</v>
      </c>
      <c r="F623" s="149" t="s">
        <v>1431</v>
      </c>
      <c r="G623" s="148" t="s">
        <v>271</v>
      </c>
      <c r="H623" s="148" t="s">
        <v>1444</v>
      </c>
      <c r="I623" s="166" t="s">
        <v>1422</v>
      </c>
      <c r="J623" s="148" t="s">
        <v>818</v>
      </c>
      <c r="K623" s="148">
        <v>30946</v>
      </c>
      <c r="L623" s="148" t="s">
        <v>1454</v>
      </c>
    </row>
    <row r="624" ht="12.75">
      <c r="I624" s="167"/>
    </row>
    <row r="625" spans="3:9" ht="12.75">
      <c r="C625" s="10"/>
      <c r="F625" s="168"/>
      <c r="G625" s="173"/>
      <c r="I625" s="167"/>
    </row>
    <row r="626" ht="12.75">
      <c r="I626" s="167"/>
    </row>
    <row r="627" ht="12.75">
      <c r="I627" s="167"/>
    </row>
  </sheetData>
  <sheetProtection/>
  <mergeCells count="237">
    <mergeCell ref="A585:A586"/>
    <mergeCell ref="B585:B586"/>
    <mergeCell ref="C585:C586"/>
    <mergeCell ref="D585:D586"/>
    <mergeCell ref="L615:L616"/>
    <mergeCell ref="L585:L586"/>
    <mergeCell ref="A614:C614"/>
    <mergeCell ref="A615:A616"/>
    <mergeCell ref="B615:B616"/>
    <mergeCell ref="C615:C616"/>
    <mergeCell ref="K615:K616"/>
    <mergeCell ref="D615:D616"/>
    <mergeCell ref="E615:E616"/>
    <mergeCell ref="G615:G616"/>
    <mergeCell ref="E585:E586"/>
    <mergeCell ref="G585:G586"/>
    <mergeCell ref="H585:H586"/>
    <mergeCell ref="K585:K586"/>
    <mergeCell ref="H615:H616"/>
    <mergeCell ref="E534:E535"/>
    <mergeCell ref="E536:E537"/>
    <mergeCell ref="L534:L535"/>
    <mergeCell ref="L536:L537"/>
    <mergeCell ref="H536:H537"/>
    <mergeCell ref="F536:F537"/>
    <mergeCell ref="G536:G537"/>
    <mergeCell ref="F534:F535"/>
    <mergeCell ref="G534:G535"/>
    <mergeCell ref="K536:K537"/>
    <mergeCell ref="A536:A537"/>
    <mergeCell ref="B536:B537"/>
    <mergeCell ref="D536:D537"/>
    <mergeCell ref="A534:A535"/>
    <mergeCell ref="B534:B535"/>
    <mergeCell ref="D534:D535"/>
    <mergeCell ref="H534:H535"/>
    <mergeCell ref="K534:K535"/>
    <mergeCell ref="L429:L430"/>
    <mergeCell ref="A520:A522"/>
    <mergeCell ref="B520:B522"/>
    <mergeCell ref="D520:D522"/>
    <mergeCell ref="E520:E522"/>
    <mergeCell ref="F520:F522"/>
    <mergeCell ref="G520:G522"/>
    <mergeCell ref="H520:H522"/>
    <mergeCell ref="K520:K522"/>
    <mergeCell ref="A429:A430"/>
    <mergeCell ref="B429:B430"/>
    <mergeCell ref="D429:D430"/>
    <mergeCell ref="E429:E430"/>
    <mergeCell ref="H415:H416"/>
    <mergeCell ref="K415:K416"/>
    <mergeCell ref="G429:G430"/>
    <mergeCell ref="F427:F428"/>
    <mergeCell ref="G427:G428"/>
    <mergeCell ref="L415:L416"/>
    <mergeCell ref="L520:L522"/>
    <mergeCell ref="K427:K428"/>
    <mergeCell ref="L427:L428"/>
    <mergeCell ref="H429:H430"/>
    <mergeCell ref="B427:B428"/>
    <mergeCell ref="D427:D428"/>
    <mergeCell ref="E427:E428"/>
    <mergeCell ref="K429:K430"/>
    <mergeCell ref="F429:F430"/>
    <mergeCell ref="H427:H428"/>
    <mergeCell ref="A415:A416"/>
    <mergeCell ref="B415:B416"/>
    <mergeCell ref="D415:D416"/>
    <mergeCell ref="E415:E416"/>
    <mergeCell ref="F415:F416"/>
    <mergeCell ref="G415:G416"/>
    <mergeCell ref="A427:A428"/>
    <mergeCell ref="L137:L139"/>
    <mergeCell ref="A317:A318"/>
    <mergeCell ref="B317:B318"/>
    <mergeCell ref="D317:D318"/>
    <mergeCell ref="E317:E318"/>
    <mergeCell ref="F317:F318"/>
    <mergeCell ref="G317:G318"/>
    <mergeCell ref="H317:H318"/>
    <mergeCell ref="K317:K318"/>
    <mergeCell ref="L317:L318"/>
    <mergeCell ref="K132:K133"/>
    <mergeCell ref="L132:L133"/>
    <mergeCell ref="A137:A139"/>
    <mergeCell ref="B137:B139"/>
    <mergeCell ref="D137:D139"/>
    <mergeCell ref="E137:E139"/>
    <mergeCell ref="F137:F139"/>
    <mergeCell ref="G137:G139"/>
    <mergeCell ref="H137:H139"/>
    <mergeCell ref="K137:K139"/>
    <mergeCell ref="H130:H131"/>
    <mergeCell ref="K130:K131"/>
    <mergeCell ref="L130:L131"/>
    <mergeCell ref="A132:A133"/>
    <mergeCell ref="B132:B133"/>
    <mergeCell ref="D132:D133"/>
    <mergeCell ref="E132:E133"/>
    <mergeCell ref="F132:F133"/>
    <mergeCell ref="G132:G133"/>
    <mergeCell ref="H132:H133"/>
    <mergeCell ref="A130:A131"/>
    <mergeCell ref="B130:B131"/>
    <mergeCell ref="D130:D131"/>
    <mergeCell ref="E130:E131"/>
    <mergeCell ref="F130:F131"/>
    <mergeCell ref="G130:G131"/>
    <mergeCell ref="L121:L122"/>
    <mergeCell ref="A123:A128"/>
    <mergeCell ref="B123:B128"/>
    <mergeCell ref="D123:D128"/>
    <mergeCell ref="E123:E128"/>
    <mergeCell ref="F123:F128"/>
    <mergeCell ref="G123:G128"/>
    <mergeCell ref="H123:H128"/>
    <mergeCell ref="K123:K128"/>
    <mergeCell ref="L123:L128"/>
    <mergeCell ref="K114:K120"/>
    <mergeCell ref="L114:L120"/>
    <mergeCell ref="A121:A122"/>
    <mergeCell ref="B121:B122"/>
    <mergeCell ref="D121:D122"/>
    <mergeCell ref="E121:E122"/>
    <mergeCell ref="F121:F122"/>
    <mergeCell ref="G121:G122"/>
    <mergeCell ref="H121:H122"/>
    <mergeCell ref="K121:K122"/>
    <mergeCell ref="H110:H112"/>
    <mergeCell ref="K110:K112"/>
    <mergeCell ref="L110:L112"/>
    <mergeCell ref="A114:A120"/>
    <mergeCell ref="B114:B120"/>
    <mergeCell ref="D114:D120"/>
    <mergeCell ref="E114:E120"/>
    <mergeCell ref="F114:F120"/>
    <mergeCell ref="G114:G120"/>
    <mergeCell ref="H114:H120"/>
    <mergeCell ref="A110:A112"/>
    <mergeCell ref="B110:B112"/>
    <mergeCell ref="D110:D112"/>
    <mergeCell ref="E110:E112"/>
    <mergeCell ref="F110:F112"/>
    <mergeCell ref="G110:G112"/>
    <mergeCell ref="L100:L106"/>
    <mergeCell ref="A107:A109"/>
    <mergeCell ref="B107:B109"/>
    <mergeCell ref="D107:D109"/>
    <mergeCell ref="E107:E109"/>
    <mergeCell ref="F107:F109"/>
    <mergeCell ref="G107:G109"/>
    <mergeCell ref="H107:H109"/>
    <mergeCell ref="K107:K109"/>
    <mergeCell ref="L107:L109"/>
    <mergeCell ref="K68:K72"/>
    <mergeCell ref="L68:L72"/>
    <mergeCell ref="A100:A106"/>
    <mergeCell ref="B100:B106"/>
    <mergeCell ref="D100:D106"/>
    <mergeCell ref="E100:E106"/>
    <mergeCell ref="F100:F106"/>
    <mergeCell ref="G100:G106"/>
    <mergeCell ref="H100:H106"/>
    <mergeCell ref="K100:K106"/>
    <mergeCell ref="H55:H56"/>
    <mergeCell ref="K55:K56"/>
    <mergeCell ref="L55:L56"/>
    <mergeCell ref="A68:A72"/>
    <mergeCell ref="B68:B72"/>
    <mergeCell ref="D68:D72"/>
    <mergeCell ref="E68:E72"/>
    <mergeCell ref="F68:F72"/>
    <mergeCell ref="G68:G72"/>
    <mergeCell ref="H68:H72"/>
    <mergeCell ref="A55:A56"/>
    <mergeCell ref="B55:B56"/>
    <mergeCell ref="D55:D56"/>
    <mergeCell ref="E55:E56"/>
    <mergeCell ref="F55:F56"/>
    <mergeCell ref="G55:G56"/>
    <mergeCell ref="L45:L46"/>
    <mergeCell ref="A47:A48"/>
    <mergeCell ref="B47:B48"/>
    <mergeCell ref="D47:D48"/>
    <mergeCell ref="E47:E48"/>
    <mergeCell ref="F47:F48"/>
    <mergeCell ref="G47:G48"/>
    <mergeCell ref="H47:H48"/>
    <mergeCell ref="K47:K48"/>
    <mergeCell ref="L47:L48"/>
    <mergeCell ref="A45:A46"/>
    <mergeCell ref="B45:B46"/>
    <mergeCell ref="D45:D46"/>
    <mergeCell ref="E45:E46"/>
    <mergeCell ref="F42:F44"/>
    <mergeCell ref="G42:G44"/>
    <mergeCell ref="A42:A44"/>
    <mergeCell ref="B42:B44"/>
    <mergeCell ref="D42:D44"/>
    <mergeCell ref="E42:E44"/>
    <mergeCell ref="K42:K44"/>
    <mergeCell ref="L42:L44"/>
    <mergeCell ref="D36:D39"/>
    <mergeCell ref="E36:E39"/>
    <mergeCell ref="F36:F39"/>
    <mergeCell ref="H42:H44"/>
    <mergeCell ref="F45:F46"/>
    <mergeCell ref="G45:G46"/>
    <mergeCell ref="H45:H46"/>
    <mergeCell ref="I4:J4"/>
    <mergeCell ref="K31:K32"/>
    <mergeCell ref="L31:L32"/>
    <mergeCell ref="H36:H39"/>
    <mergeCell ref="K36:K39"/>
    <mergeCell ref="L36:L39"/>
    <mergeCell ref="K45:K46"/>
    <mergeCell ref="A4:A5"/>
    <mergeCell ref="B4:B5"/>
    <mergeCell ref="C4:C5"/>
    <mergeCell ref="G36:G39"/>
    <mergeCell ref="G4:G5"/>
    <mergeCell ref="H4:H5"/>
    <mergeCell ref="G31:G32"/>
    <mergeCell ref="H31:H32"/>
    <mergeCell ref="A36:A39"/>
    <mergeCell ref="B36:B39"/>
    <mergeCell ref="D4:D5"/>
    <mergeCell ref="E4:E5"/>
    <mergeCell ref="F4:F5"/>
    <mergeCell ref="K4:K5"/>
    <mergeCell ref="L4:L5"/>
    <mergeCell ref="A31:A32"/>
    <mergeCell ref="B31:B32"/>
    <mergeCell ref="D31:D32"/>
    <mergeCell ref="E31:E32"/>
    <mergeCell ref="F31:F32"/>
  </mergeCells>
  <printOptions/>
  <pageMargins left="0.7086614173228347" right="0.7086614173228347" top="0.7480314960629921" bottom="0.7480314960629921" header="0.31496062992125984" footer="0.31496062992125984"/>
  <pageSetup firstPageNumber="172" useFirstPageNumber="1"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</cp:lastModifiedBy>
  <cp:lastPrinted>2010-03-12T10:24:39Z</cp:lastPrinted>
  <dcterms:created xsi:type="dcterms:W3CDTF">2000-11-14T15:34:08Z</dcterms:created>
  <dcterms:modified xsi:type="dcterms:W3CDTF">2010-03-12T10:33:00Z</dcterms:modified>
  <cp:category/>
  <cp:version/>
  <cp:contentType/>
  <cp:contentStatus/>
</cp:coreProperties>
</file>