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73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'Arkusz1'!$A$1:$T$274</definedName>
    <definedName name="_xlnm.Print_Titles" localSheetId="0">'Arkusz1'!$6:$6</definedName>
  </definedNames>
  <calcPr fullCalcOnLoad="1" fullPrecision="0"/>
</workbook>
</file>

<file path=xl/sharedStrings.xml><?xml version="1.0" encoding="utf-8"?>
<sst xmlns="http://schemas.openxmlformats.org/spreadsheetml/2006/main" count="444" uniqueCount="208">
  <si>
    <t>.010</t>
  </si>
  <si>
    <t>.01005</t>
  </si>
  <si>
    <t>.020</t>
  </si>
  <si>
    <t>ROLNICTWO I ŁOWIECTWO</t>
  </si>
  <si>
    <t>LEŚNICTWO</t>
  </si>
  <si>
    <t>GOSPODARKA MIESZKANIOWA</t>
  </si>
  <si>
    <t>Gospodarka gruntami i nieruchomościami</t>
  </si>
  <si>
    <t>DZIAŁALNOŚĆ USŁUGOWA</t>
  </si>
  <si>
    <t>Prace geodezyjne i kartograficzne</t>
  </si>
  <si>
    <t>Nadzór budowlany</t>
  </si>
  <si>
    <t>ADMINISTRACJA PUBLICZNA</t>
  </si>
  <si>
    <t>Urzędy Wojewódzkie</t>
  </si>
  <si>
    <t>OCHRONA ZDROWIA</t>
  </si>
  <si>
    <t>OPIEKA SPOŁECZNA</t>
  </si>
  <si>
    <t>Placówki opiekuńczo - wychowawcze</t>
  </si>
  <si>
    <t>Domy Pomocy Społecznej</t>
  </si>
  <si>
    <t>Rodziny zastępcze</t>
  </si>
  <si>
    <t>RÓŻNE ROZLICZENIA</t>
  </si>
  <si>
    <t>OŚWIATA I WYCHOWANIE</t>
  </si>
  <si>
    <t>Licea ogólnokształcące</t>
  </si>
  <si>
    <t>EDUKACYJNA OPIEKA WYCHOWAWCZA</t>
  </si>
  <si>
    <t>Internaty i bursy szkolne</t>
  </si>
  <si>
    <t>Starostwo Powiatowe</t>
  </si>
  <si>
    <t>Wpływy z opłaty komunikacyjnej</t>
  </si>
  <si>
    <t>Pozostałe odsetki</t>
  </si>
  <si>
    <t>Podatek dochodowy od osób fizycznych</t>
  </si>
  <si>
    <t>Subwencje ogólne z budżetu państwa</t>
  </si>
  <si>
    <t>Wpływy z usług</t>
  </si>
  <si>
    <t>Różne rozliczenia finansowe</t>
  </si>
  <si>
    <t>Dz.</t>
  </si>
  <si>
    <t>Prace urządzeniowe na potrzeby rolnictwa</t>
  </si>
  <si>
    <t>WYSZCZEGÓLNIENIE DOCHODU BUDŻETOWEGO</t>
  </si>
  <si>
    <t>R.</t>
  </si>
  <si>
    <t>Część wyrównawcza sub. ogólnej dla powiatów</t>
  </si>
  <si>
    <t>P.</t>
  </si>
  <si>
    <t>Zesp. do spraw orzekania o stopniu niepełnosp.</t>
  </si>
  <si>
    <t>Szkoły artystyczne</t>
  </si>
  <si>
    <t xml:space="preserve">Dotacje celowe otrzymane  z budżetu państwa na realizację zadań własnych powiatu </t>
  </si>
  <si>
    <t>.02001</t>
  </si>
  <si>
    <t>Gospodarka leśna</t>
  </si>
  <si>
    <t>Szkoły zawodowe</t>
  </si>
  <si>
    <t xml:space="preserve">Wpływy z tytułu pomocy finansowej  udzielonej między jednostkami samorządu terytorialnego  na dofinansowanie  własnych zadań bieżących </t>
  </si>
  <si>
    <t xml:space="preserve">Środki na finansowanie własnych zadań bieżących gmin ( związków gmin ) , powiatów    ( związków powiatów ) , samorządów województw , pozyskane z innych źródeł </t>
  </si>
  <si>
    <t xml:space="preserve">Dotacje celowe otrzymane  z budżetu państwa na zadania bieżące  z zakresu administracji rządowej oraz inne zadania zlecone ustawami realizowane przez powiat 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</si>
  <si>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</si>
  <si>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>Składki  na  ubezpieczenia  zdrowotne  oraz  świadczenia dla osób nie objętych obowiązkiem ubez. społ.</t>
  </si>
  <si>
    <t>.0750</t>
  </si>
  <si>
    <t xml:space="preserve">POZOSTAŁE  ZADANIA  W  ZAKRESIE  POLITYKI  SPOŁECZNEJ </t>
  </si>
  <si>
    <t>.0920</t>
  </si>
  <si>
    <t>.0830</t>
  </si>
  <si>
    <t>.0010</t>
  </si>
  <si>
    <t>.0020</t>
  </si>
  <si>
    <t xml:space="preserve">Podatek dochodowy od osób prawnych </t>
  </si>
  <si>
    <t xml:space="preserve">Część równoważąca  subw. ogólnej dla powiatów </t>
  </si>
  <si>
    <t>.0420</t>
  </si>
  <si>
    <t>.0970</t>
  </si>
  <si>
    <t xml:space="preserve">Wpływy  z  różnych  dochodów </t>
  </si>
  <si>
    <t>Dochody  jednostek  samorządu  terytorialnego  związane   z  realizacją zadań  z  zakresu  administracji rządowej oraz innych zadań zleconych ustawami</t>
  </si>
  <si>
    <t xml:space="preserve">Dotacje celowe przekazane z budżetu państwa   na  zadania bieżące realizowane przez powiat  na podstawie porozumień  z organami administracji rządowej </t>
  </si>
  <si>
    <t xml:space="preserve">Powiatowe  Urzędy  Pracy  </t>
  </si>
  <si>
    <t xml:space="preserve">Pomoc materialna dla uczniów </t>
  </si>
  <si>
    <t>Dotacje celowe otrzymane od samorządu województwa na zadania bieżące realizowane na podstawie porozumień (umów) między j.s.t.</t>
  </si>
  <si>
    <t xml:space="preserve">Wpływy  z  opłat  za  zarząd ,użytkowanie i  użytkowanie  wieczyste  nieruchomości </t>
  </si>
  <si>
    <t xml:space="preserve">Powiatowe  Centrum  Pomocy  Rodzinie </t>
  </si>
  <si>
    <t xml:space="preserve">Część oświatowa subw. ogólnej dla jednostek   samorządu  terytorialnego </t>
  </si>
  <si>
    <t xml:space="preserve"> </t>
  </si>
  <si>
    <t>.01008</t>
  </si>
  <si>
    <t xml:space="preserve">Melioracje  wodne </t>
  </si>
  <si>
    <t>.0590</t>
  </si>
  <si>
    <t xml:space="preserve">Wpływy  z   usług </t>
  </si>
  <si>
    <t xml:space="preserve">Pozostałe  odsetki </t>
  </si>
  <si>
    <t xml:space="preserve">Szkolnictwo  wyższe </t>
  </si>
  <si>
    <t xml:space="preserve">Pomoc  materialna  dla  studentów </t>
  </si>
  <si>
    <t>Dotacje celowe  otrzymane  z powiatu  na  zadania  bieżące  realizowane  na  podstawie  porozumień (umów między  jednostkami  samorządu  terytorialnego .</t>
  </si>
  <si>
    <t>Opracowania geodezyjne i kartograficzne</t>
  </si>
  <si>
    <t xml:space="preserve">Wpływy  z  opłat  za  koncesje  i  licencje  </t>
  </si>
  <si>
    <t>.0690</t>
  </si>
  <si>
    <t xml:space="preserve">Wpływy z różnych  opłat </t>
  </si>
  <si>
    <t>TRANSPORT I ŁĄCZNOŚĆ</t>
  </si>
  <si>
    <t>Drogi publiczne powiatowe</t>
  </si>
  <si>
    <t xml:space="preserve">RAZEM PROGNOZOWANE  DOCHODY </t>
  </si>
  <si>
    <t xml:space="preserve">Pozostała  działalność </t>
  </si>
  <si>
    <t xml:space="preserve">Ośrodki  wsparcia </t>
  </si>
  <si>
    <t xml:space="preserve">BUDŻET   2007 </t>
  </si>
  <si>
    <t xml:space="preserve">DOCHODY OD OSÓB PRAWN. , OSÓB FIZYCZNYCH  I  INNYCH  JEDNOSTEK  NIE  POSIADAJĄCYCH  OSOBOWOŚCI  PRAWNEJ </t>
  </si>
  <si>
    <t>Udziały  powiatów w  podatkach  stanowiących dochody  budżetu państwa</t>
  </si>
  <si>
    <t>Środki  Funduszu  Pracy  otrzymane  przez  powiat   z  przeznaczeniem   na   finansowanie   wynagrodzenia   i  składek   na  ubezpieczenia  społeczne pracowników  powiatowego  urzędu  pracy .</t>
  </si>
  <si>
    <t>.0470</t>
  </si>
  <si>
    <t>.0490</t>
  </si>
  <si>
    <t xml:space="preserve">Uzupełnienie  subwencji ogólnej  dla  j.s.t </t>
  </si>
  <si>
    <t>Środki  na  inwestycje  rozpoczęte  przed  dniem  1  stycznia  1999  r.</t>
  </si>
  <si>
    <t>Dotacje otrzymane   z   funduszy  celowych na  finansowanie   lub   dofinansowanie    kosztów   realizacji   inwestycji   i  zakupów  inwestycyjnych j.s.f.p</t>
  </si>
  <si>
    <t xml:space="preserve">Dotacje celowe otrzymane  z budżetu państwa  na  inwestycje  i  zakupy  inwestycyjne    z zakresu administracji rządowej oraz inne zadania zlecone ustawami realizowane przez powiat </t>
  </si>
  <si>
    <t xml:space="preserve">Grzywny i inne kary pieniężne od  osób prawnych i innych  jednostek organizacyjnych </t>
  </si>
  <si>
    <t>Dotacje celowe otrzymane z samorządu województwa na inwestycje i zakupy inwestycyjne realizowane na podstawie porozumień (umów) między jednostkami samorządu terytorialnego  </t>
  </si>
  <si>
    <t>Dotacje celowe otrzymane z budżetu państwa na inwestycje i zakupy inwestycyjne realizowane przez powiat na podstawie porozumień z organami administracji rządowej  </t>
  </si>
  <si>
    <t xml:space="preserve">Kolonie  i  obozy   dla  młodzieży polonijnej   w  kraju </t>
  </si>
  <si>
    <t xml:space="preserve">Środki  na   finansowanie  własnych  inwestycji  gmin (  związków  gmin )  ,powiatów I związków  powiatów ) ,  samorządów  województw ,pozyskane  z innych  źródeł </t>
  </si>
  <si>
    <t xml:space="preserve">Dotacje celowe otrzymane    z budżetu państwa na realizacje  inwestycji  i  zakupów  inwestycyjnych  własnych powiatu </t>
  </si>
  <si>
    <t>.0580</t>
  </si>
  <si>
    <t>Dotacje celowe otrzymane z gminy na zadania bieżące realizowane na podstawie porozumień (umów) między jednostkami samorządu terytorialnego  </t>
  </si>
  <si>
    <t>Dotacje celowe otrzymane z gminy na inwestycje i zakupy inwestycyjne realizowane na podstawie porozumień (umów) między jednostkami samorządu terytorialnego  </t>
  </si>
  <si>
    <t xml:space="preserve">Poradnie psychologiczno -pedagogiczne, w  tym  poradnie  specjalistyczne </t>
  </si>
  <si>
    <t xml:space="preserve">Środki   na  uzupełnienie   dochodów </t>
  </si>
  <si>
    <t xml:space="preserve">Pozostała   działalność </t>
  </si>
  <si>
    <t>0750</t>
  </si>
  <si>
    <t>0830</t>
  </si>
  <si>
    <t>0920</t>
  </si>
  <si>
    <t>0970</t>
  </si>
  <si>
    <t>0450</t>
  </si>
  <si>
    <t>0870</t>
  </si>
  <si>
    <t>0910</t>
  </si>
  <si>
    <t>2360</t>
  </si>
  <si>
    <t>0690</t>
  </si>
  <si>
    <t>0</t>
  </si>
  <si>
    <t>142,47</t>
  </si>
  <si>
    <t>2073,65</t>
  </si>
  <si>
    <t>0680</t>
  </si>
  <si>
    <t>Wpływy z różnych dochodów</t>
  </si>
  <si>
    <t>Odsetki od nieterminowych wpłat z tytułu podatków i opłat</t>
  </si>
  <si>
    <t>Dochody jednostek samorządu terytorialnego związane z realizacją zadań z zakresu administracji rządowej oraz innych zadań zleconych ustawami</t>
  </si>
  <si>
    <t>Wpływy z różnych opłat</t>
  </si>
  <si>
    <t>Wpływy z opłaty administracyjnej za czynności urzędowe</t>
  </si>
  <si>
    <t>Wpływy ze sprzedaży składników majątkowych</t>
  </si>
  <si>
    <t>Wpływy od rodziców z tytułu odpłatności za utrzymanie dzieci (wychowanków) w placówkach opiekuńczo-wychowawczych</t>
  </si>
  <si>
    <t xml:space="preserve">Wpływy  ze  sprzedaży  składników  majątkowych </t>
  </si>
  <si>
    <t xml:space="preserve">%  </t>
  </si>
  <si>
    <t xml:space="preserve">% </t>
  </si>
  <si>
    <t xml:space="preserve">Szpitale  publiczne </t>
  </si>
  <si>
    <t>WYKONANIE   30.06.2009 R.</t>
  </si>
  <si>
    <t xml:space="preserve">BUDŻET  30.06. 2008 </t>
  </si>
  <si>
    <t xml:space="preserve">BUDŻET 31.12.  2008 </t>
  </si>
  <si>
    <t xml:space="preserve">BUDŻET  30.06 2009 </t>
  </si>
  <si>
    <t>.2380</t>
  </si>
  <si>
    <t>.0870</t>
  </si>
  <si>
    <t>2008</t>
  </si>
  <si>
    <t>2009</t>
  </si>
  <si>
    <t>2320</t>
  </si>
  <si>
    <t>.2008</t>
  </si>
  <si>
    <t>.2009</t>
  </si>
  <si>
    <t>6208</t>
  </si>
  <si>
    <t>6209</t>
  </si>
  <si>
    <t>Wpływy z tytułu pomocy finansowej udzielanej między jednostkami samorządu terytorialnego na dofinansowanie własnych zadań inwestycyjnych i zakupów inwestycyjnych  </t>
  </si>
  <si>
    <t>Dotacje rozwojowe</t>
  </si>
  <si>
    <t xml:space="preserve">Dotacje celowe otrzymane    z budżetu państwa na   inwestycje  i  zakupy  inwestycyjnych  własnych powiatu </t>
  </si>
  <si>
    <t xml:space="preserve">Dotacje celowe otrzymane    z budżetu państwa na   inwestycje i  zakupy  inwestycyjne    z  zakresu   administracji  rządowej   oraz  inne  zadania  zlecone   ustawami realizowane  przez  powiat </t>
  </si>
  <si>
    <t>Obrona Narodowa</t>
  </si>
  <si>
    <t>Pozostałe wydatki obronne</t>
  </si>
  <si>
    <t xml:space="preserve">Dotacje  rozwojowe oraz  środki  na  sfinansowanie  wspólnej  polityki  rolnej </t>
  </si>
  <si>
    <t>Dotacje  rozwojowe</t>
  </si>
  <si>
    <t>Kultura i ochrona dziedzictwa narodowego</t>
  </si>
  <si>
    <t>Wpływy do budżetu części zysku gospodarstwa pomocniczego</t>
  </si>
  <si>
    <t>Środki na dofinansowanie własnych zadań bieżących gmin (związków gmin), powiatów (związków powiatów), samorządów województw, pozyskane z innych źródeł</t>
  </si>
  <si>
    <t>Biblioteki</t>
  </si>
  <si>
    <t>Pozostała działalność</t>
  </si>
  <si>
    <t>Dotacje otrzymane z funduszy celowych na realizację zadań bieżących jednostek sektora finansów publicznych</t>
  </si>
  <si>
    <t>.0910</t>
  </si>
  <si>
    <t>0,00</t>
  </si>
  <si>
    <t>Gimnazja specjalne</t>
  </si>
  <si>
    <t>Wpływy z ze sprzedaży składników majątkowych</t>
  </si>
  <si>
    <t>Wpływy  z  innych  lokalnych  opłat  pobieranych  przez  j.s.t. na  podstawie  odrębnych  ustaw</t>
  </si>
  <si>
    <t xml:space="preserve">PRZEWIDYWANE  WYKONANIE BUDŻETU  NA  31.12.2009 </t>
  </si>
  <si>
    <t>Wykonanie 30.06.2008</t>
  </si>
  <si>
    <t>Wykonanie 31.12.2007 R.</t>
  </si>
  <si>
    <t>Wykonanie 31.12.2008 R.</t>
  </si>
  <si>
    <t xml:space="preserve">Dotacje celowe otrzymane    z budżetu państwa na realizację  inwestycji  i  zakupów  inwestycyjnych  własnych powiatu </t>
  </si>
  <si>
    <t xml:space="preserve">Środki  na  inwestycje  na  drogach   publicznych  powiatowych  i  wojewódzkiej   oraz  na   drogach  powiatowych ,  wojewódzkich  i  krajowych   w  granicach   administracyjnych  miast  na  prawach  powiatu </t>
  </si>
  <si>
    <t xml:space="preserve">Wpływy z różnych  dochodów </t>
  </si>
  <si>
    <t>Dotacje celowe otrzymane z powiatu na zadania bieżące realizowane na podstawie porozumień (umów) między j.s.t.</t>
  </si>
  <si>
    <t>Wpływy z innych lokalnych opłat pobieranych przez jednostki samorządu terytorialnego na podstawie odrębnych ustaw  </t>
  </si>
  <si>
    <t>Wpływy z innych opłat stanowiących dochody jednostek samorządu terytorialnego na podstawie ustaw  </t>
  </si>
  <si>
    <t>Wpływy do budżetu części zysku gospodarstwa pomocniczego  </t>
  </si>
  <si>
    <t>Kwalifikacja  wojskowa</t>
  </si>
  <si>
    <t>GOSPODARKA  KOMUNALNA I  OCHRONA ŚRODOWISKA</t>
  </si>
  <si>
    <t>Wpływy  i wydatki  związane  z  gromadzeniem  środków   z  opłat  i  kar   za  korzystanie  ze  środowiska</t>
  </si>
  <si>
    <t xml:space="preserve">Wpływy z  różnych dochodów </t>
  </si>
  <si>
    <t xml:space="preserve"> Wpływy   z różnych  opłat </t>
  </si>
  <si>
    <t>2007</t>
  </si>
  <si>
    <t>w  tym  :</t>
  </si>
  <si>
    <t xml:space="preserve">DPS Browina </t>
  </si>
  <si>
    <t>"Czego Jaś się nie nauczy… - wzbogacenie oferty edukacyjnej szkół realizujących kształcenie ogólne z terenu powiatu toruńskiego w roku szkolnym 2009/2010"</t>
  </si>
  <si>
    <t>PCPR   w  Toruniu</t>
  </si>
  <si>
    <t>6207</t>
  </si>
  <si>
    <t>„ Przebudowa  i  dostosowanie   do  obowiązujących   standardów dla  Domu  Pomocy  Społecznej   budynku  Zespołu   nr   2   DPS   w  Browinie „  .</t>
  </si>
  <si>
    <t>realizuje   Starostwo Powiatowe</t>
  </si>
  <si>
    <t>w  tym   program  UE</t>
  </si>
  <si>
    <t>Szkoła innowacyjna i konkurencyjna - dostosowanie oferty szkolnictwa zawodowego do wymagań lokalnego rynku pracy"-  SP  Toruń</t>
  </si>
  <si>
    <t xml:space="preserve">%  WYKONANIA </t>
  </si>
  <si>
    <t>Dotacje celowe w ramach programów finansowanych z udziałem środków europejskich oraz środków, o których mowa w art. 5 ust. 1 pkt. 3 oraz ust. 3 pkt. 5 i 6 ustawy, lub płatności w ramach budżetu środków europejskich </t>
  </si>
  <si>
    <t>Dotacje celowe w ramach programów finansowanych z udziałem środków europejskich oraz środków, o których mowa w art. 5 ust. 1 pkt. 3 oraz ust. 3 pkt. 5 i 6 ustawy, lub płatności w ramach budżetu środków europejskich</t>
  </si>
  <si>
    <t>Lepsza szkoła, lepszy zawód - wzmocnienie oferty edukacyjnej szkolnictwa zawodowego w powiecie toruńskim w roku szkolnym 2009/2010</t>
  </si>
  <si>
    <t>Zał. nr 1 do uchwały Zarządu Powiatu Toruńskiego</t>
  </si>
  <si>
    <t>w sprawie wykonania budżetu na dzień 30.06.2010r.</t>
  </si>
  <si>
    <t>WYKONANIE DOCHODÓW BUDŻETOWYCH NA DZIEŃ 30.06.2010</t>
  </si>
  <si>
    <t>BUDŻET 30.06.2010R.</t>
  </si>
  <si>
    <t>WYKONANIE  30.06.2010R.</t>
  </si>
  <si>
    <t>245</t>
  </si>
  <si>
    <t>563</t>
  </si>
  <si>
    <t>1)</t>
  </si>
  <si>
    <t>2)</t>
  </si>
  <si>
    <t>X</t>
  </si>
  <si>
    <t>Nigdy  nie  jest  za  późno  na  naukę  …..</t>
  </si>
  <si>
    <t>Atrakcyjna  szkoła …..</t>
  </si>
  <si>
    <t>r</t>
  </si>
  <si>
    <t>kontrola  wykonania    zbiorczo :</t>
  </si>
  <si>
    <t>Dobre  doradztwo ……..</t>
  </si>
  <si>
    <t>ok.</t>
  </si>
  <si>
    <t>Starostwo Powiatowe w Toruniu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</si>
</sst>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6"/>
      <name val="Arial CE"/>
      <family val="2"/>
    </font>
    <font>
      <u val="single"/>
      <sz val="9"/>
      <name val="Arial CE"/>
      <family val="0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10" fillId="0" borderId="0" xfId="0" applyNumberFormat="1" applyFont="1" applyFill="1" applyBorder="1" applyAlignment="1">
      <alignment horizontal="center" vertical="center" shrinkToFit="1"/>
    </xf>
    <xf numFmtId="1" fontId="11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3" fontId="4" fillId="0" borderId="10" xfId="0" applyNumberFormat="1" applyFont="1" applyFill="1" applyBorder="1" applyAlignment="1">
      <alignment horizontal="center" vertical="center" wrapText="1" shrinkToFit="1"/>
    </xf>
    <xf numFmtId="3" fontId="4" fillId="33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3" fontId="3" fillId="0" borderId="10" xfId="0" applyNumberFormat="1" applyFont="1" applyFill="1" applyBorder="1" applyAlignment="1">
      <alignment horizontal="center" vertical="center" wrapText="1" shrinkToFit="1"/>
    </xf>
    <xf numFmtId="3" fontId="3" fillId="33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3" fontId="2" fillId="0" borderId="10" xfId="0" applyNumberFormat="1" applyFont="1" applyFill="1" applyBorder="1" applyAlignment="1">
      <alignment horizontal="center" vertical="center" wrapText="1" shrinkToFit="1"/>
    </xf>
    <xf numFmtId="3" fontId="2" fillId="33" borderId="10" xfId="0" applyNumberFormat="1" applyFont="1" applyFill="1" applyBorder="1" applyAlignment="1">
      <alignment horizontal="center" vertical="center" wrapText="1" shrinkToFi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 shrinkToFit="1"/>
    </xf>
    <xf numFmtId="3" fontId="3" fillId="33" borderId="10" xfId="0" applyNumberFormat="1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1" fontId="10" fillId="0" borderId="10" xfId="0" applyNumberFormat="1" applyFont="1" applyFill="1" applyBorder="1" applyAlignment="1">
      <alignment horizontal="center" vertical="center" wrapText="1" shrinkToFit="1"/>
    </xf>
    <xf numFmtId="3" fontId="10" fillId="0" borderId="10" xfId="0" applyNumberFormat="1" applyFont="1" applyFill="1" applyBorder="1" applyAlignment="1">
      <alignment horizontal="center" vertical="center" wrapText="1" shrinkToFit="1"/>
    </xf>
    <xf numFmtId="3" fontId="10" fillId="35" borderId="10" xfId="0" applyNumberFormat="1" applyFont="1" applyFill="1" applyBorder="1" applyAlignment="1">
      <alignment horizontal="center" vertical="center" wrapText="1" shrinkToFit="1"/>
    </xf>
    <xf numFmtId="3" fontId="10" fillId="33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1" fontId="11" fillId="0" borderId="10" xfId="0" applyNumberFormat="1" applyFont="1" applyFill="1" applyBorder="1" applyAlignment="1">
      <alignment horizontal="center" vertical="center" wrapText="1" shrinkToFit="1"/>
    </xf>
    <xf numFmtId="3" fontId="11" fillId="0" borderId="10" xfId="0" applyNumberFormat="1" applyFont="1" applyFill="1" applyBorder="1" applyAlignment="1">
      <alignment horizontal="center" vertical="center" wrapText="1" shrinkToFit="1"/>
    </xf>
    <xf numFmtId="3" fontId="11" fillId="35" borderId="10" xfId="0" applyNumberFormat="1" applyFont="1" applyFill="1" applyBorder="1" applyAlignment="1">
      <alignment horizontal="center" vertical="center" wrapText="1" shrinkToFit="1"/>
    </xf>
    <xf numFmtId="3" fontId="11" fillId="33" borderId="10" xfId="0" applyNumberFormat="1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left" vertical="center" wrapText="1" indent="2"/>
    </xf>
    <xf numFmtId="164" fontId="2" fillId="33" borderId="10" xfId="42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3" fontId="2" fillId="34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3" fontId="2" fillId="37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3" fontId="2" fillId="37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 horizontal="center" vertical="center" wrapText="1"/>
    </xf>
    <xf numFmtId="3" fontId="4" fillId="37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3" fontId="3" fillId="37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 shrinkToFit="1"/>
    </xf>
    <xf numFmtId="3" fontId="4" fillId="0" borderId="10" xfId="0" applyNumberFormat="1" applyFont="1" applyBorder="1" applyAlignment="1">
      <alignment horizontal="center" vertical="center" wrapText="1" shrinkToFit="1"/>
    </xf>
    <xf numFmtId="3" fontId="4" fillId="36" borderId="10" xfId="0" applyNumberFormat="1" applyFont="1" applyFill="1" applyBorder="1" applyAlignment="1">
      <alignment horizontal="center" vertical="center" wrapText="1" shrinkToFit="1"/>
    </xf>
    <xf numFmtId="3" fontId="4" fillId="37" borderId="10" xfId="0" applyNumberFormat="1" applyFont="1" applyFill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 shrinkToFit="1"/>
    </xf>
    <xf numFmtId="3" fontId="3" fillId="0" borderId="10" xfId="0" applyNumberFormat="1" applyFont="1" applyBorder="1" applyAlignment="1">
      <alignment horizontal="center" vertical="center" wrapText="1" shrinkToFit="1"/>
    </xf>
    <xf numFmtId="3" fontId="3" fillId="36" borderId="10" xfId="0" applyNumberFormat="1" applyFont="1" applyFill="1" applyBorder="1" applyAlignment="1">
      <alignment horizontal="center" vertical="center" wrapText="1" shrinkToFit="1"/>
    </xf>
    <xf numFmtId="3" fontId="3" fillId="37" borderId="10" xfId="0" applyNumberFormat="1" applyFont="1" applyFill="1" applyBorder="1" applyAlignment="1">
      <alignment horizontal="center" vertical="center" wrapText="1" shrinkToFit="1"/>
    </xf>
    <xf numFmtId="1" fontId="2" fillId="0" borderId="10" xfId="0" applyNumberFormat="1" applyFont="1" applyBorder="1" applyAlignment="1">
      <alignment horizontal="center" vertical="center" wrapText="1" shrinkToFit="1"/>
    </xf>
    <xf numFmtId="3" fontId="2" fillId="0" borderId="10" xfId="0" applyNumberFormat="1" applyFont="1" applyBorder="1" applyAlignment="1">
      <alignment horizontal="center" vertical="center" wrapText="1" shrinkToFit="1"/>
    </xf>
    <xf numFmtId="3" fontId="2" fillId="36" borderId="10" xfId="0" applyNumberFormat="1" applyFont="1" applyFill="1" applyBorder="1" applyAlignment="1">
      <alignment horizontal="center" vertical="center" wrapText="1" shrinkToFit="1"/>
    </xf>
    <xf numFmtId="3" fontId="2" fillId="37" borderId="10" xfId="0" applyNumberFormat="1" applyFont="1" applyFill="1" applyBorder="1" applyAlignment="1">
      <alignment horizontal="center" vertical="center" wrapText="1" shrinkToFit="1"/>
    </xf>
    <xf numFmtId="1" fontId="2" fillId="0" borderId="10" xfId="0" applyNumberFormat="1" applyFont="1" applyBorder="1" applyAlignment="1">
      <alignment horizontal="center" vertical="center" wrapText="1" shrinkToFi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3" fontId="3" fillId="37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0" fontId="10" fillId="0" borderId="10" xfId="0" applyNumberFormat="1" applyFont="1" applyFill="1" applyBorder="1" applyAlignment="1">
      <alignment horizontal="center" vertical="center" wrapText="1" shrinkToFi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320"/>
  <sheetViews>
    <sheetView tabSelected="1" zoomScalePageLayoutView="0" workbookViewId="0" topLeftCell="A1">
      <selection activeCell="B253" sqref="B253"/>
    </sheetView>
  </sheetViews>
  <sheetFormatPr defaultColWidth="9.00390625" defaultRowHeight="12.75"/>
  <cols>
    <col min="1" max="1" width="5.375" style="1" customWidth="1"/>
    <col min="2" max="2" width="7.125" style="22" customWidth="1"/>
    <col min="3" max="3" width="7.00390625" style="42" bestFit="1" customWidth="1"/>
    <col min="4" max="4" width="24.25390625" style="7" customWidth="1"/>
    <col min="5" max="5" width="8.125" style="17" hidden="1" customWidth="1"/>
    <col min="6" max="6" width="6.75390625" style="18" hidden="1" customWidth="1"/>
    <col min="7" max="7" width="4.375" style="16" hidden="1" customWidth="1"/>
    <col min="8" max="8" width="8.125" style="17" hidden="1" customWidth="1"/>
    <col min="9" max="9" width="7.625" style="18" hidden="1" customWidth="1"/>
    <col min="10" max="10" width="4.00390625" style="16" hidden="1" customWidth="1"/>
    <col min="11" max="11" width="8.625" style="17" hidden="1" customWidth="1"/>
    <col min="12" max="12" width="6.75390625" style="18" hidden="1" customWidth="1"/>
    <col min="13" max="13" width="4.00390625" style="16" hidden="1" customWidth="1"/>
    <col min="14" max="14" width="11.25390625" style="19" hidden="1" customWidth="1"/>
    <col min="15" max="15" width="11.125" style="20" hidden="1" customWidth="1"/>
    <col min="16" max="16" width="5.75390625" style="16" hidden="1" customWidth="1"/>
    <col min="17" max="17" width="11.25390625" style="19" hidden="1" customWidth="1"/>
    <col min="18" max="18" width="13.25390625" style="19" customWidth="1"/>
    <col min="19" max="19" width="12.75390625" style="19" customWidth="1"/>
    <col min="20" max="20" width="12.00390625" style="19" customWidth="1"/>
    <col min="21" max="21" width="12.75390625" style="104" bestFit="1" customWidth="1"/>
    <col min="22" max="23" width="10.00390625" style="104" customWidth="1"/>
    <col min="24" max="24" width="10.00390625" style="19" customWidth="1"/>
    <col min="25" max="16384" width="9.125" style="1" customWidth="1"/>
  </cols>
  <sheetData>
    <row r="1" spans="1:26" s="29" customFormat="1" ht="12">
      <c r="A1" s="25" t="s">
        <v>191</v>
      </c>
      <c r="B1" s="26"/>
      <c r="C1" s="38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8"/>
      <c r="R1" s="26"/>
      <c r="S1" s="26"/>
      <c r="T1" s="26"/>
      <c r="U1" s="97"/>
      <c r="V1" s="97"/>
      <c r="W1" s="97"/>
      <c r="X1" s="26"/>
      <c r="Y1" s="26"/>
      <c r="Z1" s="26"/>
    </row>
    <row r="2" spans="1:26" s="29" customFormat="1" ht="12">
      <c r="A2" s="25" t="s">
        <v>192</v>
      </c>
      <c r="B2" s="26"/>
      <c r="C2" s="38"/>
      <c r="D2" s="27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8"/>
      <c r="R2" s="26"/>
      <c r="S2" s="26"/>
      <c r="T2" s="26"/>
      <c r="U2" s="97"/>
      <c r="V2" s="97"/>
      <c r="W2" s="97"/>
      <c r="X2" s="26"/>
      <c r="Y2" s="26"/>
      <c r="Z2" s="26"/>
    </row>
    <row r="3" spans="1:26" s="34" customFormat="1" ht="12">
      <c r="A3" s="25"/>
      <c r="B3" s="30"/>
      <c r="C3" s="39"/>
      <c r="D3" s="37"/>
      <c r="E3" s="31"/>
      <c r="F3" s="31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  <c r="R3" s="32"/>
      <c r="S3" s="32"/>
      <c r="T3" s="32"/>
      <c r="U3" s="98"/>
      <c r="V3" s="98"/>
      <c r="W3" s="98"/>
      <c r="X3" s="32"/>
      <c r="Y3" s="32"/>
      <c r="Z3" s="32"/>
    </row>
    <row r="4" spans="1:26" s="34" customFormat="1" ht="12">
      <c r="A4" s="36" t="s">
        <v>193</v>
      </c>
      <c r="B4" s="35"/>
      <c r="C4" s="40"/>
      <c r="E4" s="31"/>
      <c r="F4" s="31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  <c r="R4" s="32"/>
      <c r="S4" s="32"/>
      <c r="T4" s="32"/>
      <c r="U4" s="98"/>
      <c r="V4" s="98"/>
      <c r="W4" s="98"/>
      <c r="X4" s="32"/>
      <c r="Y4" s="32"/>
      <c r="Z4" s="32"/>
    </row>
    <row r="5" spans="1:198" s="4" customFormat="1" ht="12">
      <c r="A5" s="3"/>
      <c r="B5" s="21"/>
      <c r="C5" s="41"/>
      <c r="D5" s="8"/>
      <c r="E5" s="172">
        <v>2007</v>
      </c>
      <c r="F5" s="173"/>
      <c r="G5" s="174"/>
      <c r="H5" s="175">
        <v>2008</v>
      </c>
      <c r="I5" s="176"/>
      <c r="J5" s="176"/>
      <c r="K5" s="176"/>
      <c r="L5" s="176"/>
      <c r="M5" s="176"/>
      <c r="N5" s="177"/>
      <c r="O5" s="177"/>
      <c r="P5" s="177"/>
      <c r="Q5" s="177"/>
      <c r="R5" s="177"/>
      <c r="S5" s="3"/>
      <c r="T5" s="3"/>
      <c r="U5" s="99"/>
      <c r="V5" s="99"/>
      <c r="W5" s="99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</row>
    <row r="6" spans="1:198" s="2" customFormat="1" ht="45.75" customHeight="1">
      <c r="A6" s="43" t="s">
        <v>29</v>
      </c>
      <c r="B6" s="43" t="s">
        <v>32</v>
      </c>
      <c r="C6" s="107" t="s">
        <v>34</v>
      </c>
      <c r="D6" s="43" t="s">
        <v>31</v>
      </c>
      <c r="E6" s="108" t="s">
        <v>83</v>
      </c>
      <c r="F6" s="53" t="s">
        <v>163</v>
      </c>
      <c r="G6" s="109" t="s">
        <v>126</v>
      </c>
      <c r="H6" s="110" t="s">
        <v>130</v>
      </c>
      <c r="I6" s="111" t="s">
        <v>162</v>
      </c>
      <c r="J6" s="109" t="s">
        <v>127</v>
      </c>
      <c r="K6" s="112" t="s">
        <v>131</v>
      </c>
      <c r="L6" s="113" t="s">
        <v>164</v>
      </c>
      <c r="M6" s="109" t="s">
        <v>127</v>
      </c>
      <c r="N6" s="44" t="s">
        <v>132</v>
      </c>
      <c r="O6" s="114" t="s">
        <v>129</v>
      </c>
      <c r="P6" s="115" t="s">
        <v>127</v>
      </c>
      <c r="Q6" s="44" t="s">
        <v>161</v>
      </c>
      <c r="R6" s="116" t="s">
        <v>194</v>
      </c>
      <c r="S6" s="116" t="s">
        <v>195</v>
      </c>
      <c r="T6" s="108" t="s">
        <v>187</v>
      </c>
      <c r="U6" s="100"/>
      <c r="V6" s="100"/>
      <c r="W6" s="100"/>
      <c r="X6" s="91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</row>
    <row r="7" spans="1:198" s="2" customFormat="1" ht="12">
      <c r="A7" s="107">
        <v>1</v>
      </c>
      <c r="B7" s="107">
        <v>2</v>
      </c>
      <c r="C7" s="107">
        <v>3</v>
      </c>
      <c r="D7" s="107">
        <v>4</v>
      </c>
      <c r="E7" s="107"/>
      <c r="F7" s="67"/>
      <c r="G7" s="117"/>
      <c r="H7" s="118"/>
      <c r="I7" s="119"/>
      <c r="J7" s="117"/>
      <c r="K7" s="120"/>
      <c r="L7" s="121"/>
      <c r="M7" s="117"/>
      <c r="N7" s="122"/>
      <c r="O7" s="123"/>
      <c r="P7" s="124"/>
      <c r="Q7" s="122"/>
      <c r="R7" s="125">
        <v>5</v>
      </c>
      <c r="S7" s="125">
        <v>6</v>
      </c>
      <c r="T7" s="107">
        <v>7</v>
      </c>
      <c r="U7" s="101"/>
      <c r="V7" s="101"/>
      <c r="W7" s="101"/>
      <c r="X7" s="92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</row>
    <row r="8" spans="1:24" s="5" customFormat="1" ht="12">
      <c r="A8" s="45" t="s">
        <v>0</v>
      </c>
      <c r="B8" s="45"/>
      <c r="C8" s="45"/>
      <c r="D8" s="45" t="s">
        <v>3</v>
      </c>
      <c r="E8" s="126">
        <f>E9+E12</f>
        <v>40500</v>
      </c>
      <c r="F8" s="126">
        <f>F9+F12</f>
        <v>40666</v>
      </c>
      <c r="G8" s="127">
        <f>F8/E8</f>
        <v>1</v>
      </c>
      <c r="H8" s="128">
        <f>H9+H12</f>
        <v>45000</v>
      </c>
      <c r="I8" s="128">
        <f>I9+I12</f>
        <v>495</v>
      </c>
      <c r="J8" s="127">
        <f>I8/H8</f>
        <v>0.01</v>
      </c>
      <c r="K8" s="129">
        <f>K9+K12</f>
        <v>45000</v>
      </c>
      <c r="L8" s="129">
        <f>L9+L12</f>
        <v>45601</v>
      </c>
      <c r="M8" s="127">
        <f>L8/K8</f>
        <v>1.01</v>
      </c>
      <c r="N8" s="46">
        <f>N9+N12</f>
        <v>30850</v>
      </c>
      <c r="O8" s="46">
        <f>O9+O12</f>
        <v>3469</v>
      </c>
      <c r="P8" s="127">
        <f>O8/N8</f>
        <v>0.11</v>
      </c>
      <c r="Q8" s="46">
        <f>Q9+Q12</f>
        <v>30850</v>
      </c>
      <c r="R8" s="47">
        <v>25850</v>
      </c>
      <c r="S8" s="47">
        <f>S9+S12</f>
        <v>342</v>
      </c>
      <c r="T8" s="48">
        <f>S8/R8</f>
        <v>0.0132</v>
      </c>
      <c r="U8" s="96"/>
      <c r="V8" s="96"/>
      <c r="W8" s="96"/>
      <c r="X8" s="93"/>
    </row>
    <row r="9" spans="1:24" s="2" customFormat="1" ht="24">
      <c r="A9" s="49"/>
      <c r="B9" s="49" t="s">
        <v>1</v>
      </c>
      <c r="C9" s="49"/>
      <c r="D9" s="49" t="s">
        <v>30</v>
      </c>
      <c r="E9" s="130">
        <f>SUM(E10:E10)</f>
        <v>40000</v>
      </c>
      <c r="F9" s="130">
        <f>SUM(F10:F10)</f>
        <v>40000</v>
      </c>
      <c r="G9" s="127">
        <f aca="true" t="shared" si="0" ref="G9:G89">F9/E9</f>
        <v>1</v>
      </c>
      <c r="H9" s="131">
        <f>SUM(H10:H10)</f>
        <v>45000</v>
      </c>
      <c r="I9" s="131">
        <f>SUM(I10:I10)</f>
        <v>0</v>
      </c>
      <c r="J9" s="127">
        <f>I9/H9</f>
        <v>0</v>
      </c>
      <c r="K9" s="132">
        <f>SUM(K10:K10)</f>
        <v>45000</v>
      </c>
      <c r="L9" s="132">
        <f>SUM(L10:L10)</f>
        <v>45000</v>
      </c>
      <c r="M9" s="127">
        <f>L9/K9</f>
        <v>1</v>
      </c>
      <c r="N9" s="50">
        <f>SUM(N10:N10)</f>
        <v>30000</v>
      </c>
      <c r="O9" s="50">
        <f>SUM(O10:O10)</f>
        <v>3000</v>
      </c>
      <c r="P9" s="127">
        <f>O9/N9</f>
        <v>0.1</v>
      </c>
      <c r="Q9" s="50">
        <f>SUM(Q10:Q10)</f>
        <v>30000</v>
      </c>
      <c r="R9" s="51">
        <v>25000</v>
      </c>
      <c r="S9" s="51">
        <f>SUM(S10:S10)</f>
        <v>0</v>
      </c>
      <c r="T9" s="48">
        <f aca="true" t="shared" si="1" ref="T9:T73">S9/R9</f>
        <v>0</v>
      </c>
      <c r="U9" s="96"/>
      <c r="V9" s="96"/>
      <c r="W9" s="96"/>
      <c r="X9" s="93"/>
    </row>
    <row r="10" spans="1:24" ht="84">
      <c r="A10" s="52"/>
      <c r="B10" s="52"/>
      <c r="C10" s="52">
        <v>2110</v>
      </c>
      <c r="D10" s="52" t="s">
        <v>43</v>
      </c>
      <c r="E10" s="133">
        <v>40000</v>
      </c>
      <c r="F10" s="133">
        <v>40000</v>
      </c>
      <c r="G10" s="127">
        <f t="shared" si="0"/>
        <v>1</v>
      </c>
      <c r="H10" s="111">
        <v>45000</v>
      </c>
      <c r="I10" s="111">
        <v>0</v>
      </c>
      <c r="J10" s="127">
        <f>I10/H10</f>
        <v>0</v>
      </c>
      <c r="K10" s="113">
        <v>45000</v>
      </c>
      <c r="L10" s="113">
        <v>45000</v>
      </c>
      <c r="M10" s="127">
        <f>L10/K10</f>
        <v>1</v>
      </c>
      <c r="N10" s="53">
        <v>30000</v>
      </c>
      <c r="O10" s="53">
        <v>3000</v>
      </c>
      <c r="P10" s="127">
        <f>O10/N10</f>
        <v>0.1</v>
      </c>
      <c r="Q10" s="53">
        <v>30000</v>
      </c>
      <c r="R10" s="54">
        <v>25000</v>
      </c>
      <c r="S10" s="54"/>
      <c r="T10" s="48">
        <f t="shared" si="1"/>
        <v>0</v>
      </c>
      <c r="U10" s="96"/>
      <c r="V10" s="96"/>
      <c r="W10" s="96"/>
      <c r="X10" s="93"/>
    </row>
    <row r="11" spans="1:24" ht="12">
      <c r="A11" s="52"/>
      <c r="B11" s="52"/>
      <c r="C11" s="52"/>
      <c r="D11" s="52"/>
      <c r="E11" s="133"/>
      <c r="F11" s="133"/>
      <c r="G11" s="127"/>
      <c r="H11" s="111"/>
      <c r="I11" s="111"/>
      <c r="J11" s="127"/>
      <c r="K11" s="113"/>
      <c r="L11" s="113"/>
      <c r="M11" s="127"/>
      <c r="N11" s="53"/>
      <c r="O11" s="53"/>
      <c r="P11" s="127"/>
      <c r="Q11" s="53"/>
      <c r="R11" s="54">
        <v>0</v>
      </c>
      <c r="S11" s="54"/>
      <c r="T11" s="48"/>
      <c r="U11" s="96"/>
      <c r="V11" s="96"/>
      <c r="W11" s="96"/>
      <c r="X11" s="93"/>
    </row>
    <row r="12" spans="1:24" s="2" customFormat="1" ht="12">
      <c r="A12" s="49"/>
      <c r="B12" s="49" t="s">
        <v>66</v>
      </c>
      <c r="C12" s="49"/>
      <c r="D12" s="49" t="s">
        <v>67</v>
      </c>
      <c r="E12" s="130">
        <f>SUM(E13:E13)</f>
        <v>500</v>
      </c>
      <c r="F12" s="130">
        <f>SUM(F13:F13)</f>
        <v>666</v>
      </c>
      <c r="G12" s="127">
        <f t="shared" si="0"/>
        <v>1.33</v>
      </c>
      <c r="H12" s="131">
        <f>SUM(H13:H13)</f>
        <v>0</v>
      </c>
      <c r="I12" s="131">
        <f>SUM(I13:I13)</f>
        <v>495</v>
      </c>
      <c r="J12" s="127"/>
      <c r="K12" s="132">
        <f>SUM(K13:K13)</f>
        <v>0</v>
      </c>
      <c r="L12" s="132">
        <f>SUM(L13:L13)</f>
        <v>601</v>
      </c>
      <c r="M12" s="127"/>
      <c r="N12" s="50">
        <f>SUM(N13:N13)</f>
        <v>850</v>
      </c>
      <c r="O12" s="50">
        <f>SUM(O13:O13)</f>
        <v>469</v>
      </c>
      <c r="P12" s="127">
        <f aca="true" t="shared" si="2" ref="P12:P18">O12/N12</f>
        <v>0.55</v>
      </c>
      <c r="Q12" s="50">
        <f>SUM(Q13:Q13)</f>
        <v>850</v>
      </c>
      <c r="R12" s="51">
        <v>850</v>
      </c>
      <c r="S12" s="51">
        <f>SUM(S13:S13)</f>
        <v>342</v>
      </c>
      <c r="T12" s="48">
        <f t="shared" si="1"/>
        <v>0.4024</v>
      </c>
      <c r="U12" s="96"/>
      <c r="V12" s="96"/>
      <c r="W12" s="96"/>
      <c r="X12" s="93"/>
    </row>
    <row r="13" spans="1:24" ht="72">
      <c r="A13" s="52"/>
      <c r="B13" s="52"/>
      <c r="C13" s="52">
        <v>2360</v>
      </c>
      <c r="D13" s="52" t="s">
        <v>57</v>
      </c>
      <c r="E13" s="133">
        <v>500</v>
      </c>
      <c r="F13" s="133">
        <v>666</v>
      </c>
      <c r="G13" s="127">
        <f t="shared" si="0"/>
        <v>1.33</v>
      </c>
      <c r="H13" s="111">
        <v>0</v>
      </c>
      <c r="I13" s="111">
        <v>495</v>
      </c>
      <c r="J13" s="127"/>
      <c r="K13" s="113">
        <v>0</v>
      </c>
      <c r="L13" s="113">
        <v>601</v>
      </c>
      <c r="M13" s="127"/>
      <c r="N13" s="53">
        <v>850</v>
      </c>
      <c r="O13" s="53">
        <v>469</v>
      </c>
      <c r="P13" s="127">
        <f t="shared" si="2"/>
        <v>0.55</v>
      </c>
      <c r="Q13" s="53">
        <v>850</v>
      </c>
      <c r="R13" s="54">
        <v>850</v>
      </c>
      <c r="S13" s="54">
        <v>342</v>
      </c>
      <c r="T13" s="48">
        <f t="shared" si="1"/>
        <v>0.4024</v>
      </c>
      <c r="U13" s="96"/>
      <c r="V13" s="96"/>
      <c r="W13" s="96"/>
      <c r="X13" s="93"/>
    </row>
    <row r="14" spans="1:24" s="5" customFormat="1" ht="12">
      <c r="A14" s="45" t="s">
        <v>2</v>
      </c>
      <c r="B14" s="45"/>
      <c r="C14" s="45"/>
      <c r="D14" s="45" t="s">
        <v>4</v>
      </c>
      <c r="E14" s="126">
        <f>E15</f>
        <v>266996</v>
      </c>
      <c r="F14" s="126">
        <f>F15</f>
        <v>263519</v>
      </c>
      <c r="G14" s="127">
        <f t="shared" si="0"/>
        <v>0.99</v>
      </c>
      <c r="H14" s="128">
        <f>H15</f>
        <v>265000</v>
      </c>
      <c r="I14" s="128">
        <f>I15</f>
        <v>130071</v>
      </c>
      <c r="J14" s="127">
        <f>I14/H14</f>
        <v>0.49</v>
      </c>
      <c r="K14" s="129">
        <f>K15</f>
        <v>265000</v>
      </c>
      <c r="L14" s="129">
        <f>L15</f>
        <v>262759</v>
      </c>
      <c r="M14" s="127">
        <f>L14/K14</f>
        <v>0.99</v>
      </c>
      <c r="N14" s="46">
        <f>N15</f>
        <v>276000</v>
      </c>
      <c r="O14" s="46">
        <f>O15</f>
        <v>136898</v>
      </c>
      <c r="P14" s="127">
        <f t="shared" si="2"/>
        <v>0.5</v>
      </c>
      <c r="Q14" s="46">
        <f>Q15</f>
        <v>276000</v>
      </c>
      <c r="R14" s="47">
        <v>285000</v>
      </c>
      <c r="S14" s="47">
        <f>S15</f>
        <v>141691</v>
      </c>
      <c r="T14" s="48">
        <f t="shared" si="1"/>
        <v>0.4972</v>
      </c>
      <c r="U14" s="96"/>
      <c r="V14" s="96"/>
      <c r="W14" s="96"/>
      <c r="X14" s="93"/>
    </row>
    <row r="15" spans="1:24" s="5" customFormat="1" ht="12">
      <c r="A15" s="45"/>
      <c r="B15" s="49" t="s">
        <v>38</v>
      </c>
      <c r="C15" s="49"/>
      <c r="D15" s="49" t="s">
        <v>39</v>
      </c>
      <c r="E15" s="130">
        <f>SUM(E16:E16)</f>
        <v>266996</v>
      </c>
      <c r="F15" s="130">
        <f>SUM(F16:F16)</f>
        <v>263519</v>
      </c>
      <c r="G15" s="127">
        <f t="shared" si="0"/>
        <v>0.99</v>
      </c>
      <c r="H15" s="131">
        <f>SUM(H16:H16)</f>
        <v>265000</v>
      </c>
      <c r="I15" s="131">
        <f>SUM(I16:I16)</f>
        <v>130071</v>
      </c>
      <c r="J15" s="127">
        <f>I15/H15</f>
        <v>0.49</v>
      </c>
      <c r="K15" s="132">
        <f>SUM(K16:K16)</f>
        <v>265000</v>
      </c>
      <c r="L15" s="132">
        <f>SUM(L16:L16)</f>
        <v>262759</v>
      </c>
      <c r="M15" s="127">
        <f>L15/K15</f>
        <v>0.99</v>
      </c>
      <c r="N15" s="50">
        <f>SUM(N16:N16)</f>
        <v>276000</v>
      </c>
      <c r="O15" s="50">
        <f>SUM(O16:O16)</f>
        <v>136898</v>
      </c>
      <c r="P15" s="127">
        <f t="shared" si="2"/>
        <v>0.5</v>
      </c>
      <c r="Q15" s="50">
        <f>SUM(Q16:Q16)</f>
        <v>276000</v>
      </c>
      <c r="R15" s="51">
        <v>285000</v>
      </c>
      <c r="S15" s="51">
        <f>SUM(S16:S16)</f>
        <v>141691</v>
      </c>
      <c r="T15" s="48">
        <f t="shared" si="1"/>
        <v>0.4972</v>
      </c>
      <c r="U15" s="96"/>
      <c r="V15" s="96"/>
      <c r="W15" s="96"/>
      <c r="X15" s="93"/>
    </row>
    <row r="16" spans="1:24" ht="84">
      <c r="A16" s="52"/>
      <c r="B16" s="52"/>
      <c r="C16" s="52">
        <v>2700</v>
      </c>
      <c r="D16" s="52" t="s">
        <v>42</v>
      </c>
      <c r="E16" s="133">
        <v>266996</v>
      </c>
      <c r="F16" s="133">
        <v>263519</v>
      </c>
      <c r="G16" s="127">
        <f t="shared" si="0"/>
        <v>0.99</v>
      </c>
      <c r="H16" s="111">
        <v>265000</v>
      </c>
      <c r="I16" s="111">
        <v>130071</v>
      </c>
      <c r="J16" s="127">
        <f>I16/H16</f>
        <v>0.49</v>
      </c>
      <c r="K16" s="113">
        <v>265000</v>
      </c>
      <c r="L16" s="113">
        <v>262759</v>
      </c>
      <c r="M16" s="127">
        <f>L16/K16</f>
        <v>0.99</v>
      </c>
      <c r="N16" s="53">
        <v>276000</v>
      </c>
      <c r="O16" s="53">
        <v>136898</v>
      </c>
      <c r="P16" s="127">
        <f t="shared" si="2"/>
        <v>0.5</v>
      </c>
      <c r="Q16" s="53">
        <v>276000</v>
      </c>
      <c r="R16" s="54">
        <v>285000</v>
      </c>
      <c r="S16" s="54">
        <v>141691</v>
      </c>
      <c r="T16" s="48">
        <f t="shared" si="1"/>
        <v>0.4972</v>
      </c>
      <c r="U16" s="96"/>
      <c r="V16" s="96"/>
      <c r="W16" s="96"/>
      <c r="X16" s="93"/>
    </row>
    <row r="17" spans="1:24" s="9" customFormat="1" ht="12.75">
      <c r="A17" s="55">
        <v>600</v>
      </c>
      <c r="B17" s="55"/>
      <c r="C17" s="134"/>
      <c r="D17" s="135" t="s">
        <v>78</v>
      </c>
      <c r="E17" s="136">
        <f>SUM(E18)</f>
        <v>350146</v>
      </c>
      <c r="F17" s="136">
        <f>SUM(F18)</f>
        <v>354616</v>
      </c>
      <c r="G17" s="127">
        <f t="shared" si="0"/>
        <v>1.01</v>
      </c>
      <c r="H17" s="137">
        <f>SUM(H18)</f>
        <v>890418</v>
      </c>
      <c r="I17" s="137">
        <f>SUM(I18)</f>
        <v>3211</v>
      </c>
      <c r="J17" s="127">
        <f>I17/H17</f>
        <v>0</v>
      </c>
      <c r="K17" s="138">
        <f>SUM(K18)</f>
        <v>425000</v>
      </c>
      <c r="L17" s="138">
        <f>SUM(L18)</f>
        <v>432803</v>
      </c>
      <c r="M17" s="127">
        <f>L17/K17</f>
        <v>1.02</v>
      </c>
      <c r="N17" s="56">
        <f>SUM(N18)</f>
        <v>8073000</v>
      </c>
      <c r="O17" s="56">
        <f>SUM(O18)</f>
        <v>3049</v>
      </c>
      <c r="P17" s="127">
        <f t="shared" si="2"/>
        <v>0</v>
      </c>
      <c r="Q17" s="56">
        <f>SUM(Q18)</f>
        <v>8077300</v>
      </c>
      <c r="R17" s="57">
        <v>7625271</v>
      </c>
      <c r="S17" s="57">
        <f>SUM(S18)</f>
        <v>1307359</v>
      </c>
      <c r="T17" s="48">
        <f t="shared" si="1"/>
        <v>0.1715</v>
      </c>
      <c r="U17" s="96"/>
      <c r="V17" s="96"/>
      <c r="W17" s="96"/>
      <c r="X17" s="93"/>
    </row>
    <row r="18" spans="1:24" s="9" customFormat="1" ht="12.75">
      <c r="A18" s="58"/>
      <c r="B18" s="58">
        <v>60014</v>
      </c>
      <c r="C18" s="139"/>
      <c r="D18" s="140" t="s">
        <v>79</v>
      </c>
      <c r="E18" s="141">
        <f>SUM(E19:E32)</f>
        <v>350146</v>
      </c>
      <c r="F18" s="141">
        <f>SUM(F19:F32)</f>
        <v>354616</v>
      </c>
      <c r="G18" s="127">
        <f t="shared" si="0"/>
        <v>1.01</v>
      </c>
      <c r="H18" s="142">
        <f>SUM(H19:H42)</f>
        <v>890418</v>
      </c>
      <c r="I18" s="142">
        <f>SUM(I19:I32)</f>
        <v>3211</v>
      </c>
      <c r="J18" s="127">
        <f>I18/H18</f>
        <v>0</v>
      </c>
      <c r="K18" s="143">
        <f>SUM(K19:K32)</f>
        <v>425000</v>
      </c>
      <c r="L18" s="143">
        <f>SUM(L19:L32)</f>
        <v>432803</v>
      </c>
      <c r="M18" s="127">
        <f>L18/K18</f>
        <v>1.02</v>
      </c>
      <c r="N18" s="59">
        <f>SUM(N19:N32)</f>
        <v>8073000</v>
      </c>
      <c r="O18" s="59">
        <f>SUM(O19:O26)</f>
        <v>3049</v>
      </c>
      <c r="P18" s="127">
        <f t="shared" si="2"/>
        <v>0</v>
      </c>
      <c r="Q18" s="59">
        <f>SUM(Q19:Q32)</f>
        <v>8077300</v>
      </c>
      <c r="R18" s="60">
        <v>7625271</v>
      </c>
      <c r="S18" s="60">
        <f>SUM(S19:S32)</f>
        <v>1307359</v>
      </c>
      <c r="T18" s="48">
        <f t="shared" si="1"/>
        <v>0.1715</v>
      </c>
      <c r="U18" s="96"/>
      <c r="V18" s="96"/>
      <c r="W18" s="96"/>
      <c r="X18" s="93"/>
    </row>
    <row r="19" spans="1:24" s="6" customFormat="1" ht="36">
      <c r="A19" s="61"/>
      <c r="B19" s="61"/>
      <c r="C19" s="71" t="s">
        <v>109</v>
      </c>
      <c r="D19" s="144" t="s">
        <v>122</v>
      </c>
      <c r="E19" s="145">
        <v>0</v>
      </c>
      <c r="F19" s="145">
        <v>9</v>
      </c>
      <c r="G19" s="127"/>
      <c r="H19" s="146">
        <v>0</v>
      </c>
      <c r="I19" s="146"/>
      <c r="J19" s="127"/>
      <c r="K19" s="147">
        <v>0</v>
      </c>
      <c r="L19" s="147"/>
      <c r="M19" s="127"/>
      <c r="N19" s="62">
        <v>0</v>
      </c>
      <c r="O19" s="62"/>
      <c r="P19" s="127"/>
      <c r="Q19" s="62">
        <v>0</v>
      </c>
      <c r="R19" s="63">
        <v>0</v>
      </c>
      <c r="S19" s="63">
        <v>0</v>
      </c>
      <c r="T19" s="48"/>
      <c r="U19" s="96"/>
      <c r="V19" s="96"/>
      <c r="W19" s="96"/>
      <c r="X19" s="93"/>
    </row>
    <row r="20" spans="1:24" s="6" customFormat="1" ht="12.75">
      <c r="A20" s="61"/>
      <c r="B20" s="61"/>
      <c r="C20" s="71" t="s">
        <v>113</v>
      </c>
      <c r="D20" s="144" t="s">
        <v>121</v>
      </c>
      <c r="E20" s="145">
        <v>0</v>
      </c>
      <c r="F20" s="145">
        <v>0</v>
      </c>
      <c r="G20" s="127"/>
      <c r="H20" s="146">
        <v>0</v>
      </c>
      <c r="I20" s="146">
        <v>53</v>
      </c>
      <c r="J20" s="127"/>
      <c r="K20" s="147">
        <v>0</v>
      </c>
      <c r="L20" s="147">
        <v>106</v>
      </c>
      <c r="M20" s="127"/>
      <c r="N20" s="62"/>
      <c r="O20" s="62"/>
      <c r="P20" s="127"/>
      <c r="Q20" s="62"/>
      <c r="R20" s="63">
        <v>0</v>
      </c>
      <c r="S20" s="63">
        <v>70</v>
      </c>
      <c r="T20" s="48"/>
      <c r="U20" s="96"/>
      <c r="V20" s="96"/>
      <c r="W20" s="96"/>
      <c r="X20" s="93"/>
    </row>
    <row r="21" spans="1:24" s="10" customFormat="1" ht="108">
      <c r="A21" s="61"/>
      <c r="B21" s="61"/>
      <c r="C21" s="71" t="s">
        <v>105</v>
      </c>
      <c r="D21" s="52" t="s">
        <v>44</v>
      </c>
      <c r="E21" s="145">
        <v>0</v>
      </c>
      <c r="F21" s="145">
        <v>552</v>
      </c>
      <c r="G21" s="127"/>
      <c r="H21" s="146">
        <v>0</v>
      </c>
      <c r="I21" s="146">
        <v>371</v>
      </c>
      <c r="J21" s="127"/>
      <c r="K21" s="147">
        <v>0</v>
      </c>
      <c r="L21" s="147">
        <v>761</v>
      </c>
      <c r="M21" s="127"/>
      <c r="N21" s="62">
        <v>0</v>
      </c>
      <c r="O21" s="62">
        <v>390</v>
      </c>
      <c r="P21" s="127"/>
      <c r="Q21" s="62">
        <v>400</v>
      </c>
      <c r="R21" s="63">
        <v>0</v>
      </c>
      <c r="S21" s="63">
        <v>459</v>
      </c>
      <c r="T21" s="48"/>
      <c r="U21" s="96"/>
      <c r="V21" s="96"/>
      <c r="W21" s="96"/>
      <c r="X21" s="93"/>
    </row>
    <row r="22" spans="1:24" s="10" customFormat="1" ht="12.75">
      <c r="A22" s="61"/>
      <c r="B22" s="61"/>
      <c r="C22" s="71" t="s">
        <v>106</v>
      </c>
      <c r="D22" s="148" t="s">
        <v>27</v>
      </c>
      <c r="E22" s="145">
        <v>0</v>
      </c>
      <c r="F22" s="145">
        <v>3239</v>
      </c>
      <c r="G22" s="127"/>
      <c r="H22" s="146">
        <v>0</v>
      </c>
      <c r="I22" s="146">
        <v>2033</v>
      </c>
      <c r="J22" s="127"/>
      <c r="K22" s="147">
        <v>0</v>
      </c>
      <c r="L22" s="147">
        <v>4192</v>
      </c>
      <c r="M22" s="127"/>
      <c r="N22" s="62">
        <v>0</v>
      </c>
      <c r="O22" s="62">
        <v>2096</v>
      </c>
      <c r="P22" s="127"/>
      <c r="Q22" s="62">
        <v>3000</v>
      </c>
      <c r="R22" s="63">
        <v>0</v>
      </c>
      <c r="S22" s="63">
        <v>2369</v>
      </c>
      <c r="T22" s="48"/>
      <c r="U22" s="96"/>
      <c r="V22" s="96"/>
      <c r="W22" s="96"/>
      <c r="X22" s="93"/>
    </row>
    <row r="23" spans="1:24" s="10" customFormat="1" ht="12.75">
      <c r="A23" s="61"/>
      <c r="B23" s="61"/>
      <c r="C23" s="71" t="s">
        <v>107</v>
      </c>
      <c r="D23" s="148" t="s">
        <v>24</v>
      </c>
      <c r="E23" s="145">
        <v>0</v>
      </c>
      <c r="F23" s="145">
        <v>1530</v>
      </c>
      <c r="G23" s="127"/>
      <c r="H23" s="146">
        <v>0</v>
      </c>
      <c r="I23" s="146">
        <v>754</v>
      </c>
      <c r="J23" s="127"/>
      <c r="K23" s="147">
        <v>0</v>
      </c>
      <c r="L23" s="147">
        <v>1904</v>
      </c>
      <c r="M23" s="127"/>
      <c r="N23" s="62">
        <v>0</v>
      </c>
      <c r="O23" s="62">
        <v>563</v>
      </c>
      <c r="P23" s="127"/>
      <c r="Q23" s="62">
        <v>700</v>
      </c>
      <c r="R23" s="63">
        <v>0</v>
      </c>
      <c r="S23" s="63">
        <v>1089</v>
      </c>
      <c r="T23" s="48"/>
      <c r="U23" s="96"/>
      <c r="V23" s="96"/>
      <c r="W23" s="96"/>
      <c r="X23" s="93"/>
    </row>
    <row r="24" spans="1:24" s="10" customFormat="1" ht="12.75">
      <c r="A24" s="61"/>
      <c r="B24" s="61"/>
      <c r="C24" s="71" t="s">
        <v>108</v>
      </c>
      <c r="D24" s="148" t="s">
        <v>118</v>
      </c>
      <c r="E24" s="145">
        <v>0</v>
      </c>
      <c r="F24" s="145">
        <v>176</v>
      </c>
      <c r="G24" s="127"/>
      <c r="H24" s="146">
        <v>0</v>
      </c>
      <c r="I24" s="146"/>
      <c r="J24" s="127"/>
      <c r="K24" s="147">
        <v>0</v>
      </c>
      <c r="L24" s="147">
        <v>840</v>
      </c>
      <c r="M24" s="127"/>
      <c r="N24" s="62">
        <v>0</v>
      </c>
      <c r="O24" s="62"/>
      <c r="P24" s="127"/>
      <c r="Q24" s="62">
        <v>200</v>
      </c>
      <c r="R24" s="63">
        <v>0</v>
      </c>
      <c r="S24" s="63">
        <v>1400</v>
      </c>
      <c r="T24" s="48"/>
      <c r="U24" s="96"/>
      <c r="V24" s="96"/>
      <c r="W24" s="96"/>
      <c r="X24" s="93"/>
    </row>
    <row r="25" spans="1:24" s="10" customFormat="1" ht="74.25" customHeight="1">
      <c r="A25" s="61"/>
      <c r="B25" s="61"/>
      <c r="C25" s="149">
        <v>2310</v>
      </c>
      <c r="D25" s="106" t="s">
        <v>100</v>
      </c>
      <c r="E25" s="145">
        <v>10000</v>
      </c>
      <c r="F25" s="145">
        <v>9623</v>
      </c>
      <c r="G25" s="127">
        <f>F25/E25</f>
        <v>0.96</v>
      </c>
      <c r="H25" s="146">
        <v>100000</v>
      </c>
      <c r="I25" s="146">
        <v>0</v>
      </c>
      <c r="J25" s="127">
        <f>I25/H25</f>
        <v>0</v>
      </c>
      <c r="K25" s="147">
        <v>100000</v>
      </c>
      <c r="L25" s="147">
        <v>100000</v>
      </c>
      <c r="M25" s="127">
        <f>L25/K25</f>
        <v>1</v>
      </c>
      <c r="N25" s="62"/>
      <c r="O25" s="62"/>
      <c r="P25" s="127"/>
      <c r="Q25" s="62"/>
      <c r="R25" s="63">
        <v>0</v>
      </c>
      <c r="S25" s="63"/>
      <c r="T25" s="48"/>
      <c r="U25" s="96"/>
      <c r="V25" s="96"/>
      <c r="W25" s="96"/>
      <c r="X25" s="93"/>
    </row>
    <row r="26" spans="1:24" s="10" customFormat="1" ht="72">
      <c r="A26" s="61"/>
      <c r="B26" s="61"/>
      <c r="C26" s="149">
        <v>6610</v>
      </c>
      <c r="D26" s="77" t="s">
        <v>101</v>
      </c>
      <c r="E26" s="145">
        <v>27825</v>
      </c>
      <c r="F26" s="145">
        <v>27826</v>
      </c>
      <c r="G26" s="127">
        <f t="shared" si="0"/>
        <v>1</v>
      </c>
      <c r="H26" s="146">
        <v>132500</v>
      </c>
      <c r="I26" s="146">
        <v>0</v>
      </c>
      <c r="J26" s="127">
        <f>I26/H26</f>
        <v>0</v>
      </c>
      <c r="K26" s="147">
        <v>325000</v>
      </c>
      <c r="L26" s="147">
        <v>325000</v>
      </c>
      <c r="M26" s="127">
        <f>L26/K26</f>
        <v>1</v>
      </c>
      <c r="N26" s="62">
        <v>1810000</v>
      </c>
      <c r="O26" s="62">
        <v>0</v>
      </c>
      <c r="P26" s="127">
        <f aca="true" t="shared" si="3" ref="P26:P36">O26/N26</f>
        <v>0</v>
      </c>
      <c r="Q26" s="62">
        <v>1810000</v>
      </c>
      <c r="R26" s="63">
        <v>495561</v>
      </c>
      <c r="S26" s="63"/>
      <c r="T26" s="48">
        <f t="shared" si="1"/>
        <v>0</v>
      </c>
      <c r="U26" s="96"/>
      <c r="V26" s="96"/>
      <c r="W26" s="96"/>
      <c r="X26" s="93"/>
    </row>
    <row r="27" spans="1:24" s="10" customFormat="1" ht="12.75">
      <c r="A27" s="61"/>
      <c r="B27" s="61"/>
      <c r="C27" s="149">
        <v>6208</v>
      </c>
      <c r="D27" s="106" t="s">
        <v>143</v>
      </c>
      <c r="E27" s="145"/>
      <c r="F27" s="145"/>
      <c r="G27" s="127"/>
      <c r="H27" s="146"/>
      <c r="I27" s="146"/>
      <c r="J27" s="127"/>
      <c r="K27" s="147"/>
      <c r="L27" s="147"/>
      <c r="M27" s="127"/>
      <c r="N27" s="62">
        <v>3113000</v>
      </c>
      <c r="O27" s="62">
        <v>0</v>
      </c>
      <c r="P27" s="127"/>
      <c r="Q27" s="62">
        <v>3113000</v>
      </c>
      <c r="R27" s="63">
        <v>0</v>
      </c>
      <c r="S27" s="63"/>
      <c r="T27" s="48"/>
      <c r="U27" s="96"/>
      <c r="V27" s="96"/>
      <c r="W27" s="96"/>
      <c r="X27" s="93"/>
    </row>
    <row r="28" spans="1:24" s="10" customFormat="1" ht="84">
      <c r="A28" s="61"/>
      <c r="B28" s="61"/>
      <c r="C28" s="149">
        <v>6300</v>
      </c>
      <c r="D28" s="106" t="s">
        <v>142</v>
      </c>
      <c r="E28" s="145"/>
      <c r="F28" s="145"/>
      <c r="G28" s="127"/>
      <c r="H28" s="146"/>
      <c r="I28" s="146"/>
      <c r="J28" s="127"/>
      <c r="K28" s="147"/>
      <c r="L28" s="147"/>
      <c r="M28" s="127"/>
      <c r="N28" s="62"/>
      <c r="O28" s="62"/>
      <c r="P28" s="127"/>
      <c r="Q28" s="62"/>
      <c r="R28" s="63">
        <v>693867</v>
      </c>
      <c r="S28" s="63"/>
      <c r="T28" s="48">
        <f t="shared" si="1"/>
        <v>0</v>
      </c>
      <c r="U28" s="96"/>
      <c r="V28" s="96"/>
      <c r="W28" s="96"/>
      <c r="X28" s="93"/>
    </row>
    <row r="29" spans="1:24" ht="72">
      <c r="A29" s="52"/>
      <c r="B29" s="55"/>
      <c r="C29" s="149">
        <v>6290</v>
      </c>
      <c r="D29" s="148" t="s">
        <v>97</v>
      </c>
      <c r="E29" s="145">
        <v>264097</v>
      </c>
      <c r="F29" s="145">
        <v>263532</v>
      </c>
      <c r="G29" s="127">
        <f t="shared" si="0"/>
        <v>1</v>
      </c>
      <c r="H29" s="146"/>
      <c r="I29" s="146"/>
      <c r="J29" s="127"/>
      <c r="K29" s="147"/>
      <c r="L29" s="147"/>
      <c r="M29" s="127"/>
      <c r="N29" s="62"/>
      <c r="O29" s="62"/>
      <c r="P29" s="127"/>
      <c r="Q29" s="62"/>
      <c r="R29" s="63">
        <v>2071343</v>
      </c>
      <c r="S29" s="63"/>
      <c r="T29" s="48">
        <f t="shared" si="1"/>
        <v>0</v>
      </c>
      <c r="U29" s="96"/>
      <c r="V29" s="96"/>
      <c r="W29" s="96"/>
      <c r="X29" s="93"/>
    </row>
    <row r="30" spans="1:24" ht="84" hidden="1">
      <c r="A30" s="52"/>
      <c r="B30" s="55"/>
      <c r="C30" s="149">
        <v>6300</v>
      </c>
      <c r="D30" s="106" t="s">
        <v>142</v>
      </c>
      <c r="E30" s="145"/>
      <c r="F30" s="145"/>
      <c r="G30" s="127"/>
      <c r="H30" s="146"/>
      <c r="I30" s="146"/>
      <c r="J30" s="127"/>
      <c r="K30" s="147"/>
      <c r="L30" s="147"/>
      <c r="M30" s="127"/>
      <c r="N30" s="62">
        <v>250000</v>
      </c>
      <c r="O30" s="62">
        <v>0</v>
      </c>
      <c r="P30" s="127"/>
      <c r="Q30" s="62">
        <v>250000</v>
      </c>
      <c r="R30" s="63">
        <v>0</v>
      </c>
      <c r="S30" s="63"/>
      <c r="T30" s="48"/>
      <c r="U30" s="96"/>
      <c r="V30" s="96"/>
      <c r="W30" s="96"/>
      <c r="X30" s="93"/>
    </row>
    <row r="31" spans="1:24" ht="60" hidden="1">
      <c r="A31" s="52"/>
      <c r="B31" s="55"/>
      <c r="C31" s="149">
        <v>6430</v>
      </c>
      <c r="D31" s="150" t="s">
        <v>144</v>
      </c>
      <c r="E31" s="145"/>
      <c r="F31" s="145"/>
      <c r="G31" s="127"/>
      <c r="H31" s="146"/>
      <c r="I31" s="146"/>
      <c r="J31" s="127"/>
      <c r="K31" s="147"/>
      <c r="L31" s="147"/>
      <c r="M31" s="127"/>
      <c r="N31" s="62">
        <v>2900000</v>
      </c>
      <c r="O31" s="62">
        <v>0</v>
      </c>
      <c r="P31" s="127"/>
      <c r="Q31" s="62">
        <v>2900000</v>
      </c>
      <c r="R31" s="63">
        <v>0</v>
      </c>
      <c r="S31" s="63"/>
      <c r="T31" s="48"/>
      <c r="U31" s="96"/>
      <c r="V31" s="96"/>
      <c r="W31" s="96"/>
      <c r="X31" s="93"/>
    </row>
    <row r="32" spans="1:24" ht="60">
      <c r="A32" s="52"/>
      <c r="B32" s="55"/>
      <c r="C32" s="149">
        <v>6430</v>
      </c>
      <c r="D32" s="52" t="s">
        <v>165</v>
      </c>
      <c r="E32" s="145">
        <v>48224</v>
      </c>
      <c r="F32" s="145">
        <v>48129</v>
      </c>
      <c r="G32" s="127">
        <f t="shared" si="0"/>
        <v>1</v>
      </c>
      <c r="H32" s="146"/>
      <c r="I32" s="146"/>
      <c r="J32" s="127"/>
      <c r="K32" s="147"/>
      <c r="L32" s="147"/>
      <c r="M32" s="127"/>
      <c r="N32" s="62"/>
      <c r="O32" s="62"/>
      <c r="P32" s="127"/>
      <c r="Q32" s="62"/>
      <c r="R32" s="63">
        <v>4364500</v>
      </c>
      <c r="S32" s="63">
        <v>1301972</v>
      </c>
      <c r="T32" s="48">
        <f t="shared" si="1"/>
        <v>0.2983</v>
      </c>
      <c r="U32" s="96"/>
      <c r="V32" s="96"/>
      <c r="W32" s="96"/>
      <c r="X32" s="93"/>
    </row>
    <row r="33" spans="1:24" s="5" customFormat="1" ht="24">
      <c r="A33" s="45">
        <v>700</v>
      </c>
      <c r="B33" s="45"/>
      <c r="C33" s="45"/>
      <c r="D33" s="45" t="s">
        <v>5</v>
      </c>
      <c r="E33" s="126">
        <f>SUM(E34:E34)</f>
        <v>322005</v>
      </c>
      <c r="F33" s="126">
        <f>SUM(F34:F34)</f>
        <v>514684</v>
      </c>
      <c r="G33" s="127">
        <f t="shared" si="0"/>
        <v>1.6</v>
      </c>
      <c r="H33" s="128">
        <f>SUM(H34:H34)</f>
        <v>219306</v>
      </c>
      <c r="I33" s="128">
        <f>SUM(I34:I34)</f>
        <v>196654</v>
      </c>
      <c r="J33" s="127">
        <f>I33/H33</f>
        <v>0.9</v>
      </c>
      <c r="K33" s="129">
        <f>SUM(K34:K34)</f>
        <v>406906</v>
      </c>
      <c r="L33" s="129">
        <f>SUM(L34:L34)</f>
        <v>423022</v>
      </c>
      <c r="M33" s="127">
        <f>L33/K33</f>
        <v>1.04</v>
      </c>
      <c r="N33" s="46">
        <f>SUM(N34:N34)</f>
        <v>236605</v>
      </c>
      <c r="O33" s="46">
        <f>SUM(O34:O34)</f>
        <v>198362</v>
      </c>
      <c r="P33" s="127">
        <f t="shared" si="3"/>
        <v>0.84</v>
      </c>
      <c r="Q33" s="46">
        <f>SUM(Q34:Q34)</f>
        <v>308905</v>
      </c>
      <c r="R33" s="47">
        <v>1938435</v>
      </c>
      <c r="S33" s="47">
        <f>SUM(S34:S34)</f>
        <v>999645</v>
      </c>
      <c r="T33" s="48">
        <f t="shared" si="1"/>
        <v>0.5157</v>
      </c>
      <c r="U33" s="96"/>
      <c r="V33" s="96"/>
      <c r="W33" s="96"/>
      <c r="X33" s="93"/>
    </row>
    <row r="34" spans="1:24" s="2" customFormat="1" ht="24">
      <c r="A34" s="49"/>
      <c r="B34" s="49">
        <v>70005</v>
      </c>
      <c r="C34" s="49"/>
      <c r="D34" s="49" t="s">
        <v>6</v>
      </c>
      <c r="E34" s="130">
        <f>SUM(E35:E42)</f>
        <v>322005</v>
      </c>
      <c r="F34" s="130">
        <f>SUM(F35:F42)</f>
        <v>514684</v>
      </c>
      <c r="G34" s="127">
        <f t="shared" si="0"/>
        <v>1.6</v>
      </c>
      <c r="H34" s="131">
        <f>SUM(H35:H42)</f>
        <v>219306</v>
      </c>
      <c r="I34" s="131">
        <f>SUM(I35:I42)</f>
        <v>196654</v>
      </c>
      <c r="J34" s="127">
        <f>I34/H34</f>
        <v>0.9</v>
      </c>
      <c r="K34" s="132">
        <f>SUM(K35:K42)</f>
        <v>406906</v>
      </c>
      <c r="L34" s="132">
        <f>SUM(L35:L42)</f>
        <v>423022</v>
      </c>
      <c r="M34" s="127">
        <f>L34/K34</f>
        <v>1.04</v>
      </c>
      <c r="N34" s="50">
        <f>SUM(N35:N42)</f>
        <v>236605</v>
      </c>
      <c r="O34" s="50">
        <f>SUM(O35:O42)</f>
        <v>198362</v>
      </c>
      <c r="P34" s="127">
        <f t="shared" si="3"/>
        <v>0.84</v>
      </c>
      <c r="Q34" s="50">
        <f>SUM(Q35:Q42)</f>
        <v>308905</v>
      </c>
      <c r="R34" s="51">
        <v>1938435</v>
      </c>
      <c r="S34" s="51">
        <f>SUM(S35:S42)</f>
        <v>999645</v>
      </c>
      <c r="T34" s="48">
        <f t="shared" si="1"/>
        <v>0.5157</v>
      </c>
      <c r="U34" s="96"/>
      <c r="V34" s="96"/>
      <c r="W34" s="96"/>
      <c r="X34" s="93"/>
    </row>
    <row r="35" spans="1:24" ht="36">
      <c r="A35" s="52"/>
      <c r="B35" s="52"/>
      <c r="C35" s="52" t="s">
        <v>87</v>
      </c>
      <c r="D35" s="52" t="s">
        <v>62</v>
      </c>
      <c r="E35" s="133">
        <v>5000</v>
      </c>
      <c r="F35" s="133">
        <v>5302</v>
      </c>
      <c r="G35" s="127">
        <f t="shared" si="0"/>
        <v>1.06</v>
      </c>
      <c r="H35" s="111">
        <v>0</v>
      </c>
      <c r="I35" s="111">
        <v>8339</v>
      </c>
      <c r="J35" s="127"/>
      <c r="K35" s="113">
        <v>0</v>
      </c>
      <c r="L35" s="113">
        <v>8496</v>
      </c>
      <c r="M35" s="127"/>
      <c r="N35" s="53">
        <v>8700</v>
      </c>
      <c r="O35" s="53">
        <v>9437</v>
      </c>
      <c r="P35" s="127">
        <f t="shared" si="3"/>
        <v>1.08</v>
      </c>
      <c r="Q35" s="53">
        <v>10000</v>
      </c>
      <c r="R35" s="54">
        <v>59735</v>
      </c>
      <c r="S35" s="54">
        <v>58594</v>
      </c>
      <c r="T35" s="48">
        <f t="shared" si="1"/>
        <v>0.9809</v>
      </c>
      <c r="U35" s="96"/>
      <c r="V35" s="96"/>
      <c r="W35" s="96"/>
      <c r="X35" s="93"/>
    </row>
    <row r="36" spans="1:24" ht="108">
      <c r="A36" s="52"/>
      <c r="B36" s="52"/>
      <c r="C36" s="52" t="s">
        <v>46</v>
      </c>
      <c r="D36" s="52" t="s">
        <v>44</v>
      </c>
      <c r="E36" s="133">
        <v>38000</v>
      </c>
      <c r="F36" s="133">
        <v>39262</v>
      </c>
      <c r="G36" s="127">
        <f t="shared" si="0"/>
        <v>1.03</v>
      </c>
      <c r="H36" s="111">
        <v>37000</v>
      </c>
      <c r="I36" s="111">
        <v>17551</v>
      </c>
      <c r="J36" s="127">
        <f>I36/H36</f>
        <v>0.47</v>
      </c>
      <c r="K36" s="113">
        <v>37000</v>
      </c>
      <c r="L36" s="113">
        <v>34360</v>
      </c>
      <c r="M36" s="127">
        <f>L36/K36</f>
        <v>0.93</v>
      </c>
      <c r="N36" s="53">
        <v>34000</v>
      </c>
      <c r="O36" s="53">
        <v>15118</v>
      </c>
      <c r="P36" s="127">
        <f t="shared" si="3"/>
        <v>0.44</v>
      </c>
      <c r="Q36" s="53">
        <v>34000</v>
      </c>
      <c r="R36" s="54">
        <v>1521500</v>
      </c>
      <c r="S36" s="54">
        <v>733525</v>
      </c>
      <c r="T36" s="48">
        <f t="shared" si="1"/>
        <v>0.4821</v>
      </c>
      <c r="U36" s="96"/>
      <c r="V36" s="96"/>
      <c r="W36" s="96"/>
      <c r="X36" s="93"/>
    </row>
    <row r="37" spans="1:24" ht="24">
      <c r="A37" s="52"/>
      <c r="B37" s="52"/>
      <c r="C37" s="71" t="s">
        <v>110</v>
      </c>
      <c r="D37" s="52" t="s">
        <v>125</v>
      </c>
      <c r="E37" s="133">
        <v>0</v>
      </c>
      <c r="F37" s="133">
        <v>130610</v>
      </c>
      <c r="G37" s="127"/>
      <c r="H37" s="111">
        <v>0</v>
      </c>
      <c r="I37" s="111"/>
      <c r="J37" s="127"/>
      <c r="K37" s="113">
        <v>0</v>
      </c>
      <c r="L37" s="113"/>
      <c r="M37" s="127"/>
      <c r="N37" s="53">
        <v>0</v>
      </c>
      <c r="O37" s="53"/>
      <c r="P37" s="127"/>
      <c r="Q37" s="53">
        <v>0</v>
      </c>
      <c r="R37" s="54">
        <v>0</v>
      </c>
      <c r="S37" s="54">
        <v>0</v>
      </c>
      <c r="T37" s="48"/>
      <c r="U37" s="96"/>
      <c r="V37" s="96"/>
      <c r="W37" s="96"/>
      <c r="X37" s="93"/>
    </row>
    <row r="38" spans="1:24" ht="24">
      <c r="A38" s="52"/>
      <c r="B38" s="52"/>
      <c r="C38" s="71" t="s">
        <v>111</v>
      </c>
      <c r="D38" s="52" t="s">
        <v>119</v>
      </c>
      <c r="E38" s="133">
        <v>0</v>
      </c>
      <c r="F38" s="133">
        <v>279</v>
      </c>
      <c r="G38" s="127"/>
      <c r="H38" s="111">
        <v>0</v>
      </c>
      <c r="I38" s="111">
        <v>4</v>
      </c>
      <c r="J38" s="127"/>
      <c r="K38" s="113">
        <v>0</v>
      </c>
      <c r="L38" s="113">
        <v>9</v>
      </c>
      <c r="M38" s="127"/>
      <c r="N38" s="53">
        <v>0</v>
      </c>
      <c r="O38" s="53">
        <v>38</v>
      </c>
      <c r="P38" s="127"/>
      <c r="Q38" s="53">
        <v>0</v>
      </c>
      <c r="R38" s="54">
        <v>0</v>
      </c>
      <c r="S38" s="54">
        <v>0</v>
      </c>
      <c r="T38" s="48"/>
      <c r="U38" s="96"/>
      <c r="V38" s="96"/>
      <c r="W38" s="96"/>
      <c r="X38" s="93"/>
    </row>
    <row r="39" spans="1:24" ht="12">
      <c r="A39" s="52"/>
      <c r="B39" s="52"/>
      <c r="C39" s="71" t="s">
        <v>108</v>
      </c>
      <c r="D39" s="52" t="s">
        <v>118</v>
      </c>
      <c r="E39" s="133"/>
      <c r="F39" s="133"/>
      <c r="G39" s="127"/>
      <c r="H39" s="111">
        <v>0</v>
      </c>
      <c r="I39" s="111">
        <v>11280</v>
      </c>
      <c r="J39" s="127"/>
      <c r="K39" s="113">
        <v>0</v>
      </c>
      <c r="L39" s="113">
        <v>12335</v>
      </c>
      <c r="M39" s="127"/>
      <c r="N39" s="53">
        <v>0</v>
      </c>
      <c r="O39" s="53">
        <v>714</v>
      </c>
      <c r="P39" s="127"/>
      <c r="Q39" s="53">
        <v>1000</v>
      </c>
      <c r="R39" s="54">
        <v>31000</v>
      </c>
      <c r="S39" s="54"/>
      <c r="T39" s="48">
        <f t="shared" si="1"/>
        <v>0</v>
      </c>
      <c r="U39" s="96"/>
      <c r="V39" s="96"/>
      <c r="W39" s="96"/>
      <c r="X39" s="93"/>
    </row>
    <row r="40" spans="1:24" ht="84">
      <c r="A40" s="52"/>
      <c r="B40" s="52"/>
      <c r="C40" s="52">
        <v>2110</v>
      </c>
      <c r="D40" s="52" t="s">
        <v>43</v>
      </c>
      <c r="E40" s="133">
        <v>184005</v>
      </c>
      <c r="F40" s="133">
        <v>183995</v>
      </c>
      <c r="G40" s="127">
        <f t="shared" si="0"/>
        <v>1</v>
      </c>
      <c r="H40" s="111">
        <v>50306</v>
      </c>
      <c r="I40" s="111">
        <v>31809</v>
      </c>
      <c r="J40" s="127">
        <f>I40/H40</f>
        <v>0.63</v>
      </c>
      <c r="K40" s="113">
        <v>237906</v>
      </c>
      <c r="L40" s="113">
        <v>237899</v>
      </c>
      <c r="M40" s="127">
        <f>L40/K40</f>
        <v>1</v>
      </c>
      <c r="N40" s="53">
        <v>84905</v>
      </c>
      <c r="O40" s="53">
        <v>5125</v>
      </c>
      <c r="P40" s="127">
        <f>O40/N40</f>
        <v>0.06</v>
      </c>
      <c r="Q40" s="53">
        <v>84905</v>
      </c>
      <c r="R40" s="54">
        <v>166200</v>
      </c>
      <c r="S40" s="54">
        <v>4800</v>
      </c>
      <c r="T40" s="48">
        <f t="shared" si="1"/>
        <v>0.0289</v>
      </c>
      <c r="U40" s="96"/>
      <c r="V40" s="96"/>
      <c r="W40" s="96"/>
      <c r="X40" s="93"/>
    </row>
    <row r="41" spans="1:24" ht="72">
      <c r="A41" s="52"/>
      <c r="B41" s="52"/>
      <c r="C41" s="52">
        <v>2360</v>
      </c>
      <c r="D41" s="52" t="s">
        <v>57</v>
      </c>
      <c r="E41" s="133">
        <v>95000</v>
      </c>
      <c r="F41" s="133">
        <v>155236</v>
      </c>
      <c r="G41" s="127">
        <f t="shared" si="0"/>
        <v>1.63</v>
      </c>
      <c r="H41" s="111">
        <v>132000</v>
      </c>
      <c r="I41" s="111">
        <v>127671</v>
      </c>
      <c r="J41" s="127">
        <f>I41/H41</f>
        <v>0.97</v>
      </c>
      <c r="K41" s="113">
        <v>132000</v>
      </c>
      <c r="L41" s="113">
        <v>129923</v>
      </c>
      <c r="M41" s="127">
        <f>L41/K41</f>
        <v>0.98</v>
      </c>
      <c r="N41" s="53">
        <v>100000</v>
      </c>
      <c r="O41" s="53">
        <v>158930</v>
      </c>
      <c r="P41" s="127">
        <f>O41/N41</f>
        <v>1.59</v>
      </c>
      <c r="Q41" s="53">
        <v>170000</v>
      </c>
      <c r="R41" s="54">
        <v>160000</v>
      </c>
      <c r="S41" s="54">
        <v>202726</v>
      </c>
      <c r="T41" s="48">
        <f t="shared" si="1"/>
        <v>1.267</v>
      </c>
      <c r="U41" s="96"/>
      <c r="V41" s="96"/>
      <c r="W41" s="96"/>
      <c r="X41" s="93"/>
    </row>
    <row r="42" spans="1:24" ht="84">
      <c r="A42" s="52"/>
      <c r="B42" s="52"/>
      <c r="C42" s="52">
        <v>6410</v>
      </c>
      <c r="D42" s="151" t="s">
        <v>145</v>
      </c>
      <c r="E42" s="133"/>
      <c r="F42" s="133"/>
      <c r="G42" s="127"/>
      <c r="H42" s="111"/>
      <c r="I42" s="111"/>
      <c r="J42" s="127"/>
      <c r="K42" s="113"/>
      <c r="L42" s="113"/>
      <c r="M42" s="127"/>
      <c r="N42" s="53">
        <v>9000</v>
      </c>
      <c r="O42" s="53">
        <v>9000</v>
      </c>
      <c r="P42" s="127"/>
      <c r="Q42" s="53">
        <v>9000</v>
      </c>
      <c r="R42" s="54">
        <v>0</v>
      </c>
      <c r="S42" s="54"/>
      <c r="T42" s="48"/>
      <c r="U42" s="96"/>
      <c r="V42" s="96"/>
      <c r="W42" s="96"/>
      <c r="X42" s="93"/>
    </row>
    <row r="43" spans="1:24" s="5" customFormat="1" ht="12">
      <c r="A43" s="45">
        <v>710</v>
      </c>
      <c r="B43" s="45"/>
      <c r="C43" s="45"/>
      <c r="D43" s="45" t="s">
        <v>7</v>
      </c>
      <c r="E43" s="126">
        <f>E49+E44+E47</f>
        <v>352263</v>
      </c>
      <c r="F43" s="126">
        <f>F49+F44+F47</f>
        <v>352381</v>
      </c>
      <c r="G43" s="127">
        <f t="shared" si="0"/>
        <v>1</v>
      </c>
      <c r="H43" s="128">
        <f>H49+H44+H47</f>
        <v>490800</v>
      </c>
      <c r="I43" s="128">
        <f>I49+I44+I47</f>
        <v>225740</v>
      </c>
      <c r="J43" s="127">
        <f>I43/H43</f>
        <v>0.46</v>
      </c>
      <c r="K43" s="129">
        <f>K49+K44+K47</f>
        <v>522340</v>
      </c>
      <c r="L43" s="129">
        <f>L49+L44+L47</f>
        <v>524065</v>
      </c>
      <c r="M43" s="127">
        <f>L43/K43</f>
        <v>1</v>
      </c>
      <c r="N43" s="46">
        <f>N49+N44+N47</f>
        <v>561400</v>
      </c>
      <c r="O43" s="46">
        <f>O49+O44+O47</f>
        <v>245255</v>
      </c>
      <c r="P43" s="127">
        <f>O43/N43</f>
        <v>0.44</v>
      </c>
      <c r="Q43" s="46">
        <f>Q49+Q44+Q47</f>
        <v>561600</v>
      </c>
      <c r="R43" s="47">
        <v>529400</v>
      </c>
      <c r="S43" s="47">
        <f>S49+S44+S47</f>
        <v>243708</v>
      </c>
      <c r="T43" s="48">
        <f t="shared" si="1"/>
        <v>0.4603</v>
      </c>
      <c r="U43" s="96"/>
      <c r="V43" s="96"/>
      <c r="W43" s="96"/>
      <c r="X43" s="93"/>
    </row>
    <row r="44" spans="1:24" s="2" customFormat="1" ht="24">
      <c r="A44" s="49"/>
      <c r="B44" s="49">
        <v>71013</v>
      </c>
      <c r="C44" s="49"/>
      <c r="D44" s="49" t="s">
        <v>8</v>
      </c>
      <c r="E44" s="130">
        <f>SUM(E45:E45)</f>
        <v>35000</v>
      </c>
      <c r="F44" s="130">
        <f>SUM(F45:F45)</f>
        <v>35000</v>
      </c>
      <c r="G44" s="127">
        <f t="shared" si="0"/>
        <v>1</v>
      </c>
      <c r="H44" s="131">
        <f>SUM(H45:H45)</f>
        <v>50000</v>
      </c>
      <c r="I44" s="131">
        <f>SUM(I45:I45)</f>
        <v>0</v>
      </c>
      <c r="J44" s="127">
        <f>I44/H44</f>
        <v>0</v>
      </c>
      <c r="K44" s="132">
        <f>SUM(K45:K45)</f>
        <v>50000</v>
      </c>
      <c r="L44" s="132">
        <f>SUM(L45:L45)</f>
        <v>50000</v>
      </c>
      <c r="M44" s="127">
        <f>L44/K44</f>
        <v>1</v>
      </c>
      <c r="N44" s="50">
        <f>SUM(N45:N45)</f>
        <v>70000</v>
      </c>
      <c r="O44" s="50">
        <f>SUM(O45:O45)</f>
        <v>0</v>
      </c>
      <c r="P44" s="127">
        <f>O44/N44</f>
        <v>0</v>
      </c>
      <c r="Q44" s="50">
        <f>SUM(Q45:Q45)</f>
        <v>70000</v>
      </c>
      <c r="R44" s="51">
        <v>70000</v>
      </c>
      <c r="S44" s="51">
        <f>SUM(S45:S45)</f>
        <v>0</v>
      </c>
      <c r="T44" s="48">
        <f t="shared" si="1"/>
        <v>0</v>
      </c>
      <c r="U44" s="96"/>
      <c r="V44" s="96"/>
      <c r="W44" s="96"/>
      <c r="X44" s="93"/>
    </row>
    <row r="45" spans="1:24" ht="84">
      <c r="A45" s="52"/>
      <c r="B45" s="52"/>
      <c r="C45" s="52">
        <v>2110</v>
      </c>
      <c r="D45" s="52" t="s">
        <v>43</v>
      </c>
      <c r="E45" s="133">
        <v>35000</v>
      </c>
      <c r="F45" s="133">
        <v>35000</v>
      </c>
      <c r="G45" s="127">
        <f t="shared" si="0"/>
        <v>1</v>
      </c>
      <c r="H45" s="111">
        <v>50000</v>
      </c>
      <c r="I45" s="111">
        <v>0</v>
      </c>
      <c r="J45" s="127">
        <f>I45/H45</f>
        <v>0</v>
      </c>
      <c r="K45" s="113">
        <v>50000</v>
      </c>
      <c r="L45" s="113">
        <v>50000</v>
      </c>
      <c r="M45" s="127">
        <f>L45/K45</f>
        <v>1</v>
      </c>
      <c r="N45" s="53">
        <v>70000</v>
      </c>
      <c r="O45" s="53">
        <v>0</v>
      </c>
      <c r="P45" s="127">
        <f>O45/N45</f>
        <v>0</v>
      </c>
      <c r="Q45" s="53">
        <v>70000</v>
      </c>
      <c r="R45" s="54">
        <v>70000</v>
      </c>
      <c r="S45" s="54"/>
      <c r="T45" s="48">
        <f t="shared" si="1"/>
        <v>0</v>
      </c>
      <c r="U45" s="96"/>
      <c r="V45" s="96"/>
      <c r="W45" s="96"/>
      <c r="X45" s="93"/>
    </row>
    <row r="46" spans="1:24" ht="12">
      <c r="A46" s="52"/>
      <c r="B46" s="52"/>
      <c r="C46" s="52"/>
      <c r="D46" s="52"/>
      <c r="E46" s="133"/>
      <c r="F46" s="133"/>
      <c r="G46" s="127"/>
      <c r="H46" s="111"/>
      <c r="I46" s="111"/>
      <c r="J46" s="127"/>
      <c r="K46" s="113"/>
      <c r="L46" s="113"/>
      <c r="M46" s="127"/>
      <c r="N46" s="53"/>
      <c r="O46" s="53"/>
      <c r="P46" s="127"/>
      <c r="Q46" s="53"/>
      <c r="R46" s="54">
        <v>0</v>
      </c>
      <c r="S46" s="54"/>
      <c r="T46" s="48"/>
      <c r="U46" s="96"/>
      <c r="V46" s="96"/>
      <c r="W46" s="96"/>
      <c r="X46" s="93"/>
    </row>
    <row r="47" spans="1:24" s="2" customFormat="1" ht="24">
      <c r="A47" s="49"/>
      <c r="B47" s="49">
        <v>71014</v>
      </c>
      <c r="C47" s="49"/>
      <c r="D47" s="49" t="s">
        <v>74</v>
      </c>
      <c r="E47" s="130">
        <f>SUM(E48:E48)</f>
        <v>18628</v>
      </c>
      <c r="F47" s="130">
        <f>SUM(F48:F48)</f>
        <v>18628</v>
      </c>
      <c r="G47" s="127">
        <f t="shared" si="0"/>
        <v>1</v>
      </c>
      <c r="H47" s="131">
        <f>SUM(H48:H48)</f>
        <v>4200</v>
      </c>
      <c r="I47" s="131">
        <f>SUM(I48:I48)</f>
        <v>0</v>
      </c>
      <c r="J47" s="127">
        <f>I47/H47</f>
        <v>0</v>
      </c>
      <c r="K47" s="132">
        <f>SUM(K48:K48)</f>
        <v>15738</v>
      </c>
      <c r="L47" s="132">
        <f>SUM(L48:L48)</f>
        <v>15738</v>
      </c>
      <c r="M47" s="127">
        <f>L47/K47</f>
        <v>1</v>
      </c>
      <c r="N47" s="50">
        <f>SUM(N48:N48)</f>
        <v>10400</v>
      </c>
      <c r="O47" s="50">
        <f>SUM(O48:O48)</f>
        <v>0</v>
      </c>
      <c r="P47" s="127">
        <f>O47/N47</f>
        <v>0</v>
      </c>
      <c r="Q47" s="50">
        <f>SUM(Q48:Q48)</f>
        <v>10400</v>
      </c>
      <c r="R47" s="51">
        <v>4900</v>
      </c>
      <c r="S47" s="51">
        <f>SUM(S48:S48)</f>
        <v>0</v>
      </c>
      <c r="T47" s="48">
        <f t="shared" si="1"/>
        <v>0</v>
      </c>
      <c r="U47" s="96"/>
      <c r="V47" s="96"/>
      <c r="W47" s="96"/>
      <c r="X47" s="93"/>
    </row>
    <row r="48" spans="1:24" ht="84">
      <c r="A48" s="52"/>
      <c r="B48" s="52"/>
      <c r="C48" s="52">
        <v>2110</v>
      </c>
      <c r="D48" s="52" t="s">
        <v>43</v>
      </c>
      <c r="E48" s="133">
        <v>18628</v>
      </c>
      <c r="F48" s="133">
        <v>18628</v>
      </c>
      <c r="G48" s="127">
        <f t="shared" si="0"/>
        <v>1</v>
      </c>
      <c r="H48" s="111">
        <v>4200</v>
      </c>
      <c r="I48" s="111">
        <v>0</v>
      </c>
      <c r="J48" s="127">
        <f>I48/H48</f>
        <v>0</v>
      </c>
      <c r="K48" s="113">
        <v>15738</v>
      </c>
      <c r="L48" s="113">
        <v>15738</v>
      </c>
      <c r="M48" s="127">
        <f>L48/K48</f>
        <v>1</v>
      </c>
      <c r="N48" s="53">
        <v>10400</v>
      </c>
      <c r="O48" s="53">
        <v>0</v>
      </c>
      <c r="P48" s="127">
        <f>O48/N48</f>
        <v>0</v>
      </c>
      <c r="Q48" s="53">
        <v>10400</v>
      </c>
      <c r="R48" s="54">
        <v>4900</v>
      </c>
      <c r="S48" s="54"/>
      <c r="T48" s="48">
        <f t="shared" si="1"/>
        <v>0</v>
      </c>
      <c r="U48" s="96"/>
      <c r="V48" s="96"/>
      <c r="W48" s="96"/>
      <c r="X48" s="93"/>
    </row>
    <row r="49" spans="1:24" s="2" customFormat="1" ht="12">
      <c r="A49" s="49"/>
      <c r="B49" s="49">
        <v>71015</v>
      </c>
      <c r="C49" s="49"/>
      <c r="D49" s="49" t="s">
        <v>9</v>
      </c>
      <c r="E49" s="130">
        <f>SUM(E50:E53)</f>
        <v>298635</v>
      </c>
      <c r="F49" s="130">
        <f>SUM(F50:F53)</f>
        <v>298753</v>
      </c>
      <c r="G49" s="127">
        <f t="shared" si="0"/>
        <v>1</v>
      </c>
      <c r="H49" s="131">
        <f>SUM(H50:H53)</f>
        <v>436600</v>
      </c>
      <c r="I49" s="131">
        <f>SUM(I50:I53)</f>
        <v>225740</v>
      </c>
      <c r="J49" s="127">
        <f>I49/H49</f>
        <v>0.52</v>
      </c>
      <c r="K49" s="132">
        <f>SUM(K50:K53)</f>
        <v>456602</v>
      </c>
      <c r="L49" s="132">
        <f>SUM(L50:L53)</f>
        <v>458327</v>
      </c>
      <c r="M49" s="127">
        <f>L49/K49</f>
        <v>1</v>
      </c>
      <c r="N49" s="50">
        <f>SUM(N50:N53)</f>
        <v>481000</v>
      </c>
      <c r="O49" s="50">
        <f>SUM(O50:O53)</f>
        <v>245255</v>
      </c>
      <c r="P49" s="127">
        <f>O49/N49</f>
        <v>0.51</v>
      </c>
      <c r="Q49" s="50">
        <f>SUM(Q50:Q53)</f>
        <v>481200</v>
      </c>
      <c r="R49" s="51">
        <v>454500</v>
      </c>
      <c r="S49" s="51">
        <f>SUM(S50:S53)</f>
        <v>243708</v>
      </c>
      <c r="T49" s="48">
        <f t="shared" si="1"/>
        <v>0.5362</v>
      </c>
      <c r="U49" s="96"/>
      <c r="V49" s="96"/>
      <c r="W49" s="96"/>
      <c r="X49" s="93"/>
    </row>
    <row r="50" spans="1:24" ht="12">
      <c r="A50" s="52"/>
      <c r="B50" s="52"/>
      <c r="C50" s="71" t="s">
        <v>107</v>
      </c>
      <c r="D50" s="52" t="s">
        <v>24</v>
      </c>
      <c r="E50" s="133">
        <v>0</v>
      </c>
      <c r="F50" s="133">
        <v>115</v>
      </c>
      <c r="G50" s="127"/>
      <c r="H50" s="111">
        <v>0</v>
      </c>
      <c r="I50" s="111">
        <v>104</v>
      </c>
      <c r="J50" s="127"/>
      <c r="K50" s="113">
        <v>0</v>
      </c>
      <c r="L50" s="113">
        <v>253</v>
      </c>
      <c r="M50" s="127"/>
      <c r="N50" s="53">
        <v>0</v>
      </c>
      <c r="O50" s="53">
        <v>139</v>
      </c>
      <c r="P50" s="127"/>
      <c r="Q50" s="53">
        <v>200</v>
      </c>
      <c r="R50" s="54">
        <v>0</v>
      </c>
      <c r="S50" s="54">
        <v>78</v>
      </c>
      <c r="T50" s="48"/>
      <c r="U50" s="96"/>
      <c r="V50" s="96"/>
      <c r="W50" s="96"/>
      <c r="X50" s="93"/>
    </row>
    <row r="51" spans="1:24" ht="12">
      <c r="A51" s="52"/>
      <c r="B51" s="52"/>
      <c r="C51" s="71" t="s">
        <v>108</v>
      </c>
      <c r="D51" s="52" t="s">
        <v>118</v>
      </c>
      <c r="E51" s="133"/>
      <c r="F51" s="133"/>
      <c r="G51" s="127"/>
      <c r="H51" s="111"/>
      <c r="I51" s="111"/>
      <c r="J51" s="127"/>
      <c r="K51" s="113">
        <v>0</v>
      </c>
      <c r="L51" s="113">
        <v>1470</v>
      </c>
      <c r="M51" s="127"/>
      <c r="N51" s="53"/>
      <c r="O51" s="53"/>
      <c r="P51" s="127"/>
      <c r="Q51" s="53"/>
      <c r="R51" s="54">
        <v>1500</v>
      </c>
      <c r="S51" s="54">
        <v>1500</v>
      </c>
      <c r="T51" s="48">
        <f t="shared" si="1"/>
        <v>1</v>
      </c>
      <c r="U51" s="96"/>
      <c r="V51" s="96"/>
      <c r="W51" s="96"/>
      <c r="X51" s="93"/>
    </row>
    <row r="52" spans="1:24" s="2" customFormat="1" ht="84">
      <c r="A52" s="49"/>
      <c r="B52" s="49"/>
      <c r="C52" s="52">
        <v>2110</v>
      </c>
      <c r="D52" s="52" t="s">
        <v>43</v>
      </c>
      <c r="E52" s="133">
        <v>298635</v>
      </c>
      <c r="F52" s="133">
        <v>298635</v>
      </c>
      <c r="G52" s="127">
        <f t="shared" si="0"/>
        <v>1</v>
      </c>
      <c r="H52" s="111">
        <v>436600</v>
      </c>
      <c r="I52" s="111">
        <v>225636</v>
      </c>
      <c r="J52" s="127">
        <f>I52/H52</f>
        <v>0.52</v>
      </c>
      <c r="K52" s="113">
        <v>456602</v>
      </c>
      <c r="L52" s="113">
        <v>456602</v>
      </c>
      <c r="M52" s="127">
        <f>L52/K52</f>
        <v>1</v>
      </c>
      <c r="N52" s="53">
        <v>481000</v>
      </c>
      <c r="O52" s="53">
        <v>245116</v>
      </c>
      <c r="P52" s="127">
        <f>O52/N52</f>
        <v>0.51</v>
      </c>
      <c r="Q52" s="53">
        <v>481000</v>
      </c>
      <c r="R52" s="54">
        <v>453000</v>
      </c>
      <c r="S52" s="54">
        <v>242129</v>
      </c>
      <c r="T52" s="48">
        <f t="shared" si="1"/>
        <v>0.5345</v>
      </c>
      <c r="U52" s="96"/>
      <c r="V52" s="96"/>
      <c r="W52" s="96"/>
      <c r="X52" s="93"/>
    </row>
    <row r="53" spans="1:24" s="2" customFormat="1" ht="72">
      <c r="A53" s="49"/>
      <c r="B53" s="49"/>
      <c r="C53" s="71" t="s">
        <v>112</v>
      </c>
      <c r="D53" s="52" t="s">
        <v>57</v>
      </c>
      <c r="E53" s="133">
        <v>0</v>
      </c>
      <c r="F53" s="133">
        <v>3</v>
      </c>
      <c r="G53" s="127"/>
      <c r="H53" s="111">
        <v>0</v>
      </c>
      <c r="I53" s="111"/>
      <c r="J53" s="127"/>
      <c r="K53" s="113">
        <v>0</v>
      </c>
      <c r="L53" s="113">
        <v>2</v>
      </c>
      <c r="M53" s="127"/>
      <c r="N53" s="53">
        <v>0</v>
      </c>
      <c r="O53" s="53"/>
      <c r="P53" s="127"/>
      <c r="Q53" s="53">
        <v>0</v>
      </c>
      <c r="R53" s="54">
        <v>0</v>
      </c>
      <c r="S53" s="54">
        <v>1</v>
      </c>
      <c r="T53" s="48"/>
      <c r="U53" s="96"/>
      <c r="V53" s="96"/>
      <c r="W53" s="96"/>
      <c r="X53" s="93"/>
    </row>
    <row r="54" spans="1:24" s="5" customFormat="1" ht="24">
      <c r="A54" s="45">
        <v>750</v>
      </c>
      <c r="B54" s="45"/>
      <c r="C54" s="45"/>
      <c r="D54" s="45" t="s">
        <v>10</v>
      </c>
      <c r="E54" s="126">
        <f>E55+E57+E68</f>
        <v>2562460</v>
      </c>
      <c r="F54" s="126">
        <f>F55+F57+F68</f>
        <v>2799095</v>
      </c>
      <c r="G54" s="127">
        <f t="shared" si="0"/>
        <v>1.09</v>
      </c>
      <c r="H54" s="128">
        <f>H55+H57+H68</f>
        <v>2532082</v>
      </c>
      <c r="I54" s="128">
        <f>I55+I57+I68</f>
        <v>1593722</v>
      </c>
      <c r="J54" s="127">
        <f aca="true" t="shared" si="4" ref="J54:J59">I54/H54</f>
        <v>0.63</v>
      </c>
      <c r="K54" s="129">
        <f>K55+K57+K68</f>
        <v>3013363</v>
      </c>
      <c r="L54" s="129">
        <f>L55+L57+L68</f>
        <v>3143186</v>
      </c>
      <c r="M54" s="127">
        <f aca="true" t="shared" si="5" ref="M54:M59">L54/K54</f>
        <v>1.04</v>
      </c>
      <c r="N54" s="46">
        <f>N55+N57+N68</f>
        <v>3315239</v>
      </c>
      <c r="O54" s="46">
        <f>O55+O57+O68</f>
        <v>1570841</v>
      </c>
      <c r="P54" s="127">
        <f aca="true" t="shared" si="6" ref="P54:P59">O54/N54</f>
        <v>0.47</v>
      </c>
      <c r="Q54" s="46">
        <f>Q55+Q57+Q68</f>
        <v>3143800</v>
      </c>
      <c r="R54" s="47">
        <v>2339200</v>
      </c>
      <c r="S54" s="47">
        <f>S55+S57+S68</f>
        <v>1246254</v>
      </c>
      <c r="T54" s="48">
        <f t="shared" si="1"/>
        <v>0.5328</v>
      </c>
      <c r="U54" s="96"/>
      <c r="V54" s="96"/>
      <c r="W54" s="96"/>
      <c r="X54" s="93"/>
    </row>
    <row r="55" spans="1:24" s="2" customFormat="1" ht="12">
      <c r="A55" s="49"/>
      <c r="B55" s="49">
        <v>75011</v>
      </c>
      <c r="C55" s="49"/>
      <c r="D55" s="49" t="s">
        <v>11</v>
      </c>
      <c r="E55" s="130">
        <f>SUM(E56:E56)</f>
        <v>225200</v>
      </c>
      <c r="F55" s="130">
        <f>SUM(F56:F56)</f>
        <v>225200</v>
      </c>
      <c r="G55" s="127">
        <f t="shared" si="0"/>
        <v>1</v>
      </c>
      <c r="H55" s="131">
        <f>SUM(H56:H56)</f>
        <v>269379</v>
      </c>
      <c r="I55" s="131">
        <f>SUM(I56:I56)</f>
        <v>136980</v>
      </c>
      <c r="J55" s="127">
        <f t="shared" si="4"/>
        <v>0.51</v>
      </c>
      <c r="K55" s="132">
        <f>SUM(K56:K56)</f>
        <v>356330</v>
      </c>
      <c r="L55" s="132">
        <f>SUM(L56:L56)</f>
        <v>356330</v>
      </c>
      <c r="M55" s="127">
        <f t="shared" si="5"/>
        <v>1</v>
      </c>
      <c r="N55" s="50">
        <f>SUM(N56:N56)</f>
        <v>355300</v>
      </c>
      <c r="O55" s="50">
        <f>SUM(O56:O56)</f>
        <v>182945</v>
      </c>
      <c r="P55" s="127">
        <f t="shared" si="6"/>
        <v>0.51</v>
      </c>
      <c r="Q55" s="50">
        <f>SUM(Q56:Q56)</f>
        <v>355300</v>
      </c>
      <c r="R55" s="51">
        <v>320100</v>
      </c>
      <c r="S55" s="51">
        <f>SUM(S56:S56)</f>
        <v>172361</v>
      </c>
      <c r="T55" s="48">
        <f t="shared" si="1"/>
        <v>0.5385</v>
      </c>
      <c r="U55" s="96"/>
      <c r="V55" s="96"/>
      <c r="W55" s="96"/>
      <c r="X55" s="93"/>
    </row>
    <row r="56" spans="1:24" ht="84">
      <c r="A56" s="52"/>
      <c r="B56" s="52"/>
      <c r="C56" s="52">
        <v>2110</v>
      </c>
      <c r="D56" s="52" t="s">
        <v>43</v>
      </c>
      <c r="E56" s="133">
        <v>225200</v>
      </c>
      <c r="F56" s="133">
        <v>225200</v>
      </c>
      <c r="G56" s="127">
        <f t="shared" si="0"/>
        <v>1</v>
      </c>
      <c r="H56" s="111">
        <v>269379</v>
      </c>
      <c r="I56" s="111">
        <v>136980</v>
      </c>
      <c r="J56" s="127">
        <f t="shared" si="4"/>
        <v>0.51</v>
      </c>
      <c r="K56" s="113">
        <v>356330</v>
      </c>
      <c r="L56" s="113">
        <v>356330</v>
      </c>
      <c r="M56" s="127">
        <f t="shared" si="5"/>
        <v>1</v>
      </c>
      <c r="N56" s="53">
        <v>355300</v>
      </c>
      <c r="O56" s="53">
        <v>182945</v>
      </c>
      <c r="P56" s="127">
        <f t="shared" si="6"/>
        <v>0.51</v>
      </c>
      <c r="Q56" s="53">
        <v>355300</v>
      </c>
      <c r="R56" s="54">
        <v>320100</v>
      </c>
      <c r="S56" s="54">
        <v>172361</v>
      </c>
      <c r="T56" s="48">
        <f t="shared" si="1"/>
        <v>0.5385</v>
      </c>
      <c r="U56" s="96"/>
      <c r="V56" s="96"/>
      <c r="W56" s="96"/>
      <c r="X56" s="93"/>
    </row>
    <row r="57" spans="1:24" s="2" customFormat="1" ht="12">
      <c r="A57" s="49"/>
      <c r="B57" s="49">
        <v>75020</v>
      </c>
      <c r="C57" s="49"/>
      <c r="D57" s="49" t="s">
        <v>22</v>
      </c>
      <c r="E57" s="130">
        <f>SUM(E58:E66)</f>
        <v>2289560</v>
      </c>
      <c r="F57" s="130">
        <f>SUM(F58:F66)</f>
        <v>2526232</v>
      </c>
      <c r="G57" s="127">
        <f t="shared" si="0"/>
        <v>1.1</v>
      </c>
      <c r="H57" s="131">
        <f>SUM(H58:H66)</f>
        <v>2199703</v>
      </c>
      <c r="I57" s="131">
        <f>SUM(I58:I66)</f>
        <v>1399412</v>
      </c>
      <c r="J57" s="127">
        <f t="shared" si="4"/>
        <v>0.64</v>
      </c>
      <c r="K57" s="132">
        <f>SUM(K58:K66)</f>
        <v>2599703</v>
      </c>
      <c r="L57" s="132">
        <f>SUM(L58:L66)</f>
        <v>2729526</v>
      </c>
      <c r="M57" s="127">
        <f t="shared" si="5"/>
        <v>1.05</v>
      </c>
      <c r="N57" s="50">
        <f>SUM(N58:N66)</f>
        <v>2894439</v>
      </c>
      <c r="O57" s="50">
        <f>SUM(O58:O66)</f>
        <v>1322396</v>
      </c>
      <c r="P57" s="127">
        <f t="shared" si="6"/>
        <v>0.46</v>
      </c>
      <c r="Q57" s="50">
        <f>SUM(Q58:Q66)</f>
        <v>2723000</v>
      </c>
      <c r="R57" s="51">
        <v>1953000</v>
      </c>
      <c r="S57" s="51">
        <f>SUM(S58:S67)</f>
        <v>1015133</v>
      </c>
      <c r="T57" s="48">
        <f t="shared" si="1"/>
        <v>0.5198</v>
      </c>
      <c r="U57" s="96"/>
      <c r="V57" s="96"/>
      <c r="W57" s="96"/>
      <c r="X57" s="93"/>
    </row>
    <row r="58" spans="1:24" ht="24">
      <c r="A58" s="52"/>
      <c r="B58" s="52"/>
      <c r="C58" s="52" t="s">
        <v>54</v>
      </c>
      <c r="D58" s="52" t="s">
        <v>23</v>
      </c>
      <c r="E58" s="133">
        <v>1829000</v>
      </c>
      <c r="F58" s="133">
        <v>2088268</v>
      </c>
      <c r="G58" s="127">
        <f t="shared" si="0"/>
        <v>1.14</v>
      </c>
      <c r="H58" s="111">
        <v>1780000</v>
      </c>
      <c r="I58" s="111">
        <v>1189340</v>
      </c>
      <c r="J58" s="127">
        <f t="shared" si="4"/>
        <v>0.67</v>
      </c>
      <c r="K58" s="113">
        <v>2180000</v>
      </c>
      <c r="L58" s="113">
        <v>2311695</v>
      </c>
      <c r="M58" s="127">
        <f t="shared" si="5"/>
        <v>1.06</v>
      </c>
      <c r="N58" s="53">
        <v>2248000</v>
      </c>
      <c r="O58" s="53">
        <v>990476</v>
      </c>
      <c r="P58" s="127">
        <f t="shared" si="6"/>
        <v>0.44</v>
      </c>
      <c r="Q58" s="53">
        <v>2000000</v>
      </c>
      <c r="R58" s="54">
        <v>1928000</v>
      </c>
      <c r="S58" s="54">
        <v>983084</v>
      </c>
      <c r="T58" s="48">
        <f t="shared" si="1"/>
        <v>0.5099</v>
      </c>
      <c r="U58" s="96"/>
      <c r="V58" s="96"/>
      <c r="W58" s="96"/>
      <c r="X58" s="93"/>
    </row>
    <row r="59" spans="1:24" ht="24">
      <c r="A59" s="52"/>
      <c r="B59" s="52"/>
      <c r="C59" s="52" t="s">
        <v>68</v>
      </c>
      <c r="D59" s="52" t="s">
        <v>75</v>
      </c>
      <c r="E59" s="133">
        <v>46500</v>
      </c>
      <c r="F59" s="133">
        <v>28067</v>
      </c>
      <c r="G59" s="127">
        <f t="shared" si="0"/>
        <v>0.6</v>
      </c>
      <c r="H59" s="111">
        <v>25000</v>
      </c>
      <c r="I59" s="111">
        <v>10808</v>
      </c>
      <c r="J59" s="127">
        <f t="shared" si="4"/>
        <v>0.43</v>
      </c>
      <c r="K59" s="113">
        <v>25000</v>
      </c>
      <c r="L59" s="113">
        <v>15251</v>
      </c>
      <c r="M59" s="127">
        <f t="shared" si="5"/>
        <v>0.61</v>
      </c>
      <c r="N59" s="53">
        <v>29000</v>
      </c>
      <c r="O59" s="53">
        <v>3954</v>
      </c>
      <c r="P59" s="127">
        <f t="shared" si="6"/>
        <v>0.14</v>
      </c>
      <c r="Q59" s="53">
        <v>7000</v>
      </c>
      <c r="R59" s="54">
        <v>15000</v>
      </c>
      <c r="S59" s="54">
        <v>14972</v>
      </c>
      <c r="T59" s="48">
        <f t="shared" si="1"/>
        <v>0.9981</v>
      </c>
      <c r="U59" s="96"/>
      <c r="V59" s="96"/>
      <c r="W59" s="96"/>
      <c r="X59" s="93"/>
    </row>
    <row r="60" spans="1:24" ht="12">
      <c r="A60" s="52"/>
      <c r="B60" s="52"/>
      <c r="C60" s="71" t="s">
        <v>113</v>
      </c>
      <c r="D60" s="52" t="s">
        <v>121</v>
      </c>
      <c r="E60" s="133">
        <v>0</v>
      </c>
      <c r="F60" s="133">
        <v>4075</v>
      </c>
      <c r="G60" s="127"/>
      <c r="H60" s="111">
        <v>0</v>
      </c>
      <c r="I60" s="111">
        <v>2815</v>
      </c>
      <c r="J60" s="127"/>
      <c r="K60" s="113">
        <v>0</v>
      </c>
      <c r="L60" s="113">
        <v>6115</v>
      </c>
      <c r="M60" s="127"/>
      <c r="N60" s="53">
        <v>0</v>
      </c>
      <c r="O60" s="53">
        <v>2575</v>
      </c>
      <c r="P60" s="127"/>
      <c r="Q60" s="53">
        <v>0</v>
      </c>
      <c r="R60" s="54">
        <v>0</v>
      </c>
      <c r="S60" s="54">
        <v>1913</v>
      </c>
      <c r="T60" s="48"/>
      <c r="U60" s="96"/>
      <c r="V60" s="96"/>
      <c r="W60" s="96"/>
      <c r="X60" s="93"/>
    </row>
    <row r="61" spans="1:24" ht="108">
      <c r="A61" s="52"/>
      <c r="B61" s="52"/>
      <c r="C61" s="52" t="s">
        <v>46</v>
      </c>
      <c r="D61" s="52" t="s">
        <v>44</v>
      </c>
      <c r="E61" s="133">
        <v>398964</v>
      </c>
      <c r="F61" s="133">
        <v>374138</v>
      </c>
      <c r="G61" s="127">
        <f t="shared" si="0"/>
        <v>0.94</v>
      </c>
      <c r="H61" s="111">
        <v>379703</v>
      </c>
      <c r="I61" s="111">
        <v>178641</v>
      </c>
      <c r="J61" s="127">
        <f>I61/H61</f>
        <v>0.47</v>
      </c>
      <c r="K61" s="113">
        <v>379703</v>
      </c>
      <c r="L61" s="113">
        <v>367337</v>
      </c>
      <c r="M61" s="127">
        <f>L61/K61</f>
        <v>0.97</v>
      </c>
      <c r="N61" s="53">
        <v>598000</v>
      </c>
      <c r="O61" s="53">
        <v>308848</v>
      </c>
      <c r="P61" s="127">
        <f>O61/N61</f>
        <v>0.52</v>
      </c>
      <c r="Q61" s="53">
        <v>692000</v>
      </c>
      <c r="R61" s="54">
        <v>0</v>
      </c>
      <c r="S61" s="54"/>
      <c r="T61" s="48"/>
      <c r="U61" s="96"/>
      <c r="V61" s="96"/>
      <c r="W61" s="96"/>
      <c r="X61" s="93"/>
    </row>
    <row r="62" spans="1:24" ht="12">
      <c r="A62" s="52"/>
      <c r="B62" s="52"/>
      <c r="C62" s="52" t="s">
        <v>49</v>
      </c>
      <c r="D62" s="52" t="s">
        <v>69</v>
      </c>
      <c r="E62" s="133">
        <f>3000+596</f>
        <v>3596</v>
      </c>
      <c r="F62" s="133">
        <v>3263</v>
      </c>
      <c r="G62" s="127">
        <f t="shared" si="0"/>
        <v>0.91</v>
      </c>
      <c r="H62" s="111">
        <v>0</v>
      </c>
      <c r="I62" s="111">
        <v>1330</v>
      </c>
      <c r="J62" s="127"/>
      <c r="K62" s="113">
        <v>0</v>
      </c>
      <c r="L62" s="113">
        <v>2610</v>
      </c>
      <c r="M62" s="127"/>
      <c r="N62" s="53">
        <v>0</v>
      </c>
      <c r="O62" s="53">
        <v>1335</v>
      </c>
      <c r="P62" s="127"/>
      <c r="Q62" s="53">
        <v>0</v>
      </c>
      <c r="R62" s="54">
        <v>1000</v>
      </c>
      <c r="S62" s="54">
        <v>1420</v>
      </c>
      <c r="T62" s="48">
        <f t="shared" si="1"/>
        <v>1.42</v>
      </c>
      <c r="U62" s="96"/>
      <c r="V62" s="96"/>
      <c r="W62" s="96"/>
      <c r="X62" s="93"/>
    </row>
    <row r="63" spans="1:24" ht="24">
      <c r="A63" s="52"/>
      <c r="B63" s="52"/>
      <c r="C63" s="71" t="s">
        <v>110</v>
      </c>
      <c r="D63" s="52" t="s">
        <v>123</v>
      </c>
      <c r="E63" s="133">
        <v>0</v>
      </c>
      <c r="F63" s="133">
        <v>6617</v>
      </c>
      <c r="G63" s="127"/>
      <c r="H63" s="111">
        <v>0</v>
      </c>
      <c r="I63" s="111"/>
      <c r="J63" s="127"/>
      <c r="K63" s="113">
        <v>0</v>
      </c>
      <c r="L63" s="113"/>
      <c r="M63" s="127"/>
      <c r="N63" s="53">
        <v>0</v>
      </c>
      <c r="O63" s="53"/>
      <c r="P63" s="127"/>
      <c r="Q63" s="53">
        <v>0</v>
      </c>
      <c r="R63" s="54">
        <v>0</v>
      </c>
      <c r="S63" s="54">
        <v>0</v>
      </c>
      <c r="T63" s="48"/>
      <c r="U63" s="96"/>
      <c r="V63" s="96"/>
      <c r="W63" s="96"/>
      <c r="X63" s="93"/>
    </row>
    <row r="64" spans="1:24" ht="24">
      <c r="A64" s="52"/>
      <c r="B64" s="52"/>
      <c r="C64" s="71" t="s">
        <v>111</v>
      </c>
      <c r="D64" s="52" t="s">
        <v>119</v>
      </c>
      <c r="E64" s="133">
        <v>0</v>
      </c>
      <c r="F64" s="133">
        <v>27</v>
      </c>
      <c r="G64" s="127"/>
      <c r="H64" s="111">
        <v>0</v>
      </c>
      <c r="I64" s="111">
        <v>0</v>
      </c>
      <c r="J64" s="127"/>
      <c r="K64" s="113">
        <v>0</v>
      </c>
      <c r="L64" s="113">
        <v>0</v>
      </c>
      <c r="M64" s="127"/>
      <c r="N64" s="53">
        <v>0</v>
      </c>
      <c r="O64" s="53">
        <v>10</v>
      </c>
      <c r="P64" s="127"/>
      <c r="Q64" s="53">
        <v>0</v>
      </c>
      <c r="R64" s="54">
        <v>0</v>
      </c>
      <c r="S64" s="54">
        <v>0</v>
      </c>
      <c r="T64" s="48"/>
      <c r="U64" s="96"/>
      <c r="V64" s="96"/>
      <c r="W64" s="96"/>
      <c r="X64" s="93"/>
    </row>
    <row r="65" spans="1:24" ht="12">
      <c r="A65" s="52"/>
      <c r="B65" s="52"/>
      <c r="C65" s="52" t="s">
        <v>48</v>
      </c>
      <c r="D65" s="52" t="s">
        <v>70</v>
      </c>
      <c r="E65" s="133">
        <v>3500</v>
      </c>
      <c r="F65" s="133">
        <v>5308</v>
      </c>
      <c r="G65" s="127">
        <f t="shared" si="0"/>
        <v>1.52</v>
      </c>
      <c r="H65" s="111">
        <v>0</v>
      </c>
      <c r="I65" s="111">
        <v>4275</v>
      </c>
      <c r="J65" s="127"/>
      <c r="K65" s="113">
        <v>0</v>
      </c>
      <c r="L65" s="113">
        <v>11008</v>
      </c>
      <c r="M65" s="127"/>
      <c r="N65" s="53">
        <v>16539</v>
      </c>
      <c r="O65" s="53">
        <v>12479</v>
      </c>
      <c r="P65" s="127">
        <f aca="true" t="shared" si="7" ref="P65:P93">O65/N65</f>
        <v>0.75</v>
      </c>
      <c r="Q65" s="53">
        <v>20000</v>
      </c>
      <c r="R65" s="54">
        <v>7000</v>
      </c>
      <c r="S65" s="54">
        <v>3392</v>
      </c>
      <c r="T65" s="48">
        <f t="shared" si="1"/>
        <v>0.4846</v>
      </c>
      <c r="U65" s="96"/>
      <c r="V65" s="96"/>
      <c r="W65" s="96"/>
      <c r="X65" s="93"/>
    </row>
    <row r="66" spans="1:24" ht="24">
      <c r="A66" s="52"/>
      <c r="B66" s="52"/>
      <c r="C66" s="52" t="s">
        <v>55</v>
      </c>
      <c r="D66" s="52" t="s">
        <v>56</v>
      </c>
      <c r="E66" s="133">
        <v>8000</v>
      </c>
      <c r="F66" s="133">
        <v>16469</v>
      </c>
      <c r="G66" s="127">
        <f t="shared" si="0"/>
        <v>2.06</v>
      </c>
      <c r="H66" s="111">
        <v>15000</v>
      </c>
      <c r="I66" s="111">
        <v>12203</v>
      </c>
      <c r="J66" s="127">
        <f aca="true" t="shared" si="8" ref="J66:J94">I66/H66</f>
        <v>0.81</v>
      </c>
      <c r="K66" s="113">
        <v>15000</v>
      </c>
      <c r="L66" s="113">
        <v>15510</v>
      </c>
      <c r="M66" s="127">
        <f aca="true" t="shared" si="9" ref="M66:M94">L66/K66</f>
        <v>1.03</v>
      </c>
      <c r="N66" s="53">
        <v>2900</v>
      </c>
      <c r="O66" s="53">
        <v>2719</v>
      </c>
      <c r="P66" s="127">
        <f t="shared" si="7"/>
        <v>0.94</v>
      </c>
      <c r="Q66" s="53">
        <v>4000</v>
      </c>
      <c r="R66" s="54">
        <v>2000</v>
      </c>
      <c r="S66" s="54">
        <v>8337</v>
      </c>
      <c r="T66" s="48">
        <f t="shared" si="1"/>
        <v>4.1685</v>
      </c>
      <c r="U66" s="96"/>
      <c r="V66" s="96"/>
      <c r="W66" s="96"/>
      <c r="X66" s="93"/>
    </row>
    <row r="67" spans="1:24" ht="12">
      <c r="A67" s="52"/>
      <c r="B67" s="52"/>
      <c r="C67" s="52">
        <v>2400</v>
      </c>
      <c r="D67" s="52"/>
      <c r="E67" s="133"/>
      <c r="F67" s="133"/>
      <c r="G67" s="127"/>
      <c r="H67" s="111"/>
      <c r="I67" s="111"/>
      <c r="J67" s="127"/>
      <c r="K67" s="113"/>
      <c r="L67" s="113"/>
      <c r="M67" s="127"/>
      <c r="N67" s="53"/>
      <c r="O67" s="53"/>
      <c r="P67" s="127"/>
      <c r="Q67" s="53"/>
      <c r="R67" s="54"/>
      <c r="S67" s="54">
        <v>2015</v>
      </c>
      <c r="T67" s="48"/>
      <c r="U67" s="96"/>
      <c r="V67" s="96"/>
      <c r="W67" s="96"/>
      <c r="X67" s="93"/>
    </row>
    <row r="68" spans="1:24" s="2" customFormat="1" ht="12">
      <c r="A68" s="49"/>
      <c r="B68" s="49">
        <v>75045</v>
      </c>
      <c r="C68" s="49"/>
      <c r="D68" s="49" t="s">
        <v>172</v>
      </c>
      <c r="E68" s="130">
        <f>SUM(E69:E70)</f>
        <v>47700</v>
      </c>
      <c r="F68" s="130">
        <f>SUM(F69:F70)</f>
        <v>47663</v>
      </c>
      <c r="G68" s="127">
        <f t="shared" si="0"/>
        <v>1</v>
      </c>
      <c r="H68" s="131">
        <f>SUM(H69:H70)</f>
        <v>63000</v>
      </c>
      <c r="I68" s="131">
        <f>SUM(I69:I70)</f>
        <v>57330</v>
      </c>
      <c r="J68" s="127">
        <f t="shared" si="8"/>
        <v>0.91</v>
      </c>
      <c r="K68" s="132">
        <f>SUM(K69:K70)</f>
        <v>57330</v>
      </c>
      <c r="L68" s="132">
        <f>SUM(L69:L70)</f>
        <v>57330</v>
      </c>
      <c r="M68" s="127">
        <f t="shared" si="9"/>
        <v>1</v>
      </c>
      <c r="N68" s="50">
        <f>SUM(N69:N70)</f>
        <v>65500</v>
      </c>
      <c r="O68" s="50">
        <f>SUM(O69:O70)</f>
        <v>65500</v>
      </c>
      <c r="P68" s="127">
        <f t="shared" si="7"/>
        <v>1</v>
      </c>
      <c r="Q68" s="50">
        <f>SUM(Q69:Q70)</f>
        <v>65500</v>
      </c>
      <c r="R68" s="51">
        <v>66100</v>
      </c>
      <c r="S68" s="51">
        <f>SUM(S69:S70)</f>
        <v>58760</v>
      </c>
      <c r="T68" s="48">
        <f t="shared" si="1"/>
        <v>0.889</v>
      </c>
      <c r="U68" s="96"/>
      <c r="V68" s="96"/>
      <c r="W68" s="96"/>
      <c r="X68" s="93"/>
    </row>
    <row r="69" spans="1:24" ht="84">
      <c r="A69" s="52"/>
      <c r="B69" s="52"/>
      <c r="C69" s="52">
        <v>2110</v>
      </c>
      <c r="D69" s="52" t="s">
        <v>43</v>
      </c>
      <c r="E69" s="133">
        <v>35000</v>
      </c>
      <c r="F69" s="133">
        <v>35000</v>
      </c>
      <c r="G69" s="127">
        <f t="shared" si="0"/>
        <v>1</v>
      </c>
      <c r="H69" s="111">
        <v>39000</v>
      </c>
      <c r="I69" s="111">
        <v>39000</v>
      </c>
      <c r="J69" s="127">
        <f t="shared" si="8"/>
        <v>1</v>
      </c>
      <c r="K69" s="113">
        <v>39000</v>
      </c>
      <c r="L69" s="113">
        <v>39000</v>
      </c>
      <c r="M69" s="127">
        <f t="shared" si="9"/>
        <v>1</v>
      </c>
      <c r="N69" s="53">
        <v>37500</v>
      </c>
      <c r="O69" s="53">
        <v>37500</v>
      </c>
      <c r="P69" s="127">
        <f t="shared" si="7"/>
        <v>1</v>
      </c>
      <c r="Q69" s="53">
        <v>37500</v>
      </c>
      <c r="R69" s="54">
        <v>37500</v>
      </c>
      <c r="S69" s="54">
        <v>35994</v>
      </c>
      <c r="T69" s="48">
        <f t="shared" si="1"/>
        <v>0.9598</v>
      </c>
      <c r="U69" s="96"/>
      <c r="V69" s="96"/>
      <c r="W69" s="96"/>
      <c r="X69" s="93"/>
    </row>
    <row r="70" spans="1:24" ht="72">
      <c r="A70" s="52"/>
      <c r="B70" s="52"/>
      <c r="C70" s="52">
        <v>2120</v>
      </c>
      <c r="D70" s="52" t="s">
        <v>58</v>
      </c>
      <c r="E70" s="133">
        <v>12700</v>
      </c>
      <c r="F70" s="133">
        <v>12663</v>
      </c>
      <c r="G70" s="127">
        <f t="shared" si="0"/>
        <v>1</v>
      </c>
      <c r="H70" s="111">
        <v>24000</v>
      </c>
      <c r="I70" s="111">
        <v>18330</v>
      </c>
      <c r="J70" s="127">
        <f t="shared" si="8"/>
        <v>0.76</v>
      </c>
      <c r="K70" s="113">
        <v>18330</v>
      </c>
      <c r="L70" s="113">
        <v>18330</v>
      </c>
      <c r="M70" s="127">
        <f t="shared" si="9"/>
        <v>1</v>
      </c>
      <c r="N70" s="53">
        <v>28000</v>
      </c>
      <c r="O70" s="53">
        <v>28000</v>
      </c>
      <c r="P70" s="127">
        <f t="shared" si="7"/>
        <v>1</v>
      </c>
      <c r="Q70" s="53">
        <v>28000</v>
      </c>
      <c r="R70" s="54">
        <v>28600</v>
      </c>
      <c r="S70" s="54">
        <v>22766</v>
      </c>
      <c r="T70" s="48">
        <f t="shared" si="1"/>
        <v>0.796</v>
      </c>
      <c r="U70" s="96"/>
      <c r="V70" s="96"/>
      <c r="W70" s="96"/>
      <c r="X70" s="93"/>
    </row>
    <row r="71" spans="1:24" ht="12">
      <c r="A71" s="49">
        <v>752</v>
      </c>
      <c r="B71" s="49"/>
      <c r="C71" s="49"/>
      <c r="D71" s="152" t="s">
        <v>146</v>
      </c>
      <c r="E71" s="130">
        <f>SUM(E72)</f>
        <v>0</v>
      </c>
      <c r="F71" s="130"/>
      <c r="G71" s="153"/>
      <c r="H71" s="131">
        <f>SUM(H72)</f>
        <v>0</v>
      </c>
      <c r="I71" s="131">
        <f>SUM(I72)</f>
        <v>0</v>
      </c>
      <c r="J71" s="153"/>
      <c r="K71" s="132">
        <f>SUM(K72)</f>
        <v>0</v>
      </c>
      <c r="L71" s="132">
        <f>SUM(L72)</f>
        <v>0</v>
      </c>
      <c r="M71" s="154"/>
      <c r="N71" s="64">
        <f>SUM(N72)</f>
        <v>5000</v>
      </c>
      <c r="O71" s="64">
        <f>SUM(O72)</f>
        <v>0</v>
      </c>
      <c r="P71" s="127"/>
      <c r="Q71" s="64">
        <f aca="true" t="shared" si="10" ref="Q71:S72">SUM(Q72)</f>
        <v>5000</v>
      </c>
      <c r="R71" s="65">
        <v>3000</v>
      </c>
      <c r="S71" s="65">
        <f t="shared" si="10"/>
        <v>0</v>
      </c>
      <c r="T71" s="48">
        <f t="shared" si="1"/>
        <v>0</v>
      </c>
      <c r="U71" s="96"/>
      <c r="V71" s="96"/>
      <c r="W71" s="96"/>
      <c r="X71" s="93"/>
    </row>
    <row r="72" spans="1:24" ht="12">
      <c r="A72" s="49"/>
      <c r="B72" s="49">
        <v>75212</v>
      </c>
      <c r="C72" s="49"/>
      <c r="D72" s="152" t="s">
        <v>147</v>
      </c>
      <c r="E72" s="130">
        <f>SUM(E73)</f>
        <v>0</v>
      </c>
      <c r="F72" s="130"/>
      <c r="G72" s="153"/>
      <c r="H72" s="131">
        <f>SUM(H73)</f>
        <v>0</v>
      </c>
      <c r="I72" s="131">
        <f>SUM(I73)</f>
        <v>0</v>
      </c>
      <c r="J72" s="153"/>
      <c r="K72" s="132">
        <f>SUM(K73)</f>
        <v>0</v>
      </c>
      <c r="L72" s="132">
        <f>SUM(L73)</f>
        <v>0</v>
      </c>
      <c r="M72" s="154"/>
      <c r="N72" s="64">
        <f>SUM(N73)</f>
        <v>5000</v>
      </c>
      <c r="O72" s="64">
        <f>SUM(O73)</f>
        <v>0</v>
      </c>
      <c r="P72" s="127"/>
      <c r="Q72" s="64">
        <f t="shared" si="10"/>
        <v>5000</v>
      </c>
      <c r="R72" s="65">
        <v>3000</v>
      </c>
      <c r="S72" s="65">
        <f t="shared" si="10"/>
        <v>0</v>
      </c>
      <c r="T72" s="48">
        <f t="shared" si="1"/>
        <v>0</v>
      </c>
      <c r="U72" s="96"/>
      <c r="V72" s="96"/>
      <c r="W72" s="96"/>
      <c r="X72" s="93"/>
    </row>
    <row r="73" spans="1:24" ht="84">
      <c r="A73" s="52"/>
      <c r="B73" s="52"/>
      <c r="C73" s="52">
        <v>2110</v>
      </c>
      <c r="D73" s="52" t="s">
        <v>43</v>
      </c>
      <c r="E73" s="133"/>
      <c r="F73" s="133"/>
      <c r="G73" s="127"/>
      <c r="H73" s="111"/>
      <c r="I73" s="111"/>
      <c r="J73" s="127"/>
      <c r="K73" s="113"/>
      <c r="L73" s="113"/>
      <c r="M73" s="127"/>
      <c r="N73" s="53">
        <v>5000</v>
      </c>
      <c r="O73" s="53">
        <v>0</v>
      </c>
      <c r="P73" s="127"/>
      <c r="Q73" s="53">
        <v>5000</v>
      </c>
      <c r="R73" s="54">
        <v>3000</v>
      </c>
      <c r="S73" s="54"/>
      <c r="T73" s="48">
        <f t="shared" si="1"/>
        <v>0</v>
      </c>
      <c r="U73" s="96"/>
      <c r="V73" s="96"/>
      <c r="W73" s="96"/>
      <c r="X73" s="93"/>
    </row>
    <row r="74" spans="1:24" s="5" customFormat="1" ht="72">
      <c r="A74" s="45">
        <v>756</v>
      </c>
      <c r="B74" s="45"/>
      <c r="C74" s="45"/>
      <c r="D74" s="45" t="s">
        <v>84</v>
      </c>
      <c r="E74" s="126">
        <f>SUM(E75:E75)</f>
        <v>7355767</v>
      </c>
      <c r="F74" s="126">
        <f>SUM(F75:F75)</f>
        <v>7797187</v>
      </c>
      <c r="G74" s="127">
        <f t="shared" si="0"/>
        <v>1.06</v>
      </c>
      <c r="H74" s="128">
        <f>SUM(H75:H75)</f>
        <v>8047500</v>
      </c>
      <c r="I74" s="128">
        <f>SUM(I75:I75)</f>
        <v>4262386</v>
      </c>
      <c r="J74" s="127">
        <f t="shared" si="8"/>
        <v>0.53</v>
      </c>
      <c r="K74" s="129">
        <f>SUM(K75:K75)</f>
        <v>7710500</v>
      </c>
      <c r="L74" s="129">
        <f>SUM(L75:L75)</f>
        <v>10060717</v>
      </c>
      <c r="M74" s="127">
        <f t="shared" si="9"/>
        <v>1.3</v>
      </c>
      <c r="N74" s="46">
        <f aca="true" t="shared" si="11" ref="N74:S74">N75+N78</f>
        <v>9640000</v>
      </c>
      <c r="O74" s="46">
        <f t="shared" si="11"/>
        <v>4278539</v>
      </c>
      <c r="P74" s="46">
        <f t="shared" si="11"/>
        <v>0</v>
      </c>
      <c r="Q74" s="46">
        <f t="shared" si="11"/>
        <v>8640000</v>
      </c>
      <c r="R74" s="47">
        <v>9920000</v>
      </c>
      <c r="S74" s="47">
        <f t="shared" si="11"/>
        <v>3685475</v>
      </c>
      <c r="T74" s="48">
        <f aca="true" t="shared" si="12" ref="T74:T79">S74/R74</f>
        <v>0.3715</v>
      </c>
      <c r="U74" s="96"/>
      <c r="V74" s="96"/>
      <c r="W74" s="96"/>
      <c r="X74" s="93"/>
    </row>
    <row r="75" spans="1:24" s="2" customFormat="1" ht="36">
      <c r="A75" s="49"/>
      <c r="B75" s="49">
        <v>75622</v>
      </c>
      <c r="C75" s="49"/>
      <c r="D75" s="49" t="s">
        <v>85</v>
      </c>
      <c r="E75" s="130">
        <f>SUM(E76:E77)</f>
        <v>7355767</v>
      </c>
      <c r="F75" s="130">
        <f>SUM(F76:F77)</f>
        <v>7797187</v>
      </c>
      <c r="G75" s="127">
        <f t="shared" si="0"/>
        <v>1.06</v>
      </c>
      <c r="H75" s="131">
        <f>SUM(H76:H77)</f>
        <v>8047500</v>
      </c>
      <c r="I75" s="131">
        <f>SUM(I76:I77)</f>
        <v>4262386</v>
      </c>
      <c r="J75" s="127">
        <f t="shared" si="8"/>
        <v>0.53</v>
      </c>
      <c r="K75" s="132">
        <f>SUM(K76:K77)</f>
        <v>7710500</v>
      </c>
      <c r="L75" s="132">
        <f>SUM(L76:L77)</f>
        <v>10060717</v>
      </c>
      <c r="M75" s="127">
        <f t="shared" si="9"/>
        <v>1.3</v>
      </c>
      <c r="N75" s="50">
        <f>SUM(N76:N77)</f>
        <v>9640000</v>
      </c>
      <c r="O75" s="50">
        <f>SUM(O76:O77)</f>
        <v>4278539</v>
      </c>
      <c r="P75" s="127">
        <f t="shared" si="7"/>
        <v>0.44</v>
      </c>
      <c r="Q75" s="50">
        <f>SUM(Q76:Q77)</f>
        <v>8640000</v>
      </c>
      <c r="R75" s="51">
        <v>9840000</v>
      </c>
      <c r="S75" s="51">
        <f>SUM(S76:S77)</f>
        <v>3574334</v>
      </c>
      <c r="T75" s="48">
        <f t="shared" si="12"/>
        <v>0.3632</v>
      </c>
      <c r="U75" s="96"/>
      <c r="V75" s="96"/>
      <c r="W75" s="96"/>
      <c r="X75" s="93"/>
    </row>
    <row r="76" spans="1:24" ht="24">
      <c r="A76" s="52"/>
      <c r="B76" s="52"/>
      <c r="C76" s="52" t="s">
        <v>50</v>
      </c>
      <c r="D76" s="52" t="s">
        <v>25</v>
      </c>
      <c r="E76" s="133">
        <v>7215767</v>
      </c>
      <c r="F76" s="133">
        <v>7598026</v>
      </c>
      <c r="G76" s="127">
        <f t="shared" si="0"/>
        <v>1.05</v>
      </c>
      <c r="H76" s="111">
        <v>7907500</v>
      </c>
      <c r="I76" s="111">
        <v>4034496</v>
      </c>
      <c r="J76" s="127">
        <f t="shared" si="8"/>
        <v>0.51</v>
      </c>
      <c r="K76" s="113">
        <v>7570500</v>
      </c>
      <c r="L76" s="113">
        <v>9629022</v>
      </c>
      <c r="M76" s="127">
        <f t="shared" si="9"/>
        <v>1.27</v>
      </c>
      <c r="N76" s="53">
        <v>9500000</v>
      </c>
      <c r="O76" s="53">
        <v>4172540</v>
      </c>
      <c r="P76" s="127">
        <f t="shared" si="7"/>
        <v>0.44</v>
      </c>
      <c r="Q76" s="53">
        <v>8500000</v>
      </c>
      <c r="R76" s="54">
        <v>9700000</v>
      </c>
      <c r="S76" s="54">
        <v>3468852</v>
      </c>
      <c r="T76" s="48">
        <f t="shared" si="12"/>
        <v>0.3576</v>
      </c>
      <c r="U76" s="96"/>
      <c r="V76" s="96"/>
      <c r="W76" s="96"/>
      <c r="X76" s="93"/>
    </row>
    <row r="77" spans="1:24" ht="24">
      <c r="A77" s="52"/>
      <c r="B77" s="52"/>
      <c r="C77" s="52" t="s">
        <v>51</v>
      </c>
      <c r="D77" s="52" t="s">
        <v>52</v>
      </c>
      <c r="E77" s="133">
        <v>140000</v>
      </c>
      <c r="F77" s="133">
        <v>199161</v>
      </c>
      <c r="G77" s="127">
        <f t="shared" si="0"/>
        <v>1.42</v>
      </c>
      <c r="H77" s="111">
        <v>140000</v>
      </c>
      <c r="I77" s="111">
        <v>227890</v>
      </c>
      <c r="J77" s="127">
        <f t="shared" si="8"/>
        <v>1.63</v>
      </c>
      <c r="K77" s="113">
        <v>140000</v>
      </c>
      <c r="L77" s="113">
        <v>431695</v>
      </c>
      <c r="M77" s="127">
        <f t="shared" si="9"/>
        <v>3.08</v>
      </c>
      <c r="N77" s="53">
        <v>140000</v>
      </c>
      <c r="O77" s="53">
        <v>105999</v>
      </c>
      <c r="P77" s="127">
        <f t="shared" si="7"/>
        <v>0.76</v>
      </c>
      <c r="Q77" s="53">
        <v>140000</v>
      </c>
      <c r="R77" s="54">
        <v>140000</v>
      </c>
      <c r="S77" s="54">
        <v>105482</v>
      </c>
      <c r="T77" s="48">
        <f t="shared" si="12"/>
        <v>0.7534</v>
      </c>
      <c r="U77" s="96"/>
      <c r="V77" s="96"/>
      <c r="W77" s="96"/>
      <c r="X77" s="93"/>
    </row>
    <row r="78" spans="1:24" ht="60">
      <c r="A78" s="66"/>
      <c r="B78" s="66">
        <v>75618</v>
      </c>
      <c r="C78" s="66"/>
      <c r="D78" s="155" t="s">
        <v>170</v>
      </c>
      <c r="E78" s="156"/>
      <c r="F78" s="156"/>
      <c r="G78" s="154"/>
      <c r="H78" s="157"/>
      <c r="I78" s="157"/>
      <c r="J78" s="154"/>
      <c r="K78" s="158"/>
      <c r="L78" s="158"/>
      <c r="M78" s="154"/>
      <c r="N78" s="64">
        <f>SUM(N79)</f>
        <v>0</v>
      </c>
      <c r="O78" s="64">
        <f>SUM(O79)</f>
        <v>0</v>
      </c>
      <c r="P78" s="64">
        <f>SUM(P79)</f>
        <v>0</v>
      </c>
      <c r="Q78" s="64">
        <f>SUM(Q79)</f>
        <v>0</v>
      </c>
      <c r="R78" s="65">
        <v>80000</v>
      </c>
      <c r="S78" s="65">
        <f>SUM(S79:S81)</f>
        <v>111141</v>
      </c>
      <c r="T78" s="48">
        <f t="shared" si="12"/>
        <v>1.3893</v>
      </c>
      <c r="U78" s="96"/>
      <c r="V78" s="96"/>
      <c r="W78" s="96"/>
      <c r="X78" s="93"/>
    </row>
    <row r="79" spans="1:24" ht="60">
      <c r="A79" s="52"/>
      <c r="B79" s="52"/>
      <c r="C79" s="52" t="s">
        <v>88</v>
      </c>
      <c r="D79" s="106" t="s">
        <v>169</v>
      </c>
      <c r="E79" s="133"/>
      <c r="F79" s="133"/>
      <c r="G79" s="127"/>
      <c r="H79" s="111"/>
      <c r="I79" s="111"/>
      <c r="J79" s="127"/>
      <c r="K79" s="113"/>
      <c r="L79" s="113"/>
      <c r="M79" s="127"/>
      <c r="N79" s="53"/>
      <c r="O79" s="53"/>
      <c r="P79" s="127"/>
      <c r="Q79" s="53"/>
      <c r="R79" s="54">
        <v>80000</v>
      </c>
      <c r="S79" s="54">
        <v>106501</v>
      </c>
      <c r="T79" s="48">
        <f t="shared" si="12"/>
        <v>1.3313</v>
      </c>
      <c r="U79" s="96"/>
      <c r="V79" s="96"/>
      <c r="W79" s="96"/>
      <c r="X79" s="93"/>
    </row>
    <row r="80" spans="1:24" ht="36">
      <c r="A80" s="52"/>
      <c r="B80" s="52"/>
      <c r="C80" s="52" t="s">
        <v>99</v>
      </c>
      <c r="D80" s="106" t="s">
        <v>93</v>
      </c>
      <c r="E80" s="133"/>
      <c r="F80" s="133"/>
      <c r="G80" s="127"/>
      <c r="H80" s="111"/>
      <c r="I80" s="111"/>
      <c r="J80" s="127"/>
      <c r="K80" s="113"/>
      <c r="L80" s="113"/>
      <c r="M80" s="127"/>
      <c r="N80" s="53"/>
      <c r="O80" s="53"/>
      <c r="P80" s="127"/>
      <c r="Q80" s="53"/>
      <c r="R80" s="54">
        <v>0</v>
      </c>
      <c r="S80" s="54">
        <v>4630</v>
      </c>
      <c r="T80" s="48"/>
      <c r="U80" s="96"/>
      <c r="V80" s="96"/>
      <c r="W80" s="96"/>
      <c r="X80" s="93"/>
    </row>
    <row r="81" spans="1:24" ht="24">
      <c r="A81" s="52"/>
      <c r="B81" s="52"/>
      <c r="C81" s="52" t="s">
        <v>156</v>
      </c>
      <c r="D81" s="106" t="s">
        <v>119</v>
      </c>
      <c r="E81" s="133"/>
      <c r="F81" s="133"/>
      <c r="G81" s="127"/>
      <c r="H81" s="111"/>
      <c r="I81" s="111"/>
      <c r="J81" s="127"/>
      <c r="K81" s="113"/>
      <c r="L81" s="113"/>
      <c r="M81" s="127"/>
      <c r="N81" s="53"/>
      <c r="O81" s="53"/>
      <c r="P81" s="127"/>
      <c r="Q81" s="53"/>
      <c r="R81" s="54">
        <v>0</v>
      </c>
      <c r="S81" s="54">
        <v>10</v>
      </c>
      <c r="T81" s="48"/>
      <c r="U81" s="96"/>
      <c r="V81" s="96"/>
      <c r="W81" s="96"/>
      <c r="X81" s="93"/>
    </row>
    <row r="82" spans="1:24" s="5" customFormat="1" ht="12">
      <c r="A82" s="45">
        <v>758</v>
      </c>
      <c r="B82" s="45"/>
      <c r="C82" s="45"/>
      <c r="D82" s="45" t="s">
        <v>17</v>
      </c>
      <c r="E82" s="126">
        <f>E83+E89+E93+E91+E85</f>
        <v>19482561</v>
      </c>
      <c r="F82" s="126">
        <f>F83+F89+F93+F91+F85</f>
        <v>19640519</v>
      </c>
      <c r="G82" s="127">
        <f t="shared" si="0"/>
        <v>1.01</v>
      </c>
      <c r="H82" s="128">
        <f>H83+H89+H93+H91+H85</f>
        <v>21824426</v>
      </c>
      <c r="I82" s="128">
        <f>I83+I89+I93+I91+I85</f>
        <v>12901727</v>
      </c>
      <c r="J82" s="127">
        <f t="shared" si="8"/>
        <v>0.59</v>
      </c>
      <c r="K82" s="129">
        <f>K83+K89+K93+K91+K85</f>
        <v>21758991</v>
      </c>
      <c r="L82" s="129">
        <f>L83+L89+L93+L91+L85</f>
        <v>21928411</v>
      </c>
      <c r="M82" s="127">
        <f t="shared" si="9"/>
        <v>1.01</v>
      </c>
      <c r="N82" s="46">
        <f>N83+N89+N93+N91+N85</f>
        <v>24315496</v>
      </c>
      <c r="O82" s="46">
        <f>O83+O89+O93+O91+O85</f>
        <v>14221722</v>
      </c>
      <c r="P82" s="127">
        <f t="shared" si="7"/>
        <v>0.58</v>
      </c>
      <c r="Q82" s="46">
        <f>Q83+Q89+Q93+Q91+Q85</f>
        <v>24378496</v>
      </c>
      <c r="R82" s="47">
        <v>24150780</v>
      </c>
      <c r="S82" s="47">
        <f>S83+S89+S93+S91+S85</f>
        <v>13894203</v>
      </c>
      <c r="T82" s="48">
        <f>S82/R82</f>
        <v>0.5753</v>
      </c>
      <c r="U82" s="96"/>
      <c r="V82" s="96"/>
      <c r="W82" s="96"/>
      <c r="X82" s="93"/>
    </row>
    <row r="83" spans="1:24" s="2" customFormat="1" ht="36">
      <c r="A83" s="49"/>
      <c r="B83" s="49">
        <v>75801</v>
      </c>
      <c r="C83" s="49"/>
      <c r="D83" s="49" t="s">
        <v>64</v>
      </c>
      <c r="E83" s="130">
        <f>SUM(E84:E84)</f>
        <v>13252827</v>
      </c>
      <c r="F83" s="130">
        <f>SUM(F84:F84)</f>
        <v>13252827</v>
      </c>
      <c r="G83" s="127">
        <f t="shared" si="0"/>
        <v>1</v>
      </c>
      <c r="H83" s="131">
        <f>SUM(H84:H84)</f>
        <v>14192721</v>
      </c>
      <c r="I83" s="131">
        <f>SUM(I84:I84)</f>
        <v>8733984</v>
      </c>
      <c r="J83" s="127">
        <f t="shared" si="8"/>
        <v>0.62</v>
      </c>
      <c r="K83" s="132">
        <f>SUM(K84:K84)</f>
        <v>14426862</v>
      </c>
      <c r="L83" s="132">
        <f>SUM(L84:L84)</f>
        <v>14426862</v>
      </c>
      <c r="M83" s="127">
        <f t="shared" si="9"/>
        <v>1</v>
      </c>
      <c r="N83" s="50">
        <f>SUM(N84:N84)</f>
        <v>15331528</v>
      </c>
      <c r="O83" s="50">
        <f>SUM(O84:O84)</f>
        <v>9434784</v>
      </c>
      <c r="P83" s="127">
        <f t="shared" si="7"/>
        <v>0.62</v>
      </c>
      <c r="Q83" s="50">
        <f>SUM(Q84:Q84)</f>
        <v>15331528</v>
      </c>
      <c r="R83" s="51">
        <v>15851942</v>
      </c>
      <c r="S83" s="51">
        <f>SUM(S84:S84)</f>
        <v>9755040</v>
      </c>
      <c r="T83" s="48">
        <f>S83/R83</f>
        <v>0.6154</v>
      </c>
      <c r="U83" s="96"/>
      <c r="V83" s="96"/>
      <c r="W83" s="96"/>
      <c r="X83" s="93"/>
    </row>
    <row r="84" spans="1:24" ht="24">
      <c r="A84" s="52"/>
      <c r="B84" s="52"/>
      <c r="C84" s="52">
        <v>2920</v>
      </c>
      <c r="D84" s="52" t="s">
        <v>26</v>
      </c>
      <c r="E84" s="133">
        <v>13252827</v>
      </c>
      <c r="F84" s="133">
        <v>13252827</v>
      </c>
      <c r="G84" s="127">
        <f t="shared" si="0"/>
        <v>1</v>
      </c>
      <c r="H84" s="111">
        <v>14192721</v>
      </c>
      <c r="I84" s="111">
        <v>8733984</v>
      </c>
      <c r="J84" s="127">
        <f t="shared" si="8"/>
        <v>0.62</v>
      </c>
      <c r="K84" s="113">
        <v>14426862</v>
      </c>
      <c r="L84" s="113">
        <v>14426862</v>
      </c>
      <c r="M84" s="127">
        <f t="shared" si="9"/>
        <v>1</v>
      </c>
      <c r="N84" s="53">
        <v>15331528</v>
      </c>
      <c r="O84" s="53">
        <v>9434784</v>
      </c>
      <c r="P84" s="127">
        <f t="shared" si="7"/>
        <v>0.62</v>
      </c>
      <c r="Q84" s="53">
        <v>15331528</v>
      </c>
      <c r="R84" s="54">
        <v>15851942</v>
      </c>
      <c r="S84" s="54">
        <v>9755040</v>
      </c>
      <c r="T84" s="48">
        <f>S84/R84</f>
        <v>0.6154</v>
      </c>
      <c r="U84" s="96"/>
      <c r="V84" s="96"/>
      <c r="W84" s="96"/>
      <c r="X84" s="93"/>
    </row>
    <row r="85" spans="1:24" s="2" customFormat="1" ht="24" hidden="1">
      <c r="A85" s="49"/>
      <c r="B85" s="49">
        <v>75802</v>
      </c>
      <c r="C85" s="49"/>
      <c r="D85" s="49" t="s">
        <v>89</v>
      </c>
      <c r="E85" s="130">
        <f>SUM(E86:E88)</f>
        <v>636212</v>
      </c>
      <c r="F85" s="130">
        <f>SUM(F86:F88)</f>
        <v>636212</v>
      </c>
      <c r="G85" s="127">
        <f t="shared" si="0"/>
        <v>1</v>
      </c>
      <c r="H85" s="131">
        <f>SUM(H86:H88)</f>
        <v>386000</v>
      </c>
      <c r="I85" s="131">
        <f>SUM(I86:I88)</f>
        <v>386000</v>
      </c>
      <c r="J85" s="127">
        <f t="shared" si="8"/>
        <v>1</v>
      </c>
      <c r="K85" s="132">
        <f>SUM(K86:K88)</f>
        <v>386000</v>
      </c>
      <c r="L85" s="132">
        <f>SUM(L86:L88)</f>
        <v>386000</v>
      </c>
      <c r="M85" s="127">
        <f t="shared" si="9"/>
        <v>1</v>
      </c>
      <c r="N85" s="50">
        <f>SUM(N86:N88)</f>
        <v>440000</v>
      </c>
      <c r="O85" s="50">
        <f>SUM(O86:O88)</f>
        <v>440000</v>
      </c>
      <c r="P85" s="127">
        <f t="shared" si="7"/>
        <v>1</v>
      </c>
      <c r="Q85" s="50">
        <f>SUM(Q86:Q88)</f>
        <v>440000</v>
      </c>
      <c r="R85" s="51">
        <v>0</v>
      </c>
      <c r="S85" s="51">
        <f>SUM(S86:S88)</f>
        <v>0</v>
      </c>
      <c r="T85" s="48"/>
      <c r="U85" s="96"/>
      <c r="V85" s="96"/>
      <c r="W85" s="96"/>
      <c r="X85" s="93"/>
    </row>
    <row r="86" spans="1:24" s="13" customFormat="1" ht="24" hidden="1">
      <c r="A86" s="52"/>
      <c r="B86" s="52"/>
      <c r="C86" s="52">
        <v>2760</v>
      </c>
      <c r="D86" s="159" t="s">
        <v>103</v>
      </c>
      <c r="E86" s="133">
        <v>186212</v>
      </c>
      <c r="F86" s="133">
        <v>186212</v>
      </c>
      <c r="G86" s="127">
        <f t="shared" si="0"/>
        <v>1</v>
      </c>
      <c r="H86" s="111"/>
      <c r="I86" s="111"/>
      <c r="J86" s="127"/>
      <c r="K86" s="113"/>
      <c r="L86" s="113"/>
      <c r="M86" s="127"/>
      <c r="N86" s="67"/>
      <c r="O86" s="67"/>
      <c r="P86" s="127"/>
      <c r="Q86" s="67"/>
      <c r="R86" s="68">
        <v>0</v>
      </c>
      <c r="S86" s="68"/>
      <c r="T86" s="48"/>
      <c r="U86" s="96"/>
      <c r="V86" s="96"/>
      <c r="W86" s="96"/>
      <c r="X86" s="93"/>
    </row>
    <row r="87" spans="1:24" ht="36" hidden="1">
      <c r="A87" s="52"/>
      <c r="B87" s="52"/>
      <c r="C87" s="52">
        <v>2780</v>
      </c>
      <c r="D87" s="52" t="s">
        <v>90</v>
      </c>
      <c r="E87" s="133">
        <v>450000</v>
      </c>
      <c r="F87" s="133">
        <v>450000</v>
      </c>
      <c r="G87" s="127">
        <f t="shared" si="0"/>
        <v>1</v>
      </c>
      <c r="H87" s="111"/>
      <c r="I87" s="111"/>
      <c r="J87" s="127"/>
      <c r="K87" s="113"/>
      <c r="L87" s="113"/>
      <c r="M87" s="127"/>
      <c r="N87" s="53"/>
      <c r="O87" s="53"/>
      <c r="P87" s="127"/>
      <c r="Q87" s="53"/>
      <c r="R87" s="54">
        <v>0</v>
      </c>
      <c r="S87" s="54"/>
      <c r="T87" s="48"/>
      <c r="U87" s="96"/>
      <c r="V87" s="96"/>
      <c r="W87" s="96"/>
      <c r="X87" s="93"/>
    </row>
    <row r="88" spans="1:24" ht="96" hidden="1">
      <c r="A88" s="52"/>
      <c r="B88" s="52"/>
      <c r="C88" s="52">
        <v>6180</v>
      </c>
      <c r="D88" s="52" t="s">
        <v>166</v>
      </c>
      <c r="E88" s="133"/>
      <c r="F88" s="133"/>
      <c r="G88" s="127"/>
      <c r="H88" s="111">
        <v>386000</v>
      </c>
      <c r="I88" s="111">
        <v>386000</v>
      </c>
      <c r="J88" s="127"/>
      <c r="K88" s="113">
        <v>386000</v>
      </c>
      <c r="L88" s="113">
        <v>386000</v>
      </c>
      <c r="M88" s="127"/>
      <c r="N88" s="53">
        <v>440000</v>
      </c>
      <c r="O88" s="53">
        <v>440000</v>
      </c>
      <c r="P88" s="127"/>
      <c r="Q88" s="53">
        <v>440000</v>
      </c>
      <c r="R88" s="54">
        <v>0</v>
      </c>
      <c r="S88" s="54"/>
      <c r="T88" s="48"/>
      <c r="U88" s="96"/>
      <c r="V88" s="96"/>
      <c r="W88" s="96"/>
      <c r="X88" s="93"/>
    </row>
    <row r="89" spans="1:24" s="2" customFormat="1" ht="24">
      <c r="A89" s="49"/>
      <c r="B89" s="49">
        <v>75803</v>
      </c>
      <c r="C89" s="49"/>
      <c r="D89" s="49" t="s">
        <v>33</v>
      </c>
      <c r="E89" s="130">
        <f>SUM(E90:E90)</f>
        <v>5341760</v>
      </c>
      <c r="F89" s="130">
        <f>SUM(F90:F90)</f>
        <v>5341760</v>
      </c>
      <c r="G89" s="127">
        <f t="shared" si="0"/>
        <v>1</v>
      </c>
      <c r="H89" s="131">
        <f>SUM(H90:H90)</f>
        <v>6698199</v>
      </c>
      <c r="I89" s="131">
        <f>SUM(I90:I90)</f>
        <v>3349098</v>
      </c>
      <c r="J89" s="127">
        <f t="shared" si="8"/>
        <v>0.5</v>
      </c>
      <c r="K89" s="132">
        <f>SUM(K90:K90)</f>
        <v>6698199</v>
      </c>
      <c r="L89" s="132">
        <f>SUM(L90:L90)</f>
        <v>6698199</v>
      </c>
      <c r="M89" s="127">
        <f t="shared" si="9"/>
        <v>1</v>
      </c>
      <c r="N89" s="50">
        <f>SUM(N90:N90)</f>
        <v>7871621</v>
      </c>
      <c r="O89" s="50">
        <f>SUM(O90:O90)</f>
        <v>3935808</v>
      </c>
      <c r="P89" s="127">
        <f t="shared" si="7"/>
        <v>0.5</v>
      </c>
      <c r="Q89" s="50">
        <f>SUM(Q90:Q90)</f>
        <v>7871621</v>
      </c>
      <c r="R89" s="51">
        <v>6613496</v>
      </c>
      <c r="S89" s="51">
        <f>SUM(S90:S90)</f>
        <v>3306750</v>
      </c>
      <c r="T89" s="48">
        <f>S89/R89</f>
        <v>0.5</v>
      </c>
      <c r="U89" s="96"/>
      <c r="V89" s="96"/>
      <c r="W89" s="96"/>
      <c r="X89" s="93"/>
    </row>
    <row r="90" spans="1:24" ht="24">
      <c r="A90" s="52"/>
      <c r="B90" s="52"/>
      <c r="C90" s="52">
        <v>2920</v>
      </c>
      <c r="D90" s="52" t="s">
        <v>26</v>
      </c>
      <c r="E90" s="133">
        <v>5341760</v>
      </c>
      <c r="F90" s="133">
        <v>5341760</v>
      </c>
      <c r="G90" s="127">
        <f aca="true" t="shared" si="13" ref="G90:G172">F90/E90</f>
        <v>1</v>
      </c>
      <c r="H90" s="111">
        <v>6698199</v>
      </c>
      <c r="I90" s="111">
        <v>3349098</v>
      </c>
      <c r="J90" s="127">
        <f t="shared" si="8"/>
        <v>0.5</v>
      </c>
      <c r="K90" s="113">
        <v>6698199</v>
      </c>
      <c r="L90" s="113">
        <v>6698199</v>
      </c>
      <c r="M90" s="127">
        <f t="shared" si="9"/>
        <v>1</v>
      </c>
      <c r="N90" s="53">
        <v>7871621</v>
      </c>
      <c r="O90" s="53">
        <v>3935808</v>
      </c>
      <c r="P90" s="127">
        <f t="shared" si="7"/>
        <v>0.5</v>
      </c>
      <c r="Q90" s="53">
        <v>7871621</v>
      </c>
      <c r="R90" s="54">
        <v>6613496</v>
      </c>
      <c r="S90" s="54">
        <v>3306750</v>
      </c>
      <c r="T90" s="48">
        <f>S90/R90</f>
        <v>0.5</v>
      </c>
      <c r="U90" s="96"/>
      <c r="V90" s="96"/>
      <c r="W90" s="96"/>
      <c r="X90" s="93"/>
    </row>
    <row r="91" spans="1:24" s="2" customFormat="1" ht="24">
      <c r="A91" s="49"/>
      <c r="B91" s="49">
        <v>75832</v>
      </c>
      <c r="C91" s="49"/>
      <c r="D91" s="49" t="s">
        <v>53</v>
      </c>
      <c r="E91" s="130">
        <f>SUM(E92:E92)</f>
        <v>101762</v>
      </c>
      <c r="F91" s="130">
        <f>SUM(F92:F92)</f>
        <v>101762</v>
      </c>
      <c r="G91" s="127">
        <f t="shared" si="13"/>
        <v>1</v>
      </c>
      <c r="H91" s="131">
        <f>SUM(H92:H92)</f>
        <v>339576</v>
      </c>
      <c r="I91" s="131">
        <f>SUM(I92:I92)</f>
        <v>169788</v>
      </c>
      <c r="J91" s="127">
        <f t="shared" si="8"/>
        <v>0.5</v>
      </c>
      <c r="K91" s="132">
        <f>SUM(K92:K92)</f>
        <v>0</v>
      </c>
      <c r="L91" s="132">
        <f>SUM(L92:L92)</f>
        <v>0</v>
      </c>
      <c r="M91" s="127"/>
      <c r="N91" s="50">
        <f>SUM(N92:N92)</f>
        <v>497347</v>
      </c>
      <c r="O91" s="50">
        <f>SUM(O92:O92)</f>
        <v>248676</v>
      </c>
      <c r="P91" s="127">
        <f t="shared" si="7"/>
        <v>0.5</v>
      </c>
      <c r="Q91" s="50">
        <f>SUM(Q92:Q92)</f>
        <v>497347</v>
      </c>
      <c r="R91" s="51">
        <v>1510342</v>
      </c>
      <c r="S91" s="51">
        <f>SUM(S92:S92)</f>
        <v>755172</v>
      </c>
      <c r="T91" s="48">
        <f>S91/R91</f>
        <v>0.5</v>
      </c>
      <c r="U91" s="96"/>
      <c r="V91" s="96"/>
      <c r="W91" s="96"/>
      <c r="X91" s="93"/>
    </row>
    <row r="92" spans="1:24" ht="24">
      <c r="A92" s="52"/>
      <c r="B92" s="52"/>
      <c r="C92" s="52">
        <v>2920</v>
      </c>
      <c r="D92" s="52" t="s">
        <v>26</v>
      </c>
      <c r="E92" s="133">
        <v>101762</v>
      </c>
      <c r="F92" s="133">
        <v>101762</v>
      </c>
      <c r="G92" s="127">
        <f t="shared" si="13"/>
        <v>1</v>
      </c>
      <c r="H92" s="111">
        <v>339576</v>
      </c>
      <c r="I92" s="111">
        <v>169788</v>
      </c>
      <c r="J92" s="127">
        <f t="shared" si="8"/>
        <v>0.5</v>
      </c>
      <c r="K92" s="113"/>
      <c r="L92" s="113"/>
      <c r="M92" s="127"/>
      <c r="N92" s="53">
        <v>497347</v>
      </c>
      <c r="O92" s="53">
        <v>248676</v>
      </c>
      <c r="P92" s="127">
        <f t="shared" si="7"/>
        <v>0.5</v>
      </c>
      <c r="Q92" s="53">
        <v>497347</v>
      </c>
      <c r="R92" s="54">
        <v>1510342</v>
      </c>
      <c r="S92" s="54">
        <v>755172</v>
      </c>
      <c r="T92" s="48">
        <f>S92/R92</f>
        <v>0.5</v>
      </c>
      <c r="U92" s="96"/>
      <c r="V92" s="96"/>
      <c r="W92" s="96"/>
      <c r="X92" s="93"/>
    </row>
    <row r="93" spans="1:24" s="2" customFormat="1" ht="24">
      <c r="A93" s="49"/>
      <c r="B93" s="49">
        <v>75814</v>
      </c>
      <c r="C93" s="49"/>
      <c r="D93" s="49" t="s">
        <v>28</v>
      </c>
      <c r="E93" s="130">
        <f>SUM(E94:E99)</f>
        <v>150000</v>
      </c>
      <c r="F93" s="130">
        <f>SUM(F94:F99)</f>
        <v>307958</v>
      </c>
      <c r="G93" s="127">
        <f t="shared" si="13"/>
        <v>2.05</v>
      </c>
      <c r="H93" s="131">
        <f>SUM(H94:H99)</f>
        <v>207930</v>
      </c>
      <c r="I93" s="131">
        <f>SUM(I94:I99)</f>
        <v>262857</v>
      </c>
      <c r="J93" s="127">
        <f t="shared" si="8"/>
        <v>1.26</v>
      </c>
      <c r="K93" s="132">
        <f>SUM(K94:K99)</f>
        <v>247930</v>
      </c>
      <c r="L93" s="132">
        <f>SUM(L94:L99)</f>
        <v>417350</v>
      </c>
      <c r="M93" s="127">
        <f t="shared" si="9"/>
        <v>1.68</v>
      </c>
      <c r="N93" s="50">
        <f>SUM(N94:N99)</f>
        <v>175000</v>
      </c>
      <c r="O93" s="50">
        <f>SUM(O94:O99)</f>
        <v>162454</v>
      </c>
      <c r="P93" s="127">
        <f t="shared" si="7"/>
        <v>0.93</v>
      </c>
      <c r="Q93" s="50">
        <f>SUM(Q94:Q99)</f>
        <v>238000</v>
      </c>
      <c r="R93" s="51">
        <v>175000</v>
      </c>
      <c r="S93" s="51">
        <f>SUM(S94:S99)</f>
        <v>77241</v>
      </c>
      <c r="T93" s="48">
        <f>S93/R93</f>
        <v>0.4414</v>
      </c>
      <c r="U93" s="96"/>
      <c r="V93" s="96"/>
      <c r="W93" s="96"/>
      <c r="X93" s="93"/>
    </row>
    <row r="94" spans="1:24" s="13" customFormat="1" ht="48" hidden="1">
      <c r="A94" s="52"/>
      <c r="B94" s="52"/>
      <c r="C94" s="52" t="s">
        <v>88</v>
      </c>
      <c r="D94" s="159" t="s">
        <v>160</v>
      </c>
      <c r="E94" s="133">
        <v>80000</v>
      </c>
      <c r="F94" s="133">
        <v>130504</v>
      </c>
      <c r="G94" s="127">
        <f t="shared" si="13"/>
        <v>1.63</v>
      </c>
      <c r="H94" s="111">
        <v>100000</v>
      </c>
      <c r="I94" s="111">
        <v>84429</v>
      </c>
      <c r="J94" s="127">
        <f t="shared" si="8"/>
        <v>0.84</v>
      </c>
      <c r="K94" s="113">
        <v>140000</v>
      </c>
      <c r="L94" s="113">
        <v>92382</v>
      </c>
      <c r="M94" s="127">
        <f t="shared" si="9"/>
        <v>0.66</v>
      </c>
      <c r="N94" s="67">
        <v>0</v>
      </c>
      <c r="O94" s="67">
        <v>66305</v>
      </c>
      <c r="P94" s="127"/>
      <c r="Q94" s="67">
        <v>70000</v>
      </c>
      <c r="R94" s="68">
        <v>0</v>
      </c>
      <c r="S94" s="68"/>
      <c r="T94" s="48"/>
      <c r="U94" s="96"/>
      <c r="V94" s="96"/>
      <c r="W94" s="96"/>
      <c r="X94" s="93"/>
    </row>
    <row r="95" spans="1:24" s="13" customFormat="1" ht="36" hidden="1">
      <c r="A95" s="52"/>
      <c r="B95" s="52"/>
      <c r="C95" s="52" t="s">
        <v>99</v>
      </c>
      <c r="D95" s="159" t="s">
        <v>93</v>
      </c>
      <c r="E95" s="133">
        <v>30000</v>
      </c>
      <c r="F95" s="133">
        <v>30180</v>
      </c>
      <c r="G95" s="127">
        <f t="shared" si="13"/>
        <v>1.01</v>
      </c>
      <c r="H95" s="111">
        <v>0</v>
      </c>
      <c r="I95" s="111">
        <v>34620</v>
      </c>
      <c r="J95" s="127"/>
      <c r="K95" s="113">
        <v>0</v>
      </c>
      <c r="L95" s="113">
        <v>40200</v>
      </c>
      <c r="M95" s="127"/>
      <c r="N95" s="67">
        <v>0</v>
      </c>
      <c r="O95" s="67">
        <v>5580</v>
      </c>
      <c r="P95" s="127"/>
      <c r="Q95" s="67">
        <v>6000</v>
      </c>
      <c r="R95" s="68">
        <v>0</v>
      </c>
      <c r="S95" s="68"/>
      <c r="T95" s="48"/>
      <c r="U95" s="96"/>
      <c r="V95" s="96"/>
      <c r="W95" s="96"/>
      <c r="X95" s="93"/>
    </row>
    <row r="96" spans="1:24" s="13" customFormat="1" ht="36" hidden="1">
      <c r="A96" s="52"/>
      <c r="B96" s="52"/>
      <c r="C96" s="52" t="s">
        <v>68</v>
      </c>
      <c r="D96" s="159" t="s">
        <v>93</v>
      </c>
      <c r="E96" s="133">
        <v>0</v>
      </c>
      <c r="F96" s="133">
        <v>0</v>
      </c>
      <c r="G96" s="127"/>
      <c r="H96" s="111">
        <v>0</v>
      </c>
      <c r="I96" s="111">
        <v>0</v>
      </c>
      <c r="J96" s="127"/>
      <c r="K96" s="113">
        <v>0</v>
      </c>
      <c r="L96" s="113">
        <v>0</v>
      </c>
      <c r="M96" s="127"/>
      <c r="N96" s="67">
        <v>0</v>
      </c>
      <c r="O96" s="67">
        <v>0</v>
      </c>
      <c r="P96" s="127"/>
      <c r="Q96" s="67">
        <v>0</v>
      </c>
      <c r="R96" s="68">
        <v>0</v>
      </c>
      <c r="S96" s="68">
        <v>0</v>
      </c>
      <c r="T96" s="48"/>
      <c r="U96" s="96"/>
      <c r="V96" s="96"/>
      <c r="W96" s="96"/>
      <c r="X96" s="93"/>
    </row>
    <row r="97" spans="1:24" s="13" customFormat="1" ht="24" hidden="1">
      <c r="A97" s="52"/>
      <c r="B97" s="52"/>
      <c r="C97" s="71" t="s">
        <v>111</v>
      </c>
      <c r="D97" s="159" t="s">
        <v>119</v>
      </c>
      <c r="E97" s="133">
        <v>0</v>
      </c>
      <c r="F97" s="133">
        <v>123</v>
      </c>
      <c r="G97" s="127"/>
      <c r="H97" s="111">
        <v>0</v>
      </c>
      <c r="I97" s="111">
        <v>74</v>
      </c>
      <c r="J97" s="127"/>
      <c r="K97" s="113">
        <v>0</v>
      </c>
      <c r="L97" s="113">
        <v>288</v>
      </c>
      <c r="M97" s="127"/>
      <c r="N97" s="67">
        <v>0</v>
      </c>
      <c r="O97" s="67">
        <v>0</v>
      </c>
      <c r="P97" s="127"/>
      <c r="Q97" s="67">
        <v>0</v>
      </c>
      <c r="R97" s="68">
        <v>0</v>
      </c>
      <c r="S97" s="68">
        <v>0</v>
      </c>
      <c r="T97" s="48"/>
      <c r="U97" s="96"/>
      <c r="V97" s="96"/>
      <c r="W97" s="96"/>
      <c r="X97" s="93"/>
    </row>
    <row r="98" spans="1:24" ht="12">
      <c r="A98" s="52"/>
      <c r="B98" s="52"/>
      <c r="C98" s="52" t="s">
        <v>48</v>
      </c>
      <c r="D98" s="52" t="s">
        <v>24</v>
      </c>
      <c r="E98" s="133">
        <v>40000</v>
      </c>
      <c r="F98" s="133">
        <v>147151</v>
      </c>
      <c r="G98" s="127">
        <f t="shared" si="13"/>
        <v>3.68</v>
      </c>
      <c r="H98" s="111">
        <v>57930</v>
      </c>
      <c r="I98" s="111">
        <v>93734</v>
      </c>
      <c r="J98" s="127">
        <f>I98/H98</f>
        <v>1.62</v>
      </c>
      <c r="K98" s="113">
        <v>57930</v>
      </c>
      <c r="L98" s="113">
        <v>234480</v>
      </c>
      <c r="M98" s="127">
        <f>L98/K98</f>
        <v>4.05</v>
      </c>
      <c r="N98" s="53">
        <v>175000</v>
      </c>
      <c r="O98" s="53">
        <v>68650</v>
      </c>
      <c r="P98" s="127">
        <f>O98/N98</f>
        <v>0.39</v>
      </c>
      <c r="Q98" s="53">
        <v>140000</v>
      </c>
      <c r="R98" s="54">
        <v>175000</v>
      </c>
      <c r="S98" s="54">
        <f>76717+524.11</f>
        <v>77241</v>
      </c>
      <c r="T98" s="48">
        <f>S98/R98</f>
        <v>0.4414</v>
      </c>
      <c r="U98" s="96"/>
      <c r="V98" s="96"/>
      <c r="W98" s="96"/>
      <c r="X98" s="93"/>
    </row>
    <row r="99" spans="1:24" ht="12">
      <c r="A99" s="52"/>
      <c r="B99" s="52"/>
      <c r="C99" s="52" t="s">
        <v>55</v>
      </c>
      <c r="D99" s="52" t="s">
        <v>118</v>
      </c>
      <c r="E99" s="133"/>
      <c r="F99" s="133"/>
      <c r="G99" s="127"/>
      <c r="H99" s="111">
        <v>50000</v>
      </c>
      <c r="I99" s="111">
        <v>50000</v>
      </c>
      <c r="J99" s="127"/>
      <c r="K99" s="113">
        <v>50000</v>
      </c>
      <c r="L99" s="113">
        <v>50000</v>
      </c>
      <c r="M99" s="127"/>
      <c r="N99" s="53">
        <v>0</v>
      </c>
      <c r="O99" s="53">
        <v>21919</v>
      </c>
      <c r="P99" s="127"/>
      <c r="Q99" s="53">
        <v>22000</v>
      </c>
      <c r="R99" s="54">
        <v>0</v>
      </c>
      <c r="S99" s="54"/>
      <c r="T99" s="48"/>
      <c r="U99" s="96"/>
      <c r="V99" s="96"/>
      <c r="W99" s="96"/>
      <c r="X99" s="93"/>
    </row>
    <row r="100" spans="1:24" s="5" customFormat="1" ht="12">
      <c r="A100" s="45">
        <v>801</v>
      </c>
      <c r="B100" s="45"/>
      <c r="C100" s="45"/>
      <c r="D100" s="45" t="s">
        <v>18</v>
      </c>
      <c r="E100" s="126">
        <f>E103+E101+E118+E109+E122</f>
        <v>305495</v>
      </c>
      <c r="F100" s="126">
        <f>F103+F101+F118+F109+F122</f>
        <v>319776</v>
      </c>
      <c r="G100" s="127">
        <f t="shared" si="13"/>
        <v>1.05</v>
      </c>
      <c r="H100" s="128">
        <f>H103+H101+H118+H109+H122</f>
        <v>64337</v>
      </c>
      <c r="I100" s="128">
        <f>I103+I118+I109+I122+I101</f>
        <v>71911</v>
      </c>
      <c r="J100" s="127">
        <f>I100/H100</f>
        <v>1.12</v>
      </c>
      <c r="K100" s="129">
        <f>K103+K118+K109+K122+K101</f>
        <v>255131</v>
      </c>
      <c r="L100" s="129">
        <f>L103+L118+L109+L122+L101</f>
        <v>301579</v>
      </c>
      <c r="M100" s="127">
        <f>L100/K100</f>
        <v>1.18</v>
      </c>
      <c r="N100" s="46">
        <f>N103+N118+N109+N122+N101</f>
        <v>75110</v>
      </c>
      <c r="O100" s="46">
        <f>O103+O118+O109+O122+O101</f>
        <v>43776</v>
      </c>
      <c r="P100" s="127">
        <f>O100/N100</f>
        <v>0.58</v>
      </c>
      <c r="Q100" s="46">
        <f>Q103+Q118+Q109+Q122+Q101</f>
        <v>73500</v>
      </c>
      <c r="R100" s="47">
        <v>104200</v>
      </c>
      <c r="S100" s="47">
        <f>S103+S118+S109+S122+S101</f>
        <v>46349</v>
      </c>
      <c r="T100" s="48">
        <f>S100/R100</f>
        <v>0.4448</v>
      </c>
      <c r="U100" s="96"/>
      <c r="V100" s="96"/>
      <c r="W100" s="96"/>
      <c r="X100" s="93"/>
    </row>
    <row r="101" spans="1:24" s="5" customFormat="1" ht="12">
      <c r="A101" s="45"/>
      <c r="B101" s="45">
        <v>80111</v>
      </c>
      <c r="C101" s="45"/>
      <c r="D101" s="45" t="s">
        <v>158</v>
      </c>
      <c r="E101" s="126">
        <f>SUM(E102)</f>
        <v>0</v>
      </c>
      <c r="F101" s="126">
        <f>SUM(F102)</f>
        <v>0</v>
      </c>
      <c r="G101" s="127"/>
      <c r="H101" s="128">
        <f>SUM(H102)</f>
        <v>0</v>
      </c>
      <c r="I101" s="128">
        <f>SUM(I102)</f>
        <v>0</v>
      </c>
      <c r="J101" s="127"/>
      <c r="K101" s="129">
        <f>SUM(K102)</f>
        <v>0</v>
      </c>
      <c r="L101" s="129">
        <f>SUM(L102)</f>
        <v>0</v>
      </c>
      <c r="M101" s="127"/>
      <c r="N101" s="46">
        <f>SUM(N102)</f>
        <v>0</v>
      </c>
      <c r="O101" s="46">
        <f>SUM(O102)</f>
        <v>1078</v>
      </c>
      <c r="P101" s="127"/>
      <c r="Q101" s="46">
        <f>SUM(Q102)</f>
        <v>1200</v>
      </c>
      <c r="R101" s="47">
        <v>1200</v>
      </c>
      <c r="S101" s="47">
        <f>SUM(S102)</f>
        <v>516</v>
      </c>
      <c r="T101" s="48">
        <f>S101/R101</f>
        <v>0.43</v>
      </c>
      <c r="U101" s="96"/>
      <c r="V101" s="96"/>
      <c r="W101" s="96"/>
      <c r="X101" s="93"/>
    </row>
    <row r="102" spans="1:24" s="2" customFormat="1" ht="12">
      <c r="A102" s="49"/>
      <c r="B102" s="49"/>
      <c r="C102" s="52" t="s">
        <v>48</v>
      </c>
      <c r="D102" s="52" t="s">
        <v>24</v>
      </c>
      <c r="E102" s="133"/>
      <c r="F102" s="133"/>
      <c r="G102" s="127"/>
      <c r="H102" s="111"/>
      <c r="I102" s="111"/>
      <c r="J102" s="127"/>
      <c r="K102" s="113"/>
      <c r="L102" s="113"/>
      <c r="M102" s="127"/>
      <c r="N102" s="53">
        <v>0</v>
      </c>
      <c r="O102" s="53">
        <v>1078</v>
      </c>
      <c r="P102" s="127"/>
      <c r="Q102" s="53">
        <v>1200</v>
      </c>
      <c r="R102" s="54">
        <v>1200</v>
      </c>
      <c r="S102" s="54">
        <v>516</v>
      </c>
      <c r="T102" s="90">
        <f>S102/R102</f>
        <v>0.43</v>
      </c>
      <c r="U102" s="102"/>
      <c r="V102" s="102"/>
      <c r="W102" s="102"/>
      <c r="X102" s="94"/>
    </row>
    <row r="103" spans="1:24" s="2" customFormat="1" ht="12">
      <c r="A103" s="49"/>
      <c r="B103" s="49">
        <v>80120</v>
      </c>
      <c r="C103" s="49"/>
      <c r="D103" s="49" t="s">
        <v>19</v>
      </c>
      <c r="E103" s="130">
        <f>SUM(E104:E108)</f>
        <v>11920</v>
      </c>
      <c r="F103" s="130">
        <f>SUM(F104:F108)</f>
        <v>10306</v>
      </c>
      <c r="G103" s="127">
        <f t="shared" si="13"/>
        <v>0.86</v>
      </c>
      <c r="H103" s="131">
        <f>SUM(H104:H108)</f>
        <v>6000</v>
      </c>
      <c r="I103" s="131">
        <f>SUM(I104:I108)</f>
        <v>5491</v>
      </c>
      <c r="J103" s="127">
        <f>I103/H103</f>
        <v>0.92</v>
      </c>
      <c r="K103" s="132">
        <f>SUM(K104:K108)</f>
        <v>6000</v>
      </c>
      <c r="L103" s="132">
        <f>SUM(L104:L108)</f>
        <v>11272</v>
      </c>
      <c r="M103" s="127">
        <f>L103/K103</f>
        <v>1.88</v>
      </c>
      <c r="N103" s="50">
        <f>SUM(N104:N108)</f>
        <v>9810</v>
      </c>
      <c r="O103" s="50">
        <f>SUM(O104:O108)</f>
        <v>2798</v>
      </c>
      <c r="P103" s="127">
        <f>O103/N103</f>
        <v>0.29</v>
      </c>
      <c r="Q103" s="50">
        <f>SUM(Q104:Q108)</f>
        <v>5000</v>
      </c>
      <c r="R103" s="51">
        <v>5000</v>
      </c>
      <c r="S103" s="51">
        <f>SUM(S104:S108)</f>
        <v>1218</v>
      </c>
      <c r="T103" s="48">
        <f>S103/R103</f>
        <v>0.2436</v>
      </c>
      <c r="U103" s="96"/>
      <c r="V103" s="96"/>
      <c r="W103" s="96"/>
      <c r="X103" s="93"/>
    </row>
    <row r="104" spans="1:24" ht="108">
      <c r="A104" s="52"/>
      <c r="B104" s="52"/>
      <c r="C104" s="52" t="s">
        <v>46</v>
      </c>
      <c r="D104" s="52" t="s">
        <v>44</v>
      </c>
      <c r="E104" s="133">
        <v>9100</v>
      </c>
      <c r="F104" s="133">
        <v>7792</v>
      </c>
      <c r="G104" s="127">
        <f t="shared" si="13"/>
        <v>0.86</v>
      </c>
      <c r="H104" s="111">
        <v>6000</v>
      </c>
      <c r="I104" s="111">
        <v>3528</v>
      </c>
      <c r="J104" s="127">
        <f>I104/H104</f>
        <v>0.59</v>
      </c>
      <c r="K104" s="113">
        <v>6000</v>
      </c>
      <c r="L104" s="113">
        <v>6581</v>
      </c>
      <c r="M104" s="127">
        <f>L104/K104</f>
        <v>1.1</v>
      </c>
      <c r="N104" s="53">
        <v>5610</v>
      </c>
      <c r="O104" s="53">
        <v>1814</v>
      </c>
      <c r="P104" s="127">
        <f>O104/N104</f>
        <v>0.32</v>
      </c>
      <c r="Q104" s="53">
        <v>3000</v>
      </c>
      <c r="R104" s="54">
        <v>3000</v>
      </c>
      <c r="S104" s="89">
        <v>702</v>
      </c>
      <c r="T104" s="48">
        <f>S104/R104</f>
        <v>0.234</v>
      </c>
      <c r="U104" s="96"/>
      <c r="V104" s="96"/>
      <c r="W104" s="96"/>
      <c r="X104" s="93"/>
    </row>
    <row r="105" spans="1:24" ht="12">
      <c r="A105" s="52"/>
      <c r="B105" s="52"/>
      <c r="C105" s="52" t="s">
        <v>49</v>
      </c>
      <c r="D105" s="52" t="s">
        <v>27</v>
      </c>
      <c r="E105" s="133">
        <v>200</v>
      </c>
      <c r="F105" s="133">
        <v>69</v>
      </c>
      <c r="G105" s="127">
        <f t="shared" si="13"/>
        <v>0.35</v>
      </c>
      <c r="H105" s="111"/>
      <c r="I105" s="111"/>
      <c r="J105" s="127"/>
      <c r="K105" s="113"/>
      <c r="L105" s="113"/>
      <c r="M105" s="127"/>
      <c r="N105" s="53"/>
      <c r="O105" s="53"/>
      <c r="P105" s="127"/>
      <c r="Q105" s="53"/>
      <c r="R105" s="54">
        <v>0</v>
      </c>
      <c r="S105" s="54">
        <v>0</v>
      </c>
      <c r="T105" s="48"/>
      <c r="U105" s="96"/>
      <c r="V105" s="96"/>
      <c r="W105" s="96"/>
      <c r="X105" s="93"/>
    </row>
    <row r="106" spans="1:24" ht="24">
      <c r="A106" s="52"/>
      <c r="B106" s="52"/>
      <c r="C106" s="71" t="s">
        <v>111</v>
      </c>
      <c r="D106" s="52" t="s">
        <v>119</v>
      </c>
      <c r="E106" s="133">
        <v>0</v>
      </c>
      <c r="F106" s="133">
        <v>16</v>
      </c>
      <c r="G106" s="127"/>
      <c r="H106" s="111">
        <v>0</v>
      </c>
      <c r="I106" s="111">
        <v>49</v>
      </c>
      <c r="J106" s="127"/>
      <c r="K106" s="113">
        <v>0</v>
      </c>
      <c r="L106" s="113">
        <v>202</v>
      </c>
      <c r="M106" s="127"/>
      <c r="N106" s="53">
        <v>200</v>
      </c>
      <c r="O106" s="53">
        <v>0</v>
      </c>
      <c r="P106" s="127"/>
      <c r="Q106" s="53"/>
      <c r="R106" s="54">
        <v>0</v>
      </c>
      <c r="S106" s="54"/>
      <c r="T106" s="48"/>
      <c r="U106" s="96"/>
      <c r="V106" s="96"/>
      <c r="W106" s="96"/>
      <c r="X106" s="93"/>
    </row>
    <row r="107" spans="1:24" ht="12">
      <c r="A107" s="52"/>
      <c r="B107" s="52"/>
      <c r="C107" s="52" t="s">
        <v>48</v>
      </c>
      <c r="D107" s="52" t="s">
        <v>24</v>
      </c>
      <c r="E107" s="133">
        <v>2620</v>
      </c>
      <c r="F107" s="133">
        <v>2429</v>
      </c>
      <c r="G107" s="127">
        <f t="shared" si="13"/>
        <v>0.93</v>
      </c>
      <c r="H107" s="111">
        <v>0</v>
      </c>
      <c r="I107" s="111">
        <v>1914</v>
      </c>
      <c r="J107" s="127"/>
      <c r="K107" s="113">
        <v>0</v>
      </c>
      <c r="L107" s="113">
        <v>4488</v>
      </c>
      <c r="M107" s="127"/>
      <c r="N107" s="53">
        <v>4000</v>
      </c>
      <c r="O107" s="53">
        <v>984</v>
      </c>
      <c r="P107" s="127">
        <f>O107/N107</f>
        <v>0.25</v>
      </c>
      <c r="Q107" s="53">
        <v>2000</v>
      </c>
      <c r="R107" s="54">
        <v>2000</v>
      </c>
      <c r="S107" s="54">
        <v>516</v>
      </c>
      <c r="T107" s="48">
        <f>S107/R107</f>
        <v>0.258</v>
      </c>
      <c r="U107" s="96"/>
      <c r="V107" s="96"/>
      <c r="W107" s="96"/>
      <c r="X107" s="93"/>
    </row>
    <row r="108" spans="1:24" ht="12">
      <c r="A108" s="52"/>
      <c r="B108" s="52"/>
      <c r="C108" s="52" t="s">
        <v>55</v>
      </c>
      <c r="D108" s="52" t="s">
        <v>118</v>
      </c>
      <c r="E108" s="133"/>
      <c r="F108" s="133"/>
      <c r="G108" s="127"/>
      <c r="H108" s="111"/>
      <c r="I108" s="111"/>
      <c r="J108" s="127"/>
      <c r="K108" s="113">
        <v>0</v>
      </c>
      <c r="L108" s="113">
        <v>1</v>
      </c>
      <c r="M108" s="127"/>
      <c r="N108" s="53"/>
      <c r="O108" s="53"/>
      <c r="P108" s="127"/>
      <c r="Q108" s="53"/>
      <c r="R108" s="54">
        <v>0</v>
      </c>
      <c r="S108" s="54"/>
      <c r="T108" s="48"/>
      <c r="U108" s="96"/>
      <c r="V108" s="96"/>
      <c r="W108" s="96"/>
      <c r="X108" s="93"/>
    </row>
    <row r="109" spans="1:24" s="2" customFormat="1" ht="12">
      <c r="A109" s="49"/>
      <c r="B109" s="49">
        <v>80130</v>
      </c>
      <c r="C109" s="49"/>
      <c r="D109" s="49" t="s">
        <v>40</v>
      </c>
      <c r="E109" s="130">
        <f>SUM(E110:E116)</f>
        <v>28400</v>
      </c>
      <c r="F109" s="130">
        <f>SUM(F110:F116)</f>
        <v>50570</v>
      </c>
      <c r="G109" s="127">
        <f t="shared" si="13"/>
        <v>1.78</v>
      </c>
      <c r="H109" s="131">
        <f>SUM(H110:H116)</f>
        <v>24987</v>
      </c>
      <c r="I109" s="131">
        <f>SUM(I110:I116)</f>
        <v>49780</v>
      </c>
      <c r="J109" s="127">
        <f>I109/H109</f>
        <v>1.99</v>
      </c>
      <c r="K109" s="132">
        <f>SUM(K110:K116)</f>
        <v>24987</v>
      </c>
      <c r="L109" s="132">
        <f>SUM(L110:L116)</f>
        <v>73865</v>
      </c>
      <c r="M109" s="127">
        <f>L109/K109</f>
        <v>2.96</v>
      </c>
      <c r="N109" s="50">
        <f>SUM(N110:N116)</f>
        <v>31000</v>
      </c>
      <c r="O109" s="50">
        <f>SUM(O110:O116)</f>
        <v>21797</v>
      </c>
      <c r="P109" s="127">
        <f>O109/N109</f>
        <v>0.7</v>
      </c>
      <c r="Q109" s="50">
        <f>SUM(Q110:Q116)</f>
        <v>33000</v>
      </c>
      <c r="R109" s="51">
        <v>62000</v>
      </c>
      <c r="S109" s="51">
        <f>S110+S111+S112+S113+S114+S115+S116+S117</f>
        <v>26437</v>
      </c>
      <c r="T109" s="48">
        <f>S109/R109</f>
        <v>0.4264</v>
      </c>
      <c r="U109" s="96"/>
      <c r="V109" s="96"/>
      <c r="W109" s="96"/>
      <c r="X109" s="93"/>
    </row>
    <row r="110" spans="1:24" s="2" customFormat="1" ht="36">
      <c r="A110" s="49"/>
      <c r="B110" s="49"/>
      <c r="C110" s="52" t="s">
        <v>133</v>
      </c>
      <c r="D110" s="159" t="s">
        <v>151</v>
      </c>
      <c r="E110" s="130"/>
      <c r="F110" s="130"/>
      <c r="G110" s="127"/>
      <c r="H110" s="111">
        <v>0</v>
      </c>
      <c r="I110" s="111">
        <v>713</v>
      </c>
      <c r="J110" s="127"/>
      <c r="K110" s="113">
        <v>0</v>
      </c>
      <c r="L110" s="113">
        <v>713</v>
      </c>
      <c r="M110" s="127"/>
      <c r="N110" s="67">
        <v>0</v>
      </c>
      <c r="O110" s="67">
        <v>298</v>
      </c>
      <c r="P110" s="127"/>
      <c r="Q110" s="67">
        <v>0</v>
      </c>
      <c r="R110" s="68">
        <v>0</v>
      </c>
      <c r="S110" s="68">
        <v>0</v>
      </c>
      <c r="T110" s="48"/>
      <c r="U110" s="96"/>
      <c r="V110" s="96"/>
      <c r="W110" s="96"/>
      <c r="X110" s="93"/>
    </row>
    <row r="111" spans="1:24" s="2" customFormat="1" ht="24">
      <c r="A111" s="49"/>
      <c r="B111" s="49"/>
      <c r="C111" s="52" t="s">
        <v>134</v>
      </c>
      <c r="D111" s="159" t="s">
        <v>159</v>
      </c>
      <c r="E111" s="130"/>
      <c r="F111" s="130"/>
      <c r="G111" s="127"/>
      <c r="H111" s="111"/>
      <c r="I111" s="111"/>
      <c r="J111" s="127"/>
      <c r="K111" s="113"/>
      <c r="L111" s="113"/>
      <c r="M111" s="127"/>
      <c r="N111" s="67">
        <v>0</v>
      </c>
      <c r="O111" s="67">
        <v>1530</v>
      </c>
      <c r="P111" s="127"/>
      <c r="Q111" s="67">
        <v>0</v>
      </c>
      <c r="R111" s="68">
        <v>0</v>
      </c>
      <c r="S111" s="68">
        <v>2350</v>
      </c>
      <c r="T111" s="48"/>
      <c r="U111" s="96"/>
      <c r="V111" s="96"/>
      <c r="W111" s="96"/>
      <c r="X111" s="93"/>
    </row>
    <row r="112" spans="1:24" ht="12">
      <c r="A112" s="52"/>
      <c r="B112" s="52"/>
      <c r="C112" s="52" t="s">
        <v>49</v>
      </c>
      <c r="D112" s="52" t="s">
        <v>27</v>
      </c>
      <c r="E112" s="133">
        <v>15000</v>
      </c>
      <c r="F112" s="133">
        <v>35550</v>
      </c>
      <c r="G112" s="127">
        <f t="shared" si="13"/>
        <v>2.37</v>
      </c>
      <c r="H112" s="111">
        <v>15247</v>
      </c>
      <c r="I112" s="111">
        <v>26622</v>
      </c>
      <c r="J112" s="127">
        <f>I112/H112</f>
        <v>1.75</v>
      </c>
      <c r="K112" s="113">
        <v>15247</v>
      </c>
      <c r="L112" s="113">
        <v>42131</v>
      </c>
      <c r="M112" s="127">
        <f>L112/K112</f>
        <v>2.76</v>
      </c>
      <c r="N112" s="53">
        <v>17000</v>
      </c>
      <c r="O112" s="53">
        <v>9357</v>
      </c>
      <c r="P112" s="127">
        <f>O112/N112</f>
        <v>0.55</v>
      </c>
      <c r="Q112" s="53">
        <v>19000</v>
      </c>
      <c r="R112" s="54">
        <v>17000</v>
      </c>
      <c r="S112" s="54">
        <v>12289</v>
      </c>
      <c r="T112" s="48">
        <f>S112/R112</f>
        <v>0.7229</v>
      </c>
      <c r="U112" s="96"/>
      <c r="V112" s="96"/>
      <c r="W112" s="96"/>
      <c r="X112" s="93"/>
    </row>
    <row r="113" spans="1:24" ht="108">
      <c r="A113" s="52"/>
      <c r="B113" s="52"/>
      <c r="C113" s="52" t="s">
        <v>46</v>
      </c>
      <c r="D113" s="52" t="s">
        <v>44</v>
      </c>
      <c r="E113" s="133">
        <v>8400</v>
      </c>
      <c r="F113" s="133">
        <v>9715</v>
      </c>
      <c r="G113" s="127">
        <f t="shared" si="13"/>
        <v>1.16</v>
      </c>
      <c r="H113" s="111">
        <v>8000</v>
      </c>
      <c r="I113" s="111">
        <v>7749</v>
      </c>
      <c r="J113" s="127">
        <f>I113/H113</f>
        <v>0.97</v>
      </c>
      <c r="K113" s="113">
        <v>8000</v>
      </c>
      <c r="L113" s="113">
        <v>12491</v>
      </c>
      <c r="M113" s="127">
        <f>L113/K113</f>
        <v>1.56</v>
      </c>
      <c r="N113" s="53">
        <v>9000</v>
      </c>
      <c r="O113" s="53">
        <v>6058</v>
      </c>
      <c r="P113" s="127">
        <f>O113/N113</f>
        <v>0.67</v>
      </c>
      <c r="Q113" s="53">
        <v>9000</v>
      </c>
      <c r="R113" s="54">
        <v>10000</v>
      </c>
      <c r="S113" s="54">
        <v>7267</v>
      </c>
      <c r="T113" s="48">
        <f>S113/R113</f>
        <v>0.7267</v>
      </c>
      <c r="U113" s="96"/>
      <c r="V113" s="96"/>
      <c r="W113" s="96"/>
      <c r="X113" s="93"/>
    </row>
    <row r="114" spans="1:24" s="15" customFormat="1" ht="24">
      <c r="A114" s="71"/>
      <c r="B114" s="71"/>
      <c r="C114" s="71" t="s">
        <v>156</v>
      </c>
      <c r="D114" s="71" t="s">
        <v>119</v>
      </c>
      <c r="E114" s="71" t="s">
        <v>114</v>
      </c>
      <c r="F114" s="133" t="s">
        <v>115</v>
      </c>
      <c r="G114" s="127"/>
      <c r="H114" s="160" t="s">
        <v>114</v>
      </c>
      <c r="I114" s="111">
        <v>956</v>
      </c>
      <c r="J114" s="127"/>
      <c r="K114" s="161" t="s">
        <v>114</v>
      </c>
      <c r="L114" s="113">
        <v>1374</v>
      </c>
      <c r="M114" s="127"/>
      <c r="N114" s="72" t="s">
        <v>157</v>
      </c>
      <c r="O114" s="53">
        <v>0</v>
      </c>
      <c r="P114" s="127"/>
      <c r="Q114" s="72" t="s">
        <v>157</v>
      </c>
      <c r="R114" s="73">
        <v>0</v>
      </c>
      <c r="S114" s="88" t="s">
        <v>196</v>
      </c>
      <c r="T114" s="48"/>
      <c r="U114" s="96"/>
      <c r="V114" s="96"/>
      <c r="W114" s="96"/>
      <c r="X114" s="93"/>
    </row>
    <row r="115" spans="1:24" s="15" customFormat="1" ht="24">
      <c r="A115" s="71"/>
      <c r="B115" s="71"/>
      <c r="C115" s="71" t="s">
        <v>48</v>
      </c>
      <c r="D115" s="71" t="s">
        <v>24</v>
      </c>
      <c r="E115" s="71" t="s">
        <v>114</v>
      </c>
      <c r="F115" s="133" t="s">
        <v>116</v>
      </c>
      <c r="G115" s="127"/>
      <c r="H115" s="160" t="s">
        <v>114</v>
      </c>
      <c r="I115" s="111">
        <v>1483</v>
      </c>
      <c r="J115" s="127"/>
      <c r="K115" s="161" t="s">
        <v>114</v>
      </c>
      <c r="L115" s="113">
        <v>3736</v>
      </c>
      <c r="M115" s="127"/>
      <c r="N115" s="72" t="s">
        <v>114</v>
      </c>
      <c r="O115" s="53">
        <v>673</v>
      </c>
      <c r="P115" s="127"/>
      <c r="Q115" s="72" t="s">
        <v>114</v>
      </c>
      <c r="R115" s="73">
        <v>0</v>
      </c>
      <c r="S115" s="73" t="s">
        <v>197</v>
      </c>
      <c r="T115" s="48"/>
      <c r="U115" s="96"/>
      <c r="V115" s="96"/>
      <c r="W115" s="96"/>
      <c r="X115" s="93"/>
    </row>
    <row r="116" spans="1:24" ht="24">
      <c r="A116" s="52"/>
      <c r="B116" s="52"/>
      <c r="C116" s="52" t="s">
        <v>55</v>
      </c>
      <c r="D116" s="52" t="s">
        <v>56</v>
      </c>
      <c r="E116" s="133">
        <v>5000</v>
      </c>
      <c r="F116" s="133">
        <v>5305</v>
      </c>
      <c r="G116" s="127">
        <f t="shared" si="13"/>
        <v>1.06</v>
      </c>
      <c r="H116" s="111">
        <v>1740</v>
      </c>
      <c r="I116" s="111">
        <v>12257</v>
      </c>
      <c r="J116" s="127">
        <f>I116/H116</f>
        <v>7.04</v>
      </c>
      <c r="K116" s="113">
        <v>1740</v>
      </c>
      <c r="L116" s="113">
        <v>13420</v>
      </c>
      <c r="M116" s="127">
        <f>L116/K116</f>
        <v>7.71</v>
      </c>
      <c r="N116" s="53">
        <v>5000</v>
      </c>
      <c r="O116" s="53">
        <v>3881</v>
      </c>
      <c r="P116" s="127">
        <f>O116/N116</f>
        <v>0.78</v>
      </c>
      <c r="Q116" s="53">
        <v>5000</v>
      </c>
      <c r="R116" s="54">
        <v>5000</v>
      </c>
      <c r="S116" s="54">
        <v>3483</v>
      </c>
      <c r="T116" s="48">
        <f>S116/R116</f>
        <v>0.6966</v>
      </c>
      <c r="U116" s="96"/>
      <c r="V116" s="96"/>
      <c r="W116" s="96"/>
      <c r="X116" s="93"/>
    </row>
    <row r="117" spans="1:24" ht="36">
      <c r="A117" s="52"/>
      <c r="B117" s="52"/>
      <c r="C117" s="52">
        <v>2380</v>
      </c>
      <c r="D117" s="77" t="s">
        <v>171</v>
      </c>
      <c r="E117" s="133"/>
      <c r="F117" s="133"/>
      <c r="G117" s="127"/>
      <c r="H117" s="111"/>
      <c r="I117" s="111"/>
      <c r="J117" s="127"/>
      <c r="K117" s="113"/>
      <c r="L117" s="113"/>
      <c r="M117" s="127"/>
      <c r="N117" s="53"/>
      <c r="O117" s="53"/>
      <c r="P117" s="127"/>
      <c r="Q117" s="53"/>
      <c r="R117" s="54">
        <v>30000</v>
      </c>
      <c r="S117" s="54">
        <v>240</v>
      </c>
      <c r="T117" s="48">
        <f>S117/R117</f>
        <v>0.008</v>
      </c>
      <c r="U117" s="96"/>
      <c r="V117" s="96"/>
      <c r="W117" s="96"/>
      <c r="X117" s="93"/>
    </row>
    <row r="118" spans="1:24" s="2" customFormat="1" ht="12">
      <c r="A118" s="49"/>
      <c r="B118" s="49">
        <v>80132</v>
      </c>
      <c r="C118" s="49"/>
      <c r="D118" s="49" t="s">
        <v>36</v>
      </c>
      <c r="E118" s="130">
        <f>SUM(E119:E121)</f>
        <v>32600</v>
      </c>
      <c r="F118" s="130">
        <f>SUM(F119:F121)</f>
        <v>32900</v>
      </c>
      <c r="G118" s="127">
        <f t="shared" si="13"/>
        <v>1.01</v>
      </c>
      <c r="H118" s="131">
        <f>SUM(H119:H121)</f>
        <v>33350</v>
      </c>
      <c r="I118" s="131">
        <f>SUM(I119:I121)</f>
        <v>16640</v>
      </c>
      <c r="J118" s="127">
        <f>I118/H118</f>
        <v>0.5</v>
      </c>
      <c r="K118" s="132">
        <f>SUM(K119:K121)</f>
        <v>33350</v>
      </c>
      <c r="L118" s="132">
        <f>SUM(L119:L121)</f>
        <v>33350</v>
      </c>
      <c r="M118" s="127">
        <f>L118/K118</f>
        <v>1</v>
      </c>
      <c r="N118" s="50">
        <f>SUM(N119:N121)</f>
        <v>34300</v>
      </c>
      <c r="O118" s="50">
        <f>SUM(O119:O121)</f>
        <v>18103</v>
      </c>
      <c r="P118" s="127">
        <f>O118/N118</f>
        <v>0.53</v>
      </c>
      <c r="Q118" s="50">
        <f>SUM(Q119:Q121)</f>
        <v>34300</v>
      </c>
      <c r="R118" s="51">
        <v>36000</v>
      </c>
      <c r="S118" s="51">
        <f>SUM(S119:S121)</f>
        <v>18178</v>
      </c>
      <c r="T118" s="48">
        <f>S118/R118</f>
        <v>0.5049</v>
      </c>
      <c r="U118" s="96"/>
      <c r="V118" s="96"/>
      <c r="W118" s="96"/>
      <c r="X118" s="93"/>
    </row>
    <row r="119" spans="1:24" s="2" customFormat="1" ht="12">
      <c r="A119" s="49"/>
      <c r="B119" s="49"/>
      <c r="C119" s="52" t="s">
        <v>48</v>
      </c>
      <c r="D119" s="159" t="s">
        <v>24</v>
      </c>
      <c r="E119" s="133"/>
      <c r="F119" s="133"/>
      <c r="G119" s="127"/>
      <c r="H119" s="111"/>
      <c r="I119" s="111"/>
      <c r="J119" s="127"/>
      <c r="K119" s="113"/>
      <c r="L119" s="113"/>
      <c r="M119" s="162"/>
      <c r="N119" s="67">
        <v>0</v>
      </c>
      <c r="O119" s="67">
        <v>908</v>
      </c>
      <c r="P119" s="127"/>
      <c r="Q119" s="67">
        <v>0</v>
      </c>
      <c r="R119" s="68">
        <v>1400</v>
      </c>
      <c r="S119" s="68">
        <v>418</v>
      </c>
      <c r="T119" s="48">
        <f>S119/R119</f>
        <v>0.2986</v>
      </c>
      <c r="U119" s="96"/>
      <c r="V119" s="96"/>
      <c r="W119" s="96"/>
      <c r="X119" s="93"/>
    </row>
    <row r="120" spans="1:24" ht="24">
      <c r="A120" s="52"/>
      <c r="B120" s="52"/>
      <c r="C120" s="71" t="s">
        <v>108</v>
      </c>
      <c r="D120" s="52" t="s">
        <v>56</v>
      </c>
      <c r="E120" s="133">
        <v>0</v>
      </c>
      <c r="F120" s="133">
        <v>300</v>
      </c>
      <c r="G120" s="127"/>
      <c r="H120" s="111">
        <v>0</v>
      </c>
      <c r="I120" s="111"/>
      <c r="J120" s="127"/>
      <c r="K120" s="113">
        <v>0</v>
      </c>
      <c r="L120" s="113"/>
      <c r="M120" s="127"/>
      <c r="N120" s="53">
        <v>0</v>
      </c>
      <c r="O120" s="53">
        <v>35</v>
      </c>
      <c r="P120" s="127"/>
      <c r="Q120" s="53">
        <v>0</v>
      </c>
      <c r="R120" s="54">
        <v>0</v>
      </c>
      <c r="S120" s="54">
        <v>0</v>
      </c>
      <c r="T120" s="48"/>
      <c r="U120" s="96"/>
      <c r="V120" s="96"/>
      <c r="W120" s="96"/>
      <c r="X120" s="93"/>
    </row>
    <row r="121" spans="1:24" ht="72">
      <c r="A121" s="52"/>
      <c r="B121" s="52"/>
      <c r="C121" s="52">
        <v>2710</v>
      </c>
      <c r="D121" s="52" t="s">
        <v>41</v>
      </c>
      <c r="E121" s="133">
        <v>32600</v>
      </c>
      <c r="F121" s="133">
        <v>32600</v>
      </c>
      <c r="G121" s="127">
        <f t="shared" si="13"/>
        <v>1</v>
      </c>
      <c r="H121" s="111">
        <v>33350</v>
      </c>
      <c r="I121" s="111">
        <v>16640</v>
      </c>
      <c r="J121" s="127">
        <f>I121/H121</f>
        <v>0.5</v>
      </c>
      <c r="K121" s="113">
        <v>33350</v>
      </c>
      <c r="L121" s="113">
        <v>33350</v>
      </c>
      <c r="M121" s="127">
        <f>L121/K121</f>
        <v>1</v>
      </c>
      <c r="N121" s="53">
        <v>34300</v>
      </c>
      <c r="O121" s="53">
        <v>17160</v>
      </c>
      <c r="P121" s="127">
        <f>O121/N121</f>
        <v>0.5</v>
      </c>
      <c r="Q121" s="53">
        <v>34300</v>
      </c>
      <c r="R121" s="54">
        <v>34600</v>
      </c>
      <c r="S121" s="54">
        <v>17760</v>
      </c>
      <c r="T121" s="48">
        <f>S121/R121</f>
        <v>0.5133</v>
      </c>
      <c r="U121" s="96"/>
      <c r="V121" s="96"/>
      <c r="W121" s="96"/>
      <c r="X121" s="93"/>
    </row>
    <row r="122" spans="1:24" s="12" customFormat="1" ht="12" hidden="1">
      <c r="A122" s="45"/>
      <c r="B122" s="45">
        <v>80195</v>
      </c>
      <c r="C122" s="45"/>
      <c r="D122" s="152" t="s">
        <v>81</v>
      </c>
      <c r="E122" s="126">
        <f>SUM(E123:E128)</f>
        <v>232575</v>
      </c>
      <c r="F122" s="126">
        <f>SUM(F123:F128)</f>
        <v>226000</v>
      </c>
      <c r="G122" s="127">
        <f t="shared" si="13"/>
        <v>0.97</v>
      </c>
      <c r="H122" s="128">
        <f>SUM(H123:H128)</f>
        <v>0</v>
      </c>
      <c r="I122" s="128">
        <f>SUM(I123:I128)</f>
        <v>0</v>
      </c>
      <c r="J122" s="127"/>
      <c r="K122" s="129">
        <f>SUM(K123:K128)</f>
        <v>190794</v>
      </c>
      <c r="L122" s="129">
        <f>SUM(L123:L128)</f>
        <v>183092</v>
      </c>
      <c r="M122" s="127">
        <f>L122/K122</f>
        <v>0.96</v>
      </c>
      <c r="N122" s="46">
        <f>SUM(N123:N128)</f>
        <v>0</v>
      </c>
      <c r="O122" s="46">
        <f>SUM(O123:O128)</f>
        <v>0</v>
      </c>
      <c r="P122" s="127"/>
      <c r="Q122" s="46">
        <f>SUM(Q123:Q128)</f>
        <v>0</v>
      </c>
      <c r="R122" s="47">
        <v>0</v>
      </c>
      <c r="S122" s="47">
        <f>SUM(S123:S128)</f>
        <v>0</v>
      </c>
      <c r="T122" s="48"/>
      <c r="U122" s="96"/>
      <c r="V122" s="96"/>
      <c r="W122" s="96"/>
      <c r="X122" s="93"/>
    </row>
    <row r="123" spans="1:24" s="12" customFormat="1" ht="12" hidden="1">
      <c r="A123" s="45"/>
      <c r="B123" s="45"/>
      <c r="C123" s="52" t="s">
        <v>48</v>
      </c>
      <c r="D123" s="159" t="s">
        <v>24</v>
      </c>
      <c r="E123" s="133"/>
      <c r="F123" s="133"/>
      <c r="G123" s="127"/>
      <c r="H123" s="111"/>
      <c r="I123" s="111"/>
      <c r="J123" s="127"/>
      <c r="K123" s="113">
        <v>0</v>
      </c>
      <c r="L123" s="113">
        <v>178</v>
      </c>
      <c r="M123" s="162"/>
      <c r="N123" s="46"/>
      <c r="O123" s="46"/>
      <c r="P123" s="127"/>
      <c r="Q123" s="46"/>
      <c r="R123" s="47">
        <v>0</v>
      </c>
      <c r="S123" s="47"/>
      <c r="T123" s="48"/>
      <c r="U123" s="96"/>
      <c r="V123" s="96"/>
      <c r="W123" s="96"/>
      <c r="X123" s="93"/>
    </row>
    <row r="124" spans="1:24" s="12" customFormat="1" ht="36" hidden="1">
      <c r="A124" s="45"/>
      <c r="B124" s="45"/>
      <c r="C124" s="52" t="s">
        <v>138</v>
      </c>
      <c r="D124" s="52" t="s">
        <v>148</v>
      </c>
      <c r="E124" s="133"/>
      <c r="F124" s="133"/>
      <c r="G124" s="127"/>
      <c r="H124" s="111"/>
      <c r="I124" s="111"/>
      <c r="J124" s="127"/>
      <c r="K124" s="113">
        <v>133397</v>
      </c>
      <c r="L124" s="113">
        <v>127868</v>
      </c>
      <c r="M124" s="162"/>
      <c r="N124" s="69">
        <v>0</v>
      </c>
      <c r="O124" s="69"/>
      <c r="P124" s="127"/>
      <c r="Q124" s="69">
        <v>0</v>
      </c>
      <c r="R124" s="70">
        <v>0</v>
      </c>
      <c r="S124" s="70">
        <v>0</v>
      </c>
      <c r="T124" s="48"/>
      <c r="U124" s="96"/>
      <c r="V124" s="96"/>
      <c r="W124" s="96"/>
      <c r="X124" s="93"/>
    </row>
    <row r="125" spans="1:24" s="12" customFormat="1" ht="36" hidden="1">
      <c r="A125" s="45"/>
      <c r="B125" s="45"/>
      <c r="C125" s="52" t="s">
        <v>139</v>
      </c>
      <c r="D125" s="52" t="s">
        <v>148</v>
      </c>
      <c r="E125" s="133"/>
      <c r="F125" s="133"/>
      <c r="G125" s="127"/>
      <c r="H125" s="111"/>
      <c r="I125" s="111"/>
      <c r="J125" s="127"/>
      <c r="K125" s="113">
        <v>23541</v>
      </c>
      <c r="L125" s="113">
        <v>22565</v>
      </c>
      <c r="M125" s="162"/>
      <c r="N125" s="69">
        <v>0</v>
      </c>
      <c r="O125" s="69"/>
      <c r="P125" s="127"/>
      <c r="Q125" s="69">
        <v>0</v>
      </c>
      <c r="R125" s="70">
        <v>0</v>
      </c>
      <c r="S125" s="70">
        <v>0</v>
      </c>
      <c r="T125" s="48"/>
      <c r="U125" s="96"/>
      <c r="V125" s="96"/>
      <c r="W125" s="96"/>
      <c r="X125" s="93"/>
    </row>
    <row r="126" spans="1:24" ht="48" hidden="1">
      <c r="A126" s="52"/>
      <c r="B126" s="52"/>
      <c r="C126" s="52">
        <v>2130</v>
      </c>
      <c r="D126" s="52" t="s">
        <v>37</v>
      </c>
      <c r="E126" s="133">
        <v>30525</v>
      </c>
      <c r="F126" s="133">
        <v>30425</v>
      </c>
      <c r="G126" s="127">
        <f t="shared" si="13"/>
        <v>1</v>
      </c>
      <c r="H126" s="111"/>
      <c r="I126" s="111"/>
      <c r="J126" s="127"/>
      <c r="K126" s="113">
        <v>11126</v>
      </c>
      <c r="L126" s="113">
        <v>11126</v>
      </c>
      <c r="M126" s="127">
        <f>L126/K126</f>
        <v>1</v>
      </c>
      <c r="N126" s="53"/>
      <c r="O126" s="53"/>
      <c r="P126" s="127"/>
      <c r="Q126" s="53"/>
      <c r="R126" s="54">
        <v>0</v>
      </c>
      <c r="S126" s="54"/>
      <c r="T126" s="48"/>
      <c r="U126" s="96"/>
      <c r="V126" s="96"/>
      <c r="W126" s="96"/>
      <c r="X126" s="93"/>
    </row>
    <row r="127" spans="1:24" ht="72" hidden="1">
      <c r="A127" s="52"/>
      <c r="B127" s="52"/>
      <c r="C127" s="52">
        <v>2120</v>
      </c>
      <c r="D127" s="52" t="s">
        <v>58</v>
      </c>
      <c r="E127" s="133">
        <v>202050</v>
      </c>
      <c r="F127" s="133">
        <v>195575</v>
      </c>
      <c r="G127" s="127">
        <f t="shared" si="13"/>
        <v>0.97</v>
      </c>
      <c r="H127" s="111"/>
      <c r="I127" s="111"/>
      <c r="J127" s="127"/>
      <c r="K127" s="113"/>
      <c r="L127" s="113"/>
      <c r="M127" s="127" t="e">
        <f>L127/K127</f>
        <v>#DIV/0!</v>
      </c>
      <c r="N127" s="53"/>
      <c r="O127" s="53"/>
      <c r="P127" s="127"/>
      <c r="Q127" s="53"/>
      <c r="R127" s="54">
        <v>0</v>
      </c>
      <c r="S127" s="54"/>
      <c r="T127" s="48"/>
      <c r="U127" s="96"/>
      <c r="V127" s="96"/>
      <c r="W127" s="96"/>
      <c r="X127" s="93"/>
    </row>
    <row r="128" spans="1:24" ht="84" hidden="1">
      <c r="A128" s="52"/>
      <c r="B128" s="52"/>
      <c r="C128" s="52">
        <v>2700</v>
      </c>
      <c r="D128" s="52" t="s">
        <v>152</v>
      </c>
      <c r="E128" s="133"/>
      <c r="F128" s="133"/>
      <c r="G128" s="127"/>
      <c r="H128" s="111"/>
      <c r="I128" s="111"/>
      <c r="J128" s="127"/>
      <c r="K128" s="113">
        <v>22730</v>
      </c>
      <c r="L128" s="113">
        <v>21355</v>
      </c>
      <c r="M128" s="127"/>
      <c r="N128" s="53"/>
      <c r="O128" s="53"/>
      <c r="P128" s="127"/>
      <c r="Q128" s="53"/>
      <c r="R128" s="54">
        <v>0</v>
      </c>
      <c r="S128" s="54"/>
      <c r="T128" s="48"/>
      <c r="U128" s="96"/>
      <c r="V128" s="96"/>
      <c r="W128" s="96"/>
      <c r="X128" s="93"/>
    </row>
    <row r="129" spans="1:24" s="6" customFormat="1" ht="12.75" hidden="1">
      <c r="A129" s="55">
        <v>803</v>
      </c>
      <c r="B129" s="55"/>
      <c r="C129" s="134"/>
      <c r="D129" s="163" t="s">
        <v>71</v>
      </c>
      <c r="E129" s="136">
        <f>E130</f>
        <v>45197</v>
      </c>
      <c r="F129" s="136">
        <f>F130</f>
        <v>45197</v>
      </c>
      <c r="G129" s="127">
        <f t="shared" si="13"/>
        <v>1</v>
      </c>
      <c r="H129" s="137">
        <f>H130</f>
        <v>0</v>
      </c>
      <c r="I129" s="137">
        <f>I130</f>
        <v>0</v>
      </c>
      <c r="J129" s="127"/>
      <c r="K129" s="138">
        <f>K130</f>
        <v>0</v>
      </c>
      <c r="L129" s="138">
        <f>L130</f>
        <v>0</v>
      </c>
      <c r="M129" s="127"/>
      <c r="N129" s="56">
        <f>N130</f>
        <v>0</v>
      </c>
      <c r="O129" s="56">
        <f>O130</f>
        <v>0</v>
      </c>
      <c r="P129" s="127"/>
      <c r="Q129" s="56">
        <f>Q130</f>
        <v>0</v>
      </c>
      <c r="R129" s="57">
        <v>0</v>
      </c>
      <c r="S129" s="57">
        <f>S130</f>
        <v>0</v>
      </c>
      <c r="T129" s="48"/>
      <c r="U129" s="96"/>
      <c r="V129" s="96"/>
      <c r="W129" s="96"/>
      <c r="X129" s="93"/>
    </row>
    <row r="130" spans="1:24" s="6" customFormat="1" ht="24" hidden="1">
      <c r="A130" s="58"/>
      <c r="B130" s="58">
        <v>80309</v>
      </c>
      <c r="C130" s="139"/>
      <c r="D130" s="164" t="s">
        <v>72</v>
      </c>
      <c r="E130" s="141">
        <f>SUM(E131:E132)</f>
        <v>45197</v>
      </c>
      <c r="F130" s="141">
        <f>SUM(F131:F132)</f>
        <v>45197</v>
      </c>
      <c r="G130" s="127">
        <f t="shared" si="13"/>
        <v>1</v>
      </c>
      <c r="H130" s="142">
        <f>SUM(H131:H132)</f>
        <v>0</v>
      </c>
      <c r="I130" s="142">
        <f>SUM(I131:I132)</f>
        <v>0</v>
      </c>
      <c r="J130" s="127"/>
      <c r="K130" s="143">
        <f>SUM(K131:K132)</f>
        <v>0</v>
      </c>
      <c r="L130" s="143">
        <f>SUM(L131:L132)</f>
        <v>0</v>
      </c>
      <c r="M130" s="127"/>
      <c r="N130" s="59">
        <f>SUM(N131:N132)</f>
        <v>0</v>
      </c>
      <c r="O130" s="59">
        <f>SUM(O131:O132)</f>
        <v>0</v>
      </c>
      <c r="P130" s="127"/>
      <c r="Q130" s="59">
        <f>SUM(Q131:Q132)</f>
        <v>0</v>
      </c>
      <c r="R130" s="60">
        <v>0</v>
      </c>
      <c r="S130" s="60">
        <f>SUM(S131:S132)</f>
        <v>0</v>
      </c>
      <c r="T130" s="48"/>
      <c r="U130" s="96"/>
      <c r="V130" s="96"/>
      <c r="W130" s="96"/>
      <c r="X130" s="93"/>
    </row>
    <row r="131" spans="1:24" s="6" customFormat="1" ht="72" hidden="1">
      <c r="A131" s="55"/>
      <c r="B131" s="55"/>
      <c r="C131" s="149">
        <v>2328</v>
      </c>
      <c r="D131" s="144" t="s">
        <v>73</v>
      </c>
      <c r="E131" s="145">
        <v>33898</v>
      </c>
      <c r="F131" s="145">
        <v>33898</v>
      </c>
      <c r="G131" s="127">
        <f t="shared" si="13"/>
        <v>1</v>
      </c>
      <c r="H131" s="146"/>
      <c r="I131" s="146"/>
      <c r="J131" s="127"/>
      <c r="K131" s="147"/>
      <c r="L131" s="147"/>
      <c r="M131" s="127"/>
      <c r="N131" s="62"/>
      <c r="O131" s="62"/>
      <c r="P131" s="127"/>
      <c r="Q131" s="62"/>
      <c r="R131" s="63">
        <v>0</v>
      </c>
      <c r="S131" s="63"/>
      <c r="T131" s="48"/>
      <c r="U131" s="96"/>
      <c r="V131" s="96"/>
      <c r="W131" s="96"/>
      <c r="X131" s="93"/>
    </row>
    <row r="132" spans="1:24" s="6" customFormat="1" ht="72" hidden="1">
      <c r="A132" s="55"/>
      <c r="B132" s="55"/>
      <c r="C132" s="149">
        <v>2329</v>
      </c>
      <c r="D132" s="144" t="s">
        <v>73</v>
      </c>
      <c r="E132" s="145">
        <v>11299</v>
      </c>
      <c r="F132" s="145">
        <v>11299</v>
      </c>
      <c r="G132" s="127">
        <f t="shared" si="13"/>
        <v>1</v>
      </c>
      <c r="H132" s="146"/>
      <c r="I132" s="146"/>
      <c r="J132" s="127"/>
      <c r="K132" s="147"/>
      <c r="L132" s="147"/>
      <c r="M132" s="127"/>
      <c r="N132" s="62"/>
      <c r="O132" s="62"/>
      <c r="P132" s="127"/>
      <c r="Q132" s="62"/>
      <c r="R132" s="63">
        <v>0</v>
      </c>
      <c r="S132" s="63"/>
      <c r="T132" s="48"/>
      <c r="U132" s="96"/>
      <c r="V132" s="96"/>
      <c r="W132" s="96"/>
      <c r="X132" s="93"/>
    </row>
    <row r="133" spans="1:24" s="5" customFormat="1" ht="27" customHeight="1">
      <c r="A133" s="45">
        <v>851</v>
      </c>
      <c r="B133" s="45"/>
      <c r="C133" s="45"/>
      <c r="D133" s="45" t="s">
        <v>12</v>
      </c>
      <c r="E133" s="126">
        <f>E138</f>
        <v>1103780</v>
      </c>
      <c r="F133" s="126">
        <f>F138+F134</f>
        <v>1104964</v>
      </c>
      <c r="G133" s="127">
        <f t="shared" si="13"/>
        <v>1</v>
      </c>
      <c r="H133" s="128">
        <f>H138</f>
        <v>1174000</v>
      </c>
      <c r="I133" s="128">
        <f>I138+I134</f>
        <v>696111</v>
      </c>
      <c r="J133" s="127">
        <f>I133/H133</f>
        <v>0.59</v>
      </c>
      <c r="K133" s="129">
        <f>K138</f>
        <v>1495388</v>
      </c>
      <c r="L133" s="129">
        <f>L138+L134</f>
        <v>1499667</v>
      </c>
      <c r="M133" s="127">
        <f>L133/K133</f>
        <v>1</v>
      </c>
      <c r="N133" s="46">
        <f>N138</f>
        <v>1090000</v>
      </c>
      <c r="O133" s="46">
        <f>O138+O134</f>
        <v>1071941</v>
      </c>
      <c r="P133" s="127">
        <f>O133/N133</f>
        <v>0.98</v>
      </c>
      <c r="Q133" s="46">
        <f>Q138</f>
        <v>1090000</v>
      </c>
      <c r="R133" s="47">
        <v>2639300</v>
      </c>
      <c r="S133" s="47">
        <f>S138+S134</f>
        <v>1455943</v>
      </c>
      <c r="T133" s="48">
        <f>S133/R133</f>
        <v>0.5516</v>
      </c>
      <c r="U133" s="96"/>
      <c r="V133" s="96"/>
      <c r="W133" s="96"/>
      <c r="X133" s="93"/>
    </row>
    <row r="134" spans="1:24" s="2" customFormat="1" ht="12">
      <c r="A134" s="49"/>
      <c r="B134" s="49">
        <v>85111</v>
      </c>
      <c r="C134" s="49"/>
      <c r="D134" s="49" t="s">
        <v>128</v>
      </c>
      <c r="E134" s="130">
        <f>SUM(E135:E137)</f>
        <v>0</v>
      </c>
      <c r="F134" s="130">
        <f>SUM(F135:F137)</f>
        <v>1184</v>
      </c>
      <c r="G134" s="127"/>
      <c r="H134" s="131">
        <f>SUM(H135:H137)</f>
        <v>0</v>
      </c>
      <c r="I134" s="131">
        <f>SUM(I135:I137)</f>
        <v>2092</v>
      </c>
      <c r="J134" s="127"/>
      <c r="K134" s="132">
        <f>SUM(K135:K137)</f>
        <v>0</v>
      </c>
      <c r="L134" s="132">
        <f>SUM(L135:L137)</f>
        <v>4279</v>
      </c>
      <c r="M134" s="127"/>
      <c r="N134" s="50">
        <f>SUM(N135:N137)</f>
        <v>0</v>
      </c>
      <c r="O134" s="50">
        <f>SUM(O135:O137)</f>
        <v>1233</v>
      </c>
      <c r="P134" s="127"/>
      <c r="Q134" s="50">
        <f>SUM(Q135:Q137)</f>
        <v>1000</v>
      </c>
      <c r="R134" s="51">
        <v>0</v>
      </c>
      <c r="S134" s="51">
        <f>SUM(S135:S137)</f>
        <v>785</v>
      </c>
      <c r="T134" s="48"/>
      <c r="U134" s="96"/>
      <c r="V134" s="96"/>
      <c r="W134" s="96"/>
      <c r="X134" s="93"/>
    </row>
    <row r="135" spans="1:24" ht="24">
      <c r="A135" s="52"/>
      <c r="B135" s="71"/>
      <c r="C135" s="71" t="s">
        <v>111</v>
      </c>
      <c r="D135" s="52" t="s">
        <v>119</v>
      </c>
      <c r="E135" s="133">
        <v>0</v>
      </c>
      <c r="F135" s="133">
        <v>110</v>
      </c>
      <c r="G135" s="127"/>
      <c r="H135" s="111">
        <v>0</v>
      </c>
      <c r="I135" s="111">
        <v>616</v>
      </c>
      <c r="J135" s="127"/>
      <c r="K135" s="113">
        <v>0</v>
      </c>
      <c r="L135" s="113">
        <v>1449</v>
      </c>
      <c r="M135" s="127"/>
      <c r="N135" s="53">
        <v>0</v>
      </c>
      <c r="O135" s="53">
        <v>282</v>
      </c>
      <c r="P135" s="127"/>
      <c r="Q135" s="53">
        <v>0</v>
      </c>
      <c r="R135" s="54">
        <v>0</v>
      </c>
      <c r="S135" s="54">
        <v>0</v>
      </c>
      <c r="T135" s="48"/>
      <c r="U135" s="96"/>
      <c r="V135" s="96"/>
      <c r="W135" s="96"/>
      <c r="X135" s="93"/>
    </row>
    <row r="136" spans="1:24" ht="12">
      <c r="A136" s="52"/>
      <c r="B136" s="71"/>
      <c r="C136" s="71" t="s">
        <v>107</v>
      </c>
      <c r="D136" s="52" t="s">
        <v>24</v>
      </c>
      <c r="E136" s="133"/>
      <c r="F136" s="133"/>
      <c r="G136" s="127"/>
      <c r="H136" s="111"/>
      <c r="I136" s="111"/>
      <c r="J136" s="127"/>
      <c r="K136" s="113"/>
      <c r="L136" s="113"/>
      <c r="M136" s="127"/>
      <c r="N136" s="53"/>
      <c r="O136" s="53"/>
      <c r="P136" s="127"/>
      <c r="Q136" s="53"/>
      <c r="R136" s="54"/>
      <c r="S136" s="54">
        <v>785</v>
      </c>
      <c r="T136" s="48"/>
      <c r="U136" s="96"/>
      <c r="V136" s="96"/>
      <c r="W136" s="96"/>
      <c r="X136" s="93"/>
    </row>
    <row r="137" spans="1:24" ht="24">
      <c r="A137" s="52"/>
      <c r="B137" s="71"/>
      <c r="C137" s="71" t="s">
        <v>108</v>
      </c>
      <c r="D137" s="52" t="s">
        <v>56</v>
      </c>
      <c r="E137" s="133">
        <v>0</v>
      </c>
      <c r="F137" s="133">
        <v>1074</v>
      </c>
      <c r="G137" s="127"/>
      <c r="H137" s="111">
        <v>0</v>
      </c>
      <c r="I137" s="111">
        <v>1476</v>
      </c>
      <c r="J137" s="127"/>
      <c r="K137" s="113">
        <v>0</v>
      </c>
      <c r="L137" s="113">
        <v>2830</v>
      </c>
      <c r="M137" s="127"/>
      <c r="N137" s="53">
        <v>0</v>
      </c>
      <c r="O137" s="53">
        <v>951</v>
      </c>
      <c r="P137" s="127"/>
      <c r="Q137" s="53">
        <v>1000</v>
      </c>
      <c r="R137" s="54">
        <v>0</v>
      </c>
      <c r="S137" s="54"/>
      <c r="T137" s="48"/>
      <c r="U137" s="96"/>
      <c r="V137" s="96"/>
      <c r="W137" s="96"/>
      <c r="X137" s="93"/>
    </row>
    <row r="138" spans="1:24" s="2" customFormat="1" ht="60">
      <c r="A138" s="49"/>
      <c r="B138" s="49">
        <v>85156</v>
      </c>
      <c r="C138" s="49"/>
      <c r="D138" s="49" t="s">
        <v>45</v>
      </c>
      <c r="E138" s="130">
        <f>SUM(E139:E139)</f>
        <v>1103780</v>
      </c>
      <c r="F138" s="130">
        <f>SUM(F139:F139)</f>
        <v>1103780</v>
      </c>
      <c r="G138" s="127">
        <f t="shared" si="13"/>
        <v>1</v>
      </c>
      <c r="H138" s="131">
        <f>SUM(H139:H139)</f>
        <v>1174000</v>
      </c>
      <c r="I138" s="131">
        <f>SUM(I139:I139)</f>
        <v>694019</v>
      </c>
      <c r="J138" s="127">
        <f>I138/H138</f>
        <v>0.59</v>
      </c>
      <c r="K138" s="132">
        <f>SUM(K139:K139)</f>
        <v>1495388</v>
      </c>
      <c r="L138" s="132">
        <f>SUM(L139:L139)</f>
        <v>1495388</v>
      </c>
      <c r="M138" s="127">
        <f>L138/K138</f>
        <v>1</v>
      </c>
      <c r="N138" s="64">
        <f>SUM(N139)</f>
        <v>1090000</v>
      </c>
      <c r="O138" s="50">
        <f>SUM(O139:O139)</f>
        <v>1070708</v>
      </c>
      <c r="P138" s="127">
        <f>O138/N138</f>
        <v>0.98</v>
      </c>
      <c r="Q138" s="64">
        <f>SUM(Q139)</f>
        <v>1090000</v>
      </c>
      <c r="R138" s="65">
        <v>2639300</v>
      </c>
      <c r="S138" s="65">
        <f>SUM(S139)</f>
        <v>1455158</v>
      </c>
      <c r="T138" s="48">
        <f>S138/R138</f>
        <v>0.5513</v>
      </c>
      <c r="U138" s="96"/>
      <c r="V138" s="96"/>
      <c r="W138" s="96"/>
      <c r="X138" s="93"/>
    </row>
    <row r="139" spans="1:24" ht="84">
      <c r="A139" s="52"/>
      <c r="B139" s="52"/>
      <c r="C139" s="52">
        <v>2110</v>
      </c>
      <c r="D139" s="52" t="s">
        <v>43</v>
      </c>
      <c r="E139" s="133">
        <v>1103780</v>
      </c>
      <c r="F139" s="133">
        <v>1103780</v>
      </c>
      <c r="G139" s="127">
        <f t="shared" si="13"/>
        <v>1</v>
      </c>
      <c r="H139" s="111">
        <v>1174000</v>
      </c>
      <c r="I139" s="111">
        <v>694019</v>
      </c>
      <c r="J139" s="127">
        <f>I139/H139</f>
        <v>0.59</v>
      </c>
      <c r="K139" s="113">
        <v>1495388</v>
      </c>
      <c r="L139" s="113">
        <v>1495388</v>
      </c>
      <c r="M139" s="127">
        <f>L139/K139</f>
        <v>1</v>
      </c>
      <c r="N139" s="53">
        <v>1090000</v>
      </c>
      <c r="O139" s="53">
        <v>1070708</v>
      </c>
      <c r="P139" s="127">
        <f>O139/N139</f>
        <v>0.98</v>
      </c>
      <c r="Q139" s="53">
        <v>1090000</v>
      </c>
      <c r="R139" s="54">
        <v>2639300</v>
      </c>
      <c r="S139" s="54">
        <v>1455158</v>
      </c>
      <c r="T139" s="48">
        <f aca="true" t="shared" si="14" ref="T139:T200">S139/R139</f>
        <v>0.5513</v>
      </c>
      <c r="U139" s="96"/>
      <c r="V139" s="96"/>
      <c r="W139" s="96"/>
      <c r="X139" s="93"/>
    </row>
    <row r="140" spans="1:24" s="5" customFormat="1" ht="12">
      <c r="A140" s="45">
        <v>852</v>
      </c>
      <c r="B140" s="45"/>
      <c r="C140" s="45"/>
      <c r="D140" s="45" t="s">
        <v>13</v>
      </c>
      <c r="E140" s="126">
        <f>E141+E153+E173+E180+E169+E185</f>
        <v>10387534</v>
      </c>
      <c r="F140" s="126">
        <f>F141+F153+F173+F180+F169+F185</f>
        <v>10657060</v>
      </c>
      <c r="G140" s="127">
        <f t="shared" si="13"/>
        <v>1.03</v>
      </c>
      <c r="H140" s="128">
        <f>H141+H153+H173+H180+H169+H185</f>
        <v>9488200</v>
      </c>
      <c r="I140" s="128">
        <f>I141+I153+I173+I180+I169+I185</f>
        <v>5095715</v>
      </c>
      <c r="J140" s="127">
        <f>I140/H140</f>
        <v>0.54</v>
      </c>
      <c r="K140" s="129">
        <f>K141+K153+K173+K180+K169+K185</f>
        <v>10972342</v>
      </c>
      <c r="L140" s="129">
        <f>L141+L153+L173+L180+L169+L185</f>
        <v>11505659</v>
      </c>
      <c r="M140" s="127">
        <f>L140/K140</f>
        <v>1.05</v>
      </c>
      <c r="N140" s="46">
        <f>N141+N153+N173+N180+N169+N185</f>
        <v>10272620</v>
      </c>
      <c r="O140" s="46">
        <f>O141+O153+O173+O180+O169+O185</f>
        <v>5348980</v>
      </c>
      <c r="P140" s="127">
        <f>O140/N140</f>
        <v>0.52</v>
      </c>
      <c r="Q140" s="46">
        <f>Q141+Q153+Q173+Q180+Q169+Q185</f>
        <v>10586270</v>
      </c>
      <c r="R140" s="47">
        <v>12600004</v>
      </c>
      <c r="S140" s="47">
        <f>S141+S153+S173+S180+S169+S185</f>
        <v>5320459</v>
      </c>
      <c r="T140" s="48">
        <f t="shared" si="14"/>
        <v>0.4223</v>
      </c>
      <c r="U140" s="96"/>
      <c r="V140" s="96"/>
      <c r="W140" s="96"/>
      <c r="X140" s="93"/>
    </row>
    <row r="141" spans="1:24" s="2" customFormat="1" ht="24">
      <c r="A141" s="49"/>
      <c r="B141" s="49">
        <v>85201</v>
      </c>
      <c r="C141" s="49"/>
      <c r="D141" s="49" t="s">
        <v>14</v>
      </c>
      <c r="E141" s="130">
        <f>SUM(E142:E152)</f>
        <v>246980</v>
      </c>
      <c r="F141" s="130">
        <f>SUM(F142:F152)</f>
        <v>256920</v>
      </c>
      <c r="G141" s="127">
        <f t="shared" si="13"/>
        <v>1.04</v>
      </c>
      <c r="H141" s="131">
        <f>SUM(H142:H152)</f>
        <v>131200</v>
      </c>
      <c r="I141" s="131">
        <f>SUM(I142:I152)</f>
        <v>84775</v>
      </c>
      <c r="J141" s="127">
        <f>I141/H141</f>
        <v>0.65</v>
      </c>
      <c r="K141" s="132">
        <f>SUM(K142:K152)</f>
        <v>581200</v>
      </c>
      <c r="L141" s="132">
        <f>SUM(L142:L152)</f>
        <v>581670</v>
      </c>
      <c r="M141" s="127">
        <f>L141/K141</f>
        <v>1</v>
      </c>
      <c r="N141" s="50">
        <f>SUM(N142:N152)</f>
        <v>210070</v>
      </c>
      <c r="O141" s="50">
        <f>SUM(O142:O152)</f>
        <v>182464</v>
      </c>
      <c r="P141" s="127">
        <f>O141/N141</f>
        <v>0.87</v>
      </c>
      <c r="Q141" s="50">
        <f>SUM(Q142:Q152)</f>
        <v>210070</v>
      </c>
      <c r="R141" s="51">
        <v>68500</v>
      </c>
      <c r="S141" s="51">
        <f>SUM(S142:S152)</f>
        <v>23958</v>
      </c>
      <c r="T141" s="48">
        <f t="shared" si="14"/>
        <v>0.3498</v>
      </c>
      <c r="U141" s="96"/>
      <c r="V141" s="96"/>
      <c r="W141" s="96"/>
      <c r="X141" s="93"/>
    </row>
    <row r="142" spans="1:24" ht="60">
      <c r="A142" s="52"/>
      <c r="B142" s="52"/>
      <c r="C142" s="71" t="s">
        <v>117</v>
      </c>
      <c r="D142" s="52" t="s">
        <v>124</v>
      </c>
      <c r="E142" s="133">
        <v>0</v>
      </c>
      <c r="F142" s="133">
        <v>391</v>
      </c>
      <c r="G142" s="127"/>
      <c r="H142" s="111">
        <v>0</v>
      </c>
      <c r="I142" s="111">
        <v>1082</v>
      </c>
      <c r="J142" s="127"/>
      <c r="K142" s="113">
        <v>0</v>
      </c>
      <c r="L142" s="113">
        <v>2284</v>
      </c>
      <c r="M142" s="127"/>
      <c r="N142" s="53">
        <v>2000</v>
      </c>
      <c r="O142" s="53">
        <v>200</v>
      </c>
      <c r="P142" s="127"/>
      <c r="Q142" s="53">
        <v>2000</v>
      </c>
      <c r="R142" s="54">
        <v>1000</v>
      </c>
      <c r="S142" s="54">
        <f>462+980</f>
        <v>1442</v>
      </c>
      <c r="T142" s="48">
        <f t="shared" si="14"/>
        <v>1.442</v>
      </c>
      <c r="U142" s="96"/>
      <c r="V142" s="96"/>
      <c r="W142" s="96"/>
      <c r="X142" s="93"/>
    </row>
    <row r="143" spans="1:24" ht="12">
      <c r="A143" s="52"/>
      <c r="B143" s="52"/>
      <c r="C143" s="71" t="s">
        <v>113</v>
      </c>
      <c r="D143" s="52" t="s">
        <v>121</v>
      </c>
      <c r="E143" s="133"/>
      <c r="F143" s="133"/>
      <c r="G143" s="127"/>
      <c r="H143" s="111"/>
      <c r="I143" s="111"/>
      <c r="J143" s="127"/>
      <c r="K143" s="113"/>
      <c r="L143" s="113"/>
      <c r="M143" s="127"/>
      <c r="N143" s="53"/>
      <c r="O143" s="53"/>
      <c r="P143" s="127"/>
      <c r="Q143" s="53"/>
      <c r="R143" s="54"/>
      <c r="S143" s="54">
        <v>9</v>
      </c>
      <c r="T143" s="48"/>
      <c r="U143" s="96"/>
      <c r="V143" s="96"/>
      <c r="W143" s="96"/>
      <c r="X143" s="93"/>
    </row>
    <row r="144" spans="1:24" ht="12" hidden="1">
      <c r="A144" s="52"/>
      <c r="B144" s="52"/>
      <c r="C144" s="71" t="s">
        <v>106</v>
      </c>
      <c r="D144" s="52" t="s">
        <v>27</v>
      </c>
      <c r="E144" s="133">
        <v>0</v>
      </c>
      <c r="F144" s="133">
        <v>356</v>
      </c>
      <c r="G144" s="127"/>
      <c r="H144" s="111">
        <v>0</v>
      </c>
      <c r="I144" s="111">
        <v>604</v>
      </c>
      <c r="J144" s="127"/>
      <c r="K144" s="113">
        <v>0</v>
      </c>
      <c r="L144" s="113">
        <v>1820</v>
      </c>
      <c r="M144" s="127"/>
      <c r="N144" s="53">
        <v>1750</v>
      </c>
      <c r="O144" s="53">
        <v>1257</v>
      </c>
      <c r="P144" s="127"/>
      <c r="Q144" s="53">
        <v>1750</v>
      </c>
      <c r="R144" s="54">
        <v>0</v>
      </c>
      <c r="S144" s="54">
        <v>0</v>
      </c>
      <c r="T144" s="48"/>
      <c r="U144" s="96"/>
      <c r="V144" s="96"/>
      <c r="W144" s="96"/>
      <c r="X144" s="93"/>
    </row>
    <row r="145" spans="1:24" ht="24" hidden="1">
      <c r="A145" s="52"/>
      <c r="B145" s="52"/>
      <c r="C145" s="71" t="s">
        <v>111</v>
      </c>
      <c r="D145" s="52" t="s">
        <v>119</v>
      </c>
      <c r="E145" s="133">
        <v>0</v>
      </c>
      <c r="F145" s="133">
        <v>0</v>
      </c>
      <c r="G145" s="127"/>
      <c r="H145" s="111">
        <v>0</v>
      </c>
      <c r="I145" s="111">
        <v>0</v>
      </c>
      <c r="J145" s="127"/>
      <c r="K145" s="113">
        <v>0</v>
      </c>
      <c r="L145" s="113">
        <v>272</v>
      </c>
      <c r="M145" s="127"/>
      <c r="N145" s="53">
        <v>0</v>
      </c>
      <c r="O145" s="53">
        <v>369</v>
      </c>
      <c r="P145" s="127"/>
      <c r="Q145" s="53">
        <v>0</v>
      </c>
      <c r="R145" s="54">
        <v>0</v>
      </c>
      <c r="S145" s="54">
        <v>0</v>
      </c>
      <c r="T145" s="48"/>
      <c r="U145" s="96"/>
      <c r="V145" s="96"/>
      <c r="W145" s="96"/>
      <c r="X145" s="93"/>
    </row>
    <row r="146" spans="1:24" ht="12">
      <c r="A146" s="52"/>
      <c r="B146" s="52"/>
      <c r="C146" s="71" t="s">
        <v>107</v>
      </c>
      <c r="D146" s="52" t="s">
        <v>24</v>
      </c>
      <c r="E146" s="133">
        <v>0</v>
      </c>
      <c r="F146" s="133">
        <v>539</v>
      </c>
      <c r="G146" s="127"/>
      <c r="H146" s="111">
        <v>0</v>
      </c>
      <c r="I146" s="111">
        <v>274</v>
      </c>
      <c r="J146" s="127"/>
      <c r="K146" s="113">
        <v>0</v>
      </c>
      <c r="L146" s="113">
        <v>613</v>
      </c>
      <c r="M146" s="127"/>
      <c r="N146" s="53">
        <v>500</v>
      </c>
      <c r="O146" s="53">
        <v>159</v>
      </c>
      <c r="P146" s="127"/>
      <c r="Q146" s="53">
        <v>500</v>
      </c>
      <c r="R146" s="54">
        <v>300</v>
      </c>
      <c r="S146" s="54">
        <f>163+1.94</f>
        <v>165</v>
      </c>
      <c r="T146" s="48">
        <f t="shared" si="14"/>
        <v>0.55</v>
      </c>
      <c r="U146" s="96"/>
      <c r="V146" s="96"/>
      <c r="W146" s="96"/>
      <c r="X146" s="93"/>
    </row>
    <row r="147" spans="1:24" ht="24" hidden="1">
      <c r="A147" s="52"/>
      <c r="B147" s="52"/>
      <c r="C147" s="71" t="s">
        <v>108</v>
      </c>
      <c r="D147" s="52" t="s">
        <v>56</v>
      </c>
      <c r="E147" s="133">
        <v>0</v>
      </c>
      <c r="F147" s="133">
        <v>200</v>
      </c>
      <c r="G147" s="127"/>
      <c r="H147" s="111">
        <v>0</v>
      </c>
      <c r="I147" s="111"/>
      <c r="J147" s="127"/>
      <c r="K147" s="113">
        <v>0</v>
      </c>
      <c r="L147" s="113"/>
      <c r="M147" s="127"/>
      <c r="N147" s="53">
        <v>0</v>
      </c>
      <c r="O147" s="53"/>
      <c r="P147" s="127"/>
      <c r="Q147" s="53">
        <v>0</v>
      </c>
      <c r="R147" s="54">
        <v>0</v>
      </c>
      <c r="S147" s="54">
        <v>0</v>
      </c>
      <c r="T147" s="48"/>
      <c r="U147" s="96"/>
      <c r="V147" s="96"/>
      <c r="W147" s="96"/>
      <c r="X147" s="93"/>
    </row>
    <row r="148" spans="1:24" ht="48" hidden="1">
      <c r="A148" s="52"/>
      <c r="B148" s="52"/>
      <c r="C148" s="52">
        <v>2130</v>
      </c>
      <c r="D148" s="52" t="s">
        <v>37</v>
      </c>
      <c r="E148" s="133">
        <v>47100</v>
      </c>
      <c r="F148" s="133">
        <v>47100</v>
      </c>
      <c r="G148" s="127">
        <f t="shared" si="13"/>
        <v>1</v>
      </c>
      <c r="H148" s="111"/>
      <c r="I148" s="111"/>
      <c r="J148" s="127"/>
      <c r="K148" s="113"/>
      <c r="L148" s="113"/>
      <c r="M148" s="127"/>
      <c r="N148" s="53"/>
      <c r="O148" s="53"/>
      <c r="P148" s="127"/>
      <c r="Q148" s="53"/>
      <c r="R148" s="54">
        <v>0</v>
      </c>
      <c r="S148" s="54"/>
      <c r="T148" s="48"/>
      <c r="U148" s="96"/>
      <c r="V148" s="96"/>
      <c r="W148" s="96"/>
      <c r="X148" s="93"/>
    </row>
    <row r="149" spans="1:24" ht="72" hidden="1">
      <c r="A149" s="52"/>
      <c r="B149" s="52"/>
      <c r="C149" s="52">
        <v>2120</v>
      </c>
      <c r="D149" s="52" t="s">
        <v>58</v>
      </c>
      <c r="E149" s="133">
        <v>0</v>
      </c>
      <c r="F149" s="133">
        <v>0</v>
      </c>
      <c r="G149" s="127"/>
      <c r="H149" s="111">
        <v>0</v>
      </c>
      <c r="I149" s="111">
        <v>0</v>
      </c>
      <c r="J149" s="127"/>
      <c r="K149" s="113">
        <v>0</v>
      </c>
      <c r="L149" s="113">
        <v>0</v>
      </c>
      <c r="M149" s="127"/>
      <c r="N149" s="53">
        <v>0</v>
      </c>
      <c r="O149" s="53">
        <v>0</v>
      </c>
      <c r="P149" s="127"/>
      <c r="Q149" s="53">
        <v>0</v>
      </c>
      <c r="R149" s="54">
        <v>0</v>
      </c>
      <c r="S149" s="54">
        <v>0</v>
      </c>
      <c r="T149" s="48"/>
      <c r="U149" s="96"/>
      <c r="V149" s="96"/>
      <c r="W149" s="96"/>
      <c r="X149" s="93"/>
    </row>
    <row r="150" spans="1:24" ht="72">
      <c r="A150" s="52"/>
      <c r="B150" s="52"/>
      <c r="C150" s="52">
        <v>2320</v>
      </c>
      <c r="D150" s="144" t="s">
        <v>73</v>
      </c>
      <c r="E150" s="133">
        <f>127600+63780</f>
        <v>191380</v>
      </c>
      <c r="F150" s="133">
        <v>199834</v>
      </c>
      <c r="G150" s="127">
        <f t="shared" si="13"/>
        <v>1.04</v>
      </c>
      <c r="H150" s="111">
        <v>131200</v>
      </c>
      <c r="I150" s="111">
        <v>82815</v>
      </c>
      <c r="J150" s="127">
        <f>I150/H150</f>
        <v>0.63</v>
      </c>
      <c r="K150" s="113">
        <v>131200</v>
      </c>
      <c r="L150" s="113">
        <v>126681</v>
      </c>
      <c r="M150" s="127">
        <f>L150/K150</f>
        <v>0.97</v>
      </c>
      <c r="N150" s="53">
        <v>67220</v>
      </c>
      <c r="O150" s="53">
        <v>41879</v>
      </c>
      <c r="P150" s="127">
        <f>O150/N150</f>
        <v>0.62</v>
      </c>
      <c r="Q150" s="53">
        <v>67220</v>
      </c>
      <c r="R150" s="54">
        <v>67200</v>
      </c>
      <c r="S150" s="54">
        <v>22342</v>
      </c>
      <c r="T150" s="48">
        <f t="shared" si="14"/>
        <v>0.3325</v>
      </c>
      <c r="U150" s="96"/>
      <c r="V150" s="96"/>
      <c r="W150" s="96"/>
      <c r="X150" s="93"/>
    </row>
    <row r="151" spans="1:24" ht="84" hidden="1">
      <c r="A151" s="52"/>
      <c r="B151" s="52"/>
      <c r="C151" s="52">
        <v>6420</v>
      </c>
      <c r="D151" s="106" t="s">
        <v>95</v>
      </c>
      <c r="E151" s="133">
        <v>0</v>
      </c>
      <c r="F151" s="133">
        <v>0</v>
      </c>
      <c r="G151" s="127"/>
      <c r="H151" s="111">
        <v>0</v>
      </c>
      <c r="I151" s="111">
        <v>0</v>
      </c>
      <c r="J151" s="127"/>
      <c r="K151" s="113">
        <v>0</v>
      </c>
      <c r="L151" s="113">
        <v>0</v>
      </c>
      <c r="M151" s="127"/>
      <c r="N151" s="53">
        <v>0</v>
      </c>
      <c r="O151" s="53">
        <v>0</v>
      </c>
      <c r="P151" s="127"/>
      <c r="Q151" s="53">
        <v>0</v>
      </c>
      <c r="R151" s="54">
        <v>0</v>
      </c>
      <c r="S151" s="54">
        <v>0</v>
      </c>
      <c r="T151" s="48"/>
      <c r="U151" s="96"/>
      <c r="V151" s="96"/>
      <c r="W151" s="96"/>
      <c r="X151" s="93"/>
    </row>
    <row r="152" spans="1:24" ht="60" hidden="1">
      <c r="A152" s="52"/>
      <c r="B152" s="52"/>
      <c r="C152" s="52">
        <v>6430</v>
      </c>
      <c r="D152" s="150" t="s">
        <v>165</v>
      </c>
      <c r="E152" s="133">
        <v>8500</v>
      </c>
      <c r="F152" s="133">
        <v>8500</v>
      </c>
      <c r="G152" s="127">
        <f t="shared" si="13"/>
        <v>1</v>
      </c>
      <c r="H152" s="111"/>
      <c r="I152" s="111"/>
      <c r="J152" s="127"/>
      <c r="K152" s="113">
        <v>450000</v>
      </c>
      <c r="L152" s="113">
        <v>450000</v>
      </c>
      <c r="M152" s="127">
        <f aca="true" t="shared" si="15" ref="M152:M162">L152/K152</f>
        <v>1</v>
      </c>
      <c r="N152" s="53">
        <v>138600</v>
      </c>
      <c r="O152" s="53">
        <v>138600</v>
      </c>
      <c r="P152" s="127">
        <f>O152/N152</f>
        <v>1</v>
      </c>
      <c r="Q152" s="53">
        <v>138600</v>
      </c>
      <c r="R152" s="54">
        <v>0</v>
      </c>
      <c r="S152" s="54"/>
      <c r="T152" s="48"/>
      <c r="U152" s="96"/>
      <c r="V152" s="96"/>
      <c r="W152" s="96"/>
      <c r="X152" s="93"/>
    </row>
    <row r="153" spans="1:24" s="2" customFormat="1" ht="12">
      <c r="A153" s="49"/>
      <c r="B153" s="49">
        <v>85202</v>
      </c>
      <c r="C153" s="49"/>
      <c r="D153" s="49" t="s">
        <v>15</v>
      </c>
      <c r="E153" s="130">
        <f>SUM(E154:E163)</f>
        <v>9221853</v>
      </c>
      <c r="F153" s="130">
        <f>SUM(F154:F163)</f>
        <v>9467018</v>
      </c>
      <c r="G153" s="127">
        <f t="shared" si="13"/>
        <v>1.03</v>
      </c>
      <c r="H153" s="131">
        <f>SUM(H154:H163)</f>
        <v>8462000</v>
      </c>
      <c r="I153" s="131">
        <f>SUM(I154:I163)</f>
        <v>4553356</v>
      </c>
      <c r="J153" s="127">
        <f aca="true" t="shared" si="16" ref="J153:J161">I153/H153</f>
        <v>0.54</v>
      </c>
      <c r="K153" s="132">
        <f>SUM(K154:K163)</f>
        <v>9076209</v>
      </c>
      <c r="L153" s="132">
        <f>SUM(L154:L163)</f>
        <v>9840418</v>
      </c>
      <c r="M153" s="127">
        <f t="shared" si="15"/>
        <v>1.08</v>
      </c>
      <c r="N153" s="50">
        <f>SUM(N154:N163)</f>
        <v>9086800</v>
      </c>
      <c r="O153" s="50">
        <f>SUM(O154:O163)</f>
        <v>4616170</v>
      </c>
      <c r="P153" s="127">
        <f>O153/N153</f>
        <v>0.51</v>
      </c>
      <c r="Q153" s="50">
        <f>SUM(Q154:Q163)</f>
        <v>9395300</v>
      </c>
      <c r="R153" s="51">
        <v>11442154</v>
      </c>
      <c r="S153" s="51">
        <f>SUM(S154:S164)</f>
        <v>4713885</v>
      </c>
      <c r="T153" s="48">
        <f t="shared" si="14"/>
        <v>0.412</v>
      </c>
      <c r="U153" s="96"/>
      <c r="V153" s="96"/>
      <c r="W153" s="96"/>
      <c r="X153" s="93"/>
    </row>
    <row r="154" spans="1:24" ht="108">
      <c r="A154" s="52"/>
      <c r="B154" s="52"/>
      <c r="C154" s="52" t="s">
        <v>46</v>
      </c>
      <c r="D154" s="52" t="s">
        <v>44</v>
      </c>
      <c r="E154" s="133">
        <v>66100</v>
      </c>
      <c r="F154" s="133">
        <v>87677</v>
      </c>
      <c r="G154" s="127">
        <f t="shared" si="13"/>
        <v>1.33</v>
      </c>
      <c r="H154" s="111">
        <v>60000</v>
      </c>
      <c r="I154" s="111">
        <v>27132</v>
      </c>
      <c r="J154" s="127">
        <f t="shared" si="16"/>
        <v>0.45</v>
      </c>
      <c r="K154" s="113">
        <v>82600</v>
      </c>
      <c r="L154" s="113">
        <v>50307</v>
      </c>
      <c r="M154" s="127">
        <f t="shared" si="15"/>
        <v>0.61</v>
      </c>
      <c r="N154" s="53">
        <v>33700</v>
      </c>
      <c r="O154" s="53">
        <v>43004</v>
      </c>
      <c r="P154" s="127">
        <f>O154/N154</f>
        <v>1.28</v>
      </c>
      <c r="Q154" s="53">
        <v>33700</v>
      </c>
      <c r="R154" s="54">
        <v>48600</v>
      </c>
      <c r="S154" s="54">
        <f>5998.55+25965.58+850</f>
        <v>32814</v>
      </c>
      <c r="T154" s="48">
        <f t="shared" si="14"/>
        <v>0.6752</v>
      </c>
      <c r="U154" s="96"/>
      <c r="V154" s="96"/>
      <c r="W154" s="96"/>
      <c r="X154" s="93"/>
    </row>
    <row r="155" spans="1:24" ht="12">
      <c r="A155" s="52"/>
      <c r="B155" s="52"/>
      <c r="C155" s="52" t="s">
        <v>49</v>
      </c>
      <c r="D155" s="52" t="s">
        <v>27</v>
      </c>
      <c r="E155" s="133">
        <v>3488269</v>
      </c>
      <c r="F155" s="133">
        <v>3708879</v>
      </c>
      <c r="G155" s="127">
        <f t="shared" si="13"/>
        <v>1.06</v>
      </c>
      <c r="H155" s="111">
        <v>3337000</v>
      </c>
      <c r="I155" s="111">
        <v>1976102</v>
      </c>
      <c r="J155" s="127">
        <f t="shared" si="16"/>
        <v>0.59</v>
      </c>
      <c r="K155" s="113">
        <v>3342262</v>
      </c>
      <c r="L155" s="113">
        <v>4105952</v>
      </c>
      <c r="M155" s="127">
        <f t="shared" si="15"/>
        <v>1.23</v>
      </c>
      <c r="N155" s="53">
        <v>4546000</v>
      </c>
      <c r="O155" s="53">
        <v>2294102</v>
      </c>
      <c r="P155" s="127">
        <f>O155/N155</f>
        <v>0.5</v>
      </c>
      <c r="Q155" s="53">
        <v>4546000</v>
      </c>
      <c r="R155" s="54">
        <v>4634040</v>
      </c>
      <c r="S155" s="54">
        <f>514431.57+685866.02+812870.76+586187.91</f>
        <v>2599356</v>
      </c>
      <c r="T155" s="48">
        <f t="shared" si="14"/>
        <v>0.5609</v>
      </c>
      <c r="U155" s="96"/>
      <c r="V155" s="96"/>
      <c r="W155" s="96"/>
      <c r="X155" s="93"/>
    </row>
    <row r="156" spans="1:24" ht="24" hidden="1">
      <c r="A156" s="52"/>
      <c r="B156" s="52"/>
      <c r="C156" s="52" t="s">
        <v>134</v>
      </c>
      <c r="D156" s="52" t="s">
        <v>123</v>
      </c>
      <c r="E156" s="133"/>
      <c r="F156" s="133"/>
      <c r="G156" s="127"/>
      <c r="H156" s="111">
        <v>0</v>
      </c>
      <c r="I156" s="111">
        <v>15200</v>
      </c>
      <c r="J156" s="127"/>
      <c r="K156" s="113">
        <v>0</v>
      </c>
      <c r="L156" s="113">
        <v>15200</v>
      </c>
      <c r="M156" s="127"/>
      <c r="N156" s="53"/>
      <c r="O156" s="53"/>
      <c r="P156" s="127"/>
      <c r="Q156" s="53"/>
      <c r="R156" s="54">
        <v>0</v>
      </c>
      <c r="S156" s="54">
        <v>0</v>
      </c>
      <c r="T156" s="48"/>
      <c r="U156" s="96"/>
      <c r="V156" s="96"/>
      <c r="W156" s="96"/>
      <c r="X156" s="93"/>
    </row>
    <row r="157" spans="1:24" ht="24">
      <c r="A157" s="52"/>
      <c r="B157" s="52"/>
      <c r="C157" s="71" t="s">
        <v>111</v>
      </c>
      <c r="D157" s="52" t="s">
        <v>119</v>
      </c>
      <c r="E157" s="133">
        <v>0</v>
      </c>
      <c r="F157" s="133">
        <v>481</v>
      </c>
      <c r="G157" s="127"/>
      <c r="H157" s="111">
        <v>0</v>
      </c>
      <c r="I157" s="111">
        <v>144</v>
      </c>
      <c r="J157" s="127"/>
      <c r="K157" s="113">
        <v>0</v>
      </c>
      <c r="L157" s="113">
        <v>477</v>
      </c>
      <c r="M157" s="127"/>
      <c r="N157" s="53">
        <v>100</v>
      </c>
      <c r="O157" s="53">
        <v>92</v>
      </c>
      <c r="P157" s="127"/>
      <c r="Q157" s="53">
        <v>100</v>
      </c>
      <c r="R157" s="54">
        <v>100</v>
      </c>
      <c r="S157" s="54">
        <f>0+0</f>
        <v>0</v>
      </c>
      <c r="T157" s="48">
        <f t="shared" si="14"/>
        <v>0</v>
      </c>
      <c r="U157" s="96"/>
      <c r="V157" s="96"/>
      <c r="W157" s="96"/>
      <c r="X157" s="93"/>
    </row>
    <row r="158" spans="1:24" ht="48">
      <c r="A158" s="52"/>
      <c r="B158" s="52"/>
      <c r="C158" s="52">
        <v>2130</v>
      </c>
      <c r="D158" s="52" t="s">
        <v>37</v>
      </c>
      <c r="E158" s="133">
        <v>5248773</v>
      </c>
      <c r="F158" s="133">
        <v>5248773</v>
      </c>
      <c r="G158" s="127">
        <f t="shared" si="13"/>
        <v>1</v>
      </c>
      <c r="H158" s="111">
        <v>5015000</v>
      </c>
      <c r="I158" s="111">
        <v>2517764</v>
      </c>
      <c r="J158" s="127">
        <f t="shared" si="16"/>
        <v>0.5</v>
      </c>
      <c r="K158" s="113">
        <v>5319247</v>
      </c>
      <c r="L158" s="113">
        <v>5319247</v>
      </c>
      <c r="M158" s="127">
        <f t="shared" si="15"/>
        <v>1</v>
      </c>
      <c r="N158" s="53">
        <v>4498000</v>
      </c>
      <c r="O158" s="53">
        <v>2267933</v>
      </c>
      <c r="P158" s="127">
        <f>O158/N158</f>
        <v>0.5</v>
      </c>
      <c r="Q158" s="53">
        <v>4803000</v>
      </c>
      <c r="R158" s="54">
        <v>4751000</v>
      </c>
      <c r="S158" s="54">
        <v>2076139</v>
      </c>
      <c r="T158" s="48">
        <f t="shared" si="14"/>
        <v>0.437</v>
      </c>
      <c r="U158" s="96"/>
      <c r="V158" s="96"/>
      <c r="W158" s="96"/>
      <c r="X158" s="93"/>
    </row>
    <row r="159" spans="1:24" ht="12">
      <c r="A159" s="52"/>
      <c r="B159" s="52"/>
      <c r="C159" s="52" t="s">
        <v>48</v>
      </c>
      <c r="D159" s="52" t="s">
        <v>24</v>
      </c>
      <c r="E159" s="133">
        <f>2300+2000+1500+1000</f>
        <v>6800</v>
      </c>
      <c r="F159" s="133">
        <v>9439</v>
      </c>
      <c r="G159" s="127">
        <f t="shared" si="13"/>
        <v>1.39</v>
      </c>
      <c r="H159" s="111">
        <v>0</v>
      </c>
      <c r="I159" s="111">
        <v>5726</v>
      </c>
      <c r="J159" s="127"/>
      <c r="K159" s="113">
        <v>0</v>
      </c>
      <c r="L159" s="113">
        <v>14660</v>
      </c>
      <c r="M159" s="127"/>
      <c r="N159" s="53">
        <v>5500</v>
      </c>
      <c r="O159" s="53">
        <v>4721</v>
      </c>
      <c r="P159" s="127">
        <f>O159/N159</f>
        <v>0.86</v>
      </c>
      <c r="Q159" s="53">
        <v>5500</v>
      </c>
      <c r="R159" s="54">
        <v>5500</v>
      </c>
      <c r="S159" s="54">
        <f>1093.23+1349.28+1365.24+417.72</f>
        <v>4225</v>
      </c>
      <c r="T159" s="48">
        <f t="shared" si="14"/>
        <v>0.7682</v>
      </c>
      <c r="U159" s="96"/>
      <c r="V159" s="96"/>
      <c r="W159" s="96"/>
      <c r="X159" s="93"/>
    </row>
    <row r="160" spans="1:24" ht="24">
      <c r="A160" s="52"/>
      <c r="B160" s="52"/>
      <c r="C160" s="52" t="s">
        <v>55</v>
      </c>
      <c r="D160" s="52" t="s">
        <v>56</v>
      </c>
      <c r="E160" s="133">
        <v>17000</v>
      </c>
      <c r="F160" s="133">
        <v>17998</v>
      </c>
      <c r="G160" s="127">
        <f t="shared" si="13"/>
        <v>1.06</v>
      </c>
      <c r="H160" s="111">
        <v>0</v>
      </c>
      <c r="I160" s="111">
        <v>11288</v>
      </c>
      <c r="J160" s="127"/>
      <c r="K160" s="113">
        <v>0</v>
      </c>
      <c r="L160" s="113">
        <v>11627</v>
      </c>
      <c r="M160" s="127"/>
      <c r="N160" s="53">
        <v>3500</v>
      </c>
      <c r="O160" s="53">
        <v>6318</v>
      </c>
      <c r="P160" s="127">
        <f>O160/N160</f>
        <v>1.81</v>
      </c>
      <c r="Q160" s="53">
        <v>7000</v>
      </c>
      <c r="R160" s="54">
        <v>6300</v>
      </c>
      <c r="S160" s="54">
        <f>609.44+100.18+640.96</f>
        <v>1351</v>
      </c>
      <c r="T160" s="48">
        <f t="shared" si="14"/>
        <v>0.2144</v>
      </c>
      <c r="U160" s="96"/>
      <c r="V160" s="96"/>
      <c r="W160" s="96"/>
      <c r="X160" s="93"/>
    </row>
    <row r="161" spans="1:24" ht="84" hidden="1">
      <c r="A161" s="52"/>
      <c r="B161" s="52"/>
      <c r="C161" s="52">
        <v>6260</v>
      </c>
      <c r="D161" s="52" t="s">
        <v>91</v>
      </c>
      <c r="E161" s="133">
        <v>313590</v>
      </c>
      <c r="F161" s="133">
        <v>312450</v>
      </c>
      <c r="G161" s="127">
        <f t="shared" si="13"/>
        <v>1</v>
      </c>
      <c r="H161" s="111">
        <v>50000</v>
      </c>
      <c r="I161" s="111">
        <v>0</v>
      </c>
      <c r="J161" s="127">
        <f t="shared" si="16"/>
        <v>0</v>
      </c>
      <c r="K161" s="113">
        <v>50000</v>
      </c>
      <c r="L161" s="113">
        <v>42607</v>
      </c>
      <c r="M161" s="127">
        <f t="shared" si="15"/>
        <v>0.85</v>
      </c>
      <c r="N161" s="53"/>
      <c r="O161" s="53"/>
      <c r="P161" s="127"/>
      <c r="Q161" s="53"/>
      <c r="R161" s="54">
        <v>0</v>
      </c>
      <c r="S161" s="54"/>
      <c r="T161" s="48"/>
      <c r="U161" s="96"/>
      <c r="V161" s="96"/>
      <c r="W161" s="96"/>
      <c r="X161" s="93"/>
    </row>
    <row r="162" spans="1:24" ht="60" hidden="1">
      <c r="A162" s="52"/>
      <c r="B162" s="52"/>
      <c r="C162" s="52">
        <v>6430</v>
      </c>
      <c r="D162" s="150" t="s">
        <v>98</v>
      </c>
      <c r="E162" s="133">
        <v>81321</v>
      </c>
      <c r="F162" s="133">
        <v>81321</v>
      </c>
      <c r="G162" s="127">
        <f t="shared" si="13"/>
        <v>1</v>
      </c>
      <c r="H162" s="111"/>
      <c r="I162" s="111"/>
      <c r="J162" s="127"/>
      <c r="K162" s="113">
        <v>282100</v>
      </c>
      <c r="L162" s="113">
        <v>280341</v>
      </c>
      <c r="M162" s="127">
        <f t="shared" si="15"/>
        <v>0.99</v>
      </c>
      <c r="N162" s="53"/>
      <c r="O162" s="53"/>
      <c r="P162" s="127"/>
      <c r="Q162" s="53"/>
      <c r="R162" s="54">
        <v>0</v>
      </c>
      <c r="S162" s="54"/>
      <c r="T162" s="48"/>
      <c r="U162" s="96"/>
      <c r="V162" s="96"/>
      <c r="W162" s="96"/>
      <c r="X162" s="93"/>
    </row>
    <row r="163" spans="1:24" s="2" customFormat="1" ht="84" hidden="1">
      <c r="A163" s="49"/>
      <c r="B163" s="49"/>
      <c r="C163" s="52">
        <v>6630</v>
      </c>
      <c r="D163" s="106" t="s">
        <v>94</v>
      </c>
      <c r="E163" s="133">
        <v>0</v>
      </c>
      <c r="F163" s="133">
        <v>0</v>
      </c>
      <c r="G163" s="127"/>
      <c r="H163" s="111">
        <v>0</v>
      </c>
      <c r="I163" s="111">
        <v>0</v>
      </c>
      <c r="J163" s="127"/>
      <c r="K163" s="113">
        <v>0</v>
      </c>
      <c r="L163" s="113">
        <v>0</v>
      </c>
      <c r="M163" s="127"/>
      <c r="N163" s="67">
        <v>0</v>
      </c>
      <c r="O163" s="67">
        <v>0</v>
      </c>
      <c r="P163" s="127"/>
      <c r="Q163" s="67">
        <v>0</v>
      </c>
      <c r="R163" s="68">
        <v>0</v>
      </c>
      <c r="S163" s="68">
        <v>0</v>
      </c>
      <c r="T163" s="48"/>
      <c r="U163" s="96"/>
      <c r="V163" s="96"/>
      <c r="W163" s="96"/>
      <c r="X163" s="93"/>
    </row>
    <row r="164" spans="1:24" ht="108">
      <c r="A164" s="52"/>
      <c r="B164" s="52"/>
      <c r="C164" s="71" t="s">
        <v>182</v>
      </c>
      <c r="D164" s="106" t="s">
        <v>188</v>
      </c>
      <c r="E164" s="133"/>
      <c r="F164" s="133"/>
      <c r="G164" s="127"/>
      <c r="H164" s="111"/>
      <c r="I164" s="111"/>
      <c r="J164" s="127"/>
      <c r="K164" s="113">
        <v>5043</v>
      </c>
      <c r="L164" s="113">
        <v>5043</v>
      </c>
      <c r="M164" s="127"/>
      <c r="N164" s="53">
        <v>6120</v>
      </c>
      <c r="O164" s="53">
        <v>6120</v>
      </c>
      <c r="P164" s="127"/>
      <c r="Q164" s="53">
        <v>6120</v>
      </c>
      <c r="R164" s="54">
        <v>1996614</v>
      </c>
      <c r="S164" s="54">
        <f>S168</f>
        <v>0</v>
      </c>
      <c r="T164" s="48">
        <f t="shared" si="14"/>
        <v>0</v>
      </c>
      <c r="U164" s="96"/>
      <c r="V164" s="96"/>
      <c r="W164" s="96"/>
      <c r="X164" s="93"/>
    </row>
    <row r="165" spans="1:24" s="2" customFormat="1" ht="12">
      <c r="A165" s="49"/>
      <c r="B165" s="49"/>
      <c r="C165" s="52"/>
      <c r="D165" s="106" t="s">
        <v>185</v>
      </c>
      <c r="E165" s="133"/>
      <c r="F165" s="133"/>
      <c r="G165" s="127"/>
      <c r="H165" s="111"/>
      <c r="I165" s="111"/>
      <c r="J165" s="127"/>
      <c r="K165" s="113"/>
      <c r="L165" s="113"/>
      <c r="M165" s="127"/>
      <c r="N165" s="67"/>
      <c r="O165" s="67"/>
      <c r="P165" s="127"/>
      <c r="Q165" s="67"/>
      <c r="R165" s="68"/>
      <c r="S165" s="68"/>
      <c r="T165" s="48"/>
      <c r="U165" s="96"/>
      <c r="V165" s="96"/>
      <c r="W165" s="96"/>
      <c r="X165" s="93"/>
    </row>
    <row r="166" spans="1:24" ht="84">
      <c r="A166" s="52"/>
      <c r="B166" s="52"/>
      <c r="C166" s="71"/>
      <c r="D166" s="155" t="s">
        <v>183</v>
      </c>
      <c r="E166" s="133"/>
      <c r="F166" s="133"/>
      <c r="G166" s="127"/>
      <c r="H166" s="111"/>
      <c r="I166" s="111"/>
      <c r="J166" s="127"/>
      <c r="K166" s="113"/>
      <c r="L166" s="113"/>
      <c r="M166" s="127"/>
      <c r="N166" s="53"/>
      <c r="O166" s="53"/>
      <c r="P166" s="127"/>
      <c r="Q166" s="53"/>
      <c r="R166" s="54">
        <v>1996614</v>
      </c>
      <c r="S166" s="54">
        <f>SUM(S168)</f>
        <v>0</v>
      </c>
      <c r="T166" s="48">
        <f t="shared" si="14"/>
        <v>0</v>
      </c>
      <c r="U166" s="96"/>
      <c r="V166" s="96"/>
      <c r="W166" s="96"/>
      <c r="X166" s="93"/>
    </row>
    <row r="167" spans="1:24" ht="24">
      <c r="A167" s="52"/>
      <c r="B167" s="52"/>
      <c r="C167" s="71"/>
      <c r="D167" s="155" t="s">
        <v>184</v>
      </c>
      <c r="E167" s="133"/>
      <c r="F167" s="133"/>
      <c r="G167" s="127"/>
      <c r="H167" s="111"/>
      <c r="I167" s="111"/>
      <c r="J167" s="127"/>
      <c r="K167" s="113"/>
      <c r="L167" s="113"/>
      <c r="M167" s="127"/>
      <c r="N167" s="53"/>
      <c r="O167" s="53"/>
      <c r="P167" s="127"/>
      <c r="Q167" s="53"/>
      <c r="R167" s="54"/>
      <c r="S167" s="54"/>
      <c r="T167" s="48"/>
      <c r="U167" s="96"/>
      <c r="V167" s="96"/>
      <c r="W167" s="96"/>
      <c r="X167" s="93"/>
    </row>
    <row r="168" spans="1:24" ht="108">
      <c r="A168" s="52"/>
      <c r="B168" s="52"/>
      <c r="C168" s="71" t="s">
        <v>182</v>
      </c>
      <c r="D168" s="77" t="s">
        <v>188</v>
      </c>
      <c r="E168" s="133"/>
      <c r="F168" s="133"/>
      <c r="G168" s="127"/>
      <c r="H168" s="111"/>
      <c r="I168" s="111"/>
      <c r="J168" s="127"/>
      <c r="K168" s="113">
        <v>5043</v>
      </c>
      <c r="L168" s="113">
        <v>5043</v>
      </c>
      <c r="M168" s="127"/>
      <c r="N168" s="53">
        <v>6120</v>
      </c>
      <c r="O168" s="53">
        <v>6120</v>
      </c>
      <c r="P168" s="127"/>
      <c r="Q168" s="53">
        <v>6120</v>
      </c>
      <c r="R168" s="54">
        <v>1996614</v>
      </c>
      <c r="S168" s="54">
        <v>0</v>
      </c>
      <c r="T168" s="48">
        <f t="shared" si="14"/>
        <v>0</v>
      </c>
      <c r="U168" s="96"/>
      <c r="V168" s="96"/>
      <c r="W168" s="96"/>
      <c r="X168" s="93"/>
    </row>
    <row r="169" spans="1:24" s="2" customFormat="1" ht="12">
      <c r="A169" s="49"/>
      <c r="B169" s="49">
        <v>85203</v>
      </c>
      <c r="C169" s="49"/>
      <c r="D169" s="140" t="s">
        <v>82</v>
      </c>
      <c r="E169" s="130">
        <f>SUM(E170:E172)</f>
        <v>718854</v>
      </c>
      <c r="F169" s="130">
        <f>SUM(F170:F172)</f>
        <v>719764</v>
      </c>
      <c r="G169" s="127">
        <f t="shared" si="13"/>
        <v>1</v>
      </c>
      <c r="H169" s="131">
        <f>SUM(H170:H172)</f>
        <v>697000</v>
      </c>
      <c r="I169" s="131">
        <f>SUM(I170:I172)</f>
        <v>362506</v>
      </c>
      <c r="J169" s="127">
        <f>I169/H169</f>
        <v>0.52</v>
      </c>
      <c r="K169" s="132">
        <f>SUM(K170:K172)</f>
        <v>848250</v>
      </c>
      <c r="L169" s="132">
        <f>SUM(L170:L172)</f>
        <v>849342</v>
      </c>
      <c r="M169" s="127">
        <f aca="true" t="shared" si="17" ref="M169:M182">L169/K169</f>
        <v>1</v>
      </c>
      <c r="N169" s="50">
        <f>SUM(N170:N172)</f>
        <v>750000</v>
      </c>
      <c r="O169" s="50">
        <f>SUM(O170:O172)</f>
        <v>393156</v>
      </c>
      <c r="P169" s="127">
        <f>O169/N169</f>
        <v>0.52</v>
      </c>
      <c r="Q169" s="50">
        <f>SUM(Q170:Q172)</f>
        <v>750000</v>
      </c>
      <c r="R169" s="51">
        <v>754000</v>
      </c>
      <c r="S169" s="51">
        <f>SUM(S170:S172)</f>
        <v>421107</v>
      </c>
      <c r="T169" s="48">
        <f t="shared" si="14"/>
        <v>0.5585</v>
      </c>
      <c r="U169" s="96"/>
      <c r="V169" s="96"/>
      <c r="W169" s="96"/>
      <c r="X169" s="93"/>
    </row>
    <row r="170" spans="1:24" ht="84">
      <c r="A170" s="52"/>
      <c r="B170" s="52"/>
      <c r="C170" s="52">
        <v>2110</v>
      </c>
      <c r="D170" s="52" t="s">
        <v>43</v>
      </c>
      <c r="E170" s="133">
        <v>706854</v>
      </c>
      <c r="F170" s="133">
        <v>706854</v>
      </c>
      <c r="G170" s="127">
        <f t="shared" si="13"/>
        <v>1</v>
      </c>
      <c r="H170" s="111">
        <v>697000</v>
      </c>
      <c r="I170" s="111">
        <v>362066</v>
      </c>
      <c r="J170" s="127">
        <f>I170/H170</f>
        <v>0.52</v>
      </c>
      <c r="K170" s="113">
        <v>826250</v>
      </c>
      <c r="L170" s="113">
        <v>826250</v>
      </c>
      <c r="M170" s="127">
        <f t="shared" si="17"/>
        <v>1</v>
      </c>
      <c r="N170" s="53">
        <v>750000</v>
      </c>
      <c r="O170" s="53">
        <v>392550</v>
      </c>
      <c r="P170" s="127">
        <f>O170/N170</f>
        <v>0.52</v>
      </c>
      <c r="Q170" s="53">
        <v>750000</v>
      </c>
      <c r="R170" s="54">
        <v>754000</v>
      </c>
      <c r="S170" s="54">
        <v>420496</v>
      </c>
      <c r="T170" s="48">
        <f t="shared" si="14"/>
        <v>0.5577</v>
      </c>
      <c r="U170" s="96"/>
      <c r="V170" s="96"/>
      <c r="W170" s="96"/>
      <c r="X170" s="93"/>
    </row>
    <row r="171" spans="1:24" ht="72">
      <c r="A171" s="52"/>
      <c r="B171" s="52"/>
      <c r="C171" s="71" t="s">
        <v>112</v>
      </c>
      <c r="D171" s="52" t="s">
        <v>120</v>
      </c>
      <c r="E171" s="133">
        <v>0</v>
      </c>
      <c r="F171" s="133">
        <v>910</v>
      </c>
      <c r="G171" s="127"/>
      <c r="H171" s="111">
        <v>0</v>
      </c>
      <c r="I171" s="111">
        <v>440</v>
      </c>
      <c r="J171" s="127"/>
      <c r="K171" s="113">
        <v>0</v>
      </c>
      <c r="L171" s="113">
        <v>1117</v>
      </c>
      <c r="M171" s="127"/>
      <c r="N171" s="53">
        <v>0</v>
      </c>
      <c r="O171" s="53">
        <v>606</v>
      </c>
      <c r="P171" s="127"/>
      <c r="Q171" s="53">
        <v>0</v>
      </c>
      <c r="R171" s="54">
        <v>0</v>
      </c>
      <c r="S171" s="54">
        <v>611</v>
      </c>
      <c r="T171" s="48"/>
      <c r="U171" s="96"/>
      <c r="V171" s="96"/>
      <c r="W171" s="96"/>
      <c r="X171" s="93"/>
    </row>
    <row r="172" spans="1:24" ht="96" hidden="1">
      <c r="A172" s="52"/>
      <c r="B172" s="52"/>
      <c r="C172" s="52">
        <v>6410</v>
      </c>
      <c r="D172" s="52" t="s">
        <v>92</v>
      </c>
      <c r="E172" s="133">
        <v>12000</v>
      </c>
      <c r="F172" s="133">
        <v>12000</v>
      </c>
      <c r="G172" s="127">
        <f t="shared" si="13"/>
        <v>1</v>
      </c>
      <c r="H172" s="111"/>
      <c r="I172" s="111"/>
      <c r="J172" s="127"/>
      <c r="K172" s="113">
        <v>22000</v>
      </c>
      <c r="L172" s="113">
        <v>21975</v>
      </c>
      <c r="M172" s="127">
        <f t="shared" si="17"/>
        <v>1</v>
      </c>
      <c r="N172" s="53"/>
      <c r="O172" s="53"/>
      <c r="P172" s="127"/>
      <c r="Q172" s="53"/>
      <c r="R172" s="54">
        <v>0</v>
      </c>
      <c r="S172" s="54"/>
      <c r="T172" s="48"/>
      <c r="U172" s="96"/>
      <c r="V172" s="96"/>
      <c r="W172" s="96"/>
      <c r="X172" s="93"/>
    </row>
    <row r="173" spans="1:24" s="2" customFormat="1" ht="12">
      <c r="A173" s="49"/>
      <c r="B173" s="49">
        <v>85204</v>
      </c>
      <c r="C173" s="49"/>
      <c r="D173" s="49" t="s">
        <v>16</v>
      </c>
      <c r="E173" s="130">
        <f>SUM(E174:E179)</f>
        <v>179247</v>
      </c>
      <c r="F173" s="130">
        <f>SUM(F174:F179)</f>
        <v>191444</v>
      </c>
      <c r="G173" s="127">
        <f>F173/E173</f>
        <v>1.07</v>
      </c>
      <c r="H173" s="131">
        <f>SUM(H174:H179)</f>
        <v>195000</v>
      </c>
      <c r="I173" s="131">
        <f>SUM(I174:I179)</f>
        <v>91005</v>
      </c>
      <c r="J173" s="127">
        <f>I173/H173</f>
        <v>0.47</v>
      </c>
      <c r="K173" s="132">
        <f>SUM(K174:K179)</f>
        <v>195000</v>
      </c>
      <c r="L173" s="132">
        <f>SUM(L174:L179)</f>
        <v>225374</v>
      </c>
      <c r="M173" s="127">
        <f t="shared" si="17"/>
        <v>1.16</v>
      </c>
      <c r="N173" s="50">
        <f>SUM(N174:N179)</f>
        <v>220900</v>
      </c>
      <c r="O173" s="50">
        <f>SUM(O174:O179)</f>
        <v>152615</v>
      </c>
      <c r="P173" s="127">
        <f aca="true" t="shared" si="18" ref="P173:P183">O173/N173</f>
        <v>0.69</v>
      </c>
      <c r="Q173" s="50">
        <f>SUM(Q174:Q179)</f>
        <v>226400</v>
      </c>
      <c r="R173" s="51">
        <v>331300</v>
      </c>
      <c r="S173" s="51">
        <f>SUM(S174:S179)</f>
        <v>156484</v>
      </c>
      <c r="T173" s="48">
        <f t="shared" si="14"/>
        <v>0.4723</v>
      </c>
      <c r="U173" s="96"/>
      <c r="V173" s="96"/>
      <c r="W173" s="96"/>
      <c r="X173" s="93"/>
    </row>
    <row r="174" spans="1:24" ht="12">
      <c r="A174" s="52"/>
      <c r="B174" s="52"/>
      <c r="C174" s="52" t="s">
        <v>76</v>
      </c>
      <c r="D174" s="52" t="s">
        <v>77</v>
      </c>
      <c r="E174" s="133">
        <v>2200</v>
      </c>
      <c r="F174" s="133">
        <v>5116</v>
      </c>
      <c r="G174" s="127">
        <f>F174/E174</f>
        <v>2.33</v>
      </c>
      <c r="H174" s="111">
        <v>0</v>
      </c>
      <c r="I174" s="111">
        <v>3192</v>
      </c>
      <c r="J174" s="127"/>
      <c r="K174" s="113">
        <v>0</v>
      </c>
      <c r="L174" s="113">
        <v>8663</v>
      </c>
      <c r="M174" s="127"/>
      <c r="N174" s="53">
        <v>2500</v>
      </c>
      <c r="O174" s="53">
        <v>7936</v>
      </c>
      <c r="P174" s="127">
        <f t="shared" si="18"/>
        <v>3.17</v>
      </c>
      <c r="Q174" s="53">
        <v>8000</v>
      </c>
      <c r="R174" s="54">
        <v>5300</v>
      </c>
      <c r="S174" s="54">
        <v>5477</v>
      </c>
      <c r="T174" s="48">
        <f t="shared" si="14"/>
        <v>1.0334</v>
      </c>
      <c r="U174" s="96"/>
      <c r="V174" s="96"/>
      <c r="W174" s="96"/>
      <c r="X174" s="93"/>
    </row>
    <row r="175" spans="1:24" ht="12" hidden="1">
      <c r="A175" s="52"/>
      <c r="B175" s="52"/>
      <c r="C175" s="52" t="s">
        <v>49</v>
      </c>
      <c r="D175" s="52" t="s">
        <v>27</v>
      </c>
      <c r="E175" s="133"/>
      <c r="F175" s="133"/>
      <c r="G175" s="127"/>
      <c r="H175" s="111"/>
      <c r="I175" s="111"/>
      <c r="J175" s="127"/>
      <c r="K175" s="113">
        <v>0</v>
      </c>
      <c r="L175" s="113">
        <v>14</v>
      </c>
      <c r="M175" s="127"/>
      <c r="N175" s="53">
        <v>0</v>
      </c>
      <c r="O175" s="53">
        <v>0</v>
      </c>
      <c r="P175" s="127"/>
      <c r="Q175" s="53">
        <v>0</v>
      </c>
      <c r="R175" s="54">
        <v>0</v>
      </c>
      <c r="S175" s="54">
        <v>0</v>
      </c>
      <c r="T175" s="48"/>
      <c r="U175" s="96"/>
      <c r="V175" s="96"/>
      <c r="W175" s="96"/>
      <c r="X175" s="93"/>
    </row>
    <row r="176" spans="1:24" ht="24" hidden="1">
      <c r="A176" s="52"/>
      <c r="B176" s="52"/>
      <c r="C176" s="71" t="s">
        <v>111</v>
      </c>
      <c r="D176" s="52" t="s">
        <v>119</v>
      </c>
      <c r="E176" s="133">
        <v>0</v>
      </c>
      <c r="F176" s="133">
        <v>192</v>
      </c>
      <c r="G176" s="127"/>
      <c r="H176" s="111">
        <v>0</v>
      </c>
      <c r="I176" s="111">
        <v>123</v>
      </c>
      <c r="J176" s="127"/>
      <c r="K176" s="113">
        <v>0</v>
      </c>
      <c r="L176" s="113">
        <v>575</v>
      </c>
      <c r="M176" s="127"/>
      <c r="N176" s="53">
        <v>0</v>
      </c>
      <c r="O176" s="53">
        <v>14</v>
      </c>
      <c r="P176" s="127"/>
      <c r="Q176" s="53">
        <v>0</v>
      </c>
      <c r="R176" s="54">
        <v>0</v>
      </c>
      <c r="S176" s="54">
        <v>0</v>
      </c>
      <c r="T176" s="48"/>
      <c r="U176" s="96"/>
      <c r="V176" s="96"/>
      <c r="W176" s="96"/>
      <c r="X176" s="93"/>
    </row>
    <row r="177" spans="1:24" ht="12">
      <c r="A177" s="52"/>
      <c r="B177" s="52"/>
      <c r="C177" s="71" t="s">
        <v>107</v>
      </c>
      <c r="D177" s="52" t="s">
        <v>24</v>
      </c>
      <c r="E177" s="133"/>
      <c r="F177" s="133"/>
      <c r="G177" s="127"/>
      <c r="H177" s="111"/>
      <c r="I177" s="111"/>
      <c r="J177" s="127"/>
      <c r="K177" s="113"/>
      <c r="L177" s="113"/>
      <c r="M177" s="127"/>
      <c r="N177" s="53"/>
      <c r="O177" s="53"/>
      <c r="P177" s="127"/>
      <c r="Q177" s="53"/>
      <c r="R177" s="54"/>
      <c r="S177" s="54">
        <v>233</v>
      </c>
      <c r="T177" s="48"/>
      <c r="U177" s="96"/>
      <c r="V177" s="96"/>
      <c r="W177" s="96"/>
      <c r="X177" s="93"/>
    </row>
    <row r="178" spans="1:24" ht="12">
      <c r="A178" s="52"/>
      <c r="B178" s="52"/>
      <c r="C178" s="71" t="s">
        <v>108</v>
      </c>
      <c r="D178" s="52" t="s">
        <v>167</v>
      </c>
      <c r="E178" s="133">
        <v>0</v>
      </c>
      <c r="F178" s="133">
        <v>3211</v>
      </c>
      <c r="G178" s="127"/>
      <c r="H178" s="111">
        <v>0</v>
      </c>
      <c r="I178" s="111">
        <v>1928</v>
      </c>
      <c r="J178" s="127"/>
      <c r="K178" s="113">
        <v>0</v>
      </c>
      <c r="L178" s="113">
        <v>2393</v>
      </c>
      <c r="M178" s="127"/>
      <c r="N178" s="53">
        <v>0</v>
      </c>
      <c r="O178" s="53">
        <v>35</v>
      </c>
      <c r="P178" s="127"/>
      <c r="Q178" s="53">
        <v>0</v>
      </c>
      <c r="R178" s="54">
        <v>0</v>
      </c>
      <c r="S178" s="54">
        <v>595</v>
      </c>
      <c r="T178" s="48"/>
      <c r="U178" s="96"/>
      <c r="V178" s="96"/>
      <c r="W178" s="96"/>
      <c r="X178" s="93"/>
    </row>
    <row r="179" spans="1:24" ht="72">
      <c r="A179" s="52"/>
      <c r="B179" s="52"/>
      <c r="C179" s="52">
        <v>2320</v>
      </c>
      <c r="D179" s="144" t="s">
        <v>73</v>
      </c>
      <c r="E179" s="133">
        <v>177047</v>
      </c>
      <c r="F179" s="133">
        <v>182925</v>
      </c>
      <c r="G179" s="127">
        <f>F179/E179</f>
        <v>1.03</v>
      </c>
      <c r="H179" s="111">
        <v>195000</v>
      </c>
      <c r="I179" s="111">
        <v>85762</v>
      </c>
      <c r="J179" s="127">
        <f>I179/H179</f>
        <v>0.44</v>
      </c>
      <c r="K179" s="113">
        <v>195000</v>
      </c>
      <c r="L179" s="113">
        <v>213729</v>
      </c>
      <c r="M179" s="127">
        <f t="shared" si="17"/>
        <v>1.1</v>
      </c>
      <c r="N179" s="53">
        <v>218400</v>
      </c>
      <c r="O179" s="53">
        <v>144630</v>
      </c>
      <c r="P179" s="127">
        <f t="shared" si="18"/>
        <v>0.66</v>
      </c>
      <c r="Q179" s="53">
        <v>218400</v>
      </c>
      <c r="R179" s="54">
        <v>326000</v>
      </c>
      <c r="S179" s="54">
        <v>150179</v>
      </c>
      <c r="T179" s="48">
        <f t="shared" si="14"/>
        <v>0.4607</v>
      </c>
      <c r="U179" s="96"/>
      <c r="V179" s="96"/>
      <c r="W179" s="96"/>
      <c r="X179" s="93"/>
    </row>
    <row r="180" spans="1:24" s="2" customFormat="1" ht="24">
      <c r="A180" s="49"/>
      <c r="B180" s="49">
        <v>85218</v>
      </c>
      <c r="C180" s="49"/>
      <c r="D180" s="49" t="s">
        <v>63</v>
      </c>
      <c r="E180" s="130">
        <f>SUM(E181:E184)</f>
        <v>7400</v>
      </c>
      <c r="F180" s="130">
        <f>SUM(F181:F184)</f>
        <v>8714</v>
      </c>
      <c r="G180" s="127">
        <f>F180/E180</f>
        <v>1.18</v>
      </c>
      <c r="H180" s="131">
        <f>SUM(H181:H184)</f>
        <v>3000</v>
      </c>
      <c r="I180" s="131">
        <f>SUM(I181:I184)</f>
        <v>4073</v>
      </c>
      <c r="J180" s="127">
        <f>I180/H180</f>
        <v>1.36</v>
      </c>
      <c r="K180" s="132">
        <f>SUM(K181:K183)</f>
        <v>6683</v>
      </c>
      <c r="L180" s="132">
        <f>SUM(L181:L184)</f>
        <v>8855</v>
      </c>
      <c r="M180" s="127">
        <f t="shared" si="17"/>
        <v>1.33</v>
      </c>
      <c r="N180" s="50">
        <f>SUM(N181:N183)</f>
        <v>4850</v>
      </c>
      <c r="O180" s="50">
        <f>SUM(O181:O184)</f>
        <v>4575</v>
      </c>
      <c r="P180" s="127">
        <f t="shared" si="18"/>
        <v>0.94</v>
      </c>
      <c r="Q180" s="50">
        <f>SUM(Q181:Q183)</f>
        <v>4500</v>
      </c>
      <c r="R180" s="51">
        <v>4050</v>
      </c>
      <c r="S180" s="51">
        <f>SUM(S181:S184)</f>
        <v>5025</v>
      </c>
      <c r="T180" s="48">
        <f t="shared" si="14"/>
        <v>1.2407</v>
      </c>
      <c r="U180" s="96"/>
      <c r="V180" s="96"/>
      <c r="W180" s="96"/>
      <c r="X180" s="93"/>
    </row>
    <row r="181" spans="1:24" ht="48">
      <c r="A181" s="52"/>
      <c r="B181" s="52"/>
      <c r="C181" s="52">
        <v>2130</v>
      </c>
      <c r="D181" s="52" t="s">
        <v>37</v>
      </c>
      <c r="E181" s="133">
        <v>6000</v>
      </c>
      <c r="F181" s="133">
        <v>6000</v>
      </c>
      <c r="G181" s="127">
        <f>F181/E181</f>
        <v>1</v>
      </c>
      <c r="H181" s="111">
        <v>3000</v>
      </c>
      <c r="I181" s="111">
        <v>3000</v>
      </c>
      <c r="J181" s="127">
        <f>I181/H181</f>
        <v>1</v>
      </c>
      <c r="K181" s="113">
        <v>6000</v>
      </c>
      <c r="L181" s="113">
        <v>6000</v>
      </c>
      <c r="M181" s="127">
        <f t="shared" si="17"/>
        <v>1</v>
      </c>
      <c r="N181" s="53">
        <v>3000</v>
      </c>
      <c r="O181" s="53">
        <v>3000</v>
      </c>
      <c r="P181" s="127">
        <f t="shared" si="18"/>
        <v>1</v>
      </c>
      <c r="Q181" s="53">
        <v>3000</v>
      </c>
      <c r="R181" s="54">
        <v>3000</v>
      </c>
      <c r="S181" s="54">
        <v>3000</v>
      </c>
      <c r="T181" s="48">
        <f t="shared" si="14"/>
        <v>1</v>
      </c>
      <c r="U181" s="96"/>
      <c r="V181" s="96"/>
      <c r="W181" s="96"/>
      <c r="X181" s="93"/>
    </row>
    <row r="182" spans="1:24" ht="12">
      <c r="A182" s="52"/>
      <c r="B182" s="52"/>
      <c r="C182" s="52" t="s">
        <v>49</v>
      </c>
      <c r="D182" s="52" t="s">
        <v>27</v>
      </c>
      <c r="E182" s="133">
        <v>700</v>
      </c>
      <c r="F182" s="133">
        <v>865</v>
      </c>
      <c r="G182" s="127">
        <f>F182/E182</f>
        <v>1.24</v>
      </c>
      <c r="H182" s="111">
        <v>0</v>
      </c>
      <c r="I182" s="111">
        <v>219</v>
      </c>
      <c r="J182" s="127"/>
      <c r="K182" s="113">
        <v>683</v>
      </c>
      <c r="L182" s="113">
        <v>930</v>
      </c>
      <c r="M182" s="127">
        <f t="shared" si="17"/>
        <v>1.36</v>
      </c>
      <c r="N182" s="53">
        <v>350</v>
      </c>
      <c r="O182" s="53">
        <v>11</v>
      </c>
      <c r="P182" s="127">
        <f t="shared" si="18"/>
        <v>0.03</v>
      </c>
      <c r="Q182" s="53"/>
      <c r="R182" s="54">
        <v>50</v>
      </c>
      <c r="S182" s="54"/>
      <c r="T182" s="48">
        <f t="shared" si="14"/>
        <v>0</v>
      </c>
      <c r="U182" s="96"/>
      <c r="V182" s="96"/>
      <c r="W182" s="96"/>
      <c r="X182" s="93"/>
    </row>
    <row r="183" spans="1:24" ht="12">
      <c r="A183" s="52"/>
      <c r="B183" s="52"/>
      <c r="C183" s="52" t="s">
        <v>48</v>
      </c>
      <c r="D183" s="52" t="s">
        <v>24</v>
      </c>
      <c r="E183" s="133">
        <v>700</v>
      </c>
      <c r="F183" s="133">
        <v>1172</v>
      </c>
      <c r="G183" s="127">
        <f>F183/E183</f>
        <v>1.67</v>
      </c>
      <c r="H183" s="111">
        <v>0</v>
      </c>
      <c r="I183" s="111">
        <v>854</v>
      </c>
      <c r="J183" s="127"/>
      <c r="K183" s="113">
        <v>0</v>
      </c>
      <c r="L183" s="113">
        <v>1925</v>
      </c>
      <c r="M183" s="127"/>
      <c r="N183" s="53">
        <v>1500</v>
      </c>
      <c r="O183" s="53">
        <v>540</v>
      </c>
      <c r="P183" s="127">
        <f t="shared" si="18"/>
        <v>0.36</v>
      </c>
      <c r="Q183" s="53">
        <v>1500</v>
      </c>
      <c r="R183" s="54">
        <v>1000</v>
      </c>
      <c r="S183" s="54">
        <v>805</v>
      </c>
      <c r="T183" s="48">
        <f t="shared" si="14"/>
        <v>0.805</v>
      </c>
      <c r="U183" s="96"/>
      <c r="V183" s="96"/>
      <c r="W183" s="96"/>
      <c r="X183" s="93"/>
    </row>
    <row r="184" spans="1:24" ht="12">
      <c r="A184" s="52"/>
      <c r="B184" s="52"/>
      <c r="C184" s="71" t="s">
        <v>108</v>
      </c>
      <c r="D184" s="52" t="s">
        <v>118</v>
      </c>
      <c r="E184" s="133">
        <v>0</v>
      </c>
      <c r="F184" s="133">
        <v>677</v>
      </c>
      <c r="G184" s="127"/>
      <c r="H184" s="111"/>
      <c r="I184" s="111"/>
      <c r="J184" s="127"/>
      <c r="K184" s="113"/>
      <c r="L184" s="113"/>
      <c r="M184" s="127"/>
      <c r="N184" s="53">
        <v>0</v>
      </c>
      <c r="O184" s="53">
        <v>1024</v>
      </c>
      <c r="P184" s="127"/>
      <c r="Q184" s="53">
        <v>1000</v>
      </c>
      <c r="R184" s="54">
        <v>0</v>
      </c>
      <c r="S184" s="54">
        <v>1220</v>
      </c>
      <c r="T184" s="48"/>
      <c r="U184" s="96"/>
      <c r="V184" s="96"/>
      <c r="W184" s="96"/>
      <c r="X184" s="93"/>
    </row>
    <row r="185" spans="1:24" s="14" customFormat="1" ht="12.75" hidden="1">
      <c r="A185" s="58"/>
      <c r="B185" s="58">
        <v>85295</v>
      </c>
      <c r="C185" s="139"/>
      <c r="D185" s="140" t="s">
        <v>104</v>
      </c>
      <c r="E185" s="141">
        <f>SUM(E186:E187)</f>
        <v>13200</v>
      </c>
      <c r="F185" s="141">
        <f>SUM(F186:F187)</f>
        <v>13200</v>
      </c>
      <c r="G185" s="153">
        <f aca="true" t="shared" si="19" ref="G185:G194">F185/E185</f>
        <v>1</v>
      </c>
      <c r="H185" s="142">
        <f>SUM(H186:H187)</f>
        <v>0</v>
      </c>
      <c r="I185" s="142">
        <f>SUM(I186:I187)</f>
        <v>0</v>
      </c>
      <c r="J185" s="153"/>
      <c r="K185" s="143">
        <f>K15+SUM(K186:K187)</f>
        <v>265000</v>
      </c>
      <c r="L185" s="143">
        <f>SUM(L186:L187)</f>
        <v>0</v>
      </c>
      <c r="M185" s="154">
        <f aca="true" t="shared" si="20" ref="M185:M198">L185/K185</f>
        <v>0</v>
      </c>
      <c r="N185" s="74">
        <f>SUM(N186:N187)</f>
        <v>0</v>
      </c>
      <c r="O185" s="74">
        <f>SUM(O186:O187)</f>
        <v>0</v>
      </c>
      <c r="P185" s="154"/>
      <c r="Q185" s="74">
        <f>SUM(Q186:Q187)</f>
        <v>0</v>
      </c>
      <c r="R185" s="75">
        <v>0</v>
      </c>
      <c r="S185" s="75">
        <f>SUM(S186:S187)</f>
        <v>0</v>
      </c>
      <c r="T185" s="48"/>
      <c r="U185" s="96"/>
      <c r="V185" s="96"/>
      <c r="W185" s="96"/>
      <c r="X185" s="93"/>
    </row>
    <row r="186" spans="1:24" ht="72" hidden="1">
      <c r="A186" s="52"/>
      <c r="B186" s="52"/>
      <c r="C186" s="52">
        <v>2120</v>
      </c>
      <c r="D186" s="52" t="s">
        <v>58</v>
      </c>
      <c r="E186" s="133">
        <v>11700</v>
      </c>
      <c r="F186" s="133">
        <v>13200</v>
      </c>
      <c r="G186" s="127">
        <f t="shared" si="19"/>
        <v>1.13</v>
      </c>
      <c r="H186" s="111"/>
      <c r="I186" s="111"/>
      <c r="J186" s="127"/>
      <c r="K186" s="113"/>
      <c r="L186" s="113"/>
      <c r="M186" s="127"/>
      <c r="N186" s="53"/>
      <c r="O186" s="53"/>
      <c r="P186" s="127"/>
      <c r="Q186" s="53"/>
      <c r="R186" s="54">
        <v>0</v>
      </c>
      <c r="S186" s="54"/>
      <c r="T186" s="48"/>
      <c r="U186" s="96"/>
      <c r="V186" s="96"/>
      <c r="W186" s="96"/>
      <c r="X186" s="93"/>
    </row>
    <row r="187" spans="1:24" ht="84" hidden="1">
      <c r="A187" s="52"/>
      <c r="B187" s="52"/>
      <c r="C187" s="52">
        <v>6420</v>
      </c>
      <c r="D187" s="106" t="s">
        <v>95</v>
      </c>
      <c r="E187" s="133">
        <v>1500</v>
      </c>
      <c r="F187" s="133">
        <v>0</v>
      </c>
      <c r="G187" s="127">
        <f t="shared" si="19"/>
        <v>0</v>
      </c>
      <c r="H187" s="111"/>
      <c r="I187" s="111">
        <v>0</v>
      </c>
      <c r="J187" s="127"/>
      <c r="K187" s="113"/>
      <c r="L187" s="113">
        <v>0</v>
      </c>
      <c r="M187" s="127"/>
      <c r="N187" s="53"/>
      <c r="O187" s="53">
        <v>0</v>
      </c>
      <c r="P187" s="127"/>
      <c r="Q187" s="53"/>
      <c r="R187" s="54">
        <v>0</v>
      </c>
      <c r="S187" s="54"/>
      <c r="T187" s="48"/>
      <c r="U187" s="96"/>
      <c r="V187" s="96"/>
      <c r="W187" s="96"/>
      <c r="X187" s="93"/>
    </row>
    <row r="188" spans="1:24" s="5" customFormat="1" ht="36">
      <c r="A188" s="45">
        <v>853</v>
      </c>
      <c r="B188" s="45"/>
      <c r="C188" s="45"/>
      <c r="D188" s="45" t="s">
        <v>47</v>
      </c>
      <c r="E188" s="126" t="e">
        <f>E189+E191+#REF!+E198</f>
        <v>#REF!</v>
      </c>
      <c r="F188" s="126" t="e">
        <f>F189+F191+#REF!+F198</f>
        <v>#REF!</v>
      </c>
      <c r="G188" s="127" t="e">
        <f t="shared" si="19"/>
        <v>#REF!</v>
      </c>
      <c r="H188" s="128" t="e">
        <f>H189+H191+#REF!+H198</f>
        <v>#REF!</v>
      </c>
      <c r="I188" s="128" t="e">
        <f>I189+I191+#REF!+I198</f>
        <v>#REF!</v>
      </c>
      <c r="J188" s="127" t="e">
        <f>I188/H188</f>
        <v>#REF!</v>
      </c>
      <c r="K188" s="129" t="e">
        <f>K189+K191+#REF!+K198</f>
        <v>#REF!</v>
      </c>
      <c r="L188" s="129" t="e">
        <f>L189+L191+#REF!+L198</f>
        <v>#REF!</v>
      </c>
      <c r="M188" s="127" t="e">
        <f t="shared" si="20"/>
        <v>#REF!</v>
      </c>
      <c r="N188" s="46" t="e">
        <f>N189+N191+#REF!+N198</f>
        <v>#REF!</v>
      </c>
      <c r="O188" s="46" t="e">
        <f>O189+O191+#REF!+O198</f>
        <v>#REF!</v>
      </c>
      <c r="P188" s="127" t="e">
        <f aca="true" t="shared" si="21" ref="P188:P198">O188/N188</f>
        <v>#REF!</v>
      </c>
      <c r="Q188" s="46" t="e">
        <f>Q189+Q191+#REF!+Q198</f>
        <v>#REF!</v>
      </c>
      <c r="R188" s="47">
        <v>3784570</v>
      </c>
      <c r="S188" s="47">
        <f>S189+S191+S198</f>
        <v>1578210</v>
      </c>
      <c r="T188" s="48">
        <f t="shared" si="14"/>
        <v>0.417</v>
      </c>
      <c r="U188" s="96"/>
      <c r="V188" s="96"/>
      <c r="W188" s="96"/>
      <c r="X188" s="93"/>
    </row>
    <row r="189" spans="1:24" s="2" customFormat="1" ht="24">
      <c r="A189" s="49"/>
      <c r="B189" s="49">
        <v>85321</v>
      </c>
      <c r="C189" s="49"/>
      <c r="D189" s="49" t="s">
        <v>35</v>
      </c>
      <c r="E189" s="130">
        <f>SUM(E190:E190)</f>
        <v>83000</v>
      </c>
      <c r="F189" s="130">
        <f>SUM(F190:F190)</f>
        <v>83000</v>
      </c>
      <c r="G189" s="127">
        <f t="shared" si="19"/>
        <v>1</v>
      </c>
      <c r="H189" s="131">
        <f>SUM(H190:H190)</f>
        <v>109000</v>
      </c>
      <c r="I189" s="131">
        <f>SUM(I190:I190)</f>
        <v>55507</v>
      </c>
      <c r="J189" s="127">
        <f>I189/H189</f>
        <v>0.51</v>
      </c>
      <c r="K189" s="132">
        <f>SUM(K190:K190)</f>
        <v>138000</v>
      </c>
      <c r="L189" s="132">
        <f>SUM(L190:L190)</f>
        <v>138000</v>
      </c>
      <c r="M189" s="127">
        <f t="shared" si="20"/>
        <v>1</v>
      </c>
      <c r="N189" s="50">
        <f>SUM(N190:N190)</f>
        <v>116000</v>
      </c>
      <c r="O189" s="50">
        <f>SUM(O190:O190)</f>
        <v>58857</v>
      </c>
      <c r="P189" s="127">
        <f t="shared" si="21"/>
        <v>0.51</v>
      </c>
      <c r="Q189" s="50">
        <f>SUM(Q190:Q190)</f>
        <v>116000</v>
      </c>
      <c r="R189" s="51">
        <v>112000</v>
      </c>
      <c r="S189" s="51">
        <f>SUM(S190:S190)</f>
        <v>56551</v>
      </c>
      <c r="T189" s="48">
        <f t="shared" si="14"/>
        <v>0.5049</v>
      </c>
      <c r="U189" s="96"/>
      <c r="V189" s="96"/>
      <c r="W189" s="96"/>
      <c r="X189" s="93"/>
    </row>
    <row r="190" spans="1:24" ht="84">
      <c r="A190" s="52"/>
      <c r="B190" s="52"/>
      <c r="C190" s="52">
        <v>2110</v>
      </c>
      <c r="D190" s="52" t="s">
        <v>43</v>
      </c>
      <c r="E190" s="133">
        <v>83000</v>
      </c>
      <c r="F190" s="133">
        <v>83000</v>
      </c>
      <c r="G190" s="127">
        <f t="shared" si="19"/>
        <v>1</v>
      </c>
      <c r="H190" s="111">
        <v>109000</v>
      </c>
      <c r="I190" s="111">
        <v>55507</v>
      </c>
      <c r="J190" s="127">
        <f>I190/H190</f>
        <v>0.51</v>
      </c>
      <c r="K190" s="113">
        <v>138000</v>
      </c>
      <c r="L190" s="113">
        <v>138000</v>
      </c>
      <c r="M190" s="127">
        <f t="shared" si="20"/>
        <v>1</v>
      </c>
      <c r="N190" s="53">
        <v>116000</v>
      </c>
      <c r="O190" s="53">
        <v>58857</v>
      </c>
      <c r="P190" s="127">
        <f t="shared" si="21"/>
        <v>0.51</v>
      </c>
      <c r="Q190" s="53">
        <v>116000</v>
      </c>
      <c r="R190" s="54">
        <v>112000</v>
      </c>
      <c r="S190" s="54">
        <v>56551</v>
      </c>
      <c r="T190" s="48">
        <f t="shared" si="14"/>
        <v>0.5049</v>
      </c>
      <c r="U190" s="96"/>
      <c r="V190" s="96"/>
      <c r="W190" s="96"/>
      <c r="X190" s="93"/>
    </row>
    <row r="191" spans="1:24" s="2" customFormat="1" ht="12">
      <c r="A191" s="49"/>
      <c r="B191" s="76">
        <v>85333</v>
      </c>
      <c r="C191" s="49"/>
      <c r="D191" s="49" t="s">
        <v>59</v>
      </c>
      <c r="E191" s="130">
        <f>SUM(E192:E196)</f>
        <v>365691</v>
      </c>
      <c r="F191" s="130">
        <f>SUM(F192:F196)</f>
        <v>364059</v>
      </c>
      <c r="G191" s="127">
        <f t="shared" si="19"/>
        <v>1</v>
      </c>
      <c r="H191" s="131">
        <f>SUM(H192:H196)</f>
        <v>0</v>
      </c>
      <c r="I191" s="131">
        <f>SUM(I192:I196)</f>
        <v>0</v>
      </c>
      <c r="J191" s="127"/>
      <c r="K191" s="132">
        <f>SUM(K192:K196)</f>
        <v>805134</v>
      </c>
      <c r="L191" s="132">
        <f>SUM(L192:L196)</f>
        <v>794977</v>
      </c>
      <c r="M191" s="127">
        <f t="shared" si="20"/>
        <v>0.99</v>
      </c>
      <c r="N191" s="50">
        <f>SUM(N192:N196)</f>
        <v>877017</v>
      </c>
      <c r="O191" s="50">
        <f>SUM(O192:O196)</f>
        <v>475800</v>
      </c>
      <c r="P191" s="127">
        <f t="shared" si="21"/>
        <v>0.54</v>
      </c>
      <c r="Q191" s="50">
        <f>SUM(Q192:Q196)</f>
        <v>876217</v>
      </c>
      <c r="R191" s="51">
        <v>857322</v>
      </c>
      <c r="S191" s="51">
        <f>SUM(S192:S197)</f>
        <v>435941</v>
      </c>
      <c r="T191" s="48">
        <f t="shared" si="14"/>
        <v>0.5085</v>
      </c>
      <c r="U191" s="96"/>
      <c r="V191" s="96"/>
      <c r="W191" s="96"/>
      <c r="X191" s="93"/>
    </row>
    <row r="192" spans="1:24" ht="108">
      <c r="A192" s="52"/>
      <c r="B192" s="52"/>
      <c r="C192" s="52" t="s">
        <v>46</v>
      </c>
      <c r="D192" s="52" t="s">
        <v>44</v>
      </c>
      <c r="E192" s="133">
        <v>11000</v>
      </c>
      <c r="F192" s="133">
        <v>9020</v>
      </c>
      <c r="G192" s="127">
        <f t="shared" si="19"/>
        <v>0.82</v>
      </c>
      <c r="H192" s="111"/>
      <c r="I192" s="111"/>
      <c r="J192" s="127"/>
      <c r="K192" s="113">
        <v>14250</v>
      </c>
      <c r="L192" s="113">
        <v>8426</v>
      </c>
      <c r="M192" s="127">
        <f t="shared" si="20"/>
        <v>0.59</v>
      </c>
      <c r="N192" s="53">
        <v>9000</v>
      </c>
      <c r="O192" s="53">
        <v>7644</v>
      </c>
      <c r="P192" s="127">
        <f t="shared" si="21"/>
        <v>0.85</v>
      </c>
      <c r="Q192" s="53">
        <v>9000</v>
      </c>
      <c r="R192" s="54">
        <v>7000</v>
      </c>
      <c r="S192" s="54">
        <v>5447</v>
      </c>
      <c r="T192" s="48">
        <f t="shared" si="14"/>
        <v>0.7781</v>
      </c>
      <c r="U192" s="96"/>
      <c r="V192" s="96"/>
      <c r="W192" s="96"/>
      <c r="X192" s="93"/>
    </row>
    <row r="193" spans="1:24" ht="12">
      <c r="A193" s="52"/>
      <c r="B193" s="52"/>
      <c r="C193" s="52" t="s">
        <v>49</v>
      </c>
      <c r="D193" s="52" t="s">
        <v>27</v>
      </c>
      <c r="E193" s="133">
        <v>1500</v>
      </c>
      <c r="F193" s="133">
        <v>1766</v>
      </c>
      <c r="G193" s="127">
        <f t="shared" si="19"/>
        <v>1.18</v>
      </c>
      <c r="H193" s="111"/>
      <c r="I193" s="111"/>
      <c r="J193" s="127"/>
      <c r="K193" s="113">
        <v>0</v>
      </c>
      <c r="L193" s="113">
        <v>739</v>
      </c>
      <c r="M193" s="127"/>
      <c r="N193" s="53">
        <v>1000</v>
      </c>
      <c r="O193" s="53">
        <v>198</v>
      </c>
      <c r="P193" s="127">
        <f t="shared" si="21"/>
        <v>0.2</v>
      </c>
      <c r="Q193" s="53">
        <v>200</v>
      </c>
      <c r="R193" s="54">
        <v>500</v>
      </c>
      <c r="S193" s="54">
        <v>58</v>
      </c>
      <c r="T193" s="48">
        <f t="shared" si="14"/>
        <v>0.116</v>
      </c>
      <c r="U193" s="96"/>
      <c r="V193" s="96"/>
      <c r="W193" s="96"/>
      <c r="X193" s="93"/>
    </row>
    <row r="194" spans="1:24" ht="12">
      <c r="A194" s="52"/>
      <c r="B194" s="52"/>
      <c r="C194" s="52" t="s">
        <v>48</v>
      </c>
      <c r="D194" s="52" t="s">
        <v>24</v>
      </c>
      <c r="E194" s="133">
        <v>1000</v>
      </c>
      <c r="F194" s="133">
        <v>1073</v>
      </c>
      <c r="G194" s="127">
        <f t="shared" si="19"/>
        <v>1.07</v>
      </c>
      <c r="H194" s="111"/>
      <c r="I194" s="111"/>
      <c r="J194" s="127"/>
      <c r="K194" s="113">
        <v>0</v>
      </c>
      <c r="L194" s="113">
        <v>2449</v>
      </c>
      <c r="M194" s="127"/>
      <c r="N194" s="53">
        <v>1500</v>
      </c>
      <c r="O194" s="53">
        <v>1339</v>
      </c>
      <c r="P194" s="127">
        <f t="shared" si="21"/>
        <v>0.89</v>
      </c>
      <c r="Q194" s="53">
        <v>1500</v>
      </c>
      <c r="R194" s="54">
        <v>1500</v>
      </c>
      <c r="S194" s="54">
        <v>1085</v>
      </c>
      <c r="T194" s="48">
        <f t="shared" si="14"/>
        <v>0.7233</v>
      </c>
      <c r="U194" s="96"/>
      <c r="V194" s="96"/>
      <c r="W194" s="96"/>
      <c r="X194" s="93"/>
    </row>
    <row r="195" spans="1:24" ht="36">
      <c r="A195" s="52"/>
      <c r="B195" s="52"/>
      <c r="C195" s="52">
        <v>2008</v>
      </c>
      <c r="D195" s="52" t="s">
        <v>148</v>
      </c>
      <c r="E195" s="133"/>
      <c r="F195" s="133"/>
      <c r="G195" s="127"/>
      <c r="H195" s="111"/>
      <c r="I195" s="111"/>
      <c r="J195" s="127"/>
      <c r="K195" s="113">
        <v>153184</v>
      </c>
      <c r="L195" s="113">
        <v>145663</v>
      </c>
      <c r="M195" s="127">
        <f t="shared" si="20"/>
        <v>0.95</v>
      </c>
      <c r="N195" s="53">
        <v>124917</v>
      </c>
      <c r="O195" s="53">
        <v>96319</v>
      </c>
      <c r="P195" s="127">
        <f t="shared" si="21"/>
        <v>0.77</v>
      </c>
      <c r="Q195" s="53">
        <v>124917</v>
      </c>
      <c r="R195" s="54">
        <v>0</v>
      </c>
      <c r="S195" s="54">
        <v>83551</v>
      </c>
      <c r="T195" s="48"/>
      <c r="U195" s="96"/>
      <c r="V195" s="96"/>
      <c r="W195" s="96"/>
      <c r="X195" s="93"/>
    </row>
    <row r="196" spans="1:24" ht="96">
      <c r="A196" s="52"/>
      <c r="B196" s="52"/>
      <c r="C196" s="52">
        <v>2690</v>
      </c>
      <c r="D196" s="52" t="s">
        <v>86</v>
      </c>
      <c r="E196" s="133">
        <v>352191</v>
      </c>
      <c r="F196" s="133">
        <v>352200</v>
      </c>
      <c r="G196" s="127">
        <f>F196/E196</f>
        <v>1</v>
      </c>
      <c r="H196" s="111"/>
      <c r="I196" s="111"/>
      <c r="J196" s="127"/>
      <c r="K196" s="113">
        <v>637700</v>
      </c>
      <c r="L196" s="113">
        <v>637700</v>
      </c>
      <c r="M196" s="127">
        <f t="shared" si="20"/>
        <v>1</v>
      </c>
      <c r="N196" s="53">
        <v>740600</v>
      </c>
      <c r="O196" s="53">
        <v>370300</v>
      </c>
      <c r="P196" s="127">
        <f t="shared" si="21"/>
        <v>0.5</v>
      </c>
      <c r="Q196" s="53">
        <v>740600</v>
      </c>
      <c r="R196" s="54">
        <v>691500</v>
      </c>
      <c r="S196" s="54">
        <v>345800</v>
      </c>
      <c r="T196" s="48">
        <f t="shared" si="14"/>
        <v>0.5001</v>
      </c>
      <c r="U196" s="96"/>
      <c r="V196" s="96"/>
      <c r="W196" s="96"/>
      <c r="X196" s="93"/>
    </row>
    <row r="197" spans="1:24" ht="108">
      <c r="A197" s="52"/>
      <c r="B197" s="52"/>
      <c r="C197" s="71" t="s">
        <v>177</v>
      </c>
      <c r="D197" s="106" t="s">
        <v>189</v>
      </c>
      <c r="E197" s="133"/>
      <c r="F197" s="133"/>
      <c r="G197" s="127"/>
      <c r="H197" s="111"/>
      <c r="I197" s="111"/>
      <c r="J197" s="127"/>
      <c r="K197" s="113"/>
      <c r="L197" s="113"/>
      <c r="M197" s="127"/>
      <c r="N197" s="53"/>
      <c r="O197" s="53"/>
      <c r="P197" s="127"/>
      <c r="Q197" s="53"/>
      <c r="R197" s="54">
        <v>156822</v>
      </c>
      <c r="S197" s="54"/>
      <c r="T197" s="48">
        <f t="shared" si="14"/>
        <v>0</v>
      </c>
      <c r="U197" s="96"/>
      <c r="V197" s="96"/>
      <c r="W197" s="96"/>
      <c r="X197" s="93"/>
    </row>
    <row r="198" spans="1:24" s="11" customFormat="1" ht="12">
      <c r="A198" s="49"/>
      <c r="B198" s="49">
        <v>85395</v>
      </c>
      <c r="C198" s="49"/>
      <c r="D198" s="66" t="s">
        <v>81</v>
      </c>
      <c r="E198" s="130">
        <f>SUM(E199:E239)</f>
        <v>0</v>
      </c>
      <c r="F198" s="130">
        <f>SUM(F199:F239)</f>
        <v>3186</v>
      </c>
      <c r="G198" s="127" t="e">
        <f>F198/E198</f>
        <v>#DIV/0!</v>
      </c>
      <c r="H198" s="131">
        <f>SUM(H199:H239)</f>
        <v>5469449</v>
      </c>
      <c r="I198" s="131">
        <f>SUM(I199:I239)</f>
        <v>195</v>
      </c>
      <c r="J198" s="127">
        <f>I198/H198</f>
        <v>0</v>
      </c>
      <c r="K198" s="132">
        <f>SUM(K199:K239)</f>
        <v>5473424</v>
      </c>
      <c r="L198" s="132">
        <f>SUM(L199:L239)</f>
        <v>4917943</v>
      </c>
      <c r="M198" s="127">
        <f t="shared" si="20"/>
        <v>0.9</v>
      </c>
      <c r="N198" s="50">
        <f>SUM(N199:N239)</f>
        <v>18253399</v>
      </c>
      <c r="O198" s="50">
        <f>SUM(O199:O239)</f>
        <v>5142670</v>
      </c>
      <c r="P198" s="127">
        <f t="shared" si="21"/>
        <v>0.28</v>
      </c>
      <c r="Q198" s="50">
        <f>SUM(Q199:Q239)</f>
        <v>18254399</v>
      </c>
      <c r="R198" s="51">
        <f>SUM(R200:R206)</f>
        <v>2815248</v>
      </c>
      <c r="S198" s="51">
        <f>SUM(S199:S206)</f>
        <v>1085718</v>
      </c>
      <c r="T198" s="48">
        <f t="shared" si="14"/>
        <v>0.3857</v>
      </c>
      <c r="U198" s="96"/>
      <c r="V198" s="96"/>
      <c r="W198" s="96"/>
      <c r="X198" s="93"/>
    </row>
    <row r="199" spans="1:24" ht="12">
      <c r="A199" s="52"/>
      <c r="B199" s="52"/>
      <c r="C199" s="71" t="s">
        <v>107</v>
      </c>
      <c r="D199" s="52" t="s">
        <v>24</v>
      </c>
      <c r="E199" s="133">
        <v>0</v>
      </c>
      <c r="F199" s="133">
        <v>3186</v>
      </c>
      <c r="G199" s="127"/>
      <c r="H199" s="111">
        <v>0</v>
      </c>
      <c r="I199" s="111">
        <v>195</v>
      </c>
      <c r="J199" s="127"/>
      <c r="K199" s="113">
        <v>0</v>
      </c>
      <c r="L199" s="113">
        <v>1727</v>
      </c>
      <c r="M199" s="127"/>
      <c r="N199" s="53">
        <v>0</v>
      </c>
      <c r="O199" s="53">
        <v>1170</v>
      </c>
      <c r="P199" s="127"/>
      <c r="Q199" s="53">
        <v>1000</v>
      </c>
      <c r="R199" s="54">
        <v>0</v>
      </c>
      <c r="S199" s="54">
        <v>351</v>
      </c>
      <c r="T199" s="48"/>
      <c r="U199" s="96"/>
      <c r="V199" s="96"/>
      <c r="W199" s="96"/>
      <c r="X199" s="93"/>
    </row>
    <row r="200" spans="1:25" ht="36">
      <c r="A200" s="52"/>
      <c r="B200" s="52"/>
      <c r="C200" s="71" t="s">
        <v>135</v>
      </c>
      <c r="D200" s="52" t="s">
        <v>148</v>
      </c>
      <c r="E200" s="133"/>
      <c r="F200" s="133"/>
      <c r="G200" s="127"/>
      <c r="H200" s="111">
        <v>861955</v>
      </c>
      <c r="I200" s="111">
        <v>0</v>
      </c>
      <c r="J200" s="127"/>
      <c r="K200" s="113">
        <v>856912</v>
      </c>
      <c r="L200" s="113">
        <v>766242</v>
      </c>
      <c r="M200" s="127"/>
      <c r="N200" s="53">
        <v>2843700</v>
      </c>
      <c r="O200" s="53">
        <v>776828</v>
      </c>
      <c r="P200" s="127"/>
      <c r="Q200" s="53">
        <v>2843700</v>
      </c>
      <c r="R200" s="54">
        <v>1767182</v>
      </c>
      <c r="S200" s="54">
        <v>809451</v>
      </c>
      <c r="T200" s="48">
        <f t="shared" si="14"/>
        <v>0.458</v>
      </c>
      <c r="U200" s="96"/>
      <c r="V200" s="96"/>
      <c r="W200" s="96"/>
      <c r="X200" s="93"/>
      <c r="Y200" s="1" t="s">
        <v>200</v>
      </c>
    </row>
    <row r="201" spans="1:24" ht="36">
      <c r="A201" s="52"/>
      <c r="B201" s="52"/>
      <c r="C201" s="71" t="s">
        <v>136</v>
      </c>
      <c r="D201" s="52" t="s">
        <v>148</v>
      </c>
      <c r="E201" s="133"/>
      <c r="F201" s="133"/>
      <c r="G201" s="127"/>
      <c r="H201" s="111">
        <v>29708</v>
      </c>
      <c r="I201" s="111">
        <v>0</v>
      </c>
      <c r="J201" s="127"/>
      <c r="K201" s="113">
        <v>29530</v>
      </c>
      <c r="L201" s="113">
        <v>27332</v>
      </c>
      <c r="M201" s="127"/>
      <c r="N201" s="53">
        <v>168798</v>
      </c>
      <c r="O201" s="53">
        <v>51553</v>
      </c>
      <c r="P201" s="127"/>
      <c r="Q201" s="53">
        <v>168798</v>
      </c>
      <c r="R201" s="54">
        <v>262358</v>
      </c>
      <c r="S201" s="54">
        <f>138538-7499</f>
        <v>131039</v>
      </c>
      <c r="T201" s="48">
        <f>S201/R201</f>
        <v>0.4995</v>
      </c>
      <c r="U201" s="96"/>
      <c r="V201" s="96"/>
      <c r="W201" s="96"/>
      <c r="X201" s="93"/>
    </row>
    <row r="202" spans="1:24" ht="60" hidden="1">
      <c r="A202" s="52"/>
      <c r="B202" s="52"/>
      <c r="C202" s="71" t="s">
        <v>137</v>
      </c>
      <c r="D202" s="52" t="s">
        <v>168</v>
      </c>
      <c r="E202" s="133"/>
      <c r="F202" s="133"/>
      <c r="G202" s="127"/>
      <c r="H202" s="111">
        <v>119471</v>
      </c>
      <c r="I202" s="111">
        <v>0</v>
      </c>
      <c r="J202" s="127"/>
      <c r="K202" s="113">
        <v>119471</v>
      </c>
      <c r="L202" s="113">
        <v>119471</v>
      </c>
      <c r="M202" s="127"/>
      <c r="N202" s="53">
        <v>135571</v>
      </c>
      <c r="O202" s="53">
        <v>128374</v>
      </c>
      <c r="P202" s="127"/>
      <c r="Q202" s="53">
        <v>135571</v>
      </c>
      <c r="R202" s="54">
        <v>0</v>
      </c>
      <c r="S202" s="54"/>
      <c r="T202" s="48"/>
      <c r="U202" s="96"/>
      <c r="V202" s="96"/>
      <c r="W202" s="96"/>
      <c r="X202" s="93"/>
    </row>
    <row r="203" spans="1:26" ht="108">
      <c r="A203" s="52"/>
      <c r="B203" s="52"/>
      <c r="C203" s="71" t="s">
        <v>177</v>
      </c>
      <c r="D203" s="106" t="s">
        <v>189</v>
      </c>
      <c r="E203" s="133"/>
      <c r="F203" s="133"/>
      <c r="G203" s="127"/>
      <c r="H203" s="111"/>
      <c r="I203" s="111"/>
      <c r="J203" s="127"/>
      <c r="K203" s="113"/>
      <c r="L203" s="113"/>
      <c r="M203" s="127"/>
      <c r="N203" s="53"/>
      <c r="O203" s="53"/>
      <c r="P203" s="127"/>
      <c r="Q203" s="53"/>
      <c r="R203" s="54">
        <v>680111</v>
      </c>
      <c r="S203" s="54">
        <v>140844</v>
      </c>
      <c r="T203" s="48">
        <f>S203/R203</f>
        <v>0.2071</v>
      </c>
      <c r="U203" s="96"/>
      <c r="V203" s="96"/>
      <c r="W203" s="96"/>
      <c r="X203" s="93"/>
      <c r="Z203" s="1" t="s">
        <v>204</v>
      </c>
    </row>
    <row r="204" spans="1:28" ht="108">
      <c r="A204" s="52"/>
      <c r="B204" s="52"/>
      <c r="C204" s="71" t="s">
        <v>136</v>
      </c>
      <c r="D204" s="77" t="s">
        <v>189</v>
      </c>
      <c r="E204" s="133"/>
      <c r="F204" s="133"/>
      <c r="G204" s="127"/>
      <c r="H204" s="111"/>
      <c r="I204" s="111"/>
      <c r="J204" s="127"/>
      <c r="K204" s="113"/>
      <c r="L204" s="113"/>
      <c r="M204" s="127"/>
      <c r="N204" s="53"/>
      <c r="O204" s="53"/>
      <c r="P204" s="127"/>
      <c r="Q204" s="53"/>
      <c r="R204" s="54">
        <v>101564</v>
      </c>
      <c r="S204" s="54"/>
      <c r="T204" s="48">
        <f>S204/R204</f>
        <v>0</v>
      </c>
      <c r="U204" s="96"/>
      <c r="V204" s="96"/>
      <c r="W204" s="96"/>
      <c r="X204" s="93"/>
      <c r="Z204" s="1">
        <v>9</v>
      </c>
      <c r="AA204" s="1">
        <v>8</v>
      </c>
      <c r="AB204" s="1">
        <v>7</v>
      </c>
    </row>
    <row r="205" spans="1:24" ht="12">
      <c r="A205" s="52"/>
      <c r="B205" s="52"/>
      <c r="C205" s="71" t="s">
        <v>140</v>
      </c>
      <c r="D205" s="52" t="s">
        <v>149</v>
      </c>
      <c r="E205" s="133"/>
      <c r="F205" s="133"/>
      <c r="G205" s="127"/>
      <c r="H205" s="111"/>
      <c r="I205" s="111"/>
      <c r="J205" s="127"/>
      <c r="K205" s="113">
        <v>5043</v>
      </c>
      <c r="L205" s="113">
        <v>5043</v>
      </c>
      <c r="M205" s="127"/>
      <c r="N205" s="53">
        <v>6120</v>
      </c>
      <c r="O205" s="53">
        <v>6120</v>
      </c>
      <c r="P205" s="127"/>
      <c r="Q205" s="53">
        <v>6120</v>
      </c>
      <c r="R205" s="54">
        <v>3428</v>
      </c>
      <c r="S205" s="54">
        <v>3428</v>
      </c>
      <c r="T205" s="48">
        <f>S205/R205</f>
        <v>1</v>
      </c>
      <c r="U205" s="96"/>
      <c r="V205" s="96"/>
      <c r="W205" s="96"/>
      <c r="X205" s="93"/>
    </row>
    <row r="206" spans="1:24" ht="12">
      <c r="A206" s="52"/>
      <c r="B206" s="52"/>
      <c r="C206" s="71" t="s">
        <v>141</v>
      </c>
      <c r="D206" s="52" t="s">
        <v>149</v>
      </c>
      <c r="E206" s="133"/>
      <c r="F206" s="133"/>
      <c r="G206" s="127"/>
      <c r="H206" s="111"/>
      <c r="I206" s="111"/>
      <c r="J206" s="127"/>
      <c r="K206" s="113">
        <v>5043</v>
      </c>
      <c r="L206" s="113">
        <v>5043</v>
      </c>
      <c r="M206" s="127"/>
      <c r="N206" s="53">
        <v>6120</v>
      </c>
      <c r="O206" s="53">
        <v>6120</v>
      </c>
      <c r="P206" s="127"/>
      <c r="Q206" s="53">
        <v>6120</v>
      </c>
      <c r="R206" s="54">
        <v>605</v>
      </c>
      <c r="S206" s="54">
        <v>605</v>
      </c>
      <c r="T206" s="48">
        <f>S206/R206</f>
        <v>1</v>
      </c>
      <c r="U206" s="96"/>
      <c r="V206" s="96"/>
      <c r="W206" s="96"/>
      <c r="X206" s="93"/>
    </row>
    <row r="207" spans="1:24" ht="24">
      <c r="A207" s="52"/>
      <c r="B207" s="52"/>
      <c r="C207" s="71" t="s">
        <v>178</v>
      </c>
      <c r="D207" s="52"/>
      <c r="E207" s="133"/>
      <c r="F207" s="133"/>
      <c r="G207" s="127"/>
      <c r="H207" s="111"/>
      <c r="I207" s="111"/>
      <c r="J207" s="127"/>
      <c r="K207" s="113"/>
      <c r="L207" s="113"/>
      <c r="M207" s="127"/>
      <c r="N207" s="53"/>
      <c r="O207" s="53"/>
      <c r="P207" s="127"/>
      <c r="Q207" s="53"/>
      <c r="R207" s="54"/>
      <c r="S207" s="54"/>
      <c r="T207" s="48"/>
      <c r="U207" s="96"/>
      <c r="V207" s="96"/>
      <c r="W207" s="96"/>
      <c r="X207" s="93"/>
    </row>
    <row r="208" spans="1:24" ht="12">
      <c r="A208" s="52"/>
      <c r="B208" s="52"/>
      <c r="C208" s="71"/>
      <c r="D208" s="66" t="s">
        <v>179</v>
      </c>
      <c r="E208" s="133"/>
      <c r="F208" s="133"/>
      <c r="G208" s="127"/>
      <c r="H208" s="111"/>
      <c r="I208" s="111"/>
      <c r="J208" s="127"/>
      <c r="K208" s="113"/>
      <c r="L208" s="113"/>
      <c r="M208" s="127"/>
      <c r="N208" s="53"/>
      <c r="O208" s="53"/>
      <c r="P208" s="127"/>
      <c r="Q208" s="53"/>
      <c r="R208" s="65">
        <f>SUM(R209:R210)</f>
        <v>49994</v>
      </c>
      <c r="S208" s="65">
        <f>SUM(S209:S210)</f>
        <v>49994</v>
      </c>
      <c r="T208" s="48">
        <f aca="true" t="shared" si="22" ref="T208:T213">S208/R208</f>
        <v>1</v>
      </c>
      <c r="U208" s="96"/>
      <c r="V208" s="96"/>
      <c r="W208" s="96"/>
      <c r="X208" s="93"/>
    </row>
    <row r="209" spans="1:28" ht="108">
      <c r="A209" s="52"/>
      <c r="B209" s="52"/>
      <c r="C209" s="71" t="s">
        <v>177</v>
      </c>
      <c r="D209" s="106" t="s">
        <v>189</v>
      </c>
      <c r="E209" s="133"/>
      <c r="F209" s="133"/>
      <c r="G209" s="127"/>
      <c r="H209" s="111"/>
      <c r="I209" s="111"/>
      <c r="J209" s="127"/>
      <c r="K209" s="113"/>
      <c r="L209" s="113"/>
      <c r="M209" s="127"/>
      <c r="N209" s="53"/>
      <c r="O209" s="53"/>
      <c r="P209" s="127"/>
      <c r="Q209" s="53"/>
      <c r="R209" s="54">
        <v>42495</v>
      </c>
      <c r="S209" s="54">
        <v>42495</v>
      </c>
      <c r="T209" s="48">
        <f t="shared" si="22"/>
        <v>1</v>
      </c>
      <c r="U209" s="103">
        <v>42495</v>
      </c>
      <c r="V209" s="96"/>
      <c r="W209" s="96"/>
      <c r="X209" s="93"/>
      <c r="AB209" s="54">
        <v>42495</v>
      </c>
    </row>
    <row r="210" spans="1:26" ht="108">
      <c r="A210" s="52"/>
      <c r="B210" s="52"/>
      <c r="C210" s="71" t="s">
        <v>136</v>
      </c>
      <c r="D210" s="77" t="s">
        <v>189</v>
      </c>
      <c r="E210" s="133"/>
      <c r="F210" s="133"/>
      <c r="G210" s="127"/>
      <c r="H210" s="111"/>
      <c r="I210" s="111"/>
      <c r="J210" s="127"/>
      <c r="K210" s="113"/>
      <c r="L210" s="113"/>
      <c r="M210" s="127"/>
      <c r="N210" s="53"/>
      <c r="O210" s="53"/>
      <c r="P210" s="127"/>
      <c r="Q210" s="53"/>
      <c r="R210" s="54">
        <v>7499</v>
      </c>
      <c r="S210" s="54">
        <v>7499</v>
      </c>
      <c r="T210" s="48">
        <f t="shared" si="22"/>
        <v>1</v>
      </c>
      <c r="U210" s="96"/>
      <c r="V210" s="96"/>
      <c r="W210" s="103">
        <v>7499</v>
      </c>
      <c r="X210" s="95"/>
      <c r="Y210" s="1" t="s">
        <v>203</v>
      </c>
      <c r="Z210" s="54">
        <v>7499</v>
      </c>
    </row>
    <row r="211" spans="1:24" ht="12">
      <c r="A211" s="52"/>
      <c r="B211" s="52"/>
      <c r="C211" s="71"/>
      <c r="D211" s="66" t="s">
        <v>181</v>
      </c>
      <c r="E211" s="133"/>
      <c r="F211" s="133"/>
      <c r="G211" s="127"/>
      <c r="H211" s="111"/>
      <c r="I211" s="111"/>
      <c r="J211" s="127"/>
      <c r="K211" s="113"/>
      <c r="L211" s="113"/>
      <c r="M211" s="127"/>
      <c r="N211" s="53"/>
      <c r="O211" s="53"/>
      <c r="P211" s="127"/>
      <c r="Q211" s="53"/>
      <c r="R211" s="65">
        <f>SUM(R212:R213)</f>
        <v>157311</v>
      </c>
      <c r="S211" s="65">
        <f>SUM(S212:S213)</f>
        <v>103556</v>
      </c>
      <c r="T211" s="48">
        <f t="shared" si="22"/>
        <v>0.6583</v>
      </c>
      <c r="U211" s="96"/>
      <c r="V211" s="96"/>
      <c r="W211" s="96"/>
      <c r="X211" s="93"/>
    </row>
    <row r="212" spans="1:28" ht="108">
      <c r="A212" s="52"/>
      <c r="B212" s="52"/>
      <c r="C212" s="71" t="s">
        <v>177</v>
      </c>
      <c r="D212" s="106" t="s">
        <v>189</v>
      </c>
      <c r="E212" s="133"/>
      <c r="F212" s="133"/>
      <c r="G212" s="127"/>
      <c r="H212" s="111"/>
      <c r="I212" s="111"/>
      <c r="J212" s="127"/>
      <c r="K212" s="113"/>
      <c r="L212" s="113"/>
      <c r="M212" s="127"/>
      <c r="N212" s="53"/>
      <c r="O212" s="53"/>
      <c r="P212" s="127"/>
      <c r="Q212" s="53"/>
      <c r="R212" s="54">
        <v>149401</v>
      </c>
      <c r="S212" s="54">
        <v>98349</v>
      </c>
      <c r="T212" s="48">
        <f t="shared" si="22"/>
        <v>0.6583</v>
      </c>
      <c r="U212" s="54">
        <f>R212</f>
        <v>149401</v>
      </c>
      <c r="V212" s="96"/>
      <c r="W212" s="96"/>
      <c r="X212" s="93"/>
      <c r="AB212" s="54">
        <v>98349</v>
      </c>
    </row>
    <row r="213" spans="1:26" ht="108">
      <c r="A213" s="52"/>
      <c r="B213" s="52"/>
      <c r="C213" s="71" t="s">
        <v>136</v>
      </c>
      <c r="D213" s="77" t="s">
        <v>189</v>
      </c>
      <c r="E213" s="133"/>
      <c r="F213" s="133"/>
      <c r="G213" s="127"/>
      <c r="H213" s="111"/>
      <c r="I213" s="111"/>
      <c r="J213" s="127"/>
      <c r="K213" s="113"/>
      <c r="L213" s="113"/>
      <c r="M213" s="127"/>
      <c r="N213" s="53"/>
      <c r="O213" s="53"/>
      <c r="P213" s="127"/>
      <c r="Q213" s="53"/>
      <c r="R213" s="54">
        <v>7910</v>
      </c>
      <c r="S213" s="54">
        <v>5207</v>
      </c>
      <c r="T213" s="48">
        <f t="shared" si="22"/>
        <v>0.6583</v>
      </c>
      <c r="U213" s="96"/>
      <c r="V213" s="96"/>
      <c r="W213" s="54">
        <f>R213</f>
        <v>7910</v>
      </c>
      <c r="X213" s="93"/>
      <c r="Y213" s="1" t="s">
        <v>203</v>
      </c>
      <c r="Z213" s="54">
        <v>5207</v>
      </c>
    </row>
    <row r="214" spans="1:24" ht="24">
      <c r="A214" s="52"/>
      <c r="B214" s="52"/>
      <c r="C214" s="71"/>
      <c r="D214" s="66" t="s">
        <v>207</v>
      </c>
      <c r="E214" s="156"/>
      <c r="F214" s="156"/>
      <c r="G214" s="154"/>
      <c r="H214" s="157"/>
      <c r="I214" s="157"/>
      <c r="J214" s="154"/>
      <c r="K214" s="158"/>
      <c r="L214" s="158"/>
      <c r="M214" s="154"/>
      <c r="N214" s="64"/>
      <c r="O214" s="64"/>
      <c r="P214" s="154"/>
      <c r="Q214" s="64"/>
      <c r="R214" s="65"/>
      <c r="S214" s="65"/>
      <c r="T214" s="48"/>
      <c r="U214" s="96"/>
      <c r="V214" s="96"/>
      <c r="W214" s="96"/>
      <c r="X214" s="93"/>
    </row>
    <row r="215" spans="1:24" ht="84.75" thickBot="1">
      <c r="A215" s="52"/>
      <c r="B215" s="52"/>
      <c r="C215" s="71" t="s">
        <v>198</v>
      </c>
      <c r="D215" s="165" t="s">
        <v>180</v>
      </c>
      <c r="E215" s="133"/>
      <c r="F215" s="133"/>
      <c r="G215" s="127"/>
      <c r="H215" s="111"/>
      <c r="I215" s="111"/>
      <c r="J215" s="127"/>
      <c r="K215" s="113"/>
      <c r="L215" s="113"/>
      <c r="M215" s="127"/>
      <c r="N215" s="53"/>
      <c r="O215" s="53"/>
      <c r="P215" s="127"/>
      <c r="Q215" s="53"/>
      <c r="R215" s="65">
        <f>SUM(R216:R220)</f>
        <v>1423151</v>
      </c>
      <c r="S215" s="65">
        <f>SUM(S216:S220)</f>
        <v>579275</v>
      </c>
      <c r="T215" s="48"/>
      <c r="U215" s="96"/>
      <c r="V215" s="96"/>
      <c r="W215" s="96"/>
      <c r="X215" s="93"/>
    </row>
    <row r="216" spans="1:27" ht="36">
      <c r="A216" s="52"/>
      <c r="B216" s="52"/>
      <c r="C216" s="71" t="s">
        <v>135</v>
      </c>
      <c r="D216" s="52" t="s">
        <v>148</v>
      </c>
      <c r="E216" s="133"/>
      <c r="F216" s="133"/>
      <c r="G216" s="127"/>
      <c r="H216" s="111">
        <v>861955</v>
      </c>
      <c r="I216" s="111">
        <v>0</v>
      </c>
      <c r="J216" s="127"/>
      <c r="K216" s="113">
        <v>856912</v>
      </c>
      <c r="L216" s="113">
        <v>766242</v>
      </c>
      <c r="M216" s="127"/>
      <c r="N216" s="53">
        <v>2843700</v>
      </c>
      <c r="O216" s="53">
        <v>776828</v>
      </c>
      <c r="P216" s="127"/>
      <c r="Q216" s="53">
        <v>2843700</v>
      </c>
      <c r="R216" s="54">
        <v>1206250</v>
      </c>
      <c r="S216" s="54">
        <v>488956</v>
      </c>
      <c r="T216" s="48">
        <f>S216/R216</f>
        <v>0.4054</v>
      </c>
      <c r="U216" s="96"/>
      <c r="V216" s="103">
        <v>1206250</v>
      </c>
      <c r="W216" s="96"/>
      <c r="X216" s="93"/>
      <c r="AA216" s="54">
        <v>488956</v>
      </c>
    </row>
    <row r="217" spans="1:26" ht="36">
      <c r="A217" s="52"/>
      <c r="B217" s="52"/>
      <c r="C217" s="71" t="s">
        <v>136</v>
      </c>
      <c r="D217" s="52" t="s">
        <v>148</v>
      </c>
      <c r="E217" s="133"/>
      <c r="F217" s="133"/>
      <c r="G217" s="127"/>
      <c r="H217" s="111">
        <v>29708</v>
      </c>
      <c r="I217" s="111">
        <v>0</v>
      </c>
      <c r="J217" s="127"/>
      <c r="K217" s="113">
        <v>29530</v>
      </c>
      <c r="L217" s="113">
        <v>27332</v>
      </c>
      <c r="M217" s="127"/>
      <c r="N217" s="53">
        <v>168798</v>
      </c>
      <c r="O217" s="53">
        <v>51553</v>
      </c>
      <c r="P217" s="127"/>
      <c r="Q217" s="53">
        <v>168798</v>
      </c>
      <c r="R217" s="54">
        <v>212868</v>
      </c>
      <c r="S217" s="54">
        <v>86286</v>
      </c>
      <c r="T217" s="48">
        <f>S217/R217</f>
        <v>0.4053</v>
      </c>
      <c r="U217" s="96"/>
      <c r="V217" s="96"/>
      <c r="W217" s="103">
        <v>212868</v>
      </c>
      <c r="X217" s="93"/>
      <c r="Z217" s="54">
        <v>86286</v>
      </c>
    </row>
    <row r="218" spans="1:24" ht="12">
      <c r="A218" s="52"/>
      <c r="B218" s="52"/>
      <c r="C218" s="71" t="s">
        <v>182</v>
      </c>
      <c r="D218" s="52" t="s">
        <v>149</v>
      </c>
      <c r="E218" s="133"/>
      <c r="F218" s="133"/>
      <c r="G218" s="127"/>
      <c r="H218" s="111"/>
      <c r="I218" s="111"/>
      <c r="J218" s="127"/>
      <c r="K218" s="113">
        <v>5043</v>
      </c>
      <c r="L218" s="113">
        <v>5043</v>
      </c>
      <c r="M218" s="127"/>
      <c r="N218" s="53">
        <v>6120</v>
      </c>
      <c r="O218" s="53">
        <v>6120</v>
      </c>
      <c r="P218" s="127"/>
      <c r="Q218" s="53">
        <v>6120</v>
      </c>
      <c r="R218" s="54">
        <v>0</v>
      </c>
      <c r="S218" s="54"/>
      <c r="T218" s="48"/>
      <c r="U218" s="96"/>
      <c r="V218" s="96"/>
      <c r="W218" s="96"/>
      <c r="X218" s="93"/>
    </row>
    <row r="219" spans="1:24" ht="12">
      <c r="A219" s="52"/>
      <c r="B219" s="52"/>
      <c r="C219" s="71" t="s">
        <v>140</v>
      </c>
      <c r="D219" s="52" t="s">
        <v>149</v>
      </c>
      <c r="E219" s="133"/>
      <c r="F219" s="133"/>
      <c r="G219" s="127"/>
      <c r="H219" s="111"/>
      <c r="I219" s="111"/>
      <c r="J219" s="127"/>
      <c r="K219" s="113">
        <v>5043</v>
      </c>
      <c r="L219" s="113">
        <v>5043</v>
      </c>
      <c r="M219" s="127"/>
      <c r="N219" s="53">
        <v>6120</v>
      </c>
      <c r="O219" s="53">
        <v>6120</v>
      </c>
      <c r="P219" s="127"/>
      <c r="Q219" s="53">
        <v>6120</v>
      </c>
      <c r="R219" s="54">
        <v>3428</v>
      </c>
      <c r="S219" s="54">
        <v>3428</v>
      </c>
      <c r="T219" s="48">
        <f>S219/R219</f>
        <v>1</v>
      </c>
      <c r="U219" s="96"/>
      <c r="V219" s="105"/>
      <c r="W219" s="96"/>
      <c r="X219" s="93"/>
    </row>
    <row r="220" spans="1:24" ht="12">
      <c r="A220" s="52"/>
      <c r="B220" s="52"/>
      <c r="C220" s="71" t="s">
        <v>141</v>
      </c>
      <c r="D220" s="52" t="s">
        <v>149</v>
      </c>
      <c r="E220" s="133"/>
      <c r="F220" s="133"/>
      <c r="G220" s="127"/>
      <c r="H220" s="111"/>
      <c r="I220" s="111"/>
      <c r="J220" s="127"/>
      <c r="K220" s="113">
        <v>5043</v>
      </c>
      <c r="L220" s="113">
        <v>5043</v>
      </c>
      <c r="M220" s="127"/>
      <c r="N220" s="53">
        <v>6120</v>
      </c>
      <c r="O220" s="53">
        <v>6120</v>
      </c>
      <c r="P220" s="127"/>
      <c r="Q220" s="53">
        <v>6120</v>
      </c>
      <c r="R220" s="54">
        <v>605</v>
      </c>
      <c r="S220" s="54">
        <v>605</v>
      </c>
      <c r="T220" s="48">
        <f>S220/R220</f>
        <v>1</v>
      </c>
      <c r="U220" s="96"/>
      <c r="V220" s="96"/>
      <c r="W220" s="105"/>
      <c r="X220" s="93"/>
    </row>
    <row r="221" spans="1:24" ht="24">
      <c r="A221" s="52"/>
      <c r="B221" s="52"/>
      <c r="C221" s="71"/>
      <c r="D221" s="66" t="s">
        <v>207</v>
      </c>
      <c r="E221" s="133"/>
      <c r="F221" s="133"/>
      <c r="G221" s="127"/>
      <c r="H221" s="111"/>
      <c r="I221" s="111"/>
      <c r="J221" s="127"/>
      <c r="K221" s="113"/>
      <c r="L221" s="113"/>
      <c r="M221" s="127"/>
      <c r="N221" s="53"/>
      <c r="O221" s="53"/>
      <c r="P221" s="127"/>
      <c r="Q221" s="53"/>
      <c r="R221" s="65">
        <f>SUM(R223:R226)</f>
        <v>244835</v>
      </c>
      <c r="S221" s="65">
        <f>SUM(S223:S226)</f>
        <v>28443</v>
      </c>
      <c r="T221" s="48">
        <f>S221/R221</f>
        <v>0.1162</v>
      </c>
      <c r="U221" s="96"/>
      <c r="V221" s="96"/>
      <c r="W221" s="96"/>
      <c r="X221" s="93"/>
    </row>
    <row r="222" spans="1:24" ht="72">
      <c r="A222" s="52"/>
      <c r="B222" s="52"/>
      <c r="C222" s="71" t="s">
        <v>199</v>
      </c>
      <c r="D222" s="166" t="s">
        <v>190</v>
      </c>
      <c r="E222" s="133"/>
      <c r="F222" s="133"/>
      <c r="G222" s="127"/>
      <c r="H222" s="111"/>
      <c r="I222" s="111"/>
      <c r="J222" s="127"/>
      <c r="K222" s="113"/>
      <c r="L222" s="113"/>
      <c r="M222" s="127"/>
      <c r="N222" s="53"/>
      <c r="O222" s="53"/>
      <c r="P222" s="127"/>
      <c r="Q222" s="53"/>
      <c r="R222" s="54"/>
      <c r="S222" s="54"/>
      <c r="T222" s="48"/>
      <c r="U222" s="96"/>
      <c r="V222" s="96"/>
      <c r="W222" s="96"/>
      <c r="X222" s="93"/>
    </row>
    <row r="223" spans="1:27" ht="36">
      <c r="A223" s="52"/>
      <c r="B223" s="52"/>
      <c r="C223" s="71" t="s">
        <v>135</v>
      </c>
      <c r="D223" s="52" t="s">
        <v>148</v>
      </c>
      <c r="E223" s="133"/>
      <c r="F223" s="133"/>
      <c r="G223" s="127"/>
      <c r="H223" s="111">
        <v>861955</v>
      </c>
      <c r="I223" s="111">
        <v>0</v>
      </c>
      <c r="J223" s="127"/>
      <c r="K223" s="113">
        <v>856912</v>
      </c>
      <c r="L223" s="113">
        <v>766242</v>
      </c>
      <c r="M223" s="127"/>
      <c r="N223" s="53">
        <v>2843700</v>
      </c>
      <c r="O223" s="53">
        <v>776828</v>
      </c>
      <c r="P223" s="127"/>
      <c r="Q223" s="53">
        <v>2843700</v>
      </c>
      <c r="R223" s="54">
        <v>236352</v>
      </c>
      <c r="S223" s="54">
        <v>25465</v>
      </c>
      <c r="T223" s="48">
        <f>S223/R223</f>
        <v>0.1077</v>
      </c>
      <c r="U223" s="96"/>
      <c r="V223" s="103">
        <v>236352</v>
      </c>
      <c r="W223" s="96"/>
      <c r="X223" s="93"/>
      <c r="AA223" s="54">
        <v>25465</v>
      </c>
    </row>
    <row r="224" spans="1:26" ht="36">
      <c r="A224" s="52"/>
      <c r="B224" s="52"/>
      <c r="C224" s="71" t="s">
        <v>136</v>
      </c>
      <c r="D224" s="52" t="s">
        <v>148</v>
      </c>
      <c r="E224" s="133"/>
      <c r="F224" s="133"/>
      <c r="G224" s="127"/>
      <c r="H224" s="111">
        <v>29708</v>
      </c>
      <c r="I224" s="111">
        <v>0</v>
      </c>
      <c r="J224" s="127"/>
      <c r="K224" s="113">
        <v>29530</v>
      </c>
      <c r="L224" s="113">
        <v>27332</v>
      </c>
      <c r="M224" s="127"/>
      <c r="N224" s="53">
        <v>168798</v>
      </c>
      <c r="O224" s="53">
        <v>51553</v>
      </c>
      <c r="P224" s="127"/>
      <c r="Q224" s="53">
        <v>168798</v>
      </c>
      <c r="R224" s="54">
        <v>8483</v>
      </c>
      <c r="S224" s="54">
        <v>2978</v>
      </c>
      <c r="T224" s="48">
        <f>S224/R224</f>
        <v>0.3511</v>
      </c>
      <c r="U224" s="96"/>
      <c r="V224" s="96"/>
      <c r="W224" s="103">
        <v>8483</v>
      </c>
      <c r="X224" s="93"/>
      <c r="Z224" s="54">
        <v>2978</v>
      </c>
    </row>
    <row r="225" spans="1:24" ht="12">
      <c r="A225" s="52"/>
      <c r="B225" s="52"/>
      <c r="C225" s="71" t="s">
        <v>140</v>
      </c>
      <c r="D225" s="52" t="s">
        <v>149</v>
      </c>
      <c r="E225" s="133"/>
      <c r="F225" s="133"/>
      <c r="G225" s="127"/>
      <c r="H225" s="111"/>
      <c r="I225" s="111"/>
      <c r="J225" s="127"/>
      <c r="K225" s="113">
        <v>5043</v>
      </c>
      <c r="L225" s="113">
        <v>5043</v>
      </c>
      <c r="M225" s="127"/>
      <c r="N225" s="53">
        <v>6120</v>
      </c>
      <c r="O225" s="53">
        <v>6120</v>
      </c>
      <c r="P225" s="127"/>
      <c r="Q225" s="53">
        <v>6120</v>
      </c>
      <c r="R225" s="54">
        <v>0</v>
      </c>
      <c r="S225" s="54"/>
      <c r="T225" s="48"/>
      <c r="U225" s="96"/>
      <c r="V225" s="96"/>
      <c r="W225" s="96"/>
      <c r="X225" s="93"/>
    </row>
    <row r="226" spans="1:24" ht="12">
      <c r="A226" s="52"/>
      <c r="B226" s="52"/>
      <c r="C226" s="71" t="s">
        <v>141</v>
      </c>
      <c r="D226" s="52" t="s">
        <v>149</v>
      </c>
      <c r="E226" s="133"/>
      <c r="F226" s="133"/>
      <c r="G226" s="127"/>
      <c r="H226" s="111"/>
      <c r="I226" s="111"/>
      <c r="J226" s="127"/>
      <c r="K226" s="113">
        <v>5043</v>
      </c>
      <c r="L226" s="113">
        <v>5043</v>
      </c>
      <c r="M226" s="127"/>
      <c r="N226" s="53">
        <v>6120</v>
      </c>
      <c r="O226" s="53">
        <v>6120</v>
      </c>
      <c r="P226" s="127"/>
      <c r="Q226" s="53">
        <v>6120</v>
      </c>
      <c r="R226" s="54">
        <v>0</v>
      </c>
      <c r="S226" s="54"/>
      <c r="T226" s="48"/>
      <c r="U226" s="96"/>
      <c r="V226" s="96"/>
      <c r="W226" s="96"/>
      <c r="X226" s="93"/>
    </row>
    <row r="227" spans="1:24" ht="32.25" customHeight="1">
      <c r="A227" s="52"/>
      <c r="B227" s="52"/>
      <c r="C227" s="71"/>
      <c r="D227" s="66" t="s">
        <v>205</v>
      </c>
      <c r="E227" s="156"/>
      <c r="F227" s="156"/>
      <c r="G227" s="154"/>
      <c r="H227" s="157"/>
      <c r="I227" s="157"/>
      <c r="J227" s="154"/>
      <c r="K227" s="158"/>
      <c r="L227" s="158"/>
      <c r="M227" s="154"/>
      <c r="N227" s="64"/>
      <c r="O227" s="64"/>
      <c r="P227" s="154"/>
      <c r="Q227" s="64"/>
      <c r="R227" s="65">
        <f>SUM(R229:R230)</f>
        <v>110487</v>
      </c>
      <c r="S227" s="65">
        <f>SUM(S229:S230)</f>
        <v>69000</v>
      </c>
      <c r="T227" s="48"/>
      <c r="U227" s="96"/>
      <c r="V227" s="96"/>
      <c r="W227" s="96"/>
      <c r="X227" s="93"/>
    </row>
    <row r="228" spans="1:24" ht="32.25" customHeight="1">
      <c r="A228" s="52"/>
      <c r="B228" s="52"/>
      <c r="C228" s="71"/>
      <c r="D228" s="66" t="s">
        <v>207</v>
      </c>
      <c r="E228" s="156"/>
      <c r="F228" s="156"/>
      <c r="G228" s="154"/>
      <c r="H228" s="157"/>
      <c r="I228" s="157"/>
      <c r="J228" s="154"/>
      <c r="K228" s="158"/>
      <c r="L228" s="158"/>
      <c r="M228" s="154"/>
      <c r="N228" s="64"/>
      <c r="O228" s="64"/>
      <c r="P228" s="154"/>
      <c r="Q228" s="64"/>
      <c r="R228" s="65"/>
      <c r="S228" s="65"/>
      <c r="T228" s="48"/>
      <c r="U228" s="96"/>
      <c r="V228" s="96"/>
      <c r="W228" s="96"/>
      <c r="X228" s="93"/>
    </row>
    <row r="229" spans="1:27" ht="36">
      <c r="A229" s="52"/>
      <c r="B229" s="52"/>
      <c r="C229" s="71" t="s">
        <v>135</v>
      </c>
      <c r="D229" s="52" t="s">
        <v>148</v>
      </c>
      <c r="E229" s="133"/>
      <c r="F229" s="133"/>
      <c r="G229" s="127"/>
      <c r="H229" s="111">
        <v>861955</v>
      </c>
      <c r="I229" s="111">
        <v>0</v>
      </c>
      <c r="J229" s="127"/>
      <c r="K229" s="113">
        <v>856912</v>
      </c>
      <c r="L229" s="113">
        <v>766242</v>
      </c>
      <c r="M229" s="127"/>
      <c r="N229" s="53">
        <v>2843700</v>
      </c>
      <c r="O229" s="53">
        <v>776828</v>
      </c>
      <c r="P229" s="127"/>
      <c r="Q229" s="53">
        <v>2843700</v>
      </c>
      <c r="R229" s="54">
        <v>93914</v>
      </c>
      <c r="S229" s="54">
        <v>58650</v>
      </c>
      <c r="T229" s="48"/>
      <c r="U229" s="96"/>
      <c r="V229" s="103">
        <f>R229</f>
        <v>93914</v>
      </c>
      <c r="W229" s="96"/>
      <c r="X229" s="93"/>
      <c r="AA229" s="54">
        <v>58650</v>
      </c>
    </row>
    <row r="230" spans="1:26" ht="36">
      <c r="A230" s="52"/>
      <c r="B230" s="52"/>
      <c r="C230" s="71" t="s">
        <v>136</v>
      </c>
      <c r="D230" s="52" t="s">
        <v>148</v>
      </c>
      <c r="E230" s="133"/>
      <c r="F230" s="133"/>
      <c r="G230" s="127"/>
      <c r="H230" s="111">
        <v>29708</v>
      </c>
      <c r="I230" s="111">
        <v>0</v>
      </c>
      <c r="J230" s="127"/>
      <c r="K230" s="113">
        <v>29530</v>
      </c>
      <c r="L230" s="113">
        <v>27332</v>
      </c>
      <c r="M230" s="127"/>
      <c r="N230" s="53">
        <v>168798</v>
      </c>
      <c r="O230" s="53">
        <v>51553</v>
      </c>
      <c r="P230" s="127"/>
      <c r="Q230" s="53">
        <v>168798</v>
      </c>
      <c r="R230" s="54">
        <v>16573</v>
      </c>
      <c r="S230" s="54">
        <v>10350</v>
      </c>
      <c r="T230" s="48"/>
      <c r="U230" s="96" t="s">
        <v>206</v>
      </c>
      <c r="V230" s="96"/>
      <c r="W230" s="54">
        <f>R230</f>
        <v>16573</v>
      </c>
      <c r="X230" s="93"/>
      <c r="Z230" s="54">
        <v>10350</v>
      </c>
    </row>
    <row r="231" spans="1:24" ht="12">
      <c r="A231" s="52"/>
      <c r="B231" s="52"/>
      <c r="C231" s="71"/>
      <c r="D231" s="52"/>
      <c r="E231" s="133"/>
      <c r="F231" s="133"/>
      <c r="G231" s="127"/>
      <c r="H231" s="111"/>
      <c r="I231" s="111"/>
      <c r="J231" s="127"/>
      <c r="K231" s="113"/>
      <c r="L231" s="113"/>
      <c r="M231" s="127"/>
      <c r="N231" s="53"/>
      <c r="O231" s="53"/>
      <c r="P231" s="127"/>
      <c r="Q231" s="53"/>
      <c r="R231" s="54"/>
      <c r="S231" s="54"/>
      <c r="T231" s="48"/>
      <c r="U231" s="96"/>
      <c r="V231" s="96"/>
      <c r="W231" s="96"/>
      <c r="X231" s="93"/>
    </row>
    <row r="232" spans="1:24" ht="32.25" customHeight="1">
      <c r="A232" s="52"/>
      <c r="B232" s="52"/>
      <c r="C232" s="71"/>
      <c r="D232" s="66" t="s">
        <v>201</v>
      </c>
      <c r="E232" s="156"/>
      <c r="F232" s="156"/>
      <c r="G232" s="154"/>
      <c r="H232" s="157"/>
      <c r="I232" s="157"/>
      <c r="J232" s="154"/>
      <c r="K232" s="158"/>
      <c r="L232" s="158"/>
      <c r="M232" s="154"/>
      <c r="N232" s="64"/>
      <c r="O232" s="64"/>
      <c r="P232" s="154"/>
      <c r="Q232" s="64"/>
      <c r="R232" s="65">
        <f>SUM(R234:R235)</f>
        <v>100118</v>
      </c>
      <c r="S232" s="65">
        <f>SUM(S234:S235)</f>
        <v>100118</v>
      </c>
      <c r="T232" s="48"/>
      <c r="U232" s="96" t="s">
        <v>206</v>
      </c>
      <c r="V232" s="96"/>
      <c r="W232" s="96"/>
      <c r="X232" s="93"/>
    </row>
    <row r="233" spans="1:24" ht="32.25" customHeight="1">
      <c r="A233" s="52"/>
      <c r="B233" s="52"/>
      <c r="C233" s="71"/>
      <c r="D233" s="66" t="s">
        <v>207</v>
      </c>
      <c r="E233" s="156"/>
      <c r="F233" s="156"/>
      <c r="G233" s="154"/>
      <c r="H233" s="157"/>
      <c r="I233" s="157"/>
      <c r="J233" s="154"/>
      <c r="K233" s="158"/>
      <c r="L233" s="158"/>
      <c r="M233" s="154"/>
      <c r="N233" s="64"/>
      <c r="O233" s="64"/>
      <c r="P233" s="154"/>
      <c r="Q233" s="64"/>
      <c r="R233" s="65"/>
      <c r="S233" s="65"/>
      <c r="T233" s="48"/>
      <c r="U233" s="96"/>
      <c r="V233" s="96"/>
      <c r="W233" s="96"/>
      <c r="X233" s="93"/>
    </row>
    <row r="234" spans="1:27" ht="36">
      <c r="A234" s="52"/>
      <c r="B234" s="52"/>
      <c r="C234" s="71" t="s">
        <v>135</v>
      </c>
      <c r="D234" s="52" t="s">
        <v>148</v>
      </c>
      <c r="E234" s="133"/>
      <c r="F234" s="133"/>
      <c r="G234" s="127"/>
      <c r="H234" s="111">
        <v>861955</v>
      </c>
      <c r="I234" s="111">
        <v>0</v>
      </c>
      <c r="J234" s="127"/>
      <c r="K234" s="113">
        <v>856912</v>
      </c>
      <c r="L234" s="113">
        <v>766242</v>
      </c>
      <c r="M234" s="127"/>
      <c r="N234" s="53">
        <v>2843700</v>
      </c>
      <c r="O234" s="53">
        <v>776828</v>
      </c>
      <c r="P234" s="127"/>
      <c r="Q234" s="53">
        <v>2843700</v>
      </c>
      <c r="R234" s="54">
        <v>85100</v>
      </c>
      <c r="S234" s="54">
        <v>85100</v>
      </c>
      <c r="T234" s="48"/>
      <c r="U234" s="96"/>
      <c r="V234" s="96">
        <f>R234</f>
        <v>85100</v>
      </c>
      <c r="W234" s="96"/>
      <c r="X234" s="93"/>
      <c r="AA234" s="54">
        <v>85100</v>
      </c>
    </row>
    <row r="235" spans="1:26" ht="36">
      <c r="A235" s="52"/>
      <c r="B235" s="52"/>
      <c r="C235" s="71" t="s">
        <v>136</v>
      </c>
      <c r="D235" s="52" t="s">
        <v>148</v>
      </c>
      <c r="E235" s="133"/>
      <c r="F235" s="133"/>
      <c r="G235" s="127"/>
      <c r="H235" s="111">
        <v>29708</v>
      </c>
      <c r="I235" s="111">
        <v>0</v>
      </c>
      <c r="J235" s="127"/>
      <c r="K235" s="113">
        <v>29530</v>
      </c>
      <c r="L235" s="113">
        <v>27332</v>
      </c>
      <c r="M235" s="127"/>
      <c r="N235" s="53">
        <v>168798</v>
      </c>
      <c r="O235" s="53">
        <v>51553</v>
      </c>
      <c r="P235" s="127"/>
      <c r="Q235" s="53">
        <v>168798</v>
      </c>
      <c r="R235" s="54">
        <v>15018</v>
      </c>
      <c r="S235" s="54">
        <v>15018</v>
      </c>
      <c r="T235" s="48"/>
      <c r="U235" s="96"/>
      <c r="V235" s="96"/>
      <c r="W235" s="96">
        <f>R235</f>
        <v>15018</v>
      </c>
      <c r="X235" s="93"/>
      <c r="Z235" s="54">
        <v>15018</v>
      </c>
    </row>
    <row r="236" spans="1:24" ht="32.25" customHeight="1">
      <c r="A236" s="52"/>
      <c r="B236" s="52"/>
      <c r="C236" s="71"/>
      <c r="D236" s="66" t="s">
        <v>202</v>
      </c>
      <c r="E236" s="156"/>
      <c r="F236" s="156"/>
      <c r="G236" s="154"/>
      <c r="H236" s="157"/>
      <c r="I236" s="157"/>
      <c r="J236" s="154"/>
      <c r="K236" s="158"/>
      <c r="L236" s="158"/>
      <c r="M236" s="154"/>
      <c r="N236" s="64"/>
      <c r="O236" s="64"/>
      <c r="P236" s="154"/>
      <c r="Q236" s="64"/>
      <c r="R236" s="65">
        <f>SUM(R238:R239)</f>
        <v>154982</v>
      </c>
      <c r="S236" s="65">
        <f>SUM(S238:S239)</f>
        <v>154982</v>
      </c>
      <c r="T236" s="48"/>
      <c r="U236" s="96"/>
      <c r="V236" s="96"/>
      <c r="W236" s="96"/>
      <c r="X236" s="93"/>
    </row>
    <row r="237" spans="1:24" ht="32.25" customHeight="1">
      <c r="A237" s="52"/>
      <c r="B237" s="52"/>
      <c r="C237" s="71"/>
      <c r="D237" s="66" t="s">
        <v>207</v>
      </c>
      <c r="E237" s="156"/>
      <c r="F237" s="156"/>
      <c r="G237" s="154"/>
      <c r="H237" s="157"/>
      <c r="I237" s="157"/>
      <c r="J237" s="154"/>
      <c r="K237" s="158"/>
      <c r="L237" s="158"/>
      <c r="M237" s="154"/>
      <c r="N237" s="64"/>
      <c r="O237" s="64"/>
      <c r="P237" s="154"/>
      <c r="Q237" s="64"/>
      <c r="R237" s="65"/>
      <c r="S237" s="65"/>
      <c r="T237" s="48"/>
      <c r="U237" s="96"/>
      <c r="V237" s="96"/>
      <c r="W237" s="96"/>
      <c r="X237" s="93"/>
    </row>
    <row r="238" spans="1:27" ht="36">
      <c r="A238" s="52"/>
      <c r="B238" s="52"/>
      <c r="C238" s="71" t="s">
        <v>135</v>
      </c>
      <c r="D238" s="52" t="s">
        <v>148</v>
      </c>
      <c r="E238" s="133"/>
      <c r="F238" s="133"/>
      <c r="G238" s="127"/>
      <c r="H238" s="111">
        <v>861955</v>
      </c>
      <c r="I238" s="111">
        <v>0</v>
      </c>
      <c r="J238" s="127"/>
      <c r="K238" s="113">
        <v>856912</v>
      </c>
      <c r="L238" s="113">
        <v>766242</v>
      </c>
      <c r="M238" s="127"/>
      <c r="N238" s="53">
        <v>2843700</v>
      </c>
      <c r="O238" s="53">
        <v>776828</v>
      </c>
      <c r="P238" s="127"/>
      <c r="Q238" s="53">
        <v>2843700</v>
      </c>
      <c r="R238" s="54">
        <v>151280</v>
      </c>
      <c r="S238" s="54">
        <v>151280</v>
      </c>
      <c r="T238" s="48"/>
      <c r="U238" s="96"/>
      <c r="V238" s="96">
        <f>R238</f>
        <v>151280</v>
      </c>
      <c r="W238" s="96"/>
      <c r="X238" s="93"/>
      <c r="AA238" s="54">
        <v>151280</v>
      </c>
    </row>
    <row r="239" spans="1:26" ht="36">
      <c r="A239" s="52"/>
      <c r="B239" s="52"/>
      <c r="C239" s="71" t="s">
        <v>136</v>
      </c>
      <c r="D239" s="52" t="s">
        <v>148</v>
      </c>
      <c r="E239" s="133"/>
      <c r="F239" s="133"/>
      <c r="G239" s="127"/>
      <c r="H239" s="111">
        <v>29708</v>
      </c>
      <c r="I239" s="111">
        <v>0</v>
      </c>
      <c r="J239" s="127"/>
      <c r="K239" s="113">
        <v>29530</v>
      </c>
      <c r="L239" s="113">
        <v>27332</v>
      </c>
      <c r="M239" s="127"/>
      <c r="N239" s="53">
        <v>168798</v>
      </c>
      <c r="O239" s="53">
        <v>51553</v>
      </c>
      <c r="P239" s="127"/>
      <c r="Q239" s="53">
        <v>168798</v>
      </c>
      <c r="R239" s="54">
        <v>3702</v>
      </c>
      <c r="S239" s="54">
        <v>3702</v>
      </c>
      <c r="T239" s="48"/>
      <c r="U239" s="96"/>
      <c r="V239" s="96"/>
      <c r="W239" s="96">
        <f>R239</f>
        <v>3702</v>
      </c>
      <c r="X239" s="93"/>
      <c r="Z239" s="54">
        <v>3702</v>
      </c>
    </row>
    <row r="240" spans="1:24" ht="72">
      <c r="A240" s="52"/>
      <c r="B240" s="52"/>
      <c r="C240" s="71"/>
      <c r="D240" s="167" t="s">
        <v>186</v>
      </c>
      <c r="E240" s="133"/>
      <c r="F240" s="133"/>
      <c r="G240" s="127"/>
      <c r="H240" s="111"/>
      <c r="I240" s="111"/>
      <c r="J240" s="127"/>
      <c r="K240" s="113"/>
      <c r="L240" s="113"/>
      <c r="M240" s="127"/>
      <c r="N240" s="53"/>
      <c r="O240" s="53"/>
      <c r="P240" s="127"/>
      <c r="Q240" s="53"/>
      <c r="R240" s="65">
        <f>SUM(R242:R243)</f>
        <v>574370</v>
      </c>
      <c r="S240" s="65">
        <f>SUM(S242:S243)</f>
        <v>0</v>
      </c>
      <c r="T240" s="48">
        <f>S240/R240</f>
        <v>0</v>
      </c>
      <c r="U240" s="96"/>
      <c r="V240" s="96"/>
      <c r="W240" s="96"/>
      <c r="X240" s="93"/>
    </row>
    <row r="241" spans="1:24" ht="24">
      <c r="A241" s="52"/>
      <c r="B241" s="52"/>
      <c r="C241" s="71"/>
      <c r="D241" s="66" t="s">
        <v>207</v>
      </c>
      <c r="E241" s="133"/>
      <c r="F241" s="133"/>
      <c r="G241" s="127"/>
      <c r="H241" s="111"/>
      <c r="I241" s="111"/>
      <c r="J241" s="127"/>
      <c r="K241" s="113"/>
      <c r="L241" s="113"/>
      <c r="M241" s="127"/>
      <c r="N241" s="53"/>
      <c r="O241" s="53"/>
      <c r="P241" s="127"/>
      <c r="Q241" s="53"/>
      <c r="R241" s="65"/>
      <c r="S241" s="65"/>
      <c r="T241" s="48"/>
      <c r="U241" s="96"/>
      <c r="V241" s="96"/>
      <c r="W241" s="96"/>
      <c r="X241" s="93"/>
    </row>
    <row r="242" spans="1:24" ht="108">
      <c r="A242" s="52"/>
      <c r="B242" s="52"/>
      <c r="C242" s="71" t="s">
        <v>177</v>
      </c>
      <c r="D242" s="106" t="s">
        <v>189</v>
      </c>
      <c r="E242" s="133"/>
      <c r="F242" s="133"/>
      <c r="G242" s="127"/>
      <c r="H242" s="111"/>
      <c r="I242" s="111"/>
      <c r="J242" s="127"/>
      <c r="K242" s="113"/>
      <c r="L242" s="113"/>
      <c r="M242" s="127"/>
      <c r="N242" s="53"/>
      <c r="O242" s="53"/>
      <c r="P242" s="127"/>
      <c r="Q242" s="53"/>
      <c r="R242" s="54">
        <v>488215</v>
      </c>
      <c r="S242" s="54"/>
      <c r="T242" s="48">
        <f>S242/R242</f>
        <v>0</v>
      </c>
      <c r="U242" s="96">
        <f>R242</f>
        <v>488215</v>
      </c>
      <c r="V242" s="96"/>
      <c r="W242" s="96"/>
      <c r="X242" s="93"/>
    </row>
    <row r="243" spans="1:24" ht="108">
      <c r="A243" s="52"/>
      <c r="B243" s="52"/>
      <c r="C243" s="71" t="s">
        <v>136</v>
      </c>
      <c r="D243" s="77" t="s">
        <v>189</v>
      </c>
      <c r="E243" s="133"/>
      <c r="F243" s="133"/>
      <c r="G243" s="127"/>
      <c r="H243" s="111"/>
      <c r="I243" s="111"/>
      <c r="J243" s="127"/>
      <c r="K243" s="113"/>
      <c r="L243" s="113"/>
      <c r="M243" s="127"/>
      <c r="N243" s="53"/>
      <c r="O243" s="53"/>
      <c r="P243" s="127"/>
      <c r="Q243" s="53"/>
      <c r="R243" s="54">
        <v>86155</v>
      </c>
      <c r="S243" s="54"/>
      <c r="T243" s="48">
        <f>S243/R243</f>
        <v>0</v>
      </c>
      <c r="U243" s="96"/>
      <c r="V243" s="96"/>
      <c r="W243" s="103">
        <v>86155</v>
      </c>
      <c r="X243" s="93"/>
    </row>
    <row r="244" spans="1:24" s="5" customFormat="1" ht="24">
      <c r="A244" s="45">
        <v>854</v>
      </c>
      <c r="B244" s="45"/>
      <c r="C244" s="45"/>
      <c r="D244" s="45" t="s">
        <v>20</v>
      </c>
      <c r="E244" s="126">
        <f>E250+E257+E255+E245</f>
        <v>5984772</v>
      </c>
      <c r="F244" s="126">
        <f>F250+F257+F255+F245</f>
        <v>5986104</v>
      </c>
      <c r="G244" s="127">
        <f>F244/E244</f>
        <v>1</v>
      </c>
      <c r="H244" s="128">
        <f>H250+H257+H255+H245</f>
        <v>271682</v>
      </c>
      <c r="I244" s="128">
        <f>I250+I257+I255+I245</f>
        <v>32719</v>
      </c>
      <c r="J244" s="127">
        <f>I244/H244</f>
        <v>0.12</v>
      </c>
      <c r="K244" s="129">
        <f>K250+K257+K255+K245</f>
        <v>309998</v>
      </c>
      <c r="L244" s="129">
        <f>L250+L257+L255+L245</f>
        <v>322448</v>
      </c>
      <c r="M244" s="127">
        <f>L244/K244</f>
        <v>1.04</v>
      </c>
      <c r="N244" s="46">
        <f>N250+N257+N255+N245</f>
        <v>18000</v>
      </c>
      <c r="O244" s="46">
        <f>O250+O257+O255+O245</f>
        <v>14966</v>
      </c>
      <c r="P244" s="127">
        <f>O244/N244</f>
        <v>0.83</v>
      </c>
      <c r="Q244" s="46">
        <f>Q250+Q257+Q255+Q245</f>
        <v>19300</v>
      </c>
      <c r="R244" s="47">
        <v>26200</v>
      </c>
      <c r="S244" s="47">
        <f>S250+S257+S255+S245</f>
        <v>16306</v>
      </c>
      <c r="T244" s="48">
        <f>S244/R244</f>
        <v>0.6224</v>
      </c>
      <c r="U244" s="96"/>
      <c r="V244" s="96"/>
      <c r="W244" s="96"/>
      <c r="X244" s="93"/>
    </row>
    <row r="245" spans="1:24" s="2" customFormat="1" ht="36">
      <c r="A245" s="49"/>
      <c r="B245" s="49">
        <v>85406</v>
      </c>
      <c r="C245" s="49"/>
      <c r="D245" s="140" t="s">
        <v>102</v>
      </c>
      <c r="E245" s="130">
        <f>SUM(E246:E249)</f>
        <v>5515</v>
      </c>
      <c r="F245" s="130">
        <f>SUM(F246:F249)</f>
        <v>5603</v>
      </c>
      <c r="G245" s="127">
        <f>F245/E245</f>
        <v>1.02</v>
      </c>
      <c r="H245" s="131">
        <f>SUM(H246:H249)</f>
        <v>0</v>
      </c>
      <c r="I245" s="131">
        <f>SUM(I246:I249)</f>
        <v>96</v>
      </c>
      <c r="J245" s="127"/>
      <c r="K245" s="132">
        <f>SUM(K246:K249)</f>
        <v>32316</v>
      </c>
      <c r="L245" s="132">
        <f>SUM(L246:L249)</f>
        <v>32438</v>
      </c>
      <c r="M245" s="127">
        <f>L245/K245</f>
        <v>1</v>
      </c>
      <c r="N245" s="50">
        <f>SUM(N246:N249)</f>
        <v>0</v>
      </c>
      <c r="O245" s="50">
        <f>SUM(O246:O249)</f>
        <v>1238</v>
      </c>
      <c r="P245" s="127"/>
      <c r="Q245" s="50">
        <f>SUM(Q246:Q249)</f>
        <v>1300</v>
      </c>
      <c r="R245" s="51">
        <v>1200</v>
      </c>
      <c r="S245" s="51">
        <f>SUM(S246:S249)</f>
        <v>2353</v>
      </c>
      <c r="T245" s="48">
        <f>S245/R245</f>
        <v>1.9608</v>
      </c>
      <c r="U245" s="96">
        <f>SUM(U209:U244)</f>
        <v>680111</v>
      </c>
      <c r="V245" s="96">
        <f>SUM(V209:V244)</f>
        <v>1772896</v>
      </c>
      <c r="W245" s="96">
        <f>SUM(W209:W244)</f>
        <v>358208</v>
      </c>
      <c r="X245" s="93"/>
    </row>
    <row r="246" spans="1:24" ht="12">
      <c r="A246" s="52"/>
      <c r="B246" s="52"/>
      <c r="C246" s="71" t="s">
        <v>106</v>
      </c>
      <c r="D246" s="144" t="s">
        <v>27</v>
      </c>
      <c r="E246" s="133">
        <v>0</v>
      </c>
      <c r="F246" s="133">
        <v>88</v>
      </c>
      <c r="G246" s="127"/>
      <c r="H246" s="111">
        <v>0</v>
      </c>
      <c r="I246" s="111">
        <v>96</v>
      </c>
      <c r="J246" s="127"/>
      <c r="K246" s="113">
        <v>0</v>
      </c>
      <c r="L246" s="113">
        <v>96</v>
      </c>
      <c r="M246" s="127"/>
      <c r="N246" s="53">
        <v>0</v>
      </c>
      <c r="O246" s="53">
        <v>93</v>
      </c>
      <c r="P246" s="127"/>
      <c r="Q246" s="53">
        <v>100</v>
      </c>
      <c r="R246" s="54">
        <v>0</v>
      </c>
      <c r="S246" s="54">
        <v>0</v>
      </c>
      <c r="T246" s="48"/>
      <c r="U246" s="96"/>
      <c r="V246" s="96"/>
      <c r="W246" s="96"/>
      <c r="X246" s="93"/>
    </row>
    <row r="247" spans="1:24" ht="12">
      <c r="A247" s="52"/>
      <c r="B247" s="52"/>
      <c r="C247" s="71" t="s">
        <v>48</v>
      </c>
      <c r="D247" s="144" t="s">
        <v>24</v>
      </c>
      <c r="E247" s="133"/>
      <c r="F247" s="133"/>
      <c r="G247" s="127"/>
      <c r="H247" s="111"/>
      <c r="I247" s="111"/>
      <c r="J247" s="127"/>
      <c r="K247" s="113"/>
      <c r="L247" s="113"/>
      <c r="M247" s="127"/>
      <c r="N247" s="53">
        <v>0</v>
      </c>
      <c r="O247" s="53">
        <v>1145</v>
      </c>
      <c r="P247" s="127"/>
      <c r="Q247" s="53">
        <v>1200</v>
      </c>
      <c r="R247" s="54">
        <v>1200</v>
      </c>
      <c r="S247" s="54">
        <v>329</v>
      </c>
      <c r="T247" s="48">
        <f>S247/R247</f>
        <v>0.2742</v>
      </c>
      <c r="U247" s="96"/>
      <c r="V247" s="96"/>
      <c r="W247" s="96"/>
      <c r="X247" s="93"/>
    </row>
    <row r="248" spans="1:24" ht="12">
      <c r="A248" s="52"/>
      <c r="B248" s="52"/>
      <c r="C248" s="71" t="s">
        <v>108</v>
      </c>
      <c r="D248" s="52" t="s">
        <v>118</v>
      </c>
      <c r="E248" s="133"/>
      <c r="F248" s="133"/>
      <c r="G248" s="127"/>
      <c r="H248" s="111"/>
      <c r="I248" s="111"/>
      <c r="J248" s="127"/>
      <c r="K248" s="113">
        <v>0</v>
      </c>
      <c r="L248" s="113">
        <v>26</v>
      </c>
      <c r="M248" s="127"/>
      <c r="N248" s="53"/>
      <c r="O248" s="53"/>
      <c r="P248" s="127"/>
      <c r="Q248" s="53"/>
      <c r="R248" s="54">
        <v>0</v>
      </c>
      <c r="S248" s="54">
        <v>2024</v>
      </c>
      <c r="T248" s="48"/>
      <c r="U248" s="96"/>
      <c r="V248" s="96"/>
      <c r="W248" s="96"/>
      <c r="X248" s="93"/>
    </row>
    <row r="249" spans="1:24" s="13" customFormat="1" ht="48">
      <c r="A249" s="52"/>
      <c r="B249" s="52"/>
      <c r="C249" s="52">
        <v>2130</v>
      </c>
      <c r="D249" s="52" t="s">
        <v>37</v>
      </c>
      <c r="E249" s="133">
        <v>5515</v>
      </c>
      <c r="F249" s="133">
        <v>5515</v>
      </c>
      <c r="G249" s="127">
        <f>F249/E249</f>
        <v>1</v>
      </c>
      <c r="H249" s="111"/>
      <c r="I249" s="111"/>
      <c r="J249" s="127"/>
      <c r="K249" s="113">
        <v>32316</v>
      </c>
      <c r="L249" s="113">
        <v>32316</v>
      </c>
      <c r="M249" s="127">
        <f aca="true" t="shared" si="23" ref="M249:M257">L249/K249</f>
        <v>1</v>
      </c>
      <c r="N249" s="67"/>
      <c r="O249" s="67"/>
      <c r="P249" s="127"/>
      <c r="Q249" s="67"/>
      <c r="R249" s="68">
        <v>0</v>
      </c>
      <c r="S249" s="68"/>
      <c r="T249" s="48"/>
      <c r="U249" s="96"/>
      <c r="V249" s="96"/>
      <c r="W249" s="96"/>
      <c r="X249" s="93"/>
    </row>
    <row r="250" spans="1:24" s="2" customFormat="1" ht="12">
      <c r="A250" s="49"/>
      <c r="B250" s="49">
        <v>85410</v>
      </c>
      <c r="C250" s="49"/>
      <c r="D250" s="49" t="s">
        <v>21</v>
      </c>
      <c r="E250" s="130">
        <f>SUM(E251:E254)</f>
        <v>9000</v>
      </c>
      <c r="F250" s="130">
        <f>SUM(F251:F254)</f>
        <v>11646</v>
      </c>
      <c r="G250" s="127">
        <f>F250/E250</f>
        <v>1.29</v>
      </c>
      <c r="H250" s="131">
        <f>SUM(H251:H254)</f>
        <v>31082</v>
      </c>
      <c r="I250" s="131">
        <f>SUM(I251:I254)</f>
        <v>18823</v>
      </c>
      <c r="J250" s="127">
        <f aca="true" t="shared" si="24" ref="J250:J257">I250/H250</f>
        <v>0.61</v>
      </c>
      <c r="K250" s="132">
        <f>SUM(K251:K254)</f>
        <v>31082</v>
      </c>
      <c r="L250" s="132">
        <f>SUM(L251:L254)</f>
        <v>43410</v>
      </c>
      <c r="M250" s="127">
        <f t="shared" si="23"/>
        <v>1.4</v>
      </c>
      <c r="N250" s="50">
        <f>SUM(N251:N254)</f>
        <v>9000</v>
      </c>
      <c r="O250" s="50">
        <f>SUM(O251:O254)</f>
        <v>4728</v>
      </c>
      <c r="P250" s="127">
        <f>O250/N250</f>
        <v>0.53</v>
      </c>
      <c r="Q250" s="50">
        <f>SUM(Q251:Q254)</f>
        <v>9000</v>
      </c>
      <c r="R250" s="51">
        <v>10000</v>
      </c>
      <c r="S250" s="51">
        <f>SUM(S251:S254)</f>
        <v>4953</v>
      </c>
      <c r="T250" s="48">
        <f>S250/R250</f>
        <v>0.4953</v>
      </c>
      <c r="U250" s="96"/>
      <c r="V250" s="96"/>
      <c r="W250" s="96"/>
      <c r="X250" s="93"/>
    </row>
    <row r="251" spans="1:24" ht="12">
      <c r="A251" s="52"/>
      <c r="B251" s="52"/>
      <c r="C251" s="52" t="s">
        <v>49</v>
      </c>
      <c r="D251" s="52" t="s">
        <v>27</v>
      </c>
      <c r="E251" s="133">
        <v>6000</v>
      </c>
      <c r="F251" s="133">
        <v>8241</v>
      </c>
      <c r="G251" s="127">
        <f>F251/E251</f>
        <v>1.37</v>
      </c>
      <c r="H251" s="111">
        <v>0</v>
      </c>
      <c r="I251" s="111">
        <v>4502</v>
      </c>
      <c r="J251" s="127"/>
      <c r="K251" s="113">
        <v>0</v>
      </c>
      <c r="L251" s="113">
        <v>8278</v>
      </c>
      <c r="M251" s="127"/>
      <c r="N251" s="53">
        <v>6000</v>
      </c>
      <c r="O251" s="53">
        <v>3484</v>
      </c>
      <c r="P251" s="127">
        <f>O251/N251</f>
        <v>0.58</v>
      </c>
      <c r="Q251" s="53">
        <v>6000</v>
      </c>
      <c r="R251" s="54">
        <v>7000</v>
      </c>
      <c r="S251" s="54">
        <v>3782</v>
      </c>
      <c r="T251" s="48">
        <f>S251/R251</f>
        <v>0.5403</v>
      </c>
      <c r="U251" s="96"/>
      <c r="V251" s="96"/>
      <c r="W251" s="96"/>
      <c r="X251" s="93"/>
    </row>
    <row r="252" spans="1:24" ht="109.5" customHeight="1">
      <c r="A252" s="52"/>
      <c r="B252" s="52"/>
      <c r="C252" s="52" t="s">
        <v>46</v>
      </c>
      <c r="D252" s="52" t="s">
        <v>44</v>
      </c>
      <c r="E252" s="133">
        <v>3000</v>
      </c>
      <c r="F252" s="133">
        <v>3401</v>
      </c>
      <c r="G252" s="127">
        <f>F252/E252</f>
        <v>1.13</v>
      </c>
      <c r="H252" s="111">
        <v>12000</v>
      </c>
      <c r="I252" s="111">
        <v>14094</v>
      </c>
      <c r="J252" s="127">
        <f t="shared" si="24"/>
        <v>1.17</v>
      </c>
      <c r="K252" s="113">
        <v>12000</v>
      </c>
      <c r="L252" s="113">
        <v>15807</v>
      </c>
      <c r="M252" s="127">
        <f t="shared" si="23"/>
        <v>1.32</v>
      </c>
      <c r="N252" s="53">
        <v>3000</v>
      </c>
      <c r="O252" s="53">
        <v>1244</v>
      </c>
      <c r="P252" s="127">
        <f>O252/N252</f>
        <v>0.41</v>
      </c>
      <c r="Q252" s="53">
        <v>3000</v>
      </c>
      <c r="R252" s="54">
        <v>3000</v>
      </c>
      <c r="S252" s="54">
        <v>1171</v>
      </c>
      <c r="T252" s="48">
        <f>S252/R252</f>
        <v>0.3903</v>
      </c>
      <c r="U252" s="96"/>
      <c r="V252" s="96"/>
      <c r="W252" s="96"/>
      <c r="X252" s="93"/>
    </row>
    <row r="253" spans="1:24" ht="24">
      <c r="A253" s="52"/>
      <c r="B253" s="52"/>
      <c r="C253" s="71" t="s">
        <v>111</v>
      </c>
      <c r="D253" s="52" t="s">
        <v>119</v>
      </c>
      <c r="E253" s="133">
        <v>0</v>
      </c>
      <c r="F253" s="133">
        <v>4</v>
      </c>
      <c r="G253" s="127"/>
      <c r="H253" s="111">
        <v>0</v>
      </c>
      <c r="I253" s="111">
        <v>227</v>
      </c>
      <c r="J253" s="127"/>
      <c r="K253" s="113">
        <v>0</v>
      </c>
      <c r="L253" s="113">
        <v>243</v>
      </c>
      <c r="M253" s="127"/>
      <c r="N253" s="53">
        <v>0</v>
      </c>
      <c r="O253" s="53">
        <v>0</v>
      </c>
      <c r="P253" s="127"/>
      <c r="Q253" s="53">
        <v>0</v>
      </c>
      <c r="R253" s="54">
        <v>0</v>
      </c>
      <c r="S253" s="54">
        <v>0</v>
      </c>
      <c r="T253" s="48"/>
      <c r="U253" s="96"/>
      <c r="V253" s="96"/>
      <c r="W253" s="96"/>
      <c r="X253" s="93"/>
    </row>
    <row r="254" spans="1:24" ht="12">
      <c r="A254" s="52"/>
      <c r="B254" s="52"/>
      <c r="C254" s="71" t="s">
        <v>108</v>
      </c>
      <c r="D254" s="52" t="s">
        <v>118</v>
      </c>
      <c r="E254" s="133"/>
      <c r="F254" s="133"/>
      <c r="G254" s="127"/>
      <c r="H254" s="111">
        <v>19082</v>
      </c>
      <c r="I254" s="111">
        <v>0</v>
      </c>
      <c r="J254" s="127">
        <f t="shared" si="24"/>
        <v>0</v>
      </c>
      <c r="K254" s="113">
        <v>19082</v>
      </c>
      <c r="L254" s="113">
        <v>19082</v>
      </c>
      <c r="M254" s="127">
        <f t="shared" si="23"/>
        <v>1</v>
      </c>
      <c r="N254" s="53">
        <v>0</v>
      </c>
      <c r="O254" s="53"/>
      <c r="P254" s="127"/>
      <c r="Q254" s="53">
        <v>0</v>
      </c>
      <c r="R254" s="54">
        <v>0</v>
      </c>
      <c r="S254" s="54">
        <v>0</v>
      </c>
      <c r="T254" s="48"/>
      <c r="U254" s="96"/>
      <c r="V254" s="96"/>
      <c r="W254" s="96"/>
      <c r="X254" s="93"/>
    </row>
    <row r="255" spans="1:24" s="11" customFormat="1" ht="36">
      <c r="A255" s="49"/>
      <c r="B255" s="49">
        <v>85413</v>
      </c>
      <c r="C255" s="49"/>
      <c r="D255" s="66" t="s">
        <v>96</v>
      </c>
      <c r="E255" s="130">
        <f>SUM(E256)</f>
        <v>151200</v>
      </c>
      <c r="F255" s="130">
        <f>SUM(F256)</f>
        <v>151199</v>
      </c>
      <c r="G255" s="127">
        <f>F255/E255</f>
        <v>1</v>
      </c>
      <c r="H255" s="131">
        <f>SUM(H256)</f>
        <v>226800</v>
      </c>
      <c r="I255" s="131">
        <f>SUM(I256)</f>
        <v>0</v>
      </c>
      <c r="J255" s="127">
        <f t="shared" si="24"/>
        <v>0</v>
      </c>
      <c r="K255" s="132">
        <f>SUM(K256)</f>
        <v>226800</v>
      </c>
      <c r="L255" s="132">
        <f>SUM(L256)</f>
        <v>226800</v>
      </c>
      <c r="M255" s="127">
        <f t="shared" si="23"/>
        <v>1</v>
      </c>
      <c r="N255" s="64">
        <f>SUM(N256)</f>
        <v>0</v>
      </c>
      <c r="O255" s="64">
        <f>SUM(O256)</f>
        <v>0</v>
      </c>
      <c r="P255" s="127"/>
      <c r="Q255" s="64">
        <f>SUM(Q256)</f>
        <v>0</v>
      </c>
      <c r="R255" s="65">
        <v>0</v>
      </c>
      <c r="S255" s="65">
        <f>SUM(S256)</f>
        <v>0</v>
      </c>
      <c r="T255" s="48"/>
      <c r="U255" s="96"/>
      <c r="V255" s="96"/>
      <c r="W255" s="96"/>
      <c r="X255" s="93"/>
    </row>
    <row r="256" spans="1:24" ht="84">
      <c r="A256" s="52"/>
      <c r="B256" s="52"/>
      <c r="C256" s="52">
        <v>2700</v>
      </c>
      <c r="D256" s="150" t="s">
        <v>42</v>
      </c>
      <c r="E256" s="133">
        <v>151200</v>
      </c>
      <c r="F256" s="133">
        <v>151199</v>
      </c>
      <c r="G256" s="127">
        <f>F256/E256</f>
        <v>1</v>
      </c>
      <c r="H256" s="111">
        <v>226800</v>
      </c>
      <c r="I256" s="111">
        <v>0</v>
      </c>
      <c r="J256" s="127">
        <f t="shared" si="24"/>
        <v>0</v>
      </c>
      <c r="K256" s="113">
        <v>226800</v>
      </c>
      <c r="L256" s="113">
        <v>226800</v>
      </c>
      <c r="M256" s="127">
        <f t="shared" si="23"/>
        <v>1</v>
      </c>
      <c r="N256" s="53"/>
      <c r="O256" s="53"/>
      <c r="P256" s="127"/>
      <c r="Q256" s="53"/>
      <c r="R256" s="54">
        <v>0</v>
      </c>
      <c r="S256" s="54"/>
      <c r="T256" s="48"/>
      <c r="U256" s="96"/>
      <c r="V256" s="96"/>
      <c r="W256" s="96"/>
      <c r="X256" s="93"/>
    </row>
    <row r="257" spans="1:24" s="2" customFormat="1" ht="24">
      <c r="A257" s="49"/>
      <c r="B257" s="49">
        <v>85415</v>
      </c>
      <c r="C257" s="49"/>
      <c r="D257" s="49" t="s">
        <v>60</v>
      </c>
      <c r="E257" s="130">
        <f>SUM(E258:E262)</f>
        <v>5819057</v>
      </c>
      <c r="F257" s="130">
        <f>SUM(F258:F262)</f>
        <v>5817656</v>
      </c>
      <c r="G257" s="127">
        <f>F257/E257</f>
        <v>1</v>
      </c>
      <c r="H257" s="131">
        <f>SUM(H258:H262)</f>
        <v>13800</v>
      </c>
      <c r="I257" s="131">
        <f>SUM(I258:I262)</f>
        <v>13800</v>
      </c>
      <c r="J257" s="127">
        <f t="shared" si="24"/>
        <v>1</v>
      </c>
      <c r="K257" s="132">
        <f>SUM(K258:K262)</f>
        <v>19800</v>
      </c>
      <c r="L257" s="132">
        <f>SUM(L258:L262)</f>
        <v>19800</v>
      </c>
      <c r="M257" s="127">
        <f t="shared" si="23"/>
        <v>1</v>
      </c>
      <c r="N257" s="50">
        <f>SUM(N258:N262)</f>
        <v>9000</v>
      </c>
      <c r="O257" s="50">
        <f>SUM(O258:O262)</f>
        <v>9000</v>
      </c>
      <c r="P257" s="127">
        <f>O257/N257</f>
        <v>1</v>
      </c>
      <c r="Q257" s="50">
        <f>SUM(Q258:Q262)</f>
        <v>9000</v>
      </c>
      <c r="R257" s="51">
        <v>15000</v>
      </c>
      <c r="S257" s="51">
        <f>SUM(S258:S262)</f>
        <v>9000</v>
      </c>
      <c r="T257" s="48">
        <f>S257/R257</f>
        <v>0.6</v>
      </c>
      <c r="U257" s="96"/>
      <c r="V257" s="96"/>
      <c r="W257" s="96"/>
      <c r="X257" s="93"/>
    </row>
    <row r="258" spans="1:24" ht="12">
      <c r="A258" s="52"/>
      <c r="B258" s="52"/>
      <c r="C258" s="71" t="s">
        <v>107</v>
      </c>
      <c r="D258" s="52" t="s">
        <v>24</v>
      </c>
      <c r="E258" s="133">
        <v>0</v>
      </c>
      <c r="F258" s="133">
        <v>119</v>
      </c>
      <c r="G258" s="127"/>
      <c r="H258" s="111">
        <v>0</v>
      </c>
      <c r="I258" s="111"/>
      <c r="J258" s="127"/>
      <c r="K258" s="113">
        <v>0</v>
      </c>
      <c r="L258" s="113"/>
      <c r="M258" s="127"/>
      <c r="N258" s="53">
        <v>0</v>
      </c>
      <c r="O258" s="53"/>
      <c r="P258" s="127"/>
      <c r="Q258" s="53">
        <v>0</v>
      </c>
      <c r="R258" s="54">
        <v>0</v>
      </c>
      <c r="S258" s="54">
        <v>0</v>
      </c>
      <c r="T258" s="48"/>
      <c r="U258" s="96"/>
      <c r="V258" s="96"/>
      <c r="W258" s="96"/>
      <c r="X258" s="93"/>
    </row>
    <row r="259" spans="1:24" s="13" customFormat="1" ht="48">
      <c r="A259" s="52"/>
      <c r="B259" s="52"/>
      <c r="C259" s="52">
        <v>2130</v>
      </c>
      <c r="D259" s="52" t="s">
        <v>37</v>
      </c>
      <c r="E259" s="133">
        <v>21600</v>
      </c>
      <c r="F259" s="133">
        <v>21600</v>
      </c>
      <c r="G259" s="127">
        <f>F259/E259</f>
        <v>1</v>
      </c>
      <c r="H259" s="111">
        <v>4800</v>
      </c>
      <c r="I259" s="111">
        <v>4800</v>
      </c>
      <c r="J259" s="127">
        <f>I259/H259</f>
        <v>1</v>
      </c>
      <c r="K259" s="113">
        <v>4800</v>
      </c>
      <c r="L259" s="113">
        <v>4800</v>
      </c>
      <c r="M259" s="127">
        <f>L259/K259</f>
        <v>1</v>
      </c>
      <c r="N259" s="67"/>
      <c r="O259" s="67"/>
      <c r="P259" s="127"/>
      <c r="Q259" s="67"/>
      <c r="R259" s="68">
        <v>0</v>
      </c>
      <c r="S259" s="68"/>
      <c r="T259" s="48"/>
      <c r="U259" s="96"/>
      <c r="V259" s="96"/>
      <c r="W259" s="96"/>
      <c r="X259" s="93"/>
    </row>
    <row r="260" spans="1:24" s="2" customFormat="1" ht="60">
      <c r="A260" s="49"/>
      <c r="B260" s="49"/>
      <c r="C260" s="52">
        <v>2330</v>
      </c>
      <c r="D260" s="52" t="s">
        <v>61</v>
      </c>
      <c r="E260" s="133">
        <v>15000</v>
      </c>
      <c r="F260" s="133">
        <v>15000</v>
      </c>
      <c r="G260" s="127">
        <f>F260/E260</f>
        <v>1</v>
      </c>
      <c r="H260" s="111">
        <v>9000</v>
      </c>
      <c r="I260" s="111">
        <v>9000</v>
      </c>
      <c r="J260" s="127">
        <f>I260/H260</f>
        <v>1</v>
      </c>
      <c r="K260" s="113">
        <v>15000</v>
      </c>
      <c r="L260" s="113">
        <v>15000</v>
      </c>
      <c r="M260" s="127">
        <f>L260/K260</f>
        <v>1</v>
      </c>
      <c r="N260" s="53">
        <v>9000</v>
      </c>
      <c r="O260" s="53">
        <v>9000</v>
      </c>
      <c r="P260" s="127">
        <f>O260/N260</f>
        <v>1</v>
      </c>
      <c r="Q260" s="53">
        <v>9000</v>
      </c>
      <c r="R260" s="54">
        <v>15000</v>
      </c>
      <c r="S260" s="54">
        <v>9000</v>
      </c>
      <c r="T260" s="48">
        <f>S260/R260</f>
        <v>0.6</v>
      </c>
      <c r="U260" s="96"/>
      <c r="V260" s="96"/>
      <c r="W260" s="96"/>
      <c r="X260" s="93"/>
    </row>
    <row r="261" spans="1:24" ht="60">
      <c r="A261" s="52"/>
      <c r="B261" s="52"/>
      <c r="C261" s="52">
        <v>2338</v>
      </c>
      <c r="D261" s="52" t="s">
        <v>61</v>
      </c>
      <c r="E261" s="133">
        <v>3934961</v>
      </c>
      <c r="F261" s="133">
        <v>3933928</v>
      </c>
      <c r="G261" s="127">
        <f>F261/E261</f>
        <v>1</v>
      </c>
      <c r="H261" s="111"/>
      <c r="I261" s="111"/>
      <c r="J261" s="127"/>
      <c r="K261" s="113"/>
      <c r="L261" s="113"/>
      <c r="M261" s="127"/>
      <c r="N261" s="53"/>
      <c r="O261" s="53"/>
      <c r="P261" s="127"/>
      <c r="Q261" s="53"/>
      <c r="R261" s="54">
        <v>0</v>
      </c>
      <c r="S261" s="54"/>
      <c r="T261" s="48"/>
      <c r="U261" s="96"/>
      <c r="V261" s="96"/>
      <c r="W261" s="96"/>
      <c r="X261" s="93"/>
    </row>
    <row r="262" spans="1:24" ht="60">
      <c r="A262" s="52"/>
      <c r="B262" s="52"/>
      <c r="C262" s="52">
        <v>2339</v>
      </c>
      <c r="D262" s="52" t="s">
        <v>61</v>
      </c>
      <c r="E262" s="133">
        <v>1847496</v>
      </c>
      <c r="F262" s="133">
        <v>1847009</v>
      </c>
      <c r="G262" s="127">
        <f>F262/E262</f>
        <v>1</v>
      </c>
      <c r="H262" s="111"/>
      <c r="I262" s="111"/>
      <c r="J262" s="127"/>
      <c r="K262" s="113"/>
      <c r="L262" s="113"/>
      <c r="M262" s="127"/>
      <c r="N262" s="53"/>
      <c r="O262" s="53"/>
      <c r="P262" s="127"/>
      <c r="Q262" s="53"/>
      <c r="R262" s="54">
        <v>0</v>
      </c>
      <c r="S262" s="54"/>
      <c r="T262" s="48"/>
      <c r="U262" s="96"/>
      <c r="V262" s="96"/>
      <c r="W262" s="96"/>
      <c r="X262" s="93"/>
    </row>
    <row r="263" spans="1:24" ht="24">
      <c r="A263" s="49">
        <v>921</v>
      </c>
      <c r="B263" s="49"/>
      <c r="C263" s="52"/>
      <c r="D263" s="152" t="s">
        <v>150</v>
      </c>
      <c r="E263" s="130">
        <f>SUM(E264+E266)</f>
        <v>0</v>
      </c>
      <c r="F263" s="130">
        <f>SUM(F264+F266)</f>
        <v>0</v>
      </c>
      <c r="G263" s="153"/>
      <c r="H263" s="131">
        <f>SUM(H264+H266)</f>
        <v>2000</v>
      </c>
      <c r="I263" s="131">
        <f>SUM(I264+I266)</f>
        <v>0</v>
      </c>
      <c r="J263" s="153"/>
      <c r="K263" s="132">
        <f>SUM(K264+K266)</f>
        <v>2000</v>
      </c>
      <c r="L263" s="132">
        <f>SUM(L264+L266)</f>
        <v>1998</v>
      </c>
      <c r="M263" s="154"/>
      <c r="N263" s="64">
        <f>SUM(N264+N266)</f>
        <v>0</v>
      </c>
      <c r="O263" s="64">
        <f>SUM(O264+O266)</f>
        <v>0</v>
      </c>
      <c r="P263" s="127"/>
      <c r="Q263" s="64">
        <f>SUM(Q264+Q266)</f>
        <v>0</v>
      </c>
      <c r="R263" s="65">
        <v>0</v>
      </c>
      <c r="S263" s="65">
        <f>SUM(S264+S266)</f>
        <v>0</v>
      </c>
      <c r="T263" s="48"/>
      <c r="U263" s="96"/>
      <c r="V263" s="96"/>
      <c r="W263" s="96"/>
      <c r="X263" s="93"/>
    </row>
    <row r="264" spans="1:24" ht="12">
      <c r="A264" s="49"/>
      <c r="B264" s="49">
        <v>92116</v>
      </c>
      <c r="C264" s="52"/>
      <c r="D264" s="66" t="s">
        <v>153</v>
      </c>
      <c r="E264" s="130">
        <f>SUM(E265)</f>
        <v>0</v>
      </c>
      <c r="F264" s="130">
        <f>SUM(F265)</f>
        <v>0</v>
      </c>
      <c r="G264" s="153"/>
      <c r="H264" s="131">
        <f>SUM(H265)</f>
        <v>2000</v>
      </c>
      <c r="I264" s="131">
        <f>SUM(I265)</f>
        <v>0</v>
      </c>
      <c r="J264" s="153"/>
      <c r="K264" s="132">
        <f>SUM(K265)</f>
        <v>2000</v>
      </c>
      <c r="L264" s="132">
        <f>SUM(L265)</f>
        <v>1998</v>
      </c>
      <c r="M264" s="154"/>
      <c r="N264" s="64">
        <f>SUM(N265)</f>
        <v>0</v>
      </c>
      <c r="O264" s="64">
        <f>SUM(O265)</f>
        <v>0</v>
      </c>
      <c r="P264" s="154"/>
      <c r="Q264" s="64">
        <f>SUM(Q265)</f>
        <v>0</v>
      </c>
      <c r="R264" s="65">
        <v>0</v>
      </c>
      <c r="S264" s="65">
        <f>SUM(S265)</f>
        <v>0</v>
      </c>
      <c r="T264" s="48"/>
      <c r="U264" s="96"/>
      <c r="V264" s="96"/>
      <c r="W264" s="96"/>
      <c r="X264" s="93"/>
    </row>
    <row r="265" spans="1:24" ht="48">
      <c r="A265" s="52"/>
      <c r="B265" s="52"/>
      <c r="C265" s="52">
        <v>2440</v>
      </c>
      <c r="D265" s="52" t="s">
        <v>155</v>
      </c>
      <c r="E265" s="133"/>
      <c r="F265" s="133"/>
      <c r="G265" s="127"/>
      <c r="H265" s="111">
        <v>2000</v>
      </c>
      <c r="I265" s="111">
        <v>0</v>
      </c>
      <c r="J265" s="127"/>
      <c r="K265" s="113">
        <v>2000</v>
      </c>
      <c r="L265" s="113">
        <v>1998</v>
      </c>
      <c r="M265" s="127"/>
      <c r="N265" s="53"/>
      <c r="O265" s="53"/>
      <c r="P265" s="127"/>
      <c r="Q265" s="53"/>
      <c r="R265" s="54">
        <v>0</v>
      </c>
      <c r="S265" s="54"/>
      <c r="T265" s="48"/>
      <c r="U265" s="96"/>
      <c r="V265" s="96"/>
      <c r="W265" s="96"/>
      <c r="X265" s="93"/>
    </row>
    <row r="266" spans="1:24" ht="12">
      <c r="A266" s="52"/>
      <c r="B266" s="49">
        <v>92195</v>
      </c>
      <c r="C266" s="52"/>
      <c r="D266" s="66" t="s">
        <v>154</v>
      </c>
      <c r="E266" s="130">
        <f>SUM(E267)</f>
        <v>0</v>
      </c>
      <c r="F266" s="130">
        <f>SUM(F267)</f>
        <v>0</v>
      </c>
      <c r="G266" s="153"/>
      <c r="H266" s="131">
        <f>SUM(H267)</f>
        <v>0</v>
      </c>
      <c r="I266" s="131">
        <f>SUM(I267)</f>
        <v>0</v>
      </c>
      <c r="J266" s="153"/>
      <c r="K266" s="132">
        <f>SUM(K267)</f>
        <v>0</v>
      </c>
      <c r="L266" s="132">
        <f>SUM(L267)</f>
        <v>0</v>
      </c>
      <c r="M266" s="154"/>
      <c r="N266" s="64">
        <f>SUM(N267)</f>
        <v>0</v>
      </c>
      <c r="O266" s="64">
        <f>SUM(O267)</f>
        <v>0</v>
      </c>
      <c r="P266" s="127"/>
      <c r="Q266" s="64">
        <f>SUM(Q267)</f>
        <v>0</v>
      </c>
      <c r="R266" s="65">
        <v>0</v>
      </c>
      <c r="S266" s="65">
        <f>SUM(S267)</f>
        <v>0</v>
      </c>
      <c r="T266" s="48"/>
      <c r="U266" s="96"/>
      <c r="V266" s="96"/>
      <c r="W266" s="96"/>
      <c r="X266" s="93"/>
    </row>
    <row r="267" spans="1:24" ht="36">
      <c r="A267" s="52"/>
      <c r="B267" s="52"/>
      <c r="C267" s="52">
        <v>2008</v>
      </c>
      <c r="D267" s="77" t="s">
        <v>148</v>
      </c>
      <c r="E267" s="133"/>
      <c r="F267" s="133"/>
      <c r="G267" s="127"/>
      <c r="H267" s="111"/>
      <c r="I267" s="111"/>
      <c r="J267" s="127"/>
      <c r="K267" s="113"/>
      <c r="L267" s="113"/>
      <c r="M267" s="127"/>
      <c r="N267" s="53"/>
      <c r="O267" s="53"/>
      <c r="P267" s="127"/>
      <c r="Q267" s="53"/>
      <c r="R267" s="54">
        <v>0</v>
      </c>
      <c r="S267" s="54"/>
      <c r="T267" s="48"/>
      <c r="U267" s="96"/>
      <c r="V267" s="96"/>
      <c r="W267" s="96"/>
      <c r="X267" s="93"/>
    </row>
    <row r="268" spans="1:24" s="23" customFormat="1" ht="36">
      <c r="A268" s="78">
        <v>900</v>
      </c>
      <c r="B268" s="78"/>
      <c r="C268" s="168"/>
      <c r="D268" s="79" t="s">
        <v>173</v>
      </c>
      <c r="E268" s="80"/>
      <c r="F268" s="80"/>
      <c r="G268" s="80"/>
      <c r="H268" s="80"/>
      <c r="I268" s="80"/>
      <c r="J268" s="80"/>
      <c r="K268" s="80"/>
      <c r="L268" s="80"/>
      <c r="M268" s="80"/>
      <c r="N268" s="81"/>
      <c r="O268" s="80"/>
      <c r="P268" s="80"/>
      <c r="Q268" s="169"/>
      <c r="R268" s="82">
        <v>1674172</v>
      </c>
      <c r="S268" s="82">
        <f>S269</f>
        <v>1314901</v>
      </c>
      <c r="T268" s="48">
        <f>S268/R268</f>
        <v>0.7854</v>
      </c>
      <c r="U268" s="96"/>
      <c r="V268" s="96"/>
      <c r="W268" s="96"/>
      <c r="X268" s="93"/>
    </row>
    <row r="269" spans="1:24" s="24" customFormat="1" ht="48">
      <c r="A269" s="83"/>
      <c r="B269" s="83">
        <v>90019</v>
      </c>
      <c r="C269" s="170"/>
      <c r="D269" s="84" t="s">
        <v>174</v>
      </c>
      <c r="E269" s="85"/>
      <c r="F269" s="85"/>
      <c r="G269" s="85"/>
      <c r="H269" s="85"/>
      <c r="I269" s="85"/>
      <c r="J269" s="85"/>
      <c r="K269" s="85"/>
      <c r="L269" s="85"/>
      <c r="M269" s="85"/>
      <c r="N269" s="86"/>
      <c r="O269" s="85"/>
      <c r="P269" s="85"/>
      <c r="Q269" s="169"/>
      <c r="R269" s="87">
        <v>1674172</v>
      </c>
      <c r="S269" s="87">
        <f>SUM(S270:S273)</f>
        <v>1314901</v>
      </c>
      <c r="T269" s="48">
        <f>S269/R269</f>
        <v>0.7854</v>
      </c>
      <c r="U269" s="96"/>
      <c r="V269" s="96"/>
      <c r="W269" s="96"/>
      <c r="X269" s="93"/>
    </row>
    <row r="270" spans="1:24" s="24" customFormat="1" ht="12">
      <c r="A270" s="83"/>
      <c r="B270" s="83"/>
      <c r="C270" s="171" t="s">
        <v>76</v>
      </c>
      <c r="D270" s="52" t="s">
        <v>176</v>
      </c>
      <c r="E270" s="85"/>
      <c r="F270" s="85"/>
      <c r="G270" s="85"/>
      <c r="H270" s="85"/>
      <c r="I270" s="85"/>
      <c r="J270" s="85"/>
      <c r="K270" s="85"/>
      <c r="L270" s="85"/>
      <c r="M270" s="85"/>
      <c r="N270" s="86"/>
      <c r="O270" s="85"/>
      <c r="P270" s="85"/>
      <c r="Q270" s="169"/>
      <c r="R270" s="87">
        <v>1000000</v>
      </c>
      <c r="S270" s="87">
        <v>635275</v>
      </c>
      <c r="T270" s="48">
        <f>S270/R270</f>
        <v>0.6353</v>
      </c>
      <c r="U270" s="96"/>
      <c r="V270" s="96"/>
      <c r="W270" s="96"/>
      <c r="X270" s="93"/>
    </row>
    <row r="271" spans="1:24" s="24" customFormat="1" ht="12">
      <c r="A271" s="83"/>
      <c r="B271" s="83"/>
      <c r="C271" s="171">
        <v>900</v>
      </c>
      <c r="D271" s="52"/>
      <c r="E271" s="85"/>
      <c r="F271" s="85"/>
      <c r="G271" s="85"/>
      <c r="H271" s="85"/>
      <c r="I271" s="85"/>
      <c r="J271" s="85"/>
      <c r="K271" s="85"/>
      <c r="L271" s="85"/>
      <c r="M271" s="85"/>
      <c r="N271" s="86"/>
      <c r="O271" s="85"/>
      <c r="P271" s="85"/>
      <c r="Q271" s="169"/>
      <c r="R271" s="87"/>
      <c r="S271" s="87">
        <v>1445</v>
      </c>
      <c r="T271" s="48"/>
      <c r="U271" s="96"/>
      <c r="V271" s="96"/>
      <c r="W271" s="96"/>
      <c r="X271" s="93"/>
    </row>
    <row r="272" spans="1:24" ht="12">
      <c r="A272" s="52"/>
      <c r="B272" s="52"/>
      <c r="C272" s="52" t="s">
        <v>55</v>
      </c>
      <c r="D272" s="77" t="s">
        <v>175</v>
      </c>
      <c r="E272" s="133"/>
      <c r="F272" s="133"/>
      <c r="G272" s="127"/>
      <c r="H272" s="111"/>
      <c r="I272" s="111"/>
      <c r="J272" s="127"/>
      <c r="K272" s="113"/>
      <c r="L272" s="113"/>
      <c r="M272" s="127"/>
      <c r="N272" s="53"/>
      <c r="O272" s="53"/>
      <c r="P272" s="127"/>
      <c r="Q272" s="53"/>
      <c r="R272" s="54">
        <v>674172</v>
      </c>
      <c r="S272" s="54">
        <v>674172</v>
      </c>
      <c r="T272" s="48">
        <f>S272/R272</f>
        <v>1</v>
      </c>
      <c r="U272" s="96"/>
      <c r="V272" s="96"/>
      <c r="W272" s="96"/>
      <c r="X272" s="93"/>
    </row>
    <row r="273" spans="1:24" ht="12">
      <c r="A273" s="52"/>
      <c r="B273" s="52"/>
      <c r="C273" s="52">
        <v>2910</v>
      </c>
      <c r="D273" s="106"/>
      <c r="E273" s="133"/>
      <c r="F273" s="133"/>
      <c r="G273" s="127"/>
      <c r="H273" s="111"/>
      <c r="I273" s="111"/>
      <c r="J273" s="127"/>
      <c r="K273" s="113"/>
      <c r="L273" s="113"/>
      <c r="M273" s="127"/>
      <c r="N273" s="53"/>
      <c r="O273" s="53"/>
      <c r="P273" s="127"/>
      <c r="Q273" s="53"/>
      <c r="R273" s="54"/>
      <c r="S273" s="54">
        <v>4009</v>
      </c>
      <c r="T273" s="48"/>
      <c r="U273" s="96"/>
      <c r="V273" s="96"/>
      <c r="W273" s="96"/>
      <c r="X273" s="93"/>
    </row>
    <row r="274" spans="1:24" s="5" customFormat="1" ht="24.75" customHeight="1">
      <c r="A274" s="45"/>
      <c r="B274" s="45"/>
      <c r="C274" s="45"/>
      <c r="D274" s="45" t="s">
        <v>80</v>
      </c>
      <c r="E274" s="126" t="e">
        <f>E8+E14+E33+E43+E54+E82+E133+E140+E100+E244+E74+E188+E129+E17+E71+E263</f>
        <v>#REF!</v>
      </c>
      <c r="F274" s="126" t="e">
        <f>F8+F14+F33+F43+F54+F82+F133+F140+F100+F244+F74+F188+F129+F17+F71+F263</f>
        <v>#REF!</v>
      </c>
      <c r="G274" s="127" t="e">
        <f>F274/E274</f>
        <v>#REF!</v>
      </c>
      <c r="H274" s="128" t="e">
        <f>H8+H14+H33+H43+H54+H82+H133+H140+H100+H244+H74+H188+H129+H17+H71+H263</f>
        <v>#REF!</v>
      </c>
      <c r="I274" s="128" t="e">
        <f>I8+I14+I33+I43+I54+I82+I133+I140+I100+I244+I74+I188+I129+I17+I71+I263</f>
        <v>#REF!</v>
      </c>
      <c r="J274" s="127" t="e">
        <f>I274/H274</f>
        <v>#REF!</v>
      </c>
      <c r="K274" s="129" t="e">
        <f>K8+K14+K33+K43+K54+K82+K133+K140+K100+K244+K74+K188+K129+K17+K71+K263</f>
        <v>#REF!</v>
      </c>
      <c r="L274" s="129" t="e">
        <f>L8+L14+L33+L43+L54+L82+L133+L140+L100+L244+L74+L188+L129+L17+L71+L263</f>
        <v>#REF!</v>
      </c>
      <c r="M274" s="127" t="e">
        <f>L274/K274</f>
        <v>#REF!</v>
      </c>
      <c r="N274" s="46" t="e">
        <f>N8+N14+N33+N43+N54+N82+N133+N140+N100+N244+N74+N188+N129+N17+N71+N263</f>
        <v>#REF!</v>
      </c>
      <c r="O274" s="46" t="e">
        <f>O8+O14+O33+O43+O54+O82+O133+O140+O100+O244+O74+O188+O129+O17+O71+O263</f>
        <v>#REF!</v>
      </c>
      <c r="P274" s="127" t="e">
        <f>O274/N274</f>
        <v>#REF!</v>
      </c>
      <c r="Q274" s="46" t="e">
        <f>Q8+Q14+Q33+Q43+Q54+Q82+Q133+Q140+Q100+Q244+Q74+Q188+Q129+Q17+Q71+Q263</f>
        <v>#REF!</v>
      </c>
      <c r="R274" s="47">
        <v>67645382</v>
      </c>
      <c r="S274" s="47">
        <f>S8+S14+S33+S43+S54+S82+S133+S140+S100+S244+S74+S188+S129+S17+S71+S263+S268</f>
        <v>31250845</v>
      </c>
      <c r="T274" s="48">
        <f>S274/R274</f>
        <v>0.462</v>
      </c>
      <c r="U274" s="96"/>
      <c r="V274" s="96"/>
      <c r="W274" s="96"/>
      <c r="X274" s="93"/>
    </row>
    <row r="275" spans="5:24" ht="12">
      <c r="E275" s="18"/>
      <c r="H275" s="18"/>
      <c r="K275" s="18"/>
      <c r="N275" s="20"/>
      <c r="Q275" s="20"/>
      <c r="R275" s="20"/>
      <c r="S275" s="20"/>
      <c r="T275" s="20"/>
      <c r="X275" s="20"/>
    </row>
    <row r="284" spans="5:20" ht="12">
      <c r="E284" s="17" t="s">
        <v>65</v>
      </c>
      <c r="F284" s="18" t="s">
        <v>65</v>
      </c>
      <c r="H284" s="17" t="s">
        <v>65</v>
      </c>
      <c r="I284" s="18" t="s">
        <v>65</v>
      </c>
      <c r="K284" s="17" t="s">
        <v>65</v>
      </c>
      <c r="L284" s="18" t="s">
        <v>65</v>
      </c>
      <c r="N284" s="19" t="s">
        <v>65</v>
      </c>
      <c r="O284" s="20" t="s">
        <v>65</v>
      </c>
      <c r="Q284" s="19" t="s">
        <v>65</v>
      </c>
      <c r="R284" s="19" t="s">
        <v>65</v>
      </c>
      <c r="S284" s="19" t="s">
        <v>65</v>
      </c>
      <c r="T284" s="19" t="s">
        <v>65</v>
      </c>
    </row>
    <row r="320" ht="12">
      <c r="Z320" s="1">
        <f>175766*15%</f>
        <v>26364.9</v>
      </c>
    </row>
  </sheetData>
  <sheetProtection/>
  <mergeCells count="3">
    <mergeCell ref="E5:G5"/>
    <mergeCell ref="H5:M5"/>
    <mergeCell ref="N5:R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2010-08-05T08:42:48Z</cp:lastPrinted>
  <dcterms:created xsi:type="dcterms:W3CDTF">2000-10-24T20:52:35Z</dcterms:created>
  <dcterms:modified xsi:type="dcterms:W3CDTF">2010-08-05T08:42:49Z</dcterms:modified>
  <cp:category/>
  <cp:version/>
  <cp:contentType/>
  <cp:contentStatus/>
</cp:coreProperties>
</file>