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<sst xmlns="http://schemas.openxmlformats.org/spreadsheetml/2006/main" count="389" uniqueCount="181">
  <si>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</si>
  <si>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</si>
  <si>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</si>
  <si>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</si>
  <si>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</si>
  <si>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</si>
  <si>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</si>
  <si>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</si>
  <si>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</si>
  <si>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</si>
  <si>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</si>
  <si>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</si>
  <si>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</si>
  <si>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</si>
  <si>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</si>
  <si>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</si>
  <si>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</si>
  <si>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</si>
  <si>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</si>
  <si>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</si>
  <si>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</si>
  <si>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</si>
  <si>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</si>
  <si>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</si>
  <si>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</si>
  <si>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</si>
  <si>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</si>
  <si>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</si>
  <si>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</si>
  <si>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</si>
  <si>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</si>
  <si>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</si>
  <si>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</si>
  <si>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</si>
  <si>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</si>
  <si>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</si>
  <si>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</si>
  <si>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</si>
  <si>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</si>
  <si>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</si>
  <si>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</si>
  <si>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</si>
  <si>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</si>
  <si>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</si>
  <si>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</si>
  <si>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</si>
  <si>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</si>
  <si>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</si>
  <si>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</si>
  <si>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</si>
  <si>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</si>
  <si>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</si>
  <si>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</si>
  <si>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</si>
  <si>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</si>
  <si>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</si>
  <si>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</si>
  <si>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</si>
  <si>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</si>
  <si>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</si>
  <si>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</si>
  <si>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</si>
  <si>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Wpływy  z  opłat  za  zarząd ,użytkowanie i  użytkowanie  wieczyste  nieruchomości </t>
  </si>
  <si>
    <t xml:space="preserve">Powiatowe  Centrum  Pomocy  Rodzinie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</si>
  <si>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</si>
  <si>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</si>
  <si>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</si>
  <si>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</si>
  <si>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</si>
  <si>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</si>
  <si>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</si>
  <si>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</si>
  <si>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</si>
  <si>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</si>
  <si>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</si>
  <si>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</si>
  <si>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</si>
  <si>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</si>
  <si>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RAZEM PROGNOZOWANE  DOCHODY </t>
  </si>
  <si>
    <t xml:space="preserve">Pozostała  działalność </t>
  </si>
  <si>
    <t xml:space="preserve">Ośrodki  wsparcia </t>
  </si>
  <si>
    <t xml:space="preserve">BUDŻET   2007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</si>
  <si>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</si>
  <si>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</si>
  <si>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</si>
  <si>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.0470</t>
  </si>
  <si>
    <t>.0490</t>
  </si>
  <si>
    <t xml:space="preserve">Dotacje celowe otrzymane    z budżetu państwa na realizacje  inwestycji  i  zakupów  inwestycyjnych  własnych powiatu </t>
  </si>
  <si>
    <t>Dotacje celowe otrzymane z gminy na inwestycje i zakupy inwestycyjne realizowane na podstawie porozumień (umów) między jednostkami samorządu terytorialnego  </t>
  </si>
  <si>
    <t xml:space="preserve">Poradnie psychologiczno -pedagogiczne, w  tym  poradnie  specjalistyczne </t>
  </si>
  <si>
    <t>0830</t>
  </si>
  <si>
    <t>0920</t>
  </si>
  <si>
    <t>0970</t>
  </si>
  <si>
    <t>0910</t>
  </si>
  <si>
    <t>2360</t>
  </si>
  <si>
    <t>0</t>
  </si>
  <si>
    <t>142,47</t>
  </si>
  <si>
    <t>2073,65</t>
  </si>
  <si>
    <t>0680</t>
  </si>
  <si>
    <t>Wpływy z różnych dochodów</t>
  </si>
  <si>
    <t>Odsetki od nieterminowych wpłat z tytułu podatków i opłat</t>
  </si>
  <si>
    <t>Dochody jednostek samorządu terytorialnego związane z realizacją zadań z zakresu administracji rządowej oraz innych zadań zleconych ustawami</t>
  </si>
  <si>
    <t>Wpływy od rodziców z tytułu odpłatności za utrzymanie dzieci (wychowanków) w placówkach opiekuńczo-wychowawczych</t>
  </si>
  <si>
    <t xml:space="preserve">%  </t>
  </si>
  <si>
    <t xml:space="preserve">% </t>
  </si>
  <si>
    <t xml:space="preserve">Szpitale  publiczne </t>
  </si>
  <si>
    <t>WYKONANIE   30.06.2009 R.</t>
  </si>
  <si>
    <t xml:space="preserve">BUDŻET  30.06. 2008 </t>
  </si>
  <si>
    <t xml:space="preserve">BUDŻET 31.12.  2008 </t>
  </si>
  <si>
    <t xml:space="preserve">BUDŻET  30.06 2009 </t>
  </si>
  <si>
    <t>.0870</t>
  </si>
  <si>
    <t>2008</t>
  </si>
  <si>
    <t>2009</t>
  </si>
  <si>
    <t>6209</t>
  </si>
  <si>
    <t>Wpływy z tytułu pomocy finansowej udzielanej między jednostkami samorządu terytorialnego na dofinansowanie własnych zadań inwestycyjnych i zakupów inwestycyjnych  </t>
  </si>
  <si>
    <t>Obrona Narodowa</t>
  </si>
  <si>
    <t>Pozostałe wydatki obronne</t>
  </si>
  <si>
    <t>2310</t>
  </si>
  <si>
    <t>.0910</t>
  </si>
  <si>
    <t>0,00</t>
  </si>
  <si>
    <t>Gimnazja specjalne</t>
  </si>
  <si>
    <t>Wpływy z ze sprzedaży składników majątkowych</t>
  </si>
  <si>
    <t xml:space="preserve">PRZEWIDYWANE  WYKONANIE BUDŻETU  NA  31.12.2009 </t>
  </si>
  <si>
    <t>Wykonanie 30.06.2008</t>
  </si>
  <si>
    <t>Wykonanie 31.12.2007 R.</t>
  </si>
  <si>
    <t>Wykonanie 31.12.2008 R.</t>
  </si>
  <si>
    <t xml:space="preserve">Dotacje celowe otrzymane    z budżetu państwa na realizację  inwestycji  i  zakupów  inwestycyjnych  własnych powiatu </t>
  </si>
  <si>
    <t xml:space="preserve">Wpływy z różnych  dochodów </t>
  </si>
  <si>
    <t>Wpływy z innych lokalnych opłat pobieranych przez jednostki samorządu terytorialnego na podstawie odrębnych ustaw  </t>
  </si>
  <si>
    <t>Wpływy z innych opłat stanowiących dochody jednostek samorządu terytorialnego na podstawie ustaw  </t>
  </si>
  <si>
    <t>Wpływy do budżetu części zysku gospodarstwa pomocniczego  </t>
  </si>
  <si>
    <t>Kwalifikacja  wojskowa</t>
  </si>
  <si>
    <t>GOSPODARKA  KOMUNALNA I  OCHRONA ŚRODOWISKA</t>
  </si>
  <si>
    <t>Wpływy  i wydatki  związane  z  gromadzeniem  środków   z  opłat  i  kar   za  korzystanie  ze  środowiska</t>
  </si>
  <si>
    <t xml:space="preserve">Wpływy z  różnych dochodów </t>
  </si>
  <si>
    <t xml:space="preserve"> Wpływy   z różnych  opłat </t>
  </si>
  <si>
    <t>2007</t>
  </si>
  <si>
    <t>w  tym  :</t>
  </si>
  <si>
    <t xml:space="preserve">DPS Browina </t>
  </si>
  <si>
    <t>"Czego Jaś się nie nauczy… - wzbogacenie oferty edukacyjnej szkół realizujących kształcenie ogólne z terenu powiatu toruńskiego w roku szkolnym 2009/2010"</t>
  </si>
  <si>
    <t>PCPR   w  Toruniu</t>
  </si>
  <si>
    <t>6207</t>
  </si>
  <si>
    <t>Szkoła innowacyjna i konkurencyjna - dostosowanie oferty szkolnictwa zawodowego do wymagań lokalnego rynku pracy"-  SP  Toruń</t>
  </si>
  <si>
    <t>Dobre  doradztwo ……..</t>
  </si>
  <si>
    <t>Starostwo Powiatowe w Toruniu</t>
  </si>
  <si>
    <t>Nigdy  nie  jest  za  późno  na  naukę  …..</t>
  </si>
  <si>
    <t>Atrakcyjna  szkoła …..</t>
  </si>
  <si>
    <t>Wpływy z  usług</t>
  </si>
  <si>
    <t>\</t>
  </si>
  <si>
    <t>BEZPIECZEŃSTWO PUBLICZNE I OCHRONA PRZECIWPOŻAROWA</t>
  </si>
  <si>
    <t xml:space="preserve">Usuwanie  skutków  klęsk  żywiołowych </t>
  </si>
  <si>
    <t>Wszechstronny absolwent na rynku pracy</t>
  </si>
  <si>
    <t>DPS Browina</t>
  </si>
  <si>
    <t>Z Małgosią po naukę</t>
  </si>
  <si>
    <t>Dotacje celowe  otrzymane  z gminy  na  zadania  bieżące  realizowane  na  podstawie  porozumień (umów między  jednostkami  samorządu  terytorialnego .</t>
  </si>
  <si>
    <t>Z.SZ. CKU  GRONOWO</t>
  </si>
  <si>
    <t xml:space="preserve">Szkoła  przyszła  do  ciebie </t>
  </si>
  <si>
    <t>Urzędy naczelnych organów władzy państwowej, kontroli i ochrony prawa oraz sądownictwa </t>
  </si>
  <si>
    <t xml:space="preserve">Wybory do  rad  gmin, rad powiatów i sejmików województwa </t>
  </si>
  <si>
    <t>Dotacje otrzymane z państwowych funduszy celowych na realizację zadań bieżących jednostek sektora finansów publicznych </t>
  </si>
  <si>
    <t xml:space="preserve">WYKONANIE DOCHODÓW 2010 </t>
  </si>
  <si>
    <t>WYKONANIE NA 31.12.2010</t>
  </si>
  <si>
    <t xml:space="preserve">% WYKONANIA PLANU </t>
  </si>
  <si>
    <t>Integrujmy się przez teatr</t>
  </si>
  <si>
    <t xml:space="preserve">PLAN  WG STANU  NA DZIEŃ 31.12.2010 </t>
  </si>
  <si>
    <t>Dotacje celowe w ramach programów finansowanych z udziałem środków europejskich oraz środków, o których mowa w art. 5 ust. 1 pkt. 3 oraz ust. 3 pkt. 5 i 6 ustawy, lub płatności w ramach budżetu środków europejskich 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</si>
  <si>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</si>
  <si>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Lepsza szkoła, lepszy zawód - wzmocnienie oferty edukacyjnej szkolnictwa zawodowego w powiecie toruńskim w roku szkolnym 2009/2010</t>
  </si>
  <si>
    <t>0690</t>
  </si>
  <si>
    <t>6208</t>
  </si>
  <si>
    <t>0580</t>
  </si>
  <si>
    <t>0900</t>
  </si>
  <si>
    <t xml:space="preserve">Wpływy ze zwrotów dotacji oraz płatności, w tym wykorzystanych niezgodnie z przeznaczeniem lub wykorzystanych z naruszeniem procedur, o których mowa w art.. 184 ust, pobranych nienależnie lub w nadmiernej wysokości </t>
  </si>
  <si>
    <t xml:space="preserve">Odsetki od dotacji oraz płatności: wykorzystanych niezgodnie z przeznaczeniem lub wykorzystanych z naruszeniem procedur, o których mowa w art.. 184 ust, pobranych nienależnie lub w nadmiernej wysokości </t>
  </si>
  <si>
    <t>Wpływy z różnych opłat</t>
  </si>
  <si>
    <t xml:space="preserve">Grzywny i inne kary pieniężne od osób prawnych i innych jednostek organizacyjnych </t>
  </si>
  <si>
    <t>Zał. nr 1 do Uchwały  Zarządu Powiatu Toruńskiego</t>
  </si>
  <si>
    <t>w  sprawie wykonania budżetu Powiatu Toruńskiego  za  2010rok</t>
  </si>
  <si>
    <t xml:space="preserve">Wpływy do budżetu pozostałości środków finansowych gromadzonych na wydzielonym rachunku jednostki budżetowej </t>
  </si>
  <si>
    <t xml:space="preserve">Usuwanie skutków klęsk żywiołowych </t>
  </si>
  <si>
    <t xml:space="preserve">Dotacje celowe w ramach programów finansowanych z udziałem środków europejskich orz środków ,o których mowa art..5 ust 1 pkt. 3 oraz ust 3 pkt. 5i 6 ust. ,lub płatności w ramach budżetu środków europejskich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</si>
</sst>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6"/>
      <name val="Arial CE"/>
      <family val="2"/>
    </font>
    <font>
      <sz val="9"/>
      <name val="Arial"/>
      <family val="2"/>
    </font>
    <font>
      <sz val="12"/>
      <name val="Arial CE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u val="single"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vertical="center" wrapText="1" shrinkToFi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2" fillId="0" borderId="0" xfId="0" applyNumberFormat="1" applyFont="1" applyAlignment="1">
      <alignment/>
    </xf>
    <xf numFmtId="1" fontId="0" fillId="0" borderId="10" xfId="0" applyNumberFormat="1" applyFont="1" applyBorder="1" applyAlignment="1">
      <alignment vertical="center" wrapText="1" shrinkToFit="1"/>
    </xf>
    <xf numFmtId="9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vertical="center" shrinkToFit="1"/>
    </xf>
    <xf numFmtId="1" fontId="9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4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vertical="center" wrapText="1" shrinkToFit="1"/>
    </xf>
    <xf numFmtId="3" fontId="15" fillId="0" borderId="10" xfId="0" applyNumberFormat="1" applyFont="1" applyBorder="1" applyAlignment="1">
      <alignment vertical="center" shrinkToFit="1"/>
    </xf>
    <xf numFmtId="3" fontId="15" fillId="33" borderId="10" xfId="0" applyNumberFormat="1" applyFont="1" applyFill="1" applyBorder="1" applyAlignment="1">
      <alignment vertical="center" shrinkToFit="1"/>
    </xf>
    <xf numFmtId="3" fontId="15" fillId="34" borderId="10" xfId="0" applyNumberFormat="1" applyFont="1" applyFill="1" applyBorder="1" applyAlignment="1">
      <alignment vertical="center" shrinkToFit="1"/>
    </xf>
    <xf numFmtId="3" fontId="15" fillId="0" borderId="10" xfId="0" applyNumberFormat="1" applyFont="1" applyFill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 shrinkToFit="1"/>
    </xf>
    <xf numFmtId="3" fontId="6" fillId="33" borderId="10" xfId="0" applyNumberFormat="1" applyFont="1" applyFill="1" applyBorder="1" applyAlignment="1">
      <alignment vertical="center" shrinkToFit="1"/>
    </xf>
    <xf numFmtId="3" fontId="6" fillId="34" borderId="10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shrinkToFit="1"/>
    </xf>
    <xf numFmtId="3" fontId="0" fillId="33" borderId="10" xfId="0" applyNumberFormat="1" applyFont="1" applyFill="1" applyBorder="1" applyAlignment="1">
      <alignment vertical="center" shrinkToFit="1"/>
    </xf>
    <xf numFmtId="3" fontId="0" fillId="34" borderId="10" xfId="0" applyNumberFormat="1" applyFont="1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1" fontId="11" fillId="0" borderId="10" xfId="0" applyNumberFormat="1" applyFont="1" applyFill="1" applyBorder="1" applyAlignment="1">
      <alignment vertical="center" wrapText="1" shrinkToFi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9" fontId="15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4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9" fontId="6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vertical="center" wrapText="1" shrinkToFit="1"/>
    </xf>
    <xf numFmtId="3" fontId="16" fillId="0" borderId="10" xfId="0" applyNumberFormat="1" applyFont="1" applyFill="1" applyBorder="1" applyAlignment="1">
      <alignment horizontal="right" vertical="center" shrinkToFit="1"/>
    </xf>
    <xf numFmtId="3" fontId="16" fillId="35" borderId="10" xfId="0" applyNumberFormat="1" applyFont="1" applyFill="1" applyBorder="1" applyAlignment="1">
      <alignment horizontal="right" vertical="center" shrinkToFit="1"/>
    </xf>
    <xf numFmtId="10" fontId="16" fillId="0" borderId="10" xfId="0" applyNumberFormat="1" applyFont="1" applyFill="1" applyBorder="1" applyAlignment="1">
      <alignment vertical="center" shrinkToFi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vertical="center" wrapText="1" shrinkToFit="1"/>
    </xf>
    <xf numFmtId="3" fontId="11" fillId="0" borderId="10" xfId="0" applyNumberFormat="1" applyFont="1" applyFill="1" applyBorder="1" applyAlignment="1">
      <alignment horizontal="right" vertical="center" shrinkToFit="1"/>
    </xf>
    <xf numFmtId="3" fontId="11" fillId="0" borderId="10" xfId="0" applyNumberFormat="1" applyFont="1" applyFill="1" applyBorder="1" applyAlignment="1">
      <alignment vertical="center" shrinkToFit="1"/>
    </xf>
    <xf numFmtId="3" fontId="11" fillId="35" borderId="10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shrinkToFit="1"/>
    </xf>
    <xf numFmtId="3" fontId="7" fillId="0" borderId="10" xfId="0" applyNumberFormat="1" applyFont="1" applyFill="1" applyBorder="1" applyAlignment="1">
      <alignment vertical="center" shrinkToFit="1"/>
    </xf>
    <xf numFmtId="3" fontId="7" fillId="35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17" fillId="34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6" fillId="36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3" fontId="6" fillId="36" borderId="1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vertical="center" shrinkToFit="1"/>
    </xf>
    <xf numFmtId="3" fontId="16" fillId="35" borderId="10" xfId="0" applyNumberFormat="1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shrinkToFit="1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 shrinkToFit="1"/>
    </xf>
    <xf numFmtId="3" fontId="11" fillId="0" borderId="10" xfId="0" applyNumberFormat="1" applyFont="1" applyFill="1" applyBorder="1" applyAlignment="1">
      <alignment vertical="center" shrinkToFit="1"/>
    </xf>
    <xf numFmtId="3" fontId="11" fillId="35" borderId="10" xfId="0" applyNumberFormat="1" applyFont="1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246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5.875" style="1" customWidth="1"/>
    <col min="2" max="2" width="8.25390625" style="26" customWidth="1"/>
    <col min="3" max="3" width="7.25390625" style="23" customWidth="1"/>
    <col min="4" max="4" width="28.125" style="6" customWidth="1"/>
    <col min="5" max="5" width="8.125" style="19" hidden="1" customWidth="1"/>
    <col min="6" max="6" width="6.75390625" style="20" hidden="1" customWidth="1"/>
    <col min="7" max="7" width="4.375" style="18" hidden="1" customWidth="1"/>
    <col min="8" max="8" width="8.125" style="19" hidden="1" customWidth="1"/>
    <col min="9" max="9" width="7.625" style="20" hidden="1" customWidth="1"/>
    <col min="10" max="10" width="4.00390625" style="18" hidden="1" customWidth="1"/>
    <col min="11" max="11" width="8.625" style="19" hidden="1" customWidth="1"/>
    <col min="12" max="12" width="6.75390625" style="20" hidden="1" customWidth="1"/>
    <col min="13" max="13" width="4.00390625" style="18" hidden="1" customWidth="1"/>
    <col min="14" max="14" width="11.25390625" style="21" hidden="1" customWidth="1"/>
    <col min="15" max="15" width="11.125" style="22" hidden="1" customWidth="1"/>
    <col min="16" max="16" width="5.75390625" style="18" hidden="1" customWidth="1"/>
    <col min="17" max="17" width="11.25390625" style="21" hidden="1" customWidth="1"/>
    <col min="18" max="18" width="15.125" style="21" customWidth="1"/>
    <col min="19" max="19" width="13.625" style="21" customWidth="1"/>
    <col min="20" max="20" width="12.25390625" style="21" customWidth="1"/>
    <col min="21" max="16384" width="9.125" style="1" customWidth="1"/>
  </cols>
  <sheetData>
    <row r="1" spans="1:20" s="35" customFormat="1" ht="12">
      <c r="A1" s="31" t="s">
        <v>176</v>
      </c>
      <c r="B1" s="32"/>
      <c r="C1" s="31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4"/>
      <c r="R1" s="32"/>
      <c r="S1" s="32"/>
      <c r="T1" s="32"/>
    </row>
    <row r="2" spans="1:20" s="35" customFormat="1" ht="12">
      <c r="A2" s="31" t="s">
        <v>177</v>
      </c>
      <c r="B2" s="32"/>
      <c r="C2" s="31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4"/>
      <c r="R2" s="32"/>
      <c r="S2" s="32"/>
      <c r="T2" s="32"/>
    </row>
    <row r="3" spans="1:20" s="41" customFormat="1" ht="12">
      <c r="A3" s="31"/>
      <c r="B3" s="36"/>
      <c r="C3" s="37"/>
      <c r="D3" s="46"/>
      <c r="E3" s="38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39"/>
      <c r="S3" s="39"/>
      <c r="T3" s="39"/>
    </row>
    <row r="4" spans="1:20" s="41" customFormat="1" ht="12">
      <c r="A4" s="42"/>
      <c r="B4" s="43"/>
      <c r="C4" s="44"/>
      <c r="D4" s="45" t="s">
        <v>160</v>
      </c>
      <c r="E4" s="38"/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39"/>
      <c r="S4" s="39"/>
      <c r="T4" s="39"/>
    </row>
    <row r="5" spans="1:192" s="4" customFormat="1" ht="15">
      <c r="A5" s="3"/>
      <c r="B5" s="25"/>
      <c r="C5" s="24"/>
      <c r="D5" s="7"/>
      <c r="E5" s="192">
        <v>2007</v>
      </c>
      <c r="F5" s="193"/>
      <c r="G5" s="194"/>
      <c r="H5" s="195">
        <v>2008</v>
      </c>
      <c r="I5" s="196"/>
      <c r="J5" s="196"/>
      <c r="K5" s="196"/>
      <c r="L5" s="196"/>
      <c r="M5" s="196"/>
      <c r="N5" s="191"/>
      <c r="O5" s="191"/>
      <c r="P5" s="191"/>
      <c r="Q5" s="191"/>
      <c r="R5" s="19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</row>
    <row r="6" spans="1:192" s="2" customFormat="1" ht="51.75" customHeight="1">
      <c r="A6" s="52" t="s">
        <v>29</v>
      </c>
      <c r="B6" s="53" t="s">
        <v>32</v>
      </c>
      <c r="C6" s="52" t="s">
        <v>34</v>
      </c>
      <c r="D6" s="54" t="s">
        <v>31</v>
      </c>
      <c r="E6" s="55" t="s">
        <v>81</v>
      </c>
      <c r="F6" s="56" t="s">
        <v>124</v>
      </c>
      <c r="G6" s="57" t="s">
        <v>103</v>
      </c>
      <c r="H6" s="58" t="s">
        <v>107</v>
      </c>
      <c r="I6" s="59" t="s">
        <v>123</v>
      </c>
      <c r="J6" s="57" t="s">
        <v>104</v>
      </c>
      <c r="K6" s="60" t="s">
        <v>108</v>
      </c>
      <c r="L6" s="61" t="s">
        <v>125</v>
      </c>
      <c r="M6" s="57" t="s">
        <v>104</v>
      </c>
      <c r="N6" s="55" t="s">
        <v>109</v>
      </c>
      <c r="O6" s="56" t="s">
        <v>106</v>
      </c>
      <c r="P6" s="57" t="s">
        <v>104</v>
      </c>
      <c r="Q6" s="55" t="s">
        <v>122</v>
      </c>
      <c r="R6" s="55" t="s">
        <v>164</v>
      </c>
      <c r="S6" s="55" t="s">
        <v>161</v>
      </c>
      <c r="T6" s="55" t="s">
        <v>162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s="2" customFormat="1" ht="12.75">
      <c r="A7" s="62">
        <v>1</v>
      </c>
      <c r="B7" s="54">
        <v>2</v>
      </c>
      <c r="C7" s="62">
        <v>3</v>
      </c>
      <c r="D7" s="54">
        <v>4</v>
      </c>
      <c r="E7" s="54"/>
      <c r="F7" s="63"/>
      <c r="G7" s="64"/>
      <c r="H7" s="65"/>
      <c r="I7" s="66"/>
      <c r="J7" s="64"/>
      <c r="K7" s="67"/>
      <c r="L7" s="68"/>
      <c r="M7" s="64"/>
      <c r="N7" s="54"/>
      <c r="O7" s="63"/>
      <c r="P7" s="64"/>
      <c r="Q7" s="54"/>
      <c r="R7" s="54">
        <v>5</v>
      </c>
      <c r="S7" s="54">
        <v>6</v>
      </c>
      <c r="T7" s="54">
        <v>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20" s="5" customFormat="1" ht="12.75">
      <c r="A8" s="69" t="s">
        <v>0</v>
      </c>
      <c r="B8" s="70"/>
      <c r="C8" s="69"/>
      <c r="D8" s="70" t="s">
        <v>3</v>
      </c>
      <c r="E8" s="71">
        <f>E9+E11</f>
        <v>40500</v>
      </c>
      <c r="F8" s="71">
        <f>F9+F11</f>
        <v>40666</v>
      </c>
      <c r="G8" s="72">
        <f>F8/E8</f>
        <v>1</v>
      </c>
      <c r="H8" s="73">
        <f>H9+H11</f>
        <v>45000</v>
      </c>
      <c r="I8" s="73">
        <f>I9+I11</f>
        <v>495</v>
      </c>
      <c r="J8" s="72">
        <f>I8/H8</f>
        <v>0.01</v>
      </c>
      <c r="K8" s="74">
        <f>K9+K11</f>
        <v>45000</v>
      </c>
      <c r="L8" s="74">
        <f>L9+L11</f>
        <v>45601</v>
      </c>
      <c r="M8" s="72">
        <f>L8/K8</f>
        <v>1.01</v>
      </c>
      <c r="N8" s="75">
        <f>N9+N11</f>
        <v>30850</v>
      </c>
      <c r="O8" s="75">
        <f>O9+O11</f>
        <v>3469</v>
      </c>
      <c r="P8" s="72">
        <f>O8/N8</f>
        <v>0.11</v>
      </c>
      <c r="Q8" s="75">
        <f>Q9+Q11</f>
        <v>30850</v>
      </c>
      <c r="R8" s="75">
        <v>25850</v>
      </c>
      <c r="S8" s="75">
        <f>S9+S11</f>
        <v>25517</v>
      </c>
      <c r="T8" s="76">
        <f>S8/R8</f>
        <v>0.987</v>
      </c>
    </row>
    <row r="9" spans="1:20" s="2" customFormat="1" ht="25.5">
      <c r="A9" s="77"/>
      <c r="B9" s="78" t="s">
        <v>1</v>
      </c>
      <c r="C9" s="77"/>
      <c r="D9" s="78" t="s">
        <v>30</v>
      </c>
      <c r="E9" s="79">
        <f>SUM(E10:E10)</f>
        <v>40000</v>
      </c>
      <c r="F9" s="79">
        <f>SUM(F10:F10)</f>
        <v>40000</v>
      </c>
      <c r="G9" s="72">
        <f aca="true" t="shared" si="0" ref="G9:G80">F9/E9</f>
        <v>1</v>
      </c>
      <c r="H9" s="80">
        <f>SUM(H10:H10)</f>
        <v>45000</v>
      </c>
      <c r="I9" s="80">
        <f>SUM(I10:I10)</f>
        <v>0</v>
      </c>
      <c r="J9" s="72">
        <f>I9/H9</f>
        <v>0</v>
      </c>
      <c r="K9" s="81">
        <f>SUM(K10:K10)</f>
        <v>45000</v>
      </c>
      <c r="L9" s="81">
        <f>SUM(L10:L10)</f>
        <v>45000</v>
      </c>
      <c r="M9" s="72">
        <f>L9/K9</f>
        <v>1</v>
      </c>
      <c r="N9" s="82">
        <f>SUM(N10:N10)</f>
        <v>30000</v>
      </c>
      <c r="O9" s="82">
        <f>SUM(O10:O10)</f>
        <v>3000</v>
      </c>
      <c r="P9" s="72">
        <f>O9/N9</f>
        <v>0.1</v>
      </c>
      <c r="Q9" s="82">
        <f>SUM(Q10:Q10)</f>
        <v>30000</v>
      </c>
      <c r="R9" s="82">
        <v>25000</v>
      </c>
      <c r="S9" s="82">
        <f>SUM(S10:S10)</f>
        <v>25000</v>
      </c>
      <c r="T9" s="76">
        <f aca="true" t="shared" si="1" ref="T9:T59">S9/R9</f>
        <v>1</v>
      </c>
    </row>
    <row r="10" spans="1:20" ht="76.5">
      <c r="A10" s="83"/>
      <c r="B10" s="12"/>
      <c r="C10" s="83">
        <v>2110</v>
      </c>
      <c r="D10" s="12" t="s">
        <v>43</v>
      </c>
      <c r="E10" s="84">
        <v>40000</v>
      </c>
      <c r="F10" s="84">
        <v>40000</v>
      </c>
      <c r="G10" s="72">
        <f t="shared" si="0"/>
        <v>1</v>
      </c>
      <c r="H10" s="85">
        <v>45000</v>
      </c>
      <c r="I10" s="85">
        <v>0</v>
      </c>
      <c r="J10" s="72">
        <f>I10/H10</f>
        <v>0</v>
      </c>
      <c r="K10" s="86">
        <v>45000</v>
      </c>
      <c r="L10" s="86">
        <v>45000</v>
      </c>
      <c r="M10" s="72">
        <f>L10/K10</f>
        <v>1</v>
      </c>
      <c r="N10" s="87">
        <v>30000</v>
      </c>
      <c r="O10" s="87">
        <v>3000</v>
      </c>
      <c r="P10" s="72">
        <f>O10/N10</f>
        <v>0.1</v>
      </c>
      <c r="Q10" s="87">
        <v>30000</v>
      </c>
      <c r="R10" s="87">
        <v>25000</v>
      </c>
      <c r="S10" s="87">
        <v>25000</v>
      </c>
      <c r="T10" s="76">
        <f t="shared" si="1"/>
        <v>1</v>
      </c>
    </row>
    <row r="11" spans="1:20" s="2" customFormat="1" ht="12.75">
      <c r="A11" s="77"/>
      <c r="B11" s="78" t="s">
        <v>66</v>
      </c>
      <c r="C11" s="77"/>
      <c r="D11" s="78" t="s">
        <v>67</v>
      </c>
      <c r="E11" s="79">
        <f>SUM(E12:E12)</f>
        <v>500</v>
      </c>
      <c r="F11" s="79">
        <f>SUM(F12:F12)</f>
        <v>666</v>
      </c>
      <c r="G11" s="72">
        <f t="shared" si="0"/>
        <v>1.33</v>
      </c>
      <c r="H11" s="80">
        <f>SUM(H12:H12)</f>
        <v>0</v>
      </c>
      <c r="I11" s="80">
        <f>SUM(I12:I12)</f>
        <v>495</v>
      </c>
      <c r="J11" s="72"/>
      <c r="K11" s="81">
        <f>SUM(K12:K12)</f>
        <v>0</v>
      </c>
      <c r="L11" s="81">
        <f>SUM(L12:L12)</f>
        <v>601</v>
      </c>
      <c r="M11" s="72"/>
      <c r="N11" s="82">
        <f>SUM(N12:N12)</f>
        <v>850</v>
      </c>
      <c r="O11" s="82">
        <f>SUM(O12:O12)</f>
        <v>469</v>
      </c>
      <c r="P11" s="72">
        <f aca="true" t="shared" si="2" ref="P11:P17">O11/N11</f>
        <v>0.55</v>
      </c>
      <c r="Q11" s="82">
        <f>SUM(Q12:Q12)</f>
        <v>850</v>
      </c>
      <c r="R11" s="82">
        <v>850</v>
      </c>
      <c r="S11" s="82">
        <f>SUM(S12:S12)</f>
        <v>517</v>
      </c>
      <c r="T11" s="76">
        <f t="shared" si="1"/>
        <v>0.608</v>
      </c>
    </row>
    <row r="12" spans="1:20" ht="76.5">
      <c r="A12" s="83"/>
      <c r="B12" s="12"/>
      <c r="C12" s="83">
        <v>2360</v>
      </c>
      <c r="D12" s="12" t="s">
        <v>57</v>
      </c>
      <c r="E12" s="84">
        <v>500</v>
      </c>
      <c r="F12" s="84">
        <v>666</v>
      </c>
      <c r="G12" s="72">
        <f t="shared" si="0"/>
        <v>1.33</v>
      </c>
      <c r="H12" s="85">
        <v>0</v>
      </c>
      <c r="I12" s="85">
        <v>495</v>
      </c>
      <c r="J12" s="72"/>
      <c r="K12" s="86">
        <v>0</v>
      </c>
      <c r="L12" s="86">
        <v>601</v>
      </c>
      <c r="M12" s="72"/>
      <c r="N12" s="87">
        <v>850</v>
      </c>
      <c r="O12" s="87">
        <v>469</v>
      </c>
      <c r="P12" s="72">
        <f t="shared" si="2"/>
        <v>0.55</v>
      </c>
      <c r="Q12" s="87">
        <v>850</v>
      </c>
      <c r="R12" s="87">
        <v>850</v>
      </c>
      <c r="S12" s="87">
        <v>517</v>
      </c>
      <c r="T12" s="76">
        <f t="shared" si="1"/>
        <v>0.608</v>
      </c>
    </row>
    <row r="13" spans="1:20" s="5" customFormat="1" ht="12.75">
      <c r="A13" s="69" t="s">
        <v>2</v>
      </c>
      <c r="B13" s="70"/>
      <c r="C13" s="69"/>
      <c r="D13" s="70" t="s">
        <v>4</v>
      </c>
      <c r="E13" s="71">
        <f>E14</f>
        <v>266996</v>
      </c>
      <c r="F13" s="71">
        <f>F14</f>
        <v>263519</v>
      </c>
      <c r="G13" s="72">
        <f t="shared" si="0"/>
        <v>0.99</v>
      </c>
      <c r="H13" s="73">
        <f>H14</f>
        <v>265000</v>
      </c>
      <c r="I13" s="73">
        <f>I14</f>
        <v>130071</v>
      </c>
      <c r="J13" s="72">
        <f aca="true" t="shared" si="3" ref="J13:J24">I13/H13</f>
        <v>0.49</v>
      </c>
      <c r="K13" s="74">
        <f>K14</f>
        <v>265000</v>
      </c>
      <c r="L13" s="74">
        <f>L14</f>
        <v>262759</v>
      </c>
      <c r="M13" s="72">
        <f aca="true" t="shared" si="4" ref="M13:M24">L13/K13</f>
        <v>0.99</v>
      </c>
      <c r="N13" s="75">
        <f>N14</f>
        <v>276000</v>
      </c>
      <c r="O13" s="75">
        <f>O14</f>
        <v>136898</v>
      </c>
      <c r="P13" s="72">
        <f t="shared" si="2"/>
        <v>0.5</v>
      </c>
      <c r="Q13" s="75">
        <f>Q14</f>
        <v>276000</v>
      </c>
      <c r="R13" s="75">
        <v>285000</v>
      </c>
      <c r="S13" s="75">
        <f>S14</f>
        <v>283383</v>
      </c>
      <c r="T13" s="76">
        <f t="shared" si="1"/>
        <v>0.994</v>
      </c>
    </row>
    <row r="14" spans="1:20" s="5" customFormat="1" ht="12.75">
      <c r="A14" s="69"/>
      <c r="B14" s="78" t="s">
        <v>38</v>
      </c>
      <c r="C14" s="77"/>
      <c r="D14" s="78" t="s">
        <v>39</v>
      </c>
      <c r="E14" s="79">
        <f>SUM(E15:E15)</f>
        <v>266996</v>
      </c>
      <c r="F14" s="79">
        <f>SUM(F15:F15)</f>
        <v>263519</v>
      </c>
      <c r="G14" s="72">
        <f t="shared" si="0"/>
        <v>0.99</v>
      </c>
      <c r="H14" s="80">
        <f>SUM(H15:H15)</f>
        <v>265000</v>
      </c>
      <c r="I14" s="80">
        <f>SUM(I15:I15)</f>
        <v>130071</v>
      </c>
      <c r="J14" s="72">
        <f t="shared" si="3"/>
        <v>0.49</v>
      </c>
      <c r="K14" s="81">
        <f>SUM(K15:K15)</f>
        <v>265000</v>
      </c>
      <c r="L14" s="81">
        <f>SUM(L15:L15)</f>
        <v>262759</v>
      </c>
      <c r="M14" s="72">
        <f t="shared" si="4"/>
        <v>0.99</v>
      </c>
      <c r="N14" s="82">
        <f>SUM(N15:N15)</f>
        <v>276000</v>
      </c>
      <c r="O14" s="82">
        <f>SUM(O15:O15)</f>
        <v>136898</v>
      </c>
      <c r="P14" s="72">
        <f t="shared" si="2"/>
        <v>0.5</v>
      </c>
      <c r="Q14" s="82">
        <f>SUM(Q15:Q15)</f>
        <v>276000</v>
      </c>
      <c r="R14" s="82">
        <v>285000</v>
      </c>
      <c r="S14" s="82">
        <f>SUM(S15:S15)</f>
        <v>283383</v>
      </c>
      <c r="T14" s="76">
        <f t="shared" si="1"/>
        <v>0.994</v>
      </c>
    </row>
    <row r="15" spans="1:20" ht="81" customHeight="1">
      <c r="A15" s="83"/>
      <c r="B15" s="12"/>
      <c r="C15" s="88">
        <v>2700</v>
      </c>
      <c r="D15" s="12" t="s">
        <v>42</v>
      </c>
      <c r="E15" s="84">
        <v>266996</v>
      </c>
      <c r="F15" s="84">
        <v>263519</v>
      </c>
      <c r="G15" s="72">
        <f t="shared" si="0"/>
        <v>0.99</v>
      </c>
      <c r="H15" s="85">
        <v>265000</v>
      </c>
      <c r="I15" s="85">
        <v>130071</v>
      </c>
      <c r="J15" s="72">
        <f t="shared" si="3"/>
        <v>0.49</v>
      </c>
      <c r="K15" s="86">
        <v>265000</v>
      </c>
      <c r="L15" s="86">
        <v>262759</v>
      </c>
      <c r="M15" s="72">
        <f t="shared" si="4"/>
        <v>0.99</v>
      </c>
      <c r="N15" s="87">
        <v>276000</v>
      </c>
      <c r="O15" s="87">
        <v>136898</v>
      </c>
      <c r="P15" s="72">
        <f t="shared" si="2"/>
        <v>0.5</v>
      </c>
      <c r="Q15" s="87">
        <v>276000</v>
      </c>
      <c r="R15" s="87">
        <v>285000</v>
      </c>
      <c r="S15" s="87">
        <v>283383</v>
      </c>
      <c r="T15" s="76">
        <f t="shared" si="1"/>
        <v>0.994</v>
      </c>
    </row>
    <row r="16" spans="1:20" s="8" customFormat="1" ht="12.75">
      <c r="A16" s="89">
        <v>600</v>
      </c>
      <c r="B16" s="89"/>
      <c r="C16" s="90"/>
      <c r="D16" s="91" t="s">
        <v>76</v>
      </c>
      <c r="E16" s="92">
        <f>SUM(E17)</f>
        <v>76049</v>
      </c>
      <c r="F16" s="92">
        <f>SUM(F17)</f>
        <v>75955</v>
      </c>
      <c r="G16" s="72">
        <f t="shared" si="0"/>
        <v>1</v>
      </c>
      <c r="H16" s="93">
        <f>SUM(H17)</f>
        <v>790418</v>
      </c>
      <c r="I16" s="93">
        <f>SUM(I17)</f>
        <v>0</v>
      </c>
      <c r="J16" s="72">
        <f t="shared" si="3"/>
        <v>0</v>
      </c>
      <c r="K16" s="94">
        <f>SUM(K17)</f>
        <v>325000</v>
      </c>
      <c r="L16" s="94">
        <f>SUM(L17)</f>
        <v>325000</v>
      </c>
      <c r="M16" s="72">
        <f t="shared" si="4"/>
        <v>1</v>
      </c>
      <c r="N16" s="95">
        <f>SUM(N17)</f>
        <v>1810000</v>
      </c>
      <c r="O16" s="95">
        <f>SUM(O17)</f>
        <v>0</v>
      </c>
      <c r="P16" s="72">
        <f t="shared" si="2"/>
        <v>0</v>
      </c>
      <c r="Q16" s="95">
        <f>SUM(Q17)</f>
        <v>1810000</v>
      </c>
      <c r="R16" s="95">
        <v>3926458</v>
      </c>
      <c r="S16" s="95">
        <f>SUM(S17)</f>
        <v>4019266</v>
      </c>
      <c r="T16" s="76">
        <f t="shared" si="1"/>
        <v>1.024</v>
      </c>
    </row>
    <row r="17" spans="1:20" s="8" customFormat="1" ht="12.75">
      <c r="A17" s="96"/>
      <c r="B17" s="96">
        <v>60014</v>
      </c>
      <c r="C17" s="97"/>
      <c r="D17" s="13" t="s">
        <v>77</v>
      </c>
      <c r="E17" s="98">
        <f>SUM(E24:E26)</f>
        <v>76049</v>
      </c>
      <c r="F17" s="98">
        <f>SUM(F24:F26)</f>
        <v>75955</v>
      </c>
      <c r="G17" s="72">
        <f t="shared" si="0"/>
        <v>1</v>
      </c>
      <c r="H17" s="99">
        <f>SUM(H24:H33)</f>
        <v>790418</v>
      </c>
      <c r="I17" s="99">
        <f>SUM(I24:I26)</f>
        <v>0</v>
      </c>
      <c r="J17" s="72">
        <f t="shared" si="3"/>
        <v>0</v>
      </c>
      <c r="K17" s="100">
        <f>SUM(K24:K26)</f>
        <v>325000</v>
      </c>
      <c r="L17" s="100">
        <f>SUM(L24:L26)</f>
        <v>325000</v>
      </c>
      <c r="M17" s="72">
        <f t="shared" si="4"/>
        <v>1</v>
      </c>
      <c r="N17" s="101">
        <f>SUM(N24:N26)</f>
        <v>1810000</v>
      </c>
      <c r="O17" s="101">
        <f>SUM(O24:O24)</f>
        <v>0</v>
      </c>
      <c r="P17" s="72">
        <f t="shared" si="2"/>
        <v>0</v>
      </c>
      <c r="Q17" s="101">
        <f>SUM(Q24:Q26)</f>
        <v>1810000</v>
      </c>
      <c r="R17" s="101">
        <v>3926458</v>
      </c>
      <c r="S17" s="101">
        <f>SUM(S18:S26)</f>
        <v>4019266</v>
      </c>
      <c r="T17" s="76">
        <f t="shared" si="1"/>
        <v>1.024</v>
      </c>
    </row>
    <row r="18" spans="1:20" s="8" customFormat="1" ht="12.75">
      <c r="A18" s="96"/>
      <c r="B18" s="96"/>
      <c r="C18" s="102" t="s">
        <v>168</v>
      </c>
      <c r="D18" s="15" t="s">
        <v>174</v>
      </c>
      <c r="E18" s="98"/>
      <c r="F18" s="98"/>
      <c r="G18" s="72"/>
      <c r="H18" s="99"/>
      <c r="I18" s="99"/>
      <c r="J18" s="72"/>
      <c r="K18" s="100"/>
      <c r="L18" s="100"/>
      <c r="M18" s="72"/>
      <c r="N18" s="101"/>
      <c r="O18" s="101"/>
      <c r="P18" s="72"/>
      <c r="Q18" s="101"/>
      <c r="R18" s="101"/>
      <c r="S18" s="87">
        <v>79</v>
      </c>
      <c r="T18" s="76"/>
    </row>
    <row r="19" spans="1:20" s="8" customFormat="1" ht="102">
      <c r="A19" s="96"/>
      <c r="B19" s="96"/>
      <c r="C19" s="83" t="s">
        <v>46</v>
      </c>
      <c r="D19" s="12" t="s">
        <v>44</v>
      </c>
      <c r="E19" s="98"/>
      <c r="F19" s="98"/>
      <c r="G19" s="72"/>
      <c r="H19" s="99"/>
      <c r="I19" s="99"/>
      <c r="J19" s="72"/>
      <c r="K19" s="100"/>
      <c r="L19" s="100"/>
      <c r="M19" s="72"/>
      <c r="N19" s="101"/>
      <c r="O19" s="101"/>
      <c r="P19" s="72"/>
      <c r="Q19" s="101"/>
      <c r="R19" s="101"/>
      <c r="S19" s="87">
        <v>975</v>
      </c>
      <c r="T19" s="76"/>
    </row>
    <row r="20" spans="1:20" s="8" customFormat="1" ht="12.75">
      <c r="A20" s="96"/>
      <c r="B20" s="96"/>
      <c r="C20" s="83" t="s">
        <v>49</v>
      </c>
      <c r="D20" s="12" t="s">
        <v>69</v>
      </c>
      <c r="E20" s="98"/>
      <c r="F20" s="98"/>
      <c r="G20" s="72"/>
      <c r="H20" s="99"/>
      <c r="I20" s="99"/>
      <c r="J20" s="72"/>
      <c r="K20" s="100"/>
      <c r="L20" s="100"/>
      <c r="M20" s="72"/>
      <c r="N20" s="101"/>
      <c r="O20" s="101"/>
      <c r="P20" s="72"/>
      <c r="Q20" s="101"/>
      <c r="R20" s="101"/>
      <c r="S20" s="87">
        <v>4848</v>
      </c>
      <c r="T20" s="76"/>
    </row>
    <row r="21" spans="1:20" s="8" customFormat="1" ht="12.75">
      <c r="A21" s="96"/>
      <c r="B21" s="96"/>
      <c r="C21" s="83" t="s">
        <v>48</v>
      </c>
      <c r="D21" s="12" t="s">
        <v>70</v>
      </c>
      <c r="E21" s="98"/>
      <c r="F21" s="98"/>
      <c r="G21" s="72"/>
      <c r="H21" s="99"/>
      <c r="I21" s="99"/>
      <c r="J21" s="72"/>
      <c r="K21" s="100"/>
      <c r="L21" s="100"/>
      <c r="M21" s="72"/>
      <c r="N21" s="101"/>
      <c r="O21" s="101"/>
      <c r="P21" s="72"/>
      <c r="Q21" s="101"/>
      <c r="R21" s="101"/>
      <c r="S21" s="87">
        <v>2472</v>
      </c>
      <c r="T21" s="76"/>
    </row>
    <row r="22" spans="1:20" s="8" customFormat="1" ht="12.75">
      <c r="A22" s="96"/>
      <c r="B22" s="96"/>
      <c r="C22" s="102" t="s">
        <v>92</v>
      </c>
      <c r="D22" s="12" t="s">
        <v>99</v>
      </c>
      <c r="E22" s="98"/>
      <c r="F22" s="98"/>
      <c r="G22" s="72"/>
      <c r="H22" s="99"/>
      <c r="I22" s="99"/>
      <c r="J22" s="72"/>
      <c r="K22" s="100"/>
      <c r="L22" s="100"/>
      <c r="M22" s="72"/>
      <c r="N22" s="101"/>
      <c r="O22" s="101"/>
      <c r="P22" s="72"/>
      <c r="Q22" s="101"/>
      <c r="R22" s="101"/>
      <c r="S22" s="87">
        <v>2538</v>
      </c>
      <c r="T22" s="76"/>
    </row>
    <row r="23" spans="1:20" s="8" customFormat="1" ht="91.5" customHeight="1">
      <c r="A23" s="96"/>
      <c r="B23" s="96"/>
      <c r="C23" s="102" t="s">
        <v>169</v>
      </c>
      <c r="D23" s="12" t="s">
        <v>180</v>
      </c>
      <c r="E23" s="98"/>
      <c r="F23" s="98"/>
      <c r="G23" s="72"/>
      <c r="H23" s="99"/>
      <c r="I23" s="99"/>
      <c r="J23" s="72"/>
      <c r="K23" s="100"/>
      <c r="L23" s="100"/>
      <c r="M23" s="72"/>
      <c r="N23" s="101"/>
      <c r="O23" s="101"/>
      <c r="P23" s="72"/>
      <c r="Q23" s="101"/>
      <c r="R23" s="101"/>
      <c r="S23" s="87">
        <v>109706</v>
      </c>
      <c r="T23" s="76"/>
    </row>
    <row r="24" spans="1:20" s="9" customFormat="1" ht="76.5">
      <c r="A24" s="103"/>
      <c r="B24" s="103"/>
      <c r="C24" s="104">
        <v>6610</v>
      </c>
      <c r="D24" s="15" t="s">
        <v>88</v>
      </c>
      <c r="E24" s="105">
        <v>27825</v>
      </c>
      <c r="F24" s="105">
        <v>27826</v>
      </c>
      <c r="G24" s="72">
        <f t="shared" si="0"/>
        <v>1</v>
      </c>
      <c r="H24" s="106">
        <v>132500</v>
      </c>
      <c r="I24" s="106">
        <v>0</v>
      </c>
      <c r="J24" s="72">
        <f t="shared" si="3"/>
        <v>0</v>
      </c>
      <c r="K24" s="107">
        <v>325000</v>
      </c>
      <c r="L24" s="107">
        <v>325000</v>
      </c>
      <c r="M24" s="72">
        <f t="shared" si="4"/>
        <v>1</v>
      </c>
      <c r="N24" s="108">
        <v>1810000</v>
      </c>
      <c r="O24" s="108">
        <v>0</v>
      </c>
      <c r="P24" s="72">
        <f aca="true" t="shared" si="5" ref="P24:P30">O24/N24</f>
        <v>0</v>
      </c>
      <c r="Q24" s="108">
        <v>1810000</v>
      </c>
      <c r="R24" s="108">
        <v>631757</v>
      </c>
      <c r="S24" s="108">
        <v>631758</v>
      </c>
      <c r="T24" s="76">
        <f t="shared" si="1"/>
        <v>1</v>
      </c>
    </row>
    <row r="25" spans="1:20" s="9" customFormat="1" ht="76.5" customHeight="1">
      <c r="A25" s="103"/>
      <c r="B25" s="103"/>
      <c r="C25" s="104">
        <v>6300</v>
      </c>
      <c r="D25" s="15" t="s">
        <v>114</v>
      </c>
      <c r="E25" s="105"/>
      <c r="F25" s="105"/>
      <c r="G25" s="72"/>
      <c r="H25" s="106"/>
      <c r="I25" s="106"/>
      <c r="J25" s="72"/>
      <c r="K25" s="107"/>
      <c r="L25" s="107"/>
      <c r="M25" s="72"/>
      <c r="N25" s="108"/>
      <c r="O25" s="108"/>
      <c r="P25" s="72"/>
      <c r="Q25" s="108"/>
      <c r="R25" s="108">
        <v>690757</v>
      </c>
      <c r="S25" s="108">
        <v>662947</v>
      </c>
      <c r="T25" s="76">
        <f t="shared" si="1"/>
        <v>0.96</v>
      </c>
    </row>
    <row r="26" spans="1:20" ht="63.75">
      <c r="A26" s="83"/>
      <c r="B26" s="89"/>
      <c r="C26" s="104">
        <v>6430</v>
      </c>
      <c r="D26" s="12" t="s">
        <v>126</v>
      </c>
      <c r="E26" s="105">
        <v>48224</v>
      </c>
      <c r="F26" s="105">
        <v>48129</v>
      </c>
      <c r="G26" s="72">
        <f t="shared" si="0"/>
        <v>1</v>
      </c>
      <c r="H26" s="106"/>
      <c r="I26" s="106"/>
      <c r="J26" s="72"/>
      <c r="K26" s="107"/>
      <c r="L26" s="107"/>
      <c r="M26" s="72"/>
      <c r="N26" s="108"/>
      <c r="O26" s="108"/>
      <c r="P26" s="72"/>
      <c r="Q26" s="108"/>
      <c r="R26" s="108">
        <v>2603944</v>
      </c>
      <c r="S26" s="108">
        <v>2603943</v>
      </c>
      <c r="T26" s="76">
        <f t="shared" si="1"/>
        <v>1</v>
      </c>
    </row>
    <row r="27" spans="1:20" s="5" customFormat="1" ht="25.5">
      <c r="A27" s="69">
        <v>700</v>
      </c>
      <c r="B27" s="70"/>
      <c r="C27" s="69"/>
      <c r="D27" s="70" t="s">
        <v>5</v>
      </c>
      <c r="E27" s="71">
        <f>SUM(E28:E28)</f>
        <v>322005</v>
      </c>
      <c r="F27" s="71">
        <f>SUM(F28:F28)</f>
        <v>383795</v>
      </c>
      <c r="G27" s="72">
        <f t="shared" si="0"/>
        <v>1.19</v>
      </c>
      <c r="H27" s="73">
        <f>SUM(H28:H28)</f>
        <v>219306</v>
      </c>
      <c r="I27" s="73">
        <f>SUM(I28:I28)</f>
        <v>196650</v>
      </c>
      <c r="J27" s="72">
        <f>I27/H27</f>
        <v>0.9</v>
      </c>
      <c r="K27" s="74">
        <f>SUM(K28:K28)</f>
        <v>406906</v>
      </c>
      <c r="L27" s="74">
        <f>SUM(L28:L28)</f>
        <v>423013</v>
      </c>
      <c r="M27" s="72">
        <f>L27/K27</f>
        <v>1.04</v>
      </c>
      <c r="N27" s="75">
        <f>SUM(N28:N28)</f>
        <v>227605</v>
      </c>
      <c r="O27" s="75">
        <f>SUM(O28:O28)</f>
        <v>189324</v>
      </c>
      <c r="P27" s="72">
        <f t="shared" si="5"/>
        <v>0.83</v>
      </c>
      <c r="Q27" s="75">
        <f>SUM(Q28:Q28)</f>
        <v>299905</v>
      </c>
      <c r="R27" s="75">
        <v>1960375</v>
      </c>
      <c r="S27" s="75">
        <f>SUM(S28:S28)</f>
        <v>1927890</v>
      </c>
      <c r="T27" s="76">
        <f t="shared" si="1"/>
        <v>0.983</v>
      </c>
    </row>
    <row r="28" spans="1:20" s="2" customFormat="1" ht="25.5">
      <c r="A28" s="77"/>
      <c r="B28" s="78">
        <v>70005</v>
      </c>
      <c r="C28" s="77"/>
      <c r="D28" s="78" t="s">
        <v>6</v>
      </c>
      <c r="E28" s="79">
        <f>SUM(E29:E33)</f>
        <v>322005</v>
      </c>
      <c r="F28" s="79">
        <f>SUM(F29:F33)</f>
        <v>383795</v>
      </c>
      <c r="G28" s="72">
        <f t="shared" si="0"/>
        <v>1.19</v>
      </c>
      <c r="H28" s="80">
        <f>SUM(H29:H33)</f>
        <v>219306</v>
      </c>
      <c r="I28" s="80">
        <f>SUM(I29:I33)</f>
        <v>196650</v>
      </c>
      <c r="J28" s="72">
        <f>I28/H28</f>
        <v>0.9</v>
      </c>
      <c r="K28" s="81">
        <f>SUM(K29:K33)</f>
        <v>406906</v>
      </c>
      <c r="L28" s="81">
        <f>SUM(L29:L33)</f>
        <v>423013</v>
      </c>
      <c r="M28" s="72">
        <f>L28/K28</f>
        <v>1.04</v>
      </c>
      <c r="N28" s="82">
        <f>SUM(N29:N33)</f>
        <v>227605</v>
      </c>
      <c r="O28" s="82">
        <f>SUM(O29:O33)</f>
        <v>189324</v>
      </c>
      <c r="P28" s="72">
        <f t="shared" si="5"/>
        <v>0.83</v>
      </c>
      <c r="Q28" s="82">
        <f>SUM(Q29:Q33)</f>
        <v>299905</v>
      </c>
      <c r="R28" s="82">
        <v>1960375</v>
      </c>
      <c r="S28" s="82">
        <f>SUM(S29:S33)</f>
        <v>1927890</v>
      </c>
      <c r="T28" s="76">
        <f t="shared" si="1"/>
        <v>0.983</v>
      </c>
    </row>
    <row r="29" spans="1:20" ht="38.25">
      <c r="A29" s="83"/>
      <c r="B29" s="12"/>
      <c r="C29" s="83" t="s">
        <v>85</v>
      </c>
      <c r="D29" s="12" t="s">
        <v>62</v>
      </c>
      <c r="E29" s="84">
        <v>5000</v>
      </c>
      <c r="F29" s="84">
        <v>5302</v>
      </c>
      <c r="G29" s="72">
        <f t="shared" si="0"/>
        <v>1.06</v>
      </c>
      <c r="H29" s="85">
        <v>0</v>
      </c>
      <c r="I29" s="85">
        <v>8339</v>
      </c>
      <c r="J29" s="72"/>
      <c r="K29" s="86">
        <v>0</v>
      </c>
      <c r="L29" s="86">
        <v>8496</v>
      </c>
      <c r="M29" s="72"/>
      <c r="N29" s="87">
        <v>8700</v>
      </c>
      <c r="O29" s="87">
        <v>9437</v>
      </c>
      <c r="P29" s="72">
        <f t="shared" si="5"/>
        <v>1.08</v>
      </c>
      <c r="Q29" s="87">
        <v>10000</v>
      </c>
      <c r="R29" s="87">
        <v>65633</v>
      </c>
      <c r="S29" s="87">
        <v>61752</v>
      </c>
      <c r="T29" s="76">
        <f t="shared" si="1"/>
        <v>0.941</v>
      </c>
    </row>
    <row r="30" spans="1:20" ht="102">
      <c r="A30" s="83"/>
      <c r="B30" s="12"/>
      <c r="C30" s="83" t="s">
        <v>46</v>
      </c>
      <c r="D30" s="12" t="s">
        <v>44</v>
      </c>
      <c r="E30" s="84">
        <v>38000</v>
      </c>
      <c r="F30" s="84">
        <v>39262</v>
      </c>
      <c r="G30" s="72">
        <f t="shared" si="0"/>
        <v>1.03</v>
      </c>
      <c r="H30" s="85">
        <v>37000</v>
      </c>
      <c r="I30" s="85">
        <v>17551</v>
      </c>
      <c r="J30" s="72">
        <f>I30/H30</f>
        <v>0.47</v>
      </c>
      <c r="K30" s="86">
        <v>37000</v>
      </c>
      <c r="L30" s="86">
        <v>34360</v>
      </c>
      <c r="M30" s="72">
        <f>L30/K30</f>
        <v>0.93</v>
      </c>
      <c r="N30" s="87">
        <v>34000</v>
      </c>
      <c r="O30" s="87">
        <v>15118</v>
      </c>
      <c r="P30" s="72">
        <f t="shared" si="5"/>
        <v>0.44</v>
      </c>
      <c r="Q30" s="87">
        <v>34000</v>
      </c>
      <c r="R30" s="87">
        <v>1540300</v>
      </c>
      <c r="S30" s="87">
        <v>1486526</v>
      </c>
      <c r="T30" s="76">
        <f t="shared" si="1"/>
        <v>0.965</v>
      </c>
    </row>
    <row r="31" spans="1:20" ht="12.75">
      <c r="A31" s="83"/>
      <c r="B31" s="12"/>
      <c r="C31" s="102" t="s">
        <v>92</v>
      </c>
      <c r="D31" s="12" t="s">
        <v>99</v>
      </c>
      <c r="E31" s="84"/>
      <c r="F31" s="84"/>
      <c r="G31" s="72"/>
      <c r="H31" s="85">
        <v>0</v>
      </c>
      <c r="I31" s="85">
        <v>11280</v>
      </c>
      <c r="J31" s="72"/>
      <c r="K31" s="86">
        <v>0</v>
      </c>
      <c r="L31" s="86">
        <v>12335</v>
      </c>
      <c r="M31" s="72"/>
      <c r="N31" s="87">
        <v>0</v>
      </c>
      <c r="O31" s="87">
        <v>714</v>
      </c>
      <c r="P31" s="72"/>
      <c r="Q31" s="87">
        <v>1000</v>
      </c>
      <c r="R31" s="87">
        <v>31000</v>
      </c>
      <c r="S31" s="87">
        <v>25631</v>
      </c>
      <c r="T31" s="76">
        <f t="shared" si="1"/>
        <v>0.827</v>
      </c>
    </row>
    <row r="32" spans="1:20" ht="76.5">
      <c r="A32" s="83"/>
      <c r="B32" s="12"/>
      <c r="C32" s="83">
        <v>2110</v>
      </c>
      <c r="D32" s="12" t="s">
        <v>43</v>
      </c>
      <c r="E32" s="84">
        <v>184005</v>
      </c>
      <c r="F32" s="84">
        <v>183995</v>
      </c>
      <c r="G32" s="72">
        <f t="shared" si="0"/>
        <v>1</v>
      </c>
      <c r="H32" s="85">
        <v>50306</v>
      </c>
      <c r="I32" s="85">
        <v>31809</v>
      </c>
      <c r="J32" s="72">
        <f aca="true" t="shared" si="6" ref="J32:J39">I32/H32</f>
        <v>0.63</v>
      </c>
      <c r="K32" s="86">
        <v>237906</v>
      </c>
      <c r="L32" s="86">
        <v>237899</v>
      </c>
      <c r="M32" s="72">
        <f aca="true" t="shared" si="7" ref="M32:M39">L32/K32</f>
        <v>1</v>
      </c>
      <c r="N32" s="87">
        <v>84905</v>
      </c>
      <c r="O32" s="87">
        <v>5125</v>
      </c>
      <c r="P32" s="72">
        <f aca="true" t="shared" si="8" ref="P32:P39">O32/N32</f>
        <v>0.06</v>
      </c>
      <c r="Q32" s="87">
        <v>84905</v>
      </c>
      <c r="R32" s="87">
        <v>141200</v>
      </c>
      <c r="S32" s="87">
        <v>127229</v>
      </c>
      <c r="T32" s="76">
        <f t="shared" si="1"/>
        <v>0.901</v>
      </c>
    </row>
    <row r="33" spans="1:20" ht="76.5">
      <c r="A33" s="83"/>
      <c r="B33" s="12"/>
      <c r="C33" s="83">
        <v>2360</v>
      </c>
      <c r="D33" s="12" t="s">
        <v>57</v>
      </c>
      <c r="E33" s="84">
        <v>95000</v>
      </c>
      <c r="F33" s="84">
        <v>155236</v>
      </c>
      <c r="G33" s="72">
        <f t="shared" si="0"/>
        <v>1.63</v>
      </c>
      <c r="H33" s="85">
        <v>132000</v>
      </c>
      <c r="I33" s="85">
        <v>127671</v>
      </c>
      <c r="J33" s="72">
        <f t="shared" si="6"/>
        <v>0.97</v>
      </c>
      <c r="K33" s="86">
        <v>132000</v>
      </c>
      <c r="L33" s="86">
        <v>129923</v>
      </c>
      <c r="M33" s="72">
        <f t="shared" si="7"/>
        <v>0.98</v>
      </c>
      <c r="N33" s="87">
        <v>100000</v>
      </c>
      <c r="O33" s="87">
        <v>158930</v>
      </c>
      <c r="P33" s="72">
        <f t="shared" si="8"/>
        <v>1.59</v>
      </c>
      <c r="Q33" s="87">
        <v>170000</v>
      </c>
      <c r="R33" s="87">
        <v>182242</v>
      </c>
      <c r="S33" s="87">
        <v>226752</v>
      </c>
      <c r="T33" s="76">
        <f t="shared" si="1"/>
        <v>1.244</v>
      </c>
    </row>
    <row r="34" spans="1:20" s="5" customFormat="1" ht="12.75">
      <c r="A34" s="69">
        <v>710</v>
      </c>
      <c r="B34" s="70"/>
      <c r="C34" s="69"/>
      <c r="D34" s="70" t="s">
        <v>7</v>
      </c>
      <c r="E34" s="71">
        <f>E39+E35+E37</f>
        <v>352263</v>
      </c>
      <c r="F34" s="71">
        <f>F39+F35+F37</f>
        <v>352263</v>
      </c>
      <c r="G34" s="72">
        <f t="shared" si="0"/>
        <v>1</v>
      </c>
      <c r="H34" s="73">
        <f>H39+H35+H37</f>
        <v>490800</v>
      </c>
      <c r="I34" s="73">
        <f>I39+I35+I37</f>
        <v>225636</v>
      </c>
      <c r="J34" s="72">
        <f t="shared" si="6"/>
        <v>0.46</v>
      </c>
      <c r="K34" s="74">
        <f>K39+K35+K37</f>
        <v>522340</v>
      </c>
      <c r="L34" s="74">
        <f>L39+L35+L37</f>
        <v>523810</v>
      </c>
      <c r="M34" s="72">
        <f t="shared" si="7"/>
        <v>1</v>
      </c>
      <c r="N34" s="75">
        <f>N39+N35+N37</f>
        <v>561400</v>
      </c>
      <c r="O34" s="75">
        <f>O39+O35+O37</f>
        <v>245116</v>
      </c>
      <c r="P34" s="72">
        <f t="shared" si="8"/>
        <v>0.44</v>
      </c>
      <c r="Q34" s="75">
        <f>Q39+Q35+Q37</f>
        <v>561400</v>
      </c>
      <c r="R34" s="75">
        <v>548963</v>
      </c>
      <c r="S34" s="75">
        <f>S35+S37+S39+S44</f>
        <v>549805</v>
      </c>
      <c r="T34" s="76">
        <f t="shared" si="1"/>
        <v>1.002</v>
      </c>
    </row>
    <row r="35" spans="1:20" s="2" customFormat="1" ht="25.5">
      <c r="A35" s="77"/>
      <c r="B35" s="78">
        <v>71013</v>
      </c>
      <c r="C35" s="77"/>
      <c r="D35" s="78" t="s">
        <v>8</v>
      </c>
      <c r="E35" s="79">
        <f>SUM(E36:E36)</f>
        <v>35000</v>
      </c>
      <c r="F35" s="79">
        <f>SUM(F36:F36)</f>
        <v>35000</v>
      </c>
      <c r="G35" s="72">
        <f t="shared" si="0"/>
        <v>1</v>
      </c>
      <c r="H35" s="80">
        <f>SUM(H36:H36)</f>
        <v>50000</v>
      </c>
      <c r="I35" s="80">
        <f>SUM(I36:I36)</f>
        <v>0</v>
      </c>
      <c r="J35" s="72">
        <f t="shared" si="6"/>
        <v>0</v>
      </c>
      <c r="K35" s="81">
        <f>SUM(K36:K36)</f>
        <v>50000</v>
      </c>
      <c r="L35" s="81">
        <f>SUM(L36:L36)</f>
        <v>50000</v>
      </c>
      <c r="M35" s="72">
        <f t="shared" si="7"/>
        <v>1</v>
      </c>
      <c r="N35" s="82">
        <f>SUM(N36:N36)</f>
        <v>70000</v>
      </c>
      <c r="O35" s="82">
        <f>SUM(O36:O36)</f>
        <v>0</v>
      </c>
      <c r="P35" s="72">
        <f t="shared" si="8"/>
        <v>0</v>
      </c>
      <c r="Q35" s="82">
        <f>SUM(Q36:Q36)</f>
        <v>70000</v>
      </c>
      <c r="R35" s="82">
        <v>69113</v>
      </c>
      <c r="S35" s="82">
        <f>SUM(S36:S36)</f>
        <v>69113</v>
      </c>
      <c r="T35" s="76">
        <f t="shared" si="1"/>
        <v>1</v>
      </c>
    </row>
    <row r="36" spans="1:20" ht="76.5">
      <c r="A36" s="83"/>
      <c r="B36" s="12"/>
      <c r="C36" s="83">
        <v>2110</v>
      </c>
      <c r="D36" s="12" t="s">
        <v>43</v>
      </c>
      <c r="E36" s="84">
        <v>35000</v>
      </c>
      <c r="F36" s="84">
        <v>35000</v>
      </c>
      <c r="G36" s="72">
        <f t="shared" si="0"/>
        <v>1</v>
      </c>
      <c r="H36" s="85">
        <v>50000</v>
      </c>
      <c r="I36" s="85">
        <v>0</v>
      </c>
      <c r="J36" s="72">
        <f t="shared" si="6"/>
        <v>0</v>
      </c>
      <c r="K36" s="86">
        <v>50000</v>
      </c>
      <c r="L36" s="86">
        <v>50000</v>
      </c>
      <c r="M36" s="72">
        <f t="shared" si="7"/>
        <v>1</v>
      </c>
      <c r="N36" s="87">
        <v>70000</v>
      </c>
      <c r="O36" s="87">
        <v>0</v>
      </c>
      <c r="P36" s="72">
        <f t="shared" si="8"/>
        <v>0</v>
      </c>
      <c r="Q36" s="87">
        <v>70000</v>
      </c>
      <c r="R36" s="87">
        <v>69113</v>
      </c>
      <c r="S36" s="87">
        <v>69113</v>
      </c>
      <c r="T36" s="76">
        <f t="shared" si="1"/>
        <v>1</v>
      </c>
    </row>
    <row r="37" spans="1:20" s="2" customFormat="1" ht="25.5">
      <c r="A37" s="77"/>
      <c r="B37" s="78">
        <v>71014</v>
      </c>
      <c r="C37" s="77"/>
      <c r="D37" s="78" t="s">
        <v>72</v>
      </c>
      <c r="E37" s="79">
        <f>SUM(E38:E38)</f>
        <v>18628</v>
      </c>
      <c r="F37" s="79">
        <f>SUM(F38:F38)</f>
        <v>18628</v>
      </c>
      <c r="G37" s="72">
        <f t="shared" si="0"/>
        <v>1</v>
      </c>
      <c r="H37" s="80">
        <f>SUM(H38:H38)</f>
        <v>4200</v>
      </c>
      <c r="I37" s="80">
        <f>SUM(I38:I38)</f>
        <v>0</v>
      </c>
      <c r="J37" s="72">
        <f t="shared" si="6"/>
        <v>0</v>
      </c>
      <c r="K37" s="81">
        <f>SUM(K38:K38)</f>
        <v>15738</v>
      </c>
      <c r="L37" s="81">
        <f>SUM(L38:L38)</f>
        <v>15738</v>
      </c>
      <c r="M37" s="72">
        <f t="shared" si="7"/>
        <v>1</v>
      </c>
      <c r="N37" s="82">
        <f>SUM(N38:N38)</f>
        <v>10400</v>
      </c>
      <c r="O37" s="82">
        <f>SUM(O38:O38)</f>
        <v>0</v>
      </c>
      <c r="P37" s="72">
        <f t="shared" si="8"/>
        <v>0</v>
      </c>
      <c r="Q37" s="82">
        <f>SUM(Q38:Q38)</f>
        <v>10400</v>
      </c>
      <c r="R37" s="82">
        <v>4900</v>
      </c>
      <c r="S37" s="82">
        <f>SUM(S38:S38)</f>
        <v>4900</v>
      </c>
      <c r="T37" s="76">
        <f t="shared" si="1"/>
        <v>1</v>
      </c>
    </row>
    <row r="38" spans="1:20" ht="76.5">
      <c r="A38" s="83"/>
      <c r="B38" s="12"/>
      <c r="C38" s="83">
        <v>2110</v>
      </c>
      <c r="D38" s="12" t="s">
        <v>43</v>
      </c>
      <c r="E38" s="84">
        <v>18628</v>
      </c>
      <c r="F38" s="84">
        <v>18628</v>
      </c>
      <c r="G38" s="72">
        <f t="shared" si="0"/>
        <v>1</v>
      </c>
      <c r="H38" s="85">
        <v>4200</v>
      </c>
      <c r="I38" s="85">
        <v>0</v>
      </c>
      <c r="J38" s="72">
        <f t="shared" si="6"/>
        <v>0</v>
      </c>
      <c r="K38" s="86">
        <v>15738</v>
      </c>
      <c r="L38" s="86">
        <v>15738</v>
      </c>
      <c r="M38" s="72">
        <f t="shared" si="7"/>
        <v>1</v>
      </c>
      <c r="N38" s="87">
        <v>10400</v>
      </c>
      <c r="O38" s="87">
        <v>0</v>
      </c>
      <c r="P38" s="72">
        <f t="shared" si="8"/>
        <v>0</v>
      </c>
      <c r="Q38" s="87">
        <v>10400</v>
      </c>
      <c r="R38" s="87">
        <v>4900</v>
      </c>
      <c r="S38" s="87">
        <v>4900</v>
      </c>
      <c r="T38" s="76">
        <f t="shared" si="1"/>
        <v>1</v>
      </c>
    </row>
    <row r="39" spans="1:20" s="2" customFormat="1" ht="12.75">
      <c r="A39" s="77"/>
      <c r="B39" s="78">
        <v>71015</v>
      </c>
      <c r="C39" s="77"/>
      <c r="D39" s="78" t="s">
        <v>9</v>
      </c>
      <c r="E39" s="79">
        <f>SUM(E41:E42)</f>
        <v>298635</v>
      </c>
      <c r="F39" s="79">
        <f>SUM(F41:F42)</f>
        <v>298635</v>
      </c>
      <c r="G39" s="72">
        <f t="shared" si="0"/>
        <v>1</v>
      </c>
      <c r="H39" s="80">
        <f>SUM(H41:H42)</f>
        <v>436600</v>
      </c>
      <c r="I39" s="80">
        <f>SUM(I41:I42)</f>
        <v>225636</v>
      </c>
      <c r="J39" s="72">
        <f t="shared" si="6"/>
        <v>0.52</v>
      </c>
      <c r="K39" s="81">
        <f>SUM(K41:K42)</f>
        <v>456602</v>
      </c>
      <c r="L39" s="81">
        <f>SUM(L41:L42)</f>
        <v>458072</v>
      </c>
      <c r="M39" s="72">
        <f t="shared" si="7"/>
        <v>1</v>
      </c>
      <c r="N39" s="82">
        <f>SUM(N41:N42)</f>
        <v>481000</v>
      </c>
      <c r="O39" s="82">
        <f>SUM(O41:O42)</f>
        <v>245116</v>
      </c>
      <c r="P39" s="72">
        <f t="shared" si="8"/>
        <v>0.51</v>
      </c>
      <c r="Q39" s="82">
        <f>SUM(Q41:Q42)</f>
        <v>481000</v>
      </c>
      <c r="R39" s="82">
        <v>464950</v>
      </c>
      <c r="S39" s="82">
        <f>SUM(S40:S43)</f>
        <v>465792</v>
      </c>
      <c r="T39" s="76">
        <f t="shared" si="1"/>
        <v>1.002</v>
      </c>
    </row>
    <row r="40" spans="1:20" s="2" customFormat="1" ht="12.75">
      <c r="A40" s="77"/>
      <c r="B40" s="78"/>
      <c r="C40" s="83" t="s">
        <v>48</v>
      </c>
      <c r="D40" s="12" t="s">
        <v>70</v>
      </c>
      <c r="E40" s="79"/>
      <c r="F40" s="79"/>
      <c r="G40" s="72"/>
      <c r="H40" s="80"/>
      <c r="I40" s="80"/>
      <c r="J40" s="72"/>
      <c r="K40" s="81"/>
      <c r="L40" s="81"/>
      <c r="M40" s="72"/>
      <c r="N40" s="82"/>
      <c r="O40" s="82"/>
      <c r="P40" s="72"/>
      <c r="Q40" s="82"/>
      <c r="R40" s="82"/>
      <c r="S40" s="87">
        <v>272</v>
      </c>
      <c r="T40" s="76"/>
    </row>
    <row r="41" spans="1:20" ht="12.75">
      <c r="A41" s="83"/>
      <c r="B41" s="12"/>
      <c r="C41" s="102" t="s">
        <v>92</v>
      </c>
      <c r="D41" s="12" t="s">
        <v>99</v>
      </c>
      <c r="E41" s="84"/>
      <c r="F41" s="84"/>
      <c r="G41" s="72"/>
      <c r="H41" s="85"/>
      <c r="I41" s="85"/>
      <c r="J41" s="72"/>
      <c r="K41" s="86">
        <v>0</v>
      </c>
      <c r="L41" s="86">
        <v>1470</v>
      </c>
      <c r="M41" s="72"/>
      <c r="N41" s="87"/>
      <c r="O41" s="87"/>
      <c r="P41" s="72"/>
      <c r="Q41" s="87"/>
      <c r="R41" s="87">
        <v>1500</v>
      </c>
      <c r="S41" s="87">
        <v>2069</v>
      </c>
      <c r="T41" s="76">
        <f t="shared" si="1"/>
        <v>1.379</v>
      </c>
    </row>
    <row r="42" spans="1:20" s="2" customFormat="1" ht="76.5">
      <c r="A42" s="77"/>
      <c r="B42" s="78"/>
      <c r="C42" s="83">
        <v>2110</v>
      </c>
      <c r="D42" s="12" t="s">
        <v>43</v>
      </c>
      <c r="E42" s="84">
        <v>298635</v>
      </c>
      <c r="F42" s="84">
        <v>298635</v>
      </c>
      <c r="G42" s="72">
        <f t="shared" si="0"/>
        <v>1</v>
      </c>
      <c r="H42" s="85">
        <v>436600</v>
      </c>
      <c r="I42" s="85">
        <v>225636</v>
      </c>
      <c r="J42" s="72">
        <f>I42/H42</f>
        <v>0.52</v>
      </c>
      <c r="K42" s="86">
        <v>456602</v>
      </c>
      <c r="L42" s="86">
        <v>456602</v>
      </c>
      <c r="M42" s="72">
        <f>L42/K42</f>
        <v>1</v>
      </c>
      <c r="N42" s="87">
        <v>481000</v>
      </c>
      <c r="O42" s="87">
        <v>245116</v>
      </c>
      <c r="P42" s="72">
        <f>O42/N42</f>
        <v>0.51</v>
      </c>
      <c r="Q42" s="87">
        <v>481000</v>
      </c>
      <c r="R42" s="87">
        <v>463450</v>
      </c>
      <c r="S42" s="87">
        <v>463450</v>
      </c>
      <c r="T42" s="76">
        <f t="shared" si="1"/>
        <v>1</v>
      </c>
    </row>
    <row r="43" spans="1:20" s="2" customFormat="1" ht="76.5">
      <c r="A43" s="77"/>
      <c r="B43" s="78"/>
      <c r="C43" s="83">
        <v>2360</v>
      </c>
      <c r="D43" s="12" t="s">
        <v>57</v>
      </c>
      <c r="E43" s="84"/>
      <c r="F43" s="84"/>
      <c r="G43" s="72"/>
      <c r="H43" s="85"/>
      <c r="I43" s="85"/>
      <c r="J43" s="72"/>
      <c r="K43" s="86"/>
      <c r="L43" s="86"/>
      <c r="M43" s="72"/>
      <c r="N43" s="87"/>
      <c r="O43" s="87"/>
      <c r="P43" s="72"/>
      <c r="Q43" s="87"/>
      <c r="R43" s="87"/>
      <c r="S43" s="87">
        <v>1</v>
      </c>
      <c r="T43" s="76"/>
    </row>
    <row r="44" spans="1:20" s="2" customFormat="1" ht="25.5">
      <c r="A44" s="77"/>
      <c r="B44" s="78">
        <v>71078</v>
      </c>
      <c r="C44" s="77"/>
      <c r="D44" s="109" t="s">
        <v>179</v>
      </c>
      <c r="E44" s="79">
        <f>SUM(E45:E45)</f>
        <v>18628</v>
      </c>
      <c r="F44" s="79">
        <f>SUM(F45:F45)</f>
        <v>18628</v>
      </c>
      <c r="G44" s="72">
        <f>F44/E44</f>
        <v>1</v>
      </c>
      <c r="H44" s="80">
        <f>SUM(H45:H45)</f>
        <v>4200</v>
      </c>
      <c r="I44" s="80">
        <f>SUM(I45:I45)</f>
        <v>0</v>
      </c>
      <c r="J44" s="72">
        <f>I44/H44</f>
        <v>0</v>
      </c>
      <c r="K44" s="81">
        <f>SUM(K45:K45)</f>
        <v>15738</v>
      </c>
      <c r="L44" s="81">
        <f>SUM(L45:L45)</f>
        <v>15738</v>
      </c>
      <c r="M44" s="72">
        <f>L44/K44</f>
        <v>1</v>
      </c>
      <c r="N44" s="82">
        <f>SUM(N45:N45)</f>
        <v>10400</v>
      </c>
      <c r="O44" s="82">
        <f>SUM(O45:O45)</f>
        <v>0</v>
      </c>
      <c r="P44" s="72">
        <f>O44/N44</f>
        <v>0</v>
      </c>
      <c r="Q44" s="82">
        <f>SUM(Q45:Q45)</f>
        <v>10400</v>
      </c>
      <c r="R44" s="82">
        <v>10000</v>
      </c>
      <c r="S44" s="82">
        <f>SUM(S45:S45)</f>
        <v>10000</v>
      </c>
      <c r="T44" s="76">
        <f t="shared" si="1"/>
        <v>1</v>
      </c>
    </row>
    <row r="45" spans="1:20" ht="76.5">
      <c r="A45" s="83"/>
      <c r="B45" s="12"/>
      <c r="C45" s="83">
        <v>2110</v>
      </c>
      <c r="D45" s="12" t="s">
        <v>43</v>
      </c>
      <c r="E45" s="84">
        <v>18628</v>
      </c>
      <c r="F45" s="84">
        <v>18628</v>
      </c>
      <c r="G45" s="72">
        <f>F45/E45</f>
        <v>1</v>
      </c>
      <c r="H45" s="85">
        <v>4200</v>
      </c>
      <c r="I45" s="85">
        <v>0</v>
      </c>
      <c r="J45" s="72">
        <f>I45/H45</f>
        <v>0</v>
      </c>
      <c r="K45" s="86">
        <v>15738</v>
      </c>
      <c r="L45" s="86">
        <v>15738</v>
      </c>
      <c r="M45" s="72">
        <f>L45/K45</f>
        <v>1</v>
      </c>
      <c r="N45" s="87">
        <v>10400</v>
      </c>
      <c r="O45" s="87">
        <v>0</v>
      </c>
      <c r="P45" s="72">
        <f>O45/N45</f>
        <v>0</v>
      </c>
      <c r="Q45" s="87">
        <v>10400</v>
      </c>
      <c r="R45" s="87">
        <v>10000</v>
      </c>
      <c r="S45" s="87">
        <v>10000</v>
      </c>
      <c r="T45" s="76">
        <f t="shared" si="1"/>
        <v>1</v>
      </c>
    </row>
    <row r="46" spans="1:20" s="5" customFormat="1" ht="12.75">
      <c r="A46" s="69">
        <v>750</v>
      </c>
      <c r="B46" s="70"/>
      <c r="C46" s="69"/>
      <c r="D46" s="70" t="s">
        <v>10</v>
      </c>
      <c r="E46" s="71">
        <f>E47+E49+E57</f>
        <v>2163496</v>
      </c>
      <c r="F46" s="71">
        <f>F47+F49+F57</f>
        <v>2414238</v>
      </c>
      <c r="G46" s="72">
        <f t="shared" si="0"/>
        <v>1.12</v>
      </c>
      <c r="H46" s="73">
        <f>H47+H49+H57</f>
        <v>2152379</v>
      </c>
      <c r="I46" s="73">
        <f>I47+I49+I57</f>
        <v>1412266</v>
      </c>
      <c r="J46" s="72">
        <f aca="true" t="shared" si="9" ref="J46:J51">I46/H46</f>
        <v>0.66</v>
      </c>
      <c r="K46" s="74">
        <f>K47+K49+K57</f>
        <v>2633660</v>
      </c>
      <c r="L46" s="74">
        <f>L47+L49+L57</f>
        <v>2769734</v>
      </c>
      <c r="M46" s="72">
        <f aca="true" t="shared" si="10" ref="M46:M51">L46/K46</f>
        <v>1.05</v>
      </c>
      <c r="N46" s="75">
        <f>N47+N49+N57</f>
        <v>2717239</v>
      </c>
      <c r="O46" s="75">
        <f>O47+O49+O57</f>
        <v>1259408</v>
      </c>
      <c r="P46" s="72">
        <f aca="true" t="shared" si="11" ref="P46:P51">O46/N46</f>
        <v>0.46</v>
      </c>
      <c r="Q46" s="75">
        <f>Q47+Q49+Q57</f>
        <v>2451800</v>
      </c>
      <c r="R46" s="75">
        <v>2331784</v>
      </c>
      <c r="S46" s="75">
        <f>S47+S49+S57</f>
        <v>2540290</v>
      </c>
      <c r="T46" s="76">
        <f t="shared" si="1"/>
        <v>1.089</v>
      </c>
    </row>
    <row r="47" spans="1:20" s="2" customFormat="1" ht="12.75">
      <c r="A47" s="77"/>
      <c r="B47" s="78">
        <v>75011</v>
      </c>
      <c r="C47" s="77"/>
      <c r="D47" s="78" t="s">
        <v>11</v>
      </c>
      <c r="E47" s="79">
        <f>SUM(E48:E48)</f>
        <v>225200</v>
      </c>
      <c r="F47" s="79">
        <f>SUM(F48:F48)</f>
        <v>225200</v>
      </c>
      <c r="G47" s="72">
        <f t="shared" si="0"/>
        <v>1</v>
      </c>
      <c r="H47" s="80">
        <f>SUM(H48:H48)</f>
        <v>269379</v>
      </c>
      <c r="I47" s="80">
        <f>SUM(I48:I48)</f>
        <v>136980</v>
      </c>
      <c r="J47" s="72">
        <f t="shared" si="9"/>
        <v>0.51</v>
      </c>
      <c r="K47" s="81">
        <f>SUM(K48:K48)</f>
        <v>356330</v>
      </c>
      <c r="L47" s="81">
        <f>SUM(L48:L48)</f>
        <v>356330</v>
      </c>
      <c r="M47" s="72">
        <f t="shared" si="10"/>
        <v>1</v>
      </c>
      <c r="N47" s="82">
        <f>SUM(N48:N48)</f>
        <v>355300</v>
      </c>
      <c r="O47" s="82">
        <f>SUM(O48:O48)</f>
        <v>182945</v>
      </c>
      <c r="P47" s="72">
        <f t="shared" si="11"/>
        <v>0.51</v>
      </c>
      <c r="Q47" s="82">
        <f>SUM(Q48:Q48)</f>
        <v>355300</v>
      </c>
      <c r="R47" s="82">
        <v>320100</v>
      </c>
      <c r="S47" s="82">
        <f>SUM(S48:S48)</f>
        <v>320094</v>
      </c>
      <c r="T47" s="76">
        <f t="shared" si="1"/>
        <v>1</v>
      </c>
    </row>
    <row r="48" spans="1:20" ht="76.5">
      <c r="A48" s="83"/>
      <c r="B48" s="12"/>
      <c r="C48" s="83">
        <v>2110</v>
      </c>
      <c r="D48" s="12" t="s">
        <v>43</v>
      </c>
      <c r="E48" s="84">
        <v>225200</v>
      </c>
      <c r="F48" s="84">
        <v>225200</v>
      </c>
      <c r="G48" s="72">
        <f t="shared" si="0"/>
        <v>1</v>
      </c>
      <c r="H48" s="85">
        <v>269379</v>
      </c>
      <c r="I48" s="85">
        <v>136980</v>
      </c>
      <c r="J48" s="72">
        <f t="shared" si="9"/>
        <v>0.51</v>
      </c>
      <c r="K48" s="86">
        <v>356330</v>
      </c>
      <c r="L48" s="86">
        <v>356330</v>
      </c>
      <c r="M48" s="72">
        <f t="shared" si="10"/>
        <v>1</v>
      </c>
      <c r="N48" s="87">
        <v>355300</v>
      </c>
      <c r="O48" s="87">
        <v>182945</v>
      </c>
      <c r="P48" s="72">
        <f t="shared" si="11"/>
        <v>0.51</v>
      </c>
      <c r="Q48" s="87">
        <v>355300</v>
      </c>
      <c r="R48" s="87">
        <v>320100</v>
      </c>
      <c r="S48" s="87">
        <v>320094</v>
      </c>
      <c r="T48" s="76">
        <f t="shared" si="1"/>
        <v>1</v>
      </c>
    </row>
    <row r="49" spans="1:20" s="2" customFormat="1" ht="12.75">
      <c r="A49" s="77"/>
      <c r="B49" s="78">
        <v>75020</v>
      </c>
      <c r="C49" s="77"/>
      <c r="D49" s="78" t="s">
        <v>22</v>
      </c>
      <c r="E49" s="79">
        <f>SUM(E50:E55)</f>
        <v>1890596</v>
      </c>
      <c r="F49" s="79">
        <f>SUM(F50:F55)</f>
        <v>2141375</v>
      </c>
      <c r="G49" s="72">
        <f t="shared" si="0"/>
        <v>1.13</v>
      </c>
      <c r="H49" s="80">
        <f>SUM(H50:H55)</f>
        <v>1820000</v>
      </c>
      <c r="I49" s="80">
        <f>SUM(I50:I55)</f>
        <v>1217956</v>
      </c>
      <c r="J49" s="72">
        <f t="shared" si="9"/>
        <v>0.67</v>
      </c>
      <c r="K49" s="81">
        <f>SUM(K50:K55)</f>
        <v>2220000</v>
      </c>
      <c r="L49" s="81">
        <f>SUM(L50:L55)</f>
        <v>2356074</v>
      </c>
      <c r="M49" s="72">
        <f t="shared" si="10"/>
        <v>1.06</v>
      </c>
      <c r="N49" s="82">
        <f>SUM(N50:N55)</f>
        <v>2296439</v>
      </c>
      <c r="O49" s="82">
        <f>SUM(O50:O55)</f>
        <v>1010963</v>
      </c>
      <c r="P49" s="72">
        <f t="shared" si="11"/>
        <v>0.44</v>
      </c>
      <c r="Q49" s="82">
        <f>SUM(Q50:Q55)</f>
        <v>2031000</v>
      </c>
      <c r="R49" s="82">
        <v>1953000</v>
      </c>
      <c r="S49" s="82">
        <f>SUM(S50:S56)</f>
        <v>2161512</v>
      </c>
      <c r="T49" s="76">
        <f t="shared" si="1"/>
        <v>1.107</v>
      </c>
    </row>
    <row r="50" spans="1:20" ht="25.5">
      <c r="A50" s="83"/>
      <c r="B50" s="12"/>
      <c r="C50" s="83" t="s">
        <v>54</v>
      </c>
      <c r="D50" s="12" t="s">
        <v>23</v>
      </c>
      <c r="E50" s="84">
        <v>1829000</v>
      </c>
      <c r="F50" s="84">
        <v>2088268</v>
      </c>
      <c r="G50" s="72">
        <f t="shared" si="0"/>
        <v>1.14</v>
      </c>
      <c r="H50" s="85">
        <v>1780000</v>
      </c>
      <c r="I50" s="85">
        <v>1189340</v>
      </c>
      <c r="J50" s="72">
        <f t="shared" si="9"/>
        <v>0.67</v>
      </c>
      <c r="K50" s="86">
        <v>2180000</v>
      </c>
      <c r="L50" s="86">
        <v>2311695</v>
      </c>
      <c r="M50" s="72">
        <f t="shared" si="10"/>
        <v>1.06</v>
      </c>
      <c r="N50" s="87">
        <v>2248000</v>
      </c>
      <c r="O50" s="87">
        <v>990476</v>
      </c>
      <c r="P50" s="72">
        <f t="shared" si="11"/>
        <v>0.44</v>
      </c>
      <c r="Q50" s="87">
        <v>2000000</v>
      </c>
      <c r="R50" s="87">
        <v>1928000</v>
      </c>
      <c r="S50" s="87">
        <v>2080986</v>
      </c>
      <c r="T50" s="76">
        <f t="shared" si="1"/>
        <v>1.079</v>
      </c>
    </row>
    <row r="51" spans="1:20" ht="25.5">
      <c r="A51" s="83"/>
      <c r="B51" s="12"/>
      <c r="C51" s="83" t="s">
        <v>68</v>
      </c>
      <c r="D51" s="12" t="s">
        <v>73</v>
      </c>
      <c r="E51" s="84">
        <v>46500</v>
      </c>
      <c r="F51" s="84">
        <v>28067</v>
      </c>
      <c r="G51" s="72">
        <f t="shared" si="0"/>
        <v>0.6</v>
      </c>
      <c r="H51" s="85">
        <v>25000</v>
      </c>
      <c r="I51" s="85">
        <v>10808</v>
      </c>
      <c r="J51" s="72">
        <f t="shared" si="9"/>
        <v>0.43</v>
      </c>
      <c r="K51" s="86">
        <v>25000</v>
      </c>
      <c r="L51" s="86">
        <v>15251</v>
      </c>
      <c r="M51" s="72">
        <f t="shared" si="10"/>
        <v>0.61</v>
      </c>
      <c r="N51" s="87">
        <v>29000</v>
      </c>
      <c r="O51" s="87">
        <v>3954</v>
      </c>
      <c r="P51" s="72">
        <f t="shared" si="11"/>
        <v>0.14</v>
      </c>
      <c r="Q51" s="87">
        <v>7000</v>
      </c>
      <c r="R51" s="87">
        <v>15000</v>
      </c>
      <c r="S51" s="87">
        <v>23537</v>
      </c>
      <c r="T51" s="76">
        <f t="shared" si="1"/>
        <v>1.569</v>
      </c>
    </row>
    <row r="52" spans="1:20" ht="12.75">
      <c r="A52" s="83"/>
      <c r="B52" s="12"/>
      <c r="C52" s="102" t="s">
        <v>168</v>
      </c>
      <c r="D52" s="15" t="s">
        <v>174</v>
      </c>
      <c r="E52" s="84"/>
      <c r="F52" s="84"/>
      <c r="G52" s="72"/>
      <c r="H52" s="85"/>
      <c r="I52" s="85"/>
      <c r="J52" s="72"/>
      <c r="K52" s="86"/>
      <c r="L52" s="86"/>
      <c r="M52" s="72"/>
      <c r="N52" s="87"/>
      <c r="O52" s="87"/>
      <c r="P52" s="72"/>
      <c r="Q52" s="87"/>
      <c r="R52" s="87"/>
      <c r="S52" s="87">
        <v>5146</v>
      </c>
      <c r="T52" s="76"/>
    </row>
    <row r="53" spans="1:20" ht="12.75">
      <c r="A53" s="83"/>
      <c r="B53" s="12"/>
      <c r="C53" s="83" t="s">
        <v>49</v>
      </c>
      <c r="D53" s="12" t="s">
        <v>69</v>
      </c>
      <c r="E53" s="84">
        <f>3000+596</f>
        <v>3596</v>
      </c>
      <c r="F53" s="84">
        <v>3263</v>
      </c>
      <c r="G53" s="72">
        <f t="shared" si="0"/>
        <v>0.91</v>
      </c>
      <c r="H53" s="85">
        <v>0</v>
      </c>
      <c r="I53" s="85">
        <v>1330</v>
      </c>
      <c r="J53" s="72"/>
      <c r="K53" s="86">
        <v>0</v>
      </c>
      <c r="L53" s="86">
        <v>2610</v>
      </c>
      <c r="M53" s="72"/>
      <c r="N53" s="87">
        <v>0</v>
      </c>
      <c r="O53" s="87">
        <v>1335</v>
      </c>
      <c r="P53" s="72"/>
      <c r="Q53" s="87">
        <v>0</v>
      </c>
      <c r="R53" s="87">
        <v>1000</v>
      </c>
      <c r="S53" s="87">
        <v>3534</v>
      </c>
      <c r="T53" s="76">
        <f t="shared" si="1"/>
        <v>3.534</v>
      </c>
    </row>
    <row r="54" spans="1:20" ht="12.75">
      <c r="A54" s="83"/>
      <c r="B54" s="12"/>
      <c r="C54" s="83" t="s">
        <v>48</v>
      </c>
      <c r="D54" s="12" t="s">
        <v>70</v>
      </c>
      <c r="E54" s="84">
        <v>3500</v>
      </c>
      <c r="F54" s="84">
        <v>5308</v>
      </c>
      <c r="G54" s="72">
        <f t="shared" si="0"/>
        <v>1.52</v>
      </c>
      <c r="H54" s="85">
        <v>0</v>
      </c>
      <c r="I54" s="85">
        <v>4275</v>
      </c>
      <c r="J54" s="72"/>
      <c r="K54" s="86">
        <v>0</v>
      </c>
      <c r="L54" s="86">
        <v>11008</v>
      </c>
      <c r="M54" s="72"/>
      <c r="N54" s="87">
        <v>16539</v>
      </c>
      <c r="O54" s="87">
        <v>12479</v>
      </c>
      <c r="P54" s="72">
        <f>O54/N54</f>
        <v>0.75</v>
      </c>
      <c r="Q54" s="87">
        <v>20000</v>
      </c>
      <c r="R54" s="87">
        <v>7000</v>
      </c>
      <c r="S54" s="87">
        <v>12095</v>
      </c>
      <c r="T54" s="76">
        <f t="shared" si="1"/>
        <v>1.728</v>
      </c>
    </row>
    <row r="55" spans="1:20" ht="12.75">
      <c r="A55" s="83"/>
      <c r="B55" s="12"/>
      <c r="C55" s="88" t="s">
        <v>55</v>
      </c>
      <c r="D55" s="12" t="s">
        <v>56</v>
      </c>
      <c r="E55" s="84">
        <v>8000</v>
      </c>
      <c r="F55" s="84">
        <v>16469</v>
      </c>
      <c r="G55" s="72">
        <f t="shared" si="0"/>
        <v>2.06</v>
      </c>
      <c r="H55" s="85">
        <v>15000</v>
      </c>
      <c r="I55" s="85">
        <v>12203</v>
      </c>
      <c r="J55" s="72">
        <f aca="true" t="shared" si="12" ref="J55:J84">I55/H55</f>
        <v>0.81</v>
      </c>
      <c r="K55" s="86">
        <v>15000</v>
      </c>
      <c r="L55" s="86">
        <v>15510</v>
      </c>
      <c r="M55" s="72">
        <f>L55/K55</f>
        <v>1.03</v>
      </c>
      <c r="N55" s="87">
        <v>2900</v>
      </c>
      <c r="O55" s="87">
        <v>2719</v>
      </c>
      <c r="P55" s="72">
        <f>O55/N55</f>
        <v>0.94</v>
      </c>
      <c r="Q55" s="87">
        <v>4000</v>
      </c>
      <c r="R55" s="87">
        <v>2000</v>
      </c>
      <c r="S55" s="87">
        <v>34199</v>
      </c>
      <c r="T55" s="76">
        <f t="shared" si="1"/>
        <v>17.1</v>
      </c>
    </row>
    <row r="56" spans="1:20" ht="52.5" customHeight="1">
      <c r="A56" s="83"/>
      <c r="B56" s="12"/>
      <c r="C56" s="88">
        <v>2400</v>
      </c>
      <c r="D56" s="12" t="s">
        <v>178</v>
      </c>
      <c r="E56" s="84"/>
      <c r="F56" s="84"/>
      <c r="G56" s="72"/>
      <c r="H56" s="85"/>
      <c r="I56" s="85"/>
      <c r="J56" s="72"/>
      <c r="K56" s="86"/>
      <c r="L56" s="86"/>
      <c r="M56" s="72"/>
      <c r="N56" s="87"/>
      <c r="O56" s="87"/>
      <c r="P56" s="72"/>
      <c r="Q56" s="87"/>
      <c r="R56" s="87"/>
      <c r="S56" s="87">
        <v>2015</v>
      </c>
      <c r="T56" s="76"/>
    </row>
    <row r="57" spans="1:20" s="2" customFormat="1" ht="12.75">
      <c r="A57" s="77"/>
      <c r="B57" s="78">
        <v>75045</v>
      </c>
      <c r="C57" s="77"/>
      <c r="D57" s="78" t="s">
        <v>131</v>
      </c>
      <c r="E57" s="79">
        <f>SUM(E58:E59)</f>
        <v>47700</v>
      </c>
      <c r="F57" s="79">
        <f>SUM(F58:F59)</f>
        <v>47663</v>
      </c>
      <c r="G57" s="72">
        <f t="shared" si="0"/>
        <v>1</v>
      </c>
      <c r="H57" s="80">
        <f>SUM(H58:H59)</f>
        <v>63000</v>
      </c>
      <c r="I57" s="80">
        <f>SUM(I58:I59)</f>
        <v>57330</v>
      </c>
      <c r="J57" s="72">
        <f t="shared" si="12"/>
        <v>0.91</v>
      </c>
      <c r="K57" s="81">
        <f>SUM(K58:K59)</f>
        <v>57330</v>
      </c>
      <c r="L57" s="81">
        <f>SUM(L58:L59)</f>
        <v>57330</v>
      </c>
      <c r="M57" s="72">
        <f>L57/K57</f>
        <v>1</v>
      </c>
      <c r="N57" s="82">
        <f>SUM(N58:N59)</f>
        <v>65500</v>
      </c>
      <c r="O57" s="82">
        <f>SUM(O58:O59)</f>
        <v>65500</v>
      </c>
      <c r="P57" s="72">
        <f>O57/N57</f>
        <v>1</v>
      </c>
      <c r="Q57" s="82">
        <f>SUM(Q58:Q59)</f>
        <v>65500</v>
      </c>
      <c r="R57" s="82">
        <v>58684</v>
      </c>
      <c r="S57" s="82">
        <f>SUM(S58:S59)</f>
        <v>58684</v>
      </c>
      <c r="T57" s="76">
        <f t="shared" si="1"/>
        <v>1</v>
      </c>
    </row>
    <row r="58" spans="1:20" ht="76.5">
      <c r="A58" s="83"/>
      <c r="B58" s="12"/>
      <c r="C58" s="83">
        <v>2110</v>
      </c>
      <c r="D58" s="12" t="s">
        <v>43</v>
      </c>
      <c r="E58" s="84">
        <v>35000</v>
      </c>
      <c r="F58" s="84">
        <v>35000</v>
      </c>
      <c r="G58" s="72">
        <f t="shared" si="0"/>
        <v>1</v>
      </c>
      <c r="H58" s="85">
        <v>39000</v>
      </c>
      <c r="I58" s="85">
        <v>39000</v>
      </c>
      <c r="J58" s="72">
        <f t="shared" si="12"/>
        <v>1</v>
      </c>
      <c r="K58" s="86">
        <v>39000</v>
      </c>
      <c r="L58" s="86">
        <v>39000</v>
      </c>
      <c r="M58" s="72">
        <f>L58/K58</f>
        <v>1</v>
      </c>
      <c r="N58" s="87">
        <v>37500</v>
      </c>
      <c r="O58" s="87">
        <v>37500</v>
      </c>
      <c r="P58" s="72">
        <f>O58/N58</f>
        <v>1</v>
      </c>
      <c r="Q58" s="87">
        <v>37500</v>
      </c>
      <c r="R58" s="87">
        <v>35918</v>
      </c>
      <c r="S58" s="87">
        <v>35918</v>
      </c>
      <c r="T58" s="76">
        <f t="shared" si="1"/>
        <v>1</v>
      </c>
    </row>
    <row r="59" spans="1:20" ht="76.5">
      <c r="A59" s="83"/>
      <c r="B59" s="12"/>
      <c r="C59" s="83">
        <v>2120</v>
      </c>
      <c r="D59" s="12" t="s">
        <v>58</v>
      </c>
      <c r="E59" s="84">
        <v>12700</v>
      </c>
      <c r="F59" s="84">
        <v>12663</v>
      </c>
      <c r="G59" s="72">
        <f t="shared" si="0"/>
        <v>1</v>
      </c>
      <c r="H59" s="85">
        <v>24000</v>
      </c>
      <c r="I59" s="85">
        <v>18330</v>
      </c>
      <c r="J59" s="72">
        <f t="shared" si="12"/>
        <v>0.76</v>
      </c>
      <c r="K59" s="86">
        <v>18330</v>
      </c>
      <c r="L59" s="86">
        <v>18330</v>
      </c>
      <c r="M59" s="72">
        <f>L59/K59</f>
        <v>1</v>
      </c>
      <c r="N59" s="87">
        <v>28000</v>
      </c>
      <c r="O59" s="87">
        <v>28000</v>
      </c>
      <c r="P59" s="72">
        <f>O59/N59</f>
        <v>1</v>
      </c>
      <c r="Q59" s="87">
        <v>28000</v>
      </c>
      <c r="R59" s="87">
        <v>22766</v>
      </c>
      <c r="S59" s="87">
        <v>22766</v>
      </c>
      <c r="T59" s="76">
        <f t="shared" si="1"/>
        <v>1</v>
      </c>
    </row>
    <row r="60" spans="1:20" s="11" customFormat="1" ht="51">
      <c r="A60" s="110">
        <v>751</v>
      </c>
      <c r="B60" s="111"/>
      <c r="C60" s="110"/>
      <c r="D60" s="111" t="s">
        <v>157</v>
      </c>
      <c r="E60" s="112"/>
      <c r="F60" s="112"/>
      <c r="G60" s="113"/>
      <c r="H60" s="114"/>
      <c r="I60" s="114"/>
      <c r="J60" s="113"/>
      <c r="K60" s="115"/>
      <c r="L60" s="115"/>
      <c r="M60" s="113"/>
      <c r="N60" s="116"/>
      <c r="O60" s="116"/>
      <c r="P60" s="113"/>
      <c r="Q60" s="116"/>
      <c r="R60" s="116">
        <v>24011</v>
      </c>
      <c r="S60" s="116">
        <f>S61</f>
        <v>24007</v>
      </c>
      <c r="T60" s="76">
        <f aca="true" t="shared" si="13" ref="T60:T111">S60/R60</f>
        <v>1</v>
      </c>
    </row>
    <row r="61" spans="1:20" s="10" customFormat="1" ht="38.25">
      <c r="A61" s="117"/>
      <c r="B61" s="14">
        <v>75109</v>
      </c>
      <c r="C61" s="117"/>
      <c r="D61" s="14" t="s">
        <v>158</v>
      </c>
      <c r="E61" s="118"/>
      <c r="F61" s="118"/>
      <c r="G61" s="119"/>
      <c r="H61" s="120"/>
      <c r="I61" s="120"/>
      <c r="J61" s="119"/>
      <c r="K61" s="121"/>
      <c r="L61" s="121"/>
      <c r="M61" s="119"/>
      <c r="N61" s="50"/>
      <c r="O61" s="50"/>
      <c r="P61" s="119"/>
      <c r="Q61" s="50"/>
      <c r="R61" s="50">
        <v>24011</v>
      </c>
      <c r="S61" s="50">
        <f>S62</f>
        <v>24007</v>
      </c>
      <c r="T61" s="76">
        <f t="shared" si="13"/>
        <v>1</v>
      </c>
    </row>
    <row r="62" spans="1:23" ht="76.5">
      <c r="A62" s="83"/>
      <c r="B62" s="12"/>
      <c r="C62" s="83">
        <v>2110</v>
      </c>
      <c r="D62" s="12" t="s">
        <v>43</v>
      </c>
      <c r="E62" s="84"/>
      <c r="F62" s="84"/>
      <c r="G62" s="72"/>
      <c r="H62" s="85"/>
      <c r="I62" s="85"/>
      <c r="J62" s="72"/>
      <c r="K62" s="86"/>
      <c r="L62" s="86"/>
      <c r="M62" s="72"/>
      <c r="N62" s="87">
        <v>5000</v>
      </c>
      <c r="O62" s="87">
        <v>0</v>
      </c>
      <c r="P62" s="72"/>
      <c r="Q62" s="87">
        <v>5000</v>
      </c>
      <c r="R62" s="87">
        <v>24011</v>
      </c>
      <c r="S62" s="87">
        <v>24007</v>
      </c>
      <c r="T62" s="76">
        <f t="shared" si="13"/>
        <v>1</v>
      </c>
      <c r="W62" s="1" t="s">
        <v>148</v>
      </c>
    </row>
    <row r="63" spans="1:20" ht="12.75">
      <c r="A63" s="77">
        <v>752</v>
      </c>
      <c r="B63" s="78"/>
      <c r="C63" s="77"/>
      <c r="D63" s="111" t="s">
        <v>115</v>
      </c>
      <c r="E63" s="79">
        <f>SUM(E64)</f>
        <v>0</v>
      </c>
      <c r="F63" s="79"/>
      <c r="G63" s="122"/>
      <c r="H63" s="80">
        <f>SUM(H64)</f>
        <v>0</v>
      </c>
      <c r="I63" s="80">
        <f>SUM(I64)</f>
        <v>0</v>
      </c>
      <c r="J63" s="122"/>
      <c r="K63" s="81">
        <f>SUM(K64)</f>
        <v>0</v>
      </c>
      <c r="L63" s="81">
        <f>SUM(L64)</f>
        <v>0</v>
      </c>
      <c r="M63" s="119"/>
      <c r="N63" s="50">
        <f>SUM(N64)</f>
        <v>5000</v>
      </c>
      <c r="O63" s="50">
        <f>SUM(O64)</f>
        <v>0</v>
      </c>
      <c r="P63" s="72"/>
      <c r="Q63" s="50">
        <f aca="true" t="shared" si="14" ref="Q63:S64">SUM(Q64)</f>
        <v>5000</v>
      </c>
      <c r="R63" s="50">
        <v>3000</v>
      </c>
      <c r="S63" s="50">
        <f t="shared" si="14"/>
        <v>3000</v>
      </c>
      <c r="T63" s="76">
        <f t="shared" si="13"/>
        <v>1</v>
      </c>
    </row>
    <row r="64" spans="1:20" ht="12.75">
      <c r="A64" s="77"/>
      <c r="B64" s="78">
        <v>75212</v>
      </c>
      <c r="C64" s="77"/>
      <c r="D64" s="111" t="s">
        <v>116</v>
      </c>
      <c r="E64" s="79">
        <f>SUM(E65)</f>
        <v>0</v>
      </c>
      <c r="F64" s="79"/>
      <c r="G64" s="122"/>
      <c r="H64" s="80">
        <f>SUM(H65)</f>
        <v>0</v>
      </c>
      <c r="I64" s="80">
        <f>SUM(I65)</f>
        <v>0</v>
      </c>
      <c r="J64" s="122"/>
      <c r="K64" s="81">
        <f>SUM(K65)</f>
        <v>0</v>
      </c>
      <c r="L64" s="81">
        <f>SUM(L65)</f>
        <v>0</v>
      </c>
      <c r="M64" s="119"/>
      <c r="N64" s="50">
        <f>SUM(N65)</f>
        <v>5000</v>
      </c>
      <c r="O64" s="50">
        <f>SUM(O65)</f>
        <v>0</v>
      </c>
      <c r="P64" s="72"/>
      <c r="Q64" s="50">
        <f t="shared" si="14"/>
        <v>5000</v>
      </c>
      <c r="R64" s="50">
        <v>3000</v>
      </c>
      <c r="S64" s="50">
        <f t="shared" si="14"/>
        <v>3000</v>
      </c>
      <c r="T64" s="76">
        <f t="shared" si="13"/>
        <v>1</v>
      </c>
    </row>
    <row r="65" spans="1:23" ht="76.5">
      <c r="A65" s="83"/>
      <c r="B65" s="12"/>
      <c r="C65" s="83">
        <v>2110</v>
      </c>
      <c r="D65" s="12" t="s">
        <v>43</v>
      </c>
      <c r="E65" s="84"/>
      <c r="F65" s="84"/>
      <c r="G65" s="72"/>
      <c r="H65" s="85"/>
      <c r="I65" s="85"/>
      <c r="J65" s="72"/>
      <c r="K65" s="86"/>
      <c r="L65" s="86"/>
      <c r="M65" s="72"/>
      <c r="N65" s="87">
        <v>5000</v>
      </c>
      <c r="O65" s="87">
        <v>0</v>
      </c>
      <c r="P65" s="72"/>
      <c r="Q65" s="87">
        <v>5000</v>
      </c>
      <c r="R65" s="87">
        <v>3000</v>
      </c>
      <c r="S65" s="87">
        <v>3000</v>
      </c>
      <c r="T65" s="76">
        <f t="shared" si="13"/>
        <v>1</v>
      </c>
      <c r="W65" s="1" t="s">
        <v>148</v>
      </c>
    </row>
    <row r="66" spans="1:23" s="41" customFormat="1" ht="38.25" customHeight="1">
      <c r="A66" s="123">
        <v>754</v>
      </c>
      <c r="B66" s="123"/>
      <c r="C66" s="124"/>
      <c r="D66" s="125" t="s">
        <v>149</v>
      </c>
      <c r="E66" s="126" t="e">
        <f>#REF!+#REF!+#REF!</f>
        <v>#REF!</v>
      </c>
      <c r="F66" s="126" t="e">
        <f>#REF!+#REF!+#REF!</f>
        <v>#REF!</v>
      </c>
      <c r="G66" s="126" t="e">
        <f>#REF!+#REF!+#REF!</f>
        <v>#REF!</v>
      </c>
      <c r="H66" s="126" t="e">
        <f>#REF!+#REF!+#REF!</f>
        <v>#REF!</v>
      </c>
      <c r="I66" s="126"/>
      <c r="J66" s="126" t="e">
        <f>#REF!+#REF!+#REF!</f>
        <v>#REF!</v>
      </c>
      <c r="K66" s="126" t="e">
        <f>#REF!+#REF!+#REF!</f>
        <v>#REF!</v>
      </c>
      <c r="L66" s="126" t="e">
        <f>#REF!+#REF!+#REF!</f>
        <v>#REF!</v>
      </c>
      <c r="M66" s="126" t="e">
        <f>#REF!+#REF!+#REF!</f>
        <v>#REF!</v>
      </c>
      <c r="N66" s="127">
        <v>77500</v>
      </c>
      <c r="O66" s="126">
        <v>79500</v>
      </c>
      <c r="P66" s="126" t="e">
        <f>#REF!+#REF!+#REF!+#REF!</f>
        <v>#REF!</v>
      </c>
      <c r="Q66" s="128" t="e">
        <f>P66/O66</f>
        <v>#REF!</v>
      </c>
      <c r="R66" s="126">
        <v>50000</v>
      </c>
      <c r="S66" s="126">
        <f>S67</f>
        <v>49992</v>
      </c>
      <c r="T66" s="76">
        <f t="shared" si="13"/>
        <v>1</v>
      </c>
      <c r="V66" s="48"/>
      <c r="W66" s="48"/>
    </row>
    <row r="67" spans="1:23" s="29" customFormat="1" ht="25.5">
      <c r="A67" s="123"/>
      <c r="B67" s="129">
        <v>75478</v>
      </c>
      <c r="C67" s="130"/>
      <c r="D67" s="131" t="s">
        <v>150</v>
      </c>
      <c r="E67" s="132"/>
      <c r="F67" s="132"/>
      <c r="G67" s="133"/>
      <c r="H67" s="132"/>
      <c r="I67" s="132"/>
      <c r="J67" s="132"/>
      <c r="K67" s="132"/>
      <c r="L67" s="132"/>
      <c r="M67" s="132"/>
      <c r="N67" s="134"/>
      <c r="O67" s="132"/>
      <c r="P67" s="132"/>
      <c r="Q67" s="128"/>
      <c r="R67" s="132">
        <v>50000</v>
      </c>
      <c r="S67" s="132">
        <f>SUM(S68:S69)</f>
        <v>49992</v>
      </c>
      <c r="T67" s="76">
        <f t="shared" si="13"/>
        <v>1</v>
      </c>
      <c r="V67" s="49"/>
      <c r="W67" s="49"/>
    </row>
    <row r="68" spans="1:23" s="41" customFormat="1" ht="38.25">
      <c r="A68" s="123"/>
      <c r="B68" s="135"/>
      <c r="C68" s="83">
        <v>2130</v>
      </c>
      <c r="D68" s="12" t="s">
        <v>37</v>
      </c>
      <c r="E68" s="136"/>
      <c r="F68" s="136"/>
      <c r="G68" s="137">
        <v>3000</v>
      </c>
      <c r="H68" s="136">
        <f>G68</f>
        <v>3000</v>
      </c>
      <c r="I68" s="136"/>
      <c r="J68" s="136">
        <v>3000</v>
      </c>
      <c r="K68" s="136">
        <v>2170</v>
      </c>
      <c r="L68" s="136">
        <v>2170</v>
      </c>
      <c r="M68" s="136">
        <v>3000</v>
      </c>
      <c r="N68" s="138">
        <v>3000</v>
      </c>
      <c r="O68" s="136">
        <v>3000</v>
      </c>
      <c r="P68" s="136"/>
      <c r="Q68" s="128">
        <f>P68/O68</f>
        <v>0</v>
      </c>
      <c r="R68" s="136">
        <v>41692</v>
      </c>
      <c r="S68" s="136">
        <v>41692</v>
      </c>
      <c r="T68" s="76">
        <f t="shared" si="13"/>
        <v>1</v>
      </c>
      <c r="V68" s="48"/>
      <c r="W68" s="48"/>
    </row>
    <row r="69" spans="1:23" s="41" customFormat="1" ht="63.75">
      <c r="A69" s="123"/>
      <c r="B69" s="135"/>
      <c r="C69" s="139">
        <v>6430</v>
      </c>
      <c r="D69" s="12" t="s">
        <v>87</v>
      </c>
      <c r="E69" s="136"/>
      <c r="F69" s="136"/>
      <c r="G69" s="137"/>
      <c r="H69" s="136"/>
      <c r="I69" s="136"/>
      <c r="J69" s="136"/>
      <c r="K69" s="136"/>
      <c r="L69" s="136"/>
      <c r="M69" s="136"/>
      <c r="N69" s="138"/>
      <c r="O69" s="136"/>
      <c r="P69" s="136"/>
      <c r="Q69" s="128"/>
      <c r="R69" s="136">
        <v>8308</v>
      </c>
      <c r="S69" s="136">
        <v>8300</v>
      </c>
      <c r="T69" s="76">
        <f t="shared" si="13"/>
        <v>0.999</v>
      </c>
      <c r="V69" s="48"/>
      <c r="W69" s="48"/>
    </row>
    <row r="70" spans="1:20" s="5" customFormat="1" ht="63.75">
      <c r="A70" s="69">
        <v>756</v>
      </c>
      <c r="B70" s="70"/>
      <c r="C70" s="69"/>
      <c r="D70" s="70" t="s">
        <v>82</v>
      </c>
      <c r="E70" s="71">
        <f>SUM(E71:E71)</f>
        <v>7355767</v>
      </c>
      <c r="F70" s="71">
        <f>SUM(F71:F71)</f>
        <v>7797187</v>
      </c>
      <c r="G70" s="72">
        <f t="shared" si="0"/>
        <v>1.06</v>
      </c>
      <c r="H70" s="73">
        <f>SUM(H71:H71)</f>
        <v>8047500</v>
      </c>
      <c r="I70" s="73">
        <f>SUM(I71:I71)</f>
        <v>4262386</v>
      </c>
      <c r="J70" s="72">
        <f t="shared" si="12"/>
        <v>0.53</v>
      </c>
      <c r="K70" s="74">
        <f>SUM(K71:K71)</f>
        <v>7710500</v>
      </c>
      <c r="L70" s="74">
        <f>SUM(L71:L71)</f>
        <v>10060717</v>
      </c>
      <c r="M70" s="72">
        <f>L70/K70</f>
        <v>1.3</v>
      </c>
      <c r="N70" s="75">
        <f aca="true" t="shared" si="15" ref="N70:S70">N71+N74</f>
        <v>9640000</v>
      </c>
      <c r="O70" s="75">
        <f t="shared" si="15"/>
        <v>4278539</v>
      </c>
      <c r="P70" s="75">
        <f t="shared" si="15"/>
        <v>0</v>
      </c>
      <c r="Q70" s="75">
        <f t="shared" si="15"/>
        <v>8640000</v>
      </c>
      <c r="R70" s="75">
        <v>9454479</v>
      </c>
      <c r="S70" s="75">
        <f t="shared" si="15"/>
        <v>10106253</v>
      </c>
      <c r="T70" s="76">
        <f t="shared" si="13"/>
        <v>1.069</v>
      </c>
    </row>
    <row r="71" spans="1:20" s="2" customFormat="1" ht="38.25">
      <c r="A71" s="77"/>
      <c r="B71" s="78">
        <v>75622</v>
      </c>
      <c r="C71" s="77"/>
      <c r="D71" s="78" t="s">
        <v>83</v>
      </c>
      <c r="E71" s="79">
        <f>SUM(E72:E73)</f>
        <v>7355767</v>
      </c>
      <c r="F71" s="79">
        <f>SUM(F72:F73)</f>
        <v>7797187</v>
      </c>
      <c r="G71" s="72">
        <f t="shared" si="0"/>
        <v>1.06</v>
      </c>
      <c r="H71" s="80">
        <f>SUM(H72:H73)</f>
        <v>8047500</v>
      </c>
      <c r="I71" s="80">
        <f>SUM(I72:I73)</f>
        <v>4262386</v>
      </c>
      <c r="J71" s="72">
        <f t="shared" si="12"/>
        <v>0.53</v>
      </c>
      <c r="K71" s="81">
        <f>SUM(K72:K73)</f>
        <v>7710500</v>
      </c>
      <c r="L71" s="81">
        <f>SUM(L72:L73)</f>
        <v>10060717</v>
      </c>
      <c r="M71" s="72">
        <f>L71/K71</f>
        <v>1.3</v>
      </c>
      <c r="N71" s="82">
        <f>SUM(N72:N73)</f>
        <v>9640000</v>
      </c>
      <c r="O71" s="82">
        <f>SUM(O72:O73)</f>
        <v>4278539</v>
      </c>
      <c r="P71" s="72">
        <f>O71/N71</f>
        <v>0.44</v>
      </c>
      <c r="Q71" s="82">
        <f>SUM(Q72:Q73)</f>
        <v>8640000</v>
      </c>
      <c r="R71" s="82">
        <v>9374479</v>
      </c>
      <c r="S71" s="82">
        <f>SUM(S72:S73)</f>
        <v>9984505</v>
      </c>
      <c r="T71" s="76">
        <f t="shared" si="13"/>
        <v>1.065</v>
      </c>
    </row>
    <row r="72" spans="1:20" ht="25.5">
      <c r="A72" s="83"/>
      <c r="B72" s="12"/>
      <c r="C72" s="83" t="s">
        <v>50</v>
      </c>
      <c r="D72" s="12" t="s">
        <v>25</v>
      </c>
      <c r="E72" s="84">
        <v>7215767</v>
      </c>
      <c r="F72" s="84">
        <v>7598026</v>
      </c>
      <c r="G72" s="72">
        <f t="shared" si="0"/>
        <v>1.05</v>
      </c>
      <c r="H72" s="85">
        <v>7907500</v>
      </c>
      <c r="I72" s="85">
        <v>4034496</v>
      </c>
      <c r="J72" s="72">
        <f t="shared" si="12"/>
        <v>0.51</v>
      </c>
      <c r="K72" s="86">
        <v>7570500</v>
      </c>
      <c r="L72" s="86">
        <v>9629022</v>
      </c>
      <c r="M72" s="72">
        <f>L72/K72</f>
        <v>1.27</v>
      </c>
      <c r="N72" s="87">
        <v>9500000</v>
      </c>
      <c r="O72" s="87">
        <v>4172540</v>
      </c>
      <c r="P72" s="72">
        <f>O72/N72</f>
        <v>0.44</v>
      </c>
      <c r="Q72" s="87">
        <v>8500000</v>
      </c>
      <c r="R72" s="87">
        <v>9234479</v>
      </c>
      <c r="S72" s="87">
        <v>9759853</v>
      </c>
      <c r="T72" s="76">
        <f t="shared" si="13"/>
        <v>1.057</v>
      </c>
    </row>
    <row r="73" spans="1:20" ht="25.5">
      <c r="A73" s="83"/>
      <c r="B73" s="12"/>
      <c r="C73" s="83" t="s">
        <v>51</v>
      </c>
      <c r="D73" s="12" t="s">
        <v>52</v>
      </c>
      <c r="E73" s="84">
        <v>140000</v>
      </c>
      <c r="F73" s="84">
        <v>199161</v>
      </c>
      <c r="G73" s="72">
        <f t="shared" si="0"/>
        <v>1.42</v>
      </c>
      <c r="H73" s="85">
        <v>140000</v>
      </c>
      <c r="I73" s="85">
        <v>227890</v>
      </c>
      <c r="J73" s="72">
        <f t="shared" si="12"/>
        <v>1.63</v>
      </c>
      <c r="K73" s="86">
        <v>140000</v>
      </c>
      <c r="L73" s="86">
        <v>431695</v>
      </c>
      <c r="M73" s="72">
        <f>L73/K73</f>
        <v>3.08</v>
      </c>
      <c r="N73" s="87">
        <v>140000</v>
      </c>
      <c r="O73" s="87">
        <v>105999</v>
      </c>
      <c r="P73" s="72">
        <f>O73/N73</f>
        <v>0.76</v>
      </c>
      <c r="Q73" s="87">
        <v>140000</v>
      </c>
      <c r="R73" s="87">
        <v>140000</v>
      </c>
      <c r="S73" s="87">
        <v>224652</v>
      </c>
      <c r="T73" s="76">
        <f t="shared" si="13"/>
        <v>1.605</v>
      </c>
    </row>
    <row r="74" spans="1:20" ht="63.75">
      <c r="A74" s="117"/>
      <c r="B74" s="14">
        <v>75618</v>
      </c>
      <c r="C74" s="117"/>
      <c r="D74" s="27" t="s">
        <v>129</v>
      </c>
      <c r="E74" s="118"/>
      <c r="F74" s="118"/>
      <c r="G74" s="119"/>
      <c r="H74" s="120"/>
      <c r="I74" s="120"/>
      <c r="J74" s="119"/>
      <c r="K74" s="121"/>
      <c r="L74" s="121"/>
      <c r="M74" s="119"/>
      <c r="N74" s="50">
        <f>SUM(N75)</f>
        <v>0</v>
      </c>
      <c r="O74" s="50">
        <f>SUM(O75)</f>
        <v>0</v>
      </c>
      <c r="P74" s="50">
        <f>SUM(P75)</f>
        <v>0</v>
      </c>
      <c r="Q74" s="50">
        <f>SUM(Q75)</f>
        <v>0</v>
      </c>
      <c r="R74" s="50">
        <v>80000</v>
      </c>
      <c r="S74" s="50">
        <f>SUM(S75:S76)</f>
        <v>121748</v>
      </c>
      <c r="T74" s="76">
        <f t="shared" si="13"/>
        <v>1.522</v>
      </c>
    </row>
    <row r="75" spans="1:20" ht="51.75" customHeight="1">
      <c r="A75" s="83"/>
      <c r="B75" s="12"/>
      <c r="C75" s="83" t="s">
        <v>86</v>
      </c>
      <c r="D75" s="15" t="s">
        <v>128</v>
      </c>
      <c r="E75" s="84"/>
      <c r="F75" s="84"/>
      <c r="G75" s="72"/>
      <c r="H75" s="85"/>
      <c r="I75" s="85"/>
      <c r="J75" s="72"/>
      <c r="K75" s="86"/>
      <c r="L75" s="86"/>
      <c r="M75" s="72"/>
      <c r="N75" s="87"/>
      <c r="O75" s="87"/>
      <c r="P75" s="72"/>
      <c r="Q75" s="87"/>
      <c r="R75" s="87">
        <v>80000</v>
      </c>
      <c r="S75" s="87">
        <v>116188</v>
      </c>
      <c r="T75" s="76">
        <f t="shared" si="13"/>
        <v>1.452</v>
      </c>
    </row>
    <row r="76" spans="1:20" ht="38.25">
      <c r="A76" s="83"/>
      <c r="B76" s="12"/>
      <c r="C76" s="102" t="s">
        <v>170</v>
      </c>
      <c r="D76" s="15" t="s">
        <v>175</v>
      </c>
      <c r="E76" s="84"/>
      <c r="F76" s="84"/>
      <c r="G76" s="72"/>
      <c r="H76" s="85"/>
      <c r="I76" s="85"/>
      <c r="J76" s="72"/>
      <c r="K76" s="86"/>
      <c r="L76" s="86"/>
      <c r="M76" s="72"/>
      <c r="N76" s="87"/>
      <c r="O76" s="87"/>
      <c r="P76" s="72"/>
      <c r="Q76" s="87"/>
      <c r="R76" s="87"/>
      <c r="S76" s="87">
        <v>5560</v>
      </c>
      <c r="T76" s="76"/>
    </row>
    <row r="77" spans="1:20" s="5" customFormat="1" ht="12.75">
      <c r="A77" s="69">
        <v>758</v>
      </c>
      <c r="B77" s="70"/>
      <c r="C77" s="69"/>
      <c r="D77" s="70" t="s">
        <v>17</v>
      </c>
      <c r="E77" s="71" t="e">
        <f>E78+E80+E84+E82+#REF!</f>
        <v>#REF!</v>
      </c>
      <c r="F77" s="71" t="e">
        <f>F78+F80+F84+F82+#REF!</f>
        <v>#REF!</v>
      </c>
      <c r="G77" s="72" t="e">
        <f t="shared" si="0"/>
        <v>#REF!</v>
      </c>
      <c r="H77" s="73" t="e">
        <f>H78+H80+H84+H82+#REF!</f>
        <v>#REF!</v>
      </c>
      <c r="I77" s="73" t="e">
        <f>I78+I80+I84+I82+#REF!</f>
        <v>#REF!</v>
      </c>
      <c r="J77" s="72" t="e">
        <f t="shared" si="12"/>
        <v>#REF!</v>
      </c>
      <c r="K77" s="74" t="e">
        <f>K78+K80+K84+K82+#REF!</f>
        <v>#REF!</v>
      </c>
      <c r="L77" s="74" t="e">
        <f>L78+L80+L84+L82+#REF!</f>
        <v>#REF!</v>
      </c>
      <c r="M77" s="72" t="e">
        <f>L77/K77</f>
        <v>#REF!</v>
      </c>
      <c r="N77" s="75" t="e">
        <f>N78+N80+N84+N82+#REF!</f>
        <v>#REF!</v>
      </c>
      <c r="O77" s="75" t="e">
        <f>O78+O80+O84+O82+#REF!</f>
        <v>#REF!</v>
      </c>
      <c r="P77" s="72" t="e">
        <f aca="true" t="shared" si="16" ref="P77:P86">O77/N77</f>
        <v>#REF!</v>
      </c>
      <c r="Q77" s="75" t="e">
        <f>Q78+Q80+Q84+Q82+#REF!</f>
        <v>#REF!</v>
      </c>
      <c r="R77" s="75">
        <v>24328133</v>
      </c>
      <c r="S77" s="75">
        <f>S78+S80+S84+S82</f>
        <v>24286339</v>
      </c>
      <c r="T77" s="76">
        <f t="shared" si="13"/>
        <v>0.998</v>
      </c>
    </row>
    <row r="78" spans="1:20" s="2" customFormat="1" ht="38.25">
      <c r="A78" s="77"/>
      <c r="B78" s="78">
        <v>75801</v>
      </c>
      <c r="C78" s="77"/>
      <c r="D78" s="78" t="s">
        <v>64</v>
      </c>
      <c r="E78" s="79">
        <f>SUM(E79:E79)</f>
        <v>13252827</v>
      </c>
      <c r="F78" s="79">
        <f>SUM(F79:F79)</f>
        <v>13252827</v>
      </c>
      <c r="G78" s="72">
        <f t="shared" si="0"/>
        <v>1</v>
      </c>
      <c r="H78" s="80">
        <f>SUM(H79:H79)</f>
        <v>14192721</v>
      </c>
      <c r="I78" s="80">
        <f>SUM(I79:I79)</f>
        <v>8733984</v>
      </c>
      <c r="J78" s="72">
        <f t="shared" si="12"/>
        <v>0.62</v>
      </c>
      <c r="K78" s="81">
        <f>SUM(K79:K79)</f>
        <v>14426862</v>
      </c>
      <c r="L78" s="81">
        <f>SUM(L79:L79)</f>
        <v>14426862</v>
      </c>
      <c r="M78" s="72">
        <f>L78/K78</f>
        <v>1</v>
      </c>
      <c r="N78" s="82">
        <f>SUM(N79:N79)</f>
        <v>15331528</v>
      </c>
      <c r="O78" s="82">
        <f>SUM(O79:O79)</f>
        <v>9434784</v>
      </c>
      <c r="P78" s="72">
        <f t="shared" si="16"/>
        <v>0.62</v>
      </c>
      <c r="Q78" s="82">
        <f>SUM(Q79:Q79)</f>
        <v>15331528</v>
      </c>
      <c r="R78" s="82">
        <v>16029295</v>
      </c>
      <c r="S78" s="82">
        <f>SUM(S79:S79)</f>
        <v>16029295</v>
      </c>
      <c r="T78" s="76">
        <f t="shared" si="13"/>
        <v>1</v>
      </c>
    </row>
    <row r="79" spans="1:20" ht="25.5">
      <c r="A79" s="83"/>
      <c r="B79" s="12"/>
      <c r="C79" s="83">
        <v>2920</v>
      </c>
      <c r="D79" s="12" t="s">
        <v>26</v>
      </c>
      <c r="E79" s="84">
        <v>13252827</v>
      </c>
      <c r="F79" s="84">
        <v>13252827</v>
      </c>
      <c r="G79" s="72">
        <f t="shared" si="0"/>
        <v>1</v>
      </c>
      <c r="H79" s="85">
        <v>14192721</v>
      </c>
      <c r="I79" s="85">
        <v>8733984</v>
      </c>
      <c r="J79" s="72">
        <f t="shared" si="12"/>
        <v>0.62</v>
      </c>
      <c r="K79" s="86">
        <v>14426862</v>
      </c>
      <c r="L79" s="86">
        <v>14426862</v>
      </c>
      <c r="M79" s="72">
        <f>L79/K79</f>
        <v>1</v>
      </c>
      <c r="N79" s="87">
        <v>15331528</v>
      </c>
      <c r="O79" s="87">
        <v>9434784</v>
      </c>
      <c r="P79" s="72">
        <f t="shared" si="16"/>
        <v>0.62</v>
      </c>
      <c r="Q79" s="87">
        <v>15331528</v>
      </c>
      <c r="R79" s="87">
        <v>16029295</v>
      </c>
      <c r="S79" s="87">
        <v>16029295</v>
      </c>
      <c r="T79" s="76">
        <f t="shared" si="13"/>
        <v>1</v>
      </c>
    </row>
    <row r="80" spans="1:20" s="2" customFormat="1" ht="25.5">
      <c r="A80" s="77"/>
      <c r="B80" s="78">
        <v>75803</v>
      </c>
      <c r="C80" s="77"/>
      <c r="D80" s="78" t="s">
        <v>33</v>
      </c>
      <c r="E80" s="79">
        <f>SUM(E81:E81)</f>
        <v>5341760</v>
      </c>
      <c r="F80" s="79">
        <f>SUM(F81:F81)</f>
        <v>5341760</v>
      </c>
      <c r="G80" s="72">
        <f t="shared" si="0"/>
        <v>1</v>
      </c>
      <c r="H80" s="80">
        <f>SUM(H81:H81)</f>
        <v>6698199</v>
      </c>
      <c r="I80" s="80">
        <f>SUM(I81:I81)</f>
        <v>3349098</v>
      </c>
      <c r="J80" s="72">
        <f t="shared" si="12"/>
        <v>0.5</v>
      </c>
      <c r="K80" s="81">
        <f>SUM(K81:K81)</f>
        <v>6698199</v>
      </c>
      <c r="L80" s="81">
        <f>SUM(L81:L81)</f>
        <v>6698199</v>
      </c>
      <c r="M80" s="72">
        <f>L80/K80</f>
        <v>1</v>
      </c>
      <c r="N80" s="82">
        <f>SUM(N81:N81)</f>
        <v>7871621</v>
      </c>
      <c r="O80" s="82">
        <f>SUM(O81:O81)</f>
        <v>3935808</v>
      </c>
      <c r="P80" s="72">
        <f t="shared" si="16"/>
        <v>0.5</v>
      </c>
      <c r="Q80" s="82">
        <f>SUM(Q81:Q81)</f>
        <v>7871621</v>
      </c>
      <c r="R80" s="82">
        <v>6613496</v>
      </c>
      <c r="S80" s="82">
        <f>SUM(S81:S81)</f>
        <v>6613496</v>
      </c>
      <c r="T80" s="76">
        <f t="shared" si="13"/>
        <v>1</v>
      </c>
    </row>
    <row r="81" spans="1:20" ht="25.5">
      <c r="A81" s="83"/>
      <c r="B81" s="12"/>
      <c r="C81" s="83">
        <v>2920</v>
      </c>
      <c r="D81" s="12" t="s">
        <v>26</v>
      </c>
      <c r="E81" s="84">
        <v>5341760</v>
      </c>
      <c r="F81" s="84">
        <v>5341760</v>
      </c>
      <c r="G81" s="72">
        <f aca="true" t="shared" si="17" ref="G81:G139">F81/E81</f>
        <v>1</v>
      </c>
      <c r="H81" s="85">
        <v>6698199</v>
      </c>
      <c r="I81" s="85">
        <v>3349098</v>
      </c>
      <c r="J81" s="72">
        <f t="shared" si="12"/>
        <v>0.5</v>
      </c>
      <c r="K81" s="86">
        <v>6698199</v>
      </c>
      <c r="L81" s="86">
        <v>6698199</v>
      </c>
      <c r="M81" s="72">
        <f>L81/K81</f>
        <v>1</v>
      </c>
      <c r="N81" s="87">
        <v>7871621</v>
      </c>
      <c r="O81" s="87">
        <v>3935808</v>
      </c>
      <c r="P81" s="72">
        <f t="shared" si="16"/>
        <v>0.5</v>
      </c>
      <c r="Q81" s="87">
        <v>7871621</v>
      </c>
      <c r="R81" s="87">
        <v>6613496</v>
      </c>
      <c r="S81" s="87">
        <v>6613496</v>
      </c>
      <c r="T81" s="76">
        <f t="shared" si="13"/>
        <v>1</v>
      </c>
    </row>
    <row r="82" spans="1:20" s="2" customFormat="1" ht="25.5">
      <c r="A82" s="77"/>
      <c r="B82" s="78">
        <v>75832</v>
      </c>
      <c r="C82" s="77"/>
      <c r="D82" s="78" t="s">
        <v>53</v>
      </c>
      <c r="E82" s="79">
        <f>SUM(E83:E83)</f>
        <v>101762</v>
      </c>
      <c r="F82" s="79">
        <f>SUM(F83:F83)</f>
        <v>101762</v>
      </c>
      <c r="G82" s="72">
        <f t="shared" si="17"/>
        <v>1</v>
      </c>
      <c r="H82" s="80">
        <f>SUM(H83:H83)</f>
        <v>339576</v>
      </c>
      <c r="I82" s="80">
        <f>SUM(I83:I83)</f>
        <v>169788</v>
      </c>
      <c r="J82" s="72">
        <f t="shared" si="12"/>
        <v>0.5</v>
      </c>
      <c r="K82" s="81">
        <f>SUM(K83:K83)</f>
        <v>0</v>
      </c>
      <c r="L82" s="81">
        <f>SUM(L83:L83)</f>
        <v>0</v>
      </c>
      <c r="M82" s="72"/>
      <c r="N82" s="82">
        <f>SUM(N83:N83)</f>
        <v>497347</v>
      </c>
      <c r="O82" s="82">
        <f>SUM(O83:O83)</f>
        <v>248676</v>
      </c>
      <c r="P82" s="72">
        <f t="shared" si="16"/>
        <v>0.5</v>
      </c>
      <c r="Q82" s="82">
        <f>SUM(Q83:Q83)</f>
        <v>497347</v>
      </c>
      <c r="R82" s="82">
        <v>1510342</v>
      </c>
      <c r="S82" s="82">
        <f>SUM(S83:S83)</f>
        <v>1510342</v>
      </c>
      <c r="T82" s="76">
        <f t="shared" si="13"/>
        <v>1</v>
      </c>
    </row>
    <row r="83" spans="1:20" ht="25.5">
      <c r="A83" s="83"/>
      <c r="B83" s="12"/>
      <c r="C83" s="83">
        <v>2920</v>
      </c>
      <c r="D83" s="12" t="s">
        <v>26</v>
      </c>
      <c r="E83" s="84">
        <v>101762</v>
      </c>
      <c r="F83" s="84">
        <v>101762</v>
      </c>
      <c r="G83" s="72">
        <f t="shared" si="17"/>
        <v>1</v>
      </c>
      <c r="H83" s="85">
        <v>339576</v>
      </c>
      <c r="I83" s="85">
        <v>169788</v>
      </c>
      <c r="J83" s="72">
        <f t="shared" si="12"/>
        <v>0.5</v>
      </c>
      <c r="K83" s="86"/>
      <c r="L83" s="86"/>
      <c r="M83" s="72"/>
      <c r="N83" s="87">
        <v>497347</v>
      </c>
      <c r="O83" s="87">
        <v>248676</v>
      </c>
      <c r="P83" s="72">
        <f t="shared" si="16"/>
        <v>0.5</v>
      </c>
      <c r="Q83" s="87">
        <v>497347</v>
      </c>
      <c r="R83" s="87">
        <v>1510342</v>
      </c>
      <c r="S83" s="87">
        <v>1510342</v>
      </c>
      <c r="T83" s="76">
        <f t="shared" si="13"/>
        <v>1</v>
      </c>
    </row>
    <row r="84" spans="1:20" s="2" customFormat="1" ht="12.75">
      <c r="A84" s="77"/>
      <c r="B84" s="78">
        <v>75814</v>
      </c>
      <c r="C84" s="77"/>
      <c r="D84" s="78" t="s">
        <v>28</v>
      </c>
      <c r="E84" s="79">
        <f>SUM(E85:E85)</f>
        <v>40000</v>
      </c>
      <c r="F84" s="79">
        <f>SUM(F85:F85)</f>
        <v>147151</v>
      </c>
      <c r="G84" s="72">
        <f t="shared" si="17"/>
        <v>3.68</v>
      </c>
      <c r="H84" s="80">
        <f>SUM(H85:H85)</f>
        <v>57930</v>
      </c>
      <c r="I84" s="80">
        <f>SUM(I85:I85)</f>
        <v>93734</v>
      </c>
      <c r="J84" s="72">
        <f t="shared" si="12"/>
        <v>1.62</v>
      </c>
      <c r="K84" s="81">
        <f>SUM(K85:K85)</f>
        <v>57930</v>
      </c>
      <c r="L84" s="81">
        <f>SUM(L85:L85)</f>
        <v>234480</v>
      </c>
      <c r="M84" s="72">
        <f>L84/K84</f>
        <v>4.05</v>
      </c>
      <c r="N84" s="82">
        <f>SUM(N85:N85)</f>
        <v>175000</v>
      </c>
      <c r="O84" s="82">
        <f>SUM(O85:O85)</f>
        <v>68650</v>
      </c>
      <c r="P84" s="72">
        <f t="shared" si="16"/>
        <v>0.39</v>
      </c>
      <c r="Q84" s="82">
        <f>SUM(Q85:Q85)</f>
        <v>140000</v>
      </c>
      <c r="R84" s="82">
        <v>175000</v>
      </c>
      <c r="S84" s="82">
        <f>SUM(S85:S85)</f>
        <v>133206</v>
      </c>
      <c r="T84" s="76">
        <f t="shared" si="13"/>
        <v>0.761</v>
      </c>
    </row>
    <row r="85" spans="1:20" ht="12.75">
      <c r="A85" s="83"/>
      <c r="B85" s="12"/>
      <c r="C85" s="83" t="s">
        <v>48</v>
      </c>
      <c r="D85" s="12" t="s">
        <v>24</v>
      </c>
      <c r="E85" s="84">
        <v>40000</v>
      </c>
      <c r="F85" s="84">
        <v>147151</v>
      </c>
      <c r="G85" s="72">
        <f t="shared" si="17"/>
        <v>3.68</v>
      </c>
      <c r="H85" s="85">
        <v>57930</v>
      </c>
      <c r="I85" s="85">
        <v>93734</v>
      </c>
      <c r="J85" s="72">
        <f>I85/H85</f>
        <v>1.62</v>
      </c>
      <c r="K85" s="86">
        <v>57930</v>
      </c>
      <c r="L85" s="86">
        <v>234480</v>
      </c>
      <c r="M85" s="72">
        <f>L85/K85</f>
        <v>4.05</v>
      </c>
      <c r="N85" s="87">
        <v>175000</v>
      </c>
      <c r="O85" s="87">
        <v>68650</v>
      </c>
      <c r="P85" s="72">
        <f t="shared" si="16"/>
        <v>0.39</v>
      </c>
      <c r="Q85" s="87">
        <v>140000</v>
      </c>
      <c r="R85" s="87">
        <v>175000</v>
      </c>
      <c r="S85" s="87">
        <v>133206</v>
      </c>
      <c r="T85" s="76">
        <f t="shared" si="13"/>
        <v>0.761</v>
      </c>
    </row>
    <row r="86" spans="1:20" s="5" customFormat="1" ht="12.75">
      <c r="A86" s="69">
        <v>801</v>
      </c>
      <c r="B86" s="70"/>
      <c r="C86" s="69"/>
      <c r="D86" s="70" t="s">
        <v>18</v>
      </c>
      <c r="E86" s="71">
        <f>E90+E87+E105+E96+E109</f>
        <v>103445</v>
      </c>
      <c r="F86" s="71">
        <f>F90+F87+F105+F96+F109</f>
        <v>124201</v>
      </c>
      <c r="G86" s="72">
        <f t="shared" si="17"/>
        <v>1.2</v>
      </c>
      <c r="H86" s="73">
        <f>H90+H87+H105+H96+H109</f>
        <v>64337</v>
      </c>
      <c r="I86" s="73">
        <f>I90+I105+I96+I109+I87</f>
        <v>71198</v>
      </c>
      <c r="J86" s="72">
        <f>I86/H86</f>
        <v>1.11</v>
      </c>
      <c r="K86" s="74">
        <f>K90+K105+K96+K109+K87</f>
        <v>75463</v>
      </c>
      <c r="L86" s="74">
        <f>L90+L105+L96+L109+L87</f>
        <v>129078</v>
      </c>
      <c r="M86" s="72">
        <f>L86/K86</f>
        <v>1.71</v>
      </c>
      <c r="N86" s="75">
        <f>N90+N105+N96+N109+N87</f>
        <v>75110</v>
      </c>
      <c r="O86" s="75">
        <f>O90+O105+O96+O109+O87</f>
        <v>43478</v>
      </c>
      <c r="P86" s="72">
        <f t="shared" si="16"/>
        <v>0.58</v>
      </c>
      <c r="Q86" s="75">
        <f>Q90+Q105+Q96+Q109+Q87</f>
        <v>73500</v>
      </c>
      <c r="R86" s="75">
        <v>175520</v>
      </c>
      <c r="S86" s="75">
        <f>S90+S105+S96+S109+S87</f>
        <v>286560</v>
      </c>
      <c r="T86" s="76">
        <f t="shared" si="13"/>
        <v>1.633</v>
      </c>
    </row>
    <row r="87" spans="1:20" s="5" customFormat="1" ht="12.75">
      <c r="A87" s="69"/>
      <c r="B87" s="70">
        <v>80111</v>
      </c>
      <c r="C87" s="69"/>
      <c r="D87" s="70" t="s">
        <v>120</v>
      </c>
      <c r="E87" s="71">
        <f>SUM(E88)</f>
        <v>0</v>
      </c>
      <c r="F87" s="71">
        <f>SUM(F88)</f>
        <v>0</v>
      </c>
      <c r="G87" s="72"/>
      <c r="H87" s="73">
        <f>SUM(H88)</f>
        <v>0</v>
      </c>
      <c r="I87" s="73">
        <f>SUM(I88)</f>
        <v>0</v>
      </c>
      <c r="J87" s="72"/>
      <c r="K87" s="74">
        <f>SUM(K88)</f>
        <v>0</v>
      </c>
      <c r="L87" s="74">
        <f>SUM(L88)</f>
        <v>0</v>
      </c>
      <c r="M87" s="72"/>
      <c r="N87" s="75">
        <f>SUM(N88)</f>
        <v>0</v>
      </c>
      <c r="O87" s="75">
        <f>SUM(O88)</f>
        <v>1078</v>
      </c>
      <c r="P87" s="72"/>
      <c r="Q87" s="75">
        <f>SUM(Q88)</f>
        <v>1200</v>
      </c>
      <c r="R87" s="75">
        <v>1200</v>
      </c>
      <c r="S87" s="75">
        <f>SUM(S88:S89)</f>
        <v>1305</v>
      </c>
      <c r="T87" s="76">
        <f t="shared" si="13"/>
        <v>1.088</v>
      </c>
    </row>
    <row r="88" spans="1:20" s="5" customFormat="1" ht="12.75">
      <c r="A88" s="69"/>
      <c r="B88" s="70"/>
      <c r="C88" s="140" t="s">
        <v>48</v>
      </c>
      <c r="D88" s="141" t="s">
        <v>24</v>
      </c>
      <c r="E88" s="142"/>
      <c r="F88" s="142"/>
      <c r="G88" s="72"/>
      <c r="H88" s="143"/>
      <c r="I88" s="143"/>
      <c r="J88" s="72"/>
      <c r="K88" s="144"/>
      <c r="L88" s="144"/>
      <c r="M88" s="145"/>
      <c r="N88" s="146">
        <v>0</v>
      </c>
      <c r="O88" s="146">
        <v>1078</v>
      </c>
      <c r="P88" s="72"/>
      <c r="Q88" s="146">
        <v>1200</v>
      </c>
      <c r="R88" s="146">
        <v>1200</v>
      </c>
      <c r="S88" s="146">
        <v>1281</v>
      </c>
      <c r="T88" s="76">
        <f t="shared" si="13"/>
        <v>1.068</v>
      </c>
    </row>
    <row r="89" spans="1:20" s="5" customFormat="1" ht="54.75" customHeight="1">
      <c r="A89" s="69"/>
      <c r="B89" s="70"/>
      <c r="C89" s="88">
        <v>2400</v>
      </c>
      <c r="D89" s="12" t="s">
        <v>178</v>
      </c>
      <c r="E89" s="142"/>
      <c r="F89" s="142"/>
      <c r="G89" s="72"/>
      <c r="H89" s="143"/>
      <c r="I89" s="143"/>
      <c r="J89" s="72"/>
      <c r="K89" s="144"/>
      <c r="L89" s="144"/>
      <c r="M89" s="145"/>
      <c r="N89" s="146"/>
      <c r="O89" s="146"/>
      <c r="P89" s="72"/>
      <c r="Q89" s="146"/>
      <c r="R89" s="146"/>
      <c r="S89" s="146">
        <v>24</v>
      </c>
      <c r="T89" s="76"/>
    </row>
    <row r="90" spans="1:20" s="2" customFormat="1" ht="12.75">
      <c r="A90" s="77"/>
      <c r="B90" s="78">
        <v>80120</v>
      </c>
      <c r="C90" s="77"/>
      <c r="D90" s="78" t="s">
        <v>19</v>
      </c>
      <c r="E90" s="79">
        <f>SUM(E91:E95)</f>
        <v>11920</v>
      </c>
      <c r="F90" s="79">
        <f>SUM(F91:F95)</f>
        <v>10306</v>
      </c>
      <c r="G90" s="72">
        <f t="shared" si="17"/>
        <v>0.86</v>
      </c>
      <c r="H90" s="80">
        <f>SUM(H91:H95)</f>
        <v>6000</v>
      </c>
      <c r="I90" s="80">
        <f>SUM(I91:I95)</f>
        <v>5491</v>
      </c>
      <c r="J90" s="72">
        <f>I90/H90</f>
        <v>0.92</v>
      </c>
      <c r="K90" s="81">
        <f>SUM(K91:K95)</f>
        <v>6000</v>
      </c>
      <c r="L90" s="81">
        <f>SUM(L91:L95)</f>
        <v>11272</v>
      </c>
      <c r="M90" s="72">
        <f>L90/K90</f>
        <v>1.88</v>
      </c>
      <c r="N90" s="82">
        <f>SUM(N91:N95)</f>
        <v>9810</v>
      </c>
      <c r="O90" s="82">
        <f>SUM(O91:O95)</f>
        <v>2798</v>
      </c>
      <c r="P90" s="72">
        <f>O90/N90</f>
        <v>0.29</v>
      </c>
      <c r="Q90" s="82">
        <f>SUM(Q91:Q95)</f>
        <v>5000</v>
      </c>
      <c r="R90" s="82">
        <v>5000</v>
      </c>
      <c r="S90" s="82">
        <f>SUM(S91:S95)</f>
        <v>8092</v>
      </c>
      <c r="T90" s="76">
        <f t="shared" si="13"/>
        <v>1.618</v>
      </c>
    </row>
    <row r="91" spans="1:20" ht="102">
      <c r="A91" s="83"/>
      <c r="B91" s="12"/>
      <c r="C91" s="88" t="s">
        <v>46</v>
      </c>
      <c r="D91" s="12" t="s">
        <v>44</v>
      </c>
      <c r="E91" s="84">
        <v>9100</v>
      </c>
      <c r="F91" s="84">
        <v>7792</v>
      </c>
      <c r="G91" s="72">
        <f t="shared" si="17"/>
        <v>0.86</v>
      </c>
      <c r="H91" s="85">
        <v>6000</v>
      </c>
      <c r="I91" s="85">
        <v>3528</v>
      </c>
      <c r="J91" s="72">
        <f>I91/H91</f>
        <v>0.59</v>
      </c>
      <c r="K91" s="86">
        <v>6000</v>
      </c>
      <c r="L91" s="86">
        <v>6581</v>
      </c>
      <c r="M91" s="72">
        <f>L91/K91</f>
        <v>1.1</v>
      </c>
      <c r="N91" s="87">
        <v>5610</v>
      </c>
      <c r="O91" s="87">
        <v>1814</v>
      </c>
      <c r="P91" s="72">
        <f>O91/N91</f>
        <v>0.32</v>
      </c>
      <c r="Q91" s="87">
        <v>3000</v>
      </c>
      <c r="R91" s="87">
        <v>3000</v>
      </c>
      <c r="S91" s="87">
        <v>2184</v>
      </c>
      <c r="T91" s="76">
        <f t="shared" si="13"/>
        <v>0.728</v>
      </c>
    </row>
    <row r="92" spans="1:20" ht="12.75">
      <c r="A92" s="83"/>
      <c r="B92" s="12"/>
      <c r="C92" s="88" t="s">
        <v>49</v>
      </c>
      <c r="D92" s="12" t="s">
        <v>27</v>
      </c>
      <c r="E92" s="84">
        <v>200</v>
      </c>
      <c r="F92" s="84">
        <v>69</v>
      </c>
      <c r="G92" s="72">
        <f t="shared" si="17"/>
        <v>0.35</v>
      </c>
      <c r="H92" s="85"/>
      <c r="I92" s="85"/>
      <c r="J92" s="72"/>
      <c r="K92" s="86"/>
      <c r="L92" s="86"/>
      <c r="M92" s="72"/>
      <c r="N92" s="87"/>
      <c r="O92" s="87"/>
      <c r="P92" s="72"/>
      <c r="Q92" s="87"/>
      <c r="R92" s="87">
        <v>0</v>
      </c>
      <c r="S92" s="87"/>
      <c r="T92" s="76"/>
    </row>
    <row r="93" spans="1:20" ht="25.5">
      <c r="A93" s="83"/>
      <c r="B93" s="12"/>
      <c r="C93" s="147" t="s">
        <v>93</v>
      </c>
      <c r="D93" s="12" t="s">
        <v>100</v>
      </c>
      <c r="E93" s="84">
        <v>0</v>
      </c>
      <c r="F93" s="84">
        <v>16</v>
      </c>
      <c r="G93" s="72"/>
      <c r="H93" s="85">
        <v>0</v>
      </c>
      <c r="I93" s="85">
        <v>49</v>
      </c>
      <c r="J93" s="72"/>
      <c r="K93" s="86">
        <v>0</v>
      </c>
      <c r="L93" s="86">
        <v>202</v>
      </c>
      <c r="M93" s="72"/>
      <c r="N93" s="87">
        <v>200</v>
      </c>
      <c r="O93" s="87">
        <v>0</v>
      </c>
      <c r="P93" s="72"/>
      <c r="Q93" s="87"/>
      <c r="R93" s="87">
        <v>0</v>
      </c>
      <c r="S93" s="87"/>
      <c r="T93" s="76"/>
    </row>
    <row r="94" spans="1:20" ht="12.75">
      <c r="A94" s="83"/>
      <c r="B94" s="12"/>
      <c r="C94" s="88" t="s">
        <v>48</v>
      </c>
      <c r="D94" s="12" t="s">
        <v>24</v>
      </c>
      <c r="E94" s="84">
        <v>2620</v>
      </c>
      <c r="F94" s="84">
        <v>2429</v>
      </c>
      <c r="G94" s="72">
        <f t="shared" si="17"/>
        <v>0.93</v>
      </c>
      <c r="H94" s="85">
        <v>0</v>
      </c>
      <c r="I94" s="85">
        <v>1914</v>
      </c>
      <c r="J94" s="72"/>
      <c r="K94" s="86">
        <v>0</v>
      </c>
      <c r="L94" s="86">
        <v>4488</v>
      </c>
      <c r="M94" s="72"/>
      <c r="N94" s="87">
        <v>4000</v>
      </c>
      <c r="O94" s="87">
        <v>984</v>
      </c>
      <c r="P94" s="72">
        <f>O94/N94</f>
        <v>0.25</v>
      </c>
      <c r="Q94" s="87">
        <v>2000</v>
      </c>
      <c r="R94" s="87">
        <v>2000</v>
      </c>
      <c r="S94" s="87">
        <v>1448</v>
      </c>
      <c r="T94" s="76">
        <f t="shared" si="13"/>
        <v>0.724</v>
      </c>
    </row>
    <row r="95" spans="1:20" ht="12.75">
      <c r="A95" s="83"/>
      <c r="B95" s="12"/>
      <c r="C95" s="88" t="s">
        <v>55</v>
      </c>
      <c r="D95" s="12" t="s">
        <v>99</v>
      </c>
      <c r="E95" s="84"/>
      <c r="F95" s="84"/>
      <c r="G95" s="72"/>
      <c r="H95" s="85"/>
      <c r="I95" s="85"/>
      <c r="J95" s="72"/>
      <c r="K95" s="86">
        <v>0</v>
      </c>
      <c r="L95" s="86">
        <v>1</v>
      </c>
      <c r="M95" s="72"/>
      <c r="N95" s="87"/>
      <c r="O95" s="87"/>
      <c r="P95" s="72"/>
      <c r="Q95" s="87"/>
      <c r="R95" s="87">
        <v>0</v>
      </c>
      <c r="S95" s="87">
        <v>4460</v>
      </c>
      <c r="T95" s="76"/>
    </row>
    <row r="96" spans="1:20" s="2" customFormat="1" ht="12.75">
      <c r="A96" s="77"/>
      <c r="B96" s="78">
        <v>80130</v>
      </c>
      <c r="C96" s="77"/>
      <c r="D96" s="78" t="s">
        <v>40</v>
      </c>
      <c r="E96" s="79">
        <f>SUM(E97:E102)</f>
        <v>28400</v>
      </c>
      <c r="F96" s="79">
        <f>SUM(F97:F102)</f>
        <v>50570</v>
      </c>
      <c r="G96" s="72">
        <f t="shared" si="17"/>
        <v>1.78</v>
      </c>
      <c r="H96" s="80">
        <f>SUM(H97:H102)</f>
        <v>24987</v>
      </c>
      <c r="I96" s="80">
        <f>SUM(I97:I102)</f>
        <v>49067</v>
      </c>
      <c r="J96" s="72">
        <f>I96/H96</f>
        <v>1.96</v>
      </c>
      <c r="K96" s="81">
        <f>SUM(K97:K102)</f>
        <v>24987</v>
      </c>
      <c r="L96" s="81">
        <f>SUM(L97:L102)</f>
        <v>73152</v>
      </c>
      <c r="M96" s="72">
        <f>L96/K96</f>
        <v>2.93</v>
      </c>
      <c r="N96" s="82">
        <f>SUM(N97:N102)</f>
        <v>31000</v>
      </c>
      <c r="O96" s="82">
        <f>SUM(O97:O102)</f>
        <v>21499</v>
      </c>
      <c r="P96" s="72">
        <f>O96/N96</f>
        <v>0.69</v>
      </c>
      <c r="Q96" s="82">
        <f>SUM(Q97:Q102)</f>
        <v>33000</v>
      </c>
      <c r="R96" s="82">
        <v>32000</v>
      </c>
      <c r="S96" s="82">
        <f>SUM(S97:S104)</f>
        <v>78093</v>
      </c>
      <c r="T96" s="76">
        <f t="shared" si="13"/>
        <v>2.44</v>
      </c>
    </row>
    <row r="97" spans="1:20" s="2" customFormat="1" ht="25.5">
      <c r="A97" s="77"/>
      <c r="B97" s="78"/>
      <c r="C97" s="83" t="s">
        <v>110</v>
      </c>
      <c r="D97" s="148" t="s">
        <v>121</v>
      </c>
      <c r="E97" s="79"/>
      <c r="F97" s="79"/>
      <c r="G97" s="72"/>
      <c r="H97" s="85"/>
      <c r="I97" s="85"/>
      <c r="J97" s="72"/>
      <c r="K97" s="86"/>
      <c r="L97" s="86"/>
      <c r="M97" s="72"/>
      <c r="N97" s="149">
        <v>0</v>
      </c>
      <c r="O97" s="149">
        <v>1530</v>
      </c>
      <c r="P97" s="72"/>
      <c r="Q97" s="149">
        <v>0</v>
      </c>
      <c r="R97" s="149">
        <v>0</v>
      </c>
      <c r="S97" s="150">
        <v>2350</v>
      </c>
      <c r="T97" s="76"/>
    </row>
    <row r="98" spans="1:20" ht="12.75">
      <c r="A98" s="83"/>
      <c r="B98" s="12"/>
      <c r="C98" s="88" t="s">
        <v>49</v>
      </c>
      <c r="D98" s="12" t="s">
        <v>27</v>
      </c>
      <c r="E98" s="84">
        <v>15000</v>
      </c>
      <c r="F98" s="84">
        <v>35550</v>
      </c>
      <c r="G98" s="72">
        <f t="shared" si="17"/>
        <v>2.37</v>
      </c>
      <c r="H98" s="85">
        <v>15247</v>
      </c>
      <c r="I98" s="85">
        <v>26622</v>
      </c>
      <c r="J98" s="72">
        <f>I98/H98</f>
        <v>1.75</v>
      </c>
      <c r="K98" s="86">
        <v>15247</v>
      </c>
      <c r="L98" s="86">
        <v>42131</v>
      </c>
      <c r="M98" s="72">
        <f>L98/K98</f>
        <v>2.76</v>
      </c>
      <c r="N98" s="87">
        <v>17000</v>
      </c>
      <c r="O98" s="87">
        <v>9357</v>
      </c>
      <c r="P98" s="72">
        <f>O98/N98</f>
        <v>0.55</v>
      </c>
      <c r="Q98" s="87">
        <v>19000</v>
      </c>
      <c r="R98" s="87">
        <v>17000</v>
      </c>
      <c r="S98" s="151">
        <v>24781</v>
      </c>
      <c r="T98" s="76">
        <f t="shared" si="13"/>
        <v>1.458</v>
      </c>
    </row>
    <row r="99" spans="1:20" ht="102">
      <c r="A99" s="83"/>
      <c r="B99" s="12"/>
      <c r="C99" s="88" t="s">
        <v>46</v>
      </c>
      <c r="D99" s="12" t="s">
        <v>44</v>
      </c>
      <c r="E99" s="84">
        <v>8400</v>
      </c>
      <c r="F99" s="84">
        <v>9715</v>
      </c>
      <c r="G99" s="72">
        <f t="shared" si="17"/>
        <v>1.16</v>
      </c>
      <c r="H99" s="85">
        <v>8000</v>
      </c>
      <c r="I99" s="85">
        <v>7749</v>
      </c>
      <c r="J99" s="72">
        <f>I99/H99</f>
        <v>0.97</v>
      </c>
      <c r="K99" s="86">
        <v>8000</v>
      </c>
      <c r="L99" s="86">
        <v>12491</v>
      </c>
      <c r="M99" s="72">
        <f>L99/K99</f>
        <v>1.56</v>
      </c>
      <c r="N99" s="87">
        <v>9000</v>
      </c>
      <c r="O99" s="87">
        <v>6058</v>
      </c>
      <c r="P99" s="72">
        <f>O99/N99</f>
        <v>0.67</v>
      </c>
      <c r="Q99" s="87">
        <v>9000</v>
      </c>
      <c r="R99" s="87">
        <v>10000</v>
      </c>
      <c r="S99" s="151">
        <v>20418</v>
      </c>
      <c r="T99" s="76">
        <f t="shared" si="13"/>
        <v>2.042</v>
      </c>
    </row>
    <row r="100" spans="1:20" s="16" customFormat="1" ht="25.5">
      <c r="A100" s="102"/>
      <c r="B100" s="152"/>
      <c r="C100" s="147" t="s">
        <v>118</v>
      </c>
      <c r="D100" s="152" t="s">
        <v>100</v>
      </c>
      <c r="E100" s="147" t="s">
        <v>95</v>
      </c>
      <c r="F100" s="153" t="s">
        <v>96</v>
      </c>
      <c r="G100" s="72"/>
      <c r="H100" s="154" t="s">
        <v>95</v>
      </c>
      <c r="I100" s="155">
        <v>956</v>
      </c>
      <c r="J100" s="72"/>
      <c r="K100" s="156" t="s">
        <v>95</v>
      </c>
      <c r="L100" s="157">
        <v>1374</v>
      </c>
      <c r="M100" s="72"/>
      <c r="N100" s="158" t="s">
        <v>119</v>
      </c>
      <c r="O100" s="151">
        <v>0</v>
      </c>
      <c r="P100" s="72"/>
      <c r="Q100" s="158" t="s">
        <v>119</v>
      </c>
      <c r="R100" s="158">
        <v>0</v>
      </c>
      <c r="S100" s="159">
        <v>0</v>
      </c>
      <c r="T100" s="76"/>
    </row>
    <row r="101" spans="1:20" s="16" customFormat="1" ht="12.75">
      <c r="A101" s="102"/>
      <c r="B101" s="152"/>
      <c r="C101" s="147" t="s">
        <v>48</v>
      </c>
      <c r="D101" s="152" t="s">
        <v>24</v>
      </c>
      <c r="E101" s="147" t="s">
        <v>95</v>
      </c>
      <c r="F101" s="153" t="s">
        <v>97</v>
      </c>
      <c r="G101" s="72"/>
      <c r="H101" s="154" t="s">
        <v>95</v>
      </c>
      <c r="I101" s="155">
        <v>1483</v>
      </c>
      <c r="J101" s="72"/>
      <c r="K101" s="156" t="s">
        <v>95</v>
      </c>
      <c r="L101" s="157">
        <v>3736</v>
      </c>
      <c r="M101" s="72"/>
      <c r="N101" s="158" t="s">
        <v>95</v>
      </c>
      <c r="O101" s="151">
        <v>673</v>
      </c>
      <c r="P101" s="72"/>
      <c r="Q101" s="158" t="s">
        <v>95</v>
      </c>
      <c r="R101" s="158">
        <v>0</v>
      </c>
      <c r="S101" s="159">
        <v>2738</v>
      </c>
      <c r="T101" s="76"/>
    </row>
    <row r="102" spans="1:20" ht="12.75">
      <c r="A102" s="83"/>
      <c r="B102" s="12"/>
      <c r="C102" s="88" t="s">
        <v>55</v>
      </c>
      <c r="D102" s="12" t="s">
        <v>56</v>
      </c>
      <c r="E102" s="84">
        <v>5000</v>
      </c>
      <c r="F102" s="84">
        <v>5305</v>
      </c>
      <c r="G102" s="72">
        <f t="shared" si="17"/>
        <v>1.06</v>
      </c>
      <c r="H102" s="85">
        <v>1740</v>
      </c>
      <c r="I102" s="85">
        <v>12257</v>
      </c>
      <c r="J102" s="72">
        <f>I102/H102</f>
        <v>7.04</v>
      </c>
      <c r="K102" s="86">
        <v>1740</v>
      </c>
      <c r="L102" s="86">
        <v>13420</v>
      </c>
      <c r="M102" s="72">
        <f>L102/K102</f>
        <v>7.71</v>
      </c>
      <c r="N102" s="87">
        <v>5000</v>
      </c>
      <c r="O102" s="87">
        <v>3881</v>
      </c>
      <c r="P102" s="72">
        <f>O102/N102</f>
        <v>0.78</v>
      </c>
      <c r="Q102" s="87">
        <v>5000</v>
      </c>
      <c r="R102" s="87">
        <v>5000</v>
      </c>
      <c r="S102" s="151">
        <v>27444</v>
      </c>
      <c r="T102" s="76">
        <f t="shared" si="13"/>
        <v>5.489</v>
      </c>
    </row>
    <row r="103" spans="1:20" ht="38.25">
      <c r="A103" s="83"/>
      <c r="B103" s="12"/>
      <c r="C103" s="88">
        <v>2380</v>
      </c>
      <c r="D103" s="15" t="s">
        <v>130</v>
      </c>
      <c r="E103" s="84"/>
      <c r="F103" s="84"/>
      <c r="G103" s="72"/>
      <c r="H103" s="85"/>
      <c r="I103" s="85"/>
      <c r="J103" s="72"/>
      <c r="K103" s="86"/>
      <c r="L103" s="86"/>
      <c r="M103" s="72"/>
      <c r="N103" s="87"/>
      <c r="O103" s="87"/>
      <c r="P103" s="72"/>
      <c r="Q103" s="87"/>
      <c r="R103" s="87">
        <v>0</v>
      </c>
      <c r="S103" s="151">
        <v>240</v>
      </c>
      <c r="T103" s="76"/>
    </row>
    <row r="104" spans="1:20" ht="63.75">
      <c r="A104" s="83"/>
      <c r="B104" s="12"/>
      <c r="C104" s="88">
        <v>2400</v>
      </c>
      <c r="D104" s="12" t="s">
        <v>178</v>
      </c>
      <c r="E104" s="84"/>
      <c r="F104" s="84"/>
      <c r="G104" s="72"/>
      <c r="H104" s="85"/>
      <c r="I104" s="85"/>
      <c r="J104" s="72"/>
      <c r="K104" s="86"/>
      <c r="L104" s="86"/>
      <c r="M104" s="72"/>
      <c r="N104" s="87"/>
      <c r="O104" s="87"/>
      <c r="P104" s="72"/>
      <c r="Q104" s="87"/>
      <c r="R104" s="87"/>
      <c r="S104" s="151">
        <v>122</v>
      </c>
      <c r="T104" s="76"/>
    </row>
    <row r="105" spans="1:20" s="2" customFormat="1" ht="12.75">
      <c r="A105" s="77"/>
      <c r="B105" s="78">
        <v>80132</v>
      </c>
      <c r="C105" s="160"/>
      <c r="D105" s="78" t="s">
        <v>36</v>
      </c>
      <c r="E105" s="79">
        <f>SUM(E106:E108)</f>
        <v>32600</v>
      </c>
      <c r="F105" s="79">
        <f>SUM(F106:F108)</f>
        <v>32900</v>
      </c>
      <c r="G105" s="72">
        <f t="shared" si="17"/>
        <v>1.01</v>
      </c>
      <c r="H105" s="80">
        <f>SUM(H106:H108)</f>
        <v>33350</v>
      </c>
      <c r="I105" s="80">
        <f>SUM(I106:I108)</f>
        <v>16640</v>
      </c>
      <c r="J105" s="72">
        <f>I105/H105</f>
        <v>0.5</v>
      </c>
      <c r="K105" s="81">
        <f>SUM(K106:K108)</f>
        <v>33350</v>
      </c>
      <c r="L105" s="81">
        <f>SUM(L106:L108)</f>
        <v>33350</v>
      </c>
      <c r="M105" s="72">
        <f>L105/K105</f>
        <v>1</v>
      </c>
      <c r="N105" s="82">
        <f>SUM(N106:N108)</f>
        <v>34300</v>
      </c>
      <c r="O105" s="82">
        <f>SUM(O106:O108)</f>
        <v>18103</v>
      </c>
      <c r="P105" s="72">
        <f>O105/N105</f>
        <v>0.53</v>
      </c>
      <c r="Q105" s="82">
        <f>SUM(Q106:Q108)</f>
        <v>34300</v>
      </c>
      <c r="R105" s="82">
        <v>36000</v>
      </c>
      <c r="S105" s="82">
        <f>SUM(S106:S108)</f>
        <v>117643</v>
      </c>
      <c r="T105" s="76">
        <f t="shared" si="13"/>
        <v>3.268</v>
      </c>
    </row>
    <row r="106" spans="1:20" s="2" customFormat="1" ht="12.75">
      <c r="A106" s="77"/>
      <c r="B106" s="78"/>
      <c r="C106" s="88" t="s">
        <v>48</v>
      </c>
      <c r="D106" s="148" t="s">
        <v>24</v>
      </c>
      <c r="E106" s="84"/>
      <c r="F106" s="84"/>
      <c r="G106" s="72"/>
      <c r="H106" s="85"/>
      <c r="I106" s="85"/>
      <c r="J106" s="72"/>
      <c r="K106" s="86"/>
      <c r="L106" s="86"/>
      <c r="M106" s="145"/>
      <c r="N106" s="149">
        <v>0</v>
      </c>
      <c r="O106" s="149">
        <v>908</v>
      </c>
      <c r="P106" s="72"/>
      <c r="Q106" s="149">
        <v>0</v>
      </c>
      <c r="R106" s="149">
        <v>1400</v>
      </c>
      <c r="S106" s="149">
        <v>993</v>
      </c>
      <c r="T106" s="76">
        <f t="shared" si="13"/>
        <v>0.709</v>
      </c>
    </row>
    <row r="107" spans="1:20" ht="12.75">
      <c r="A107" s="83"/>
      <c r="B107" s="12"/>
      <c r="C107" s="147" t="s">
        <v>92</v>
      </c>
      <c r="D107" s="12" t="s">
        <v>56</v>
      </c>
      <c r="E107" s="84">
        <v>0</v>
      </c>
      <c r="F107" s="84">
        <v>300</v>
      </c>
      <c r="G107" s="72"/>
      <c r="H107" s="85">
        <v>0</v>
      </c>
      <c r="I107" s="85"/>
      <c r="J107" s="72"/>
      <c r="K107" s="86">
        <v>0</v>
      </c>
      <c r="L107" s="86"/>
      <c r="M107" s="72"/>
      <c r="N107" s="87">
        <v>0</v>
      </c>
      <c r="O107" s="87">
        <v>35</v>
      </c>
      <c r="P107" s="72"/>
      <c r="Q107" s="87">
        <v>0</v>
      </c>
      <c r="R107" s="87">
        <v>0</v>
      </c>
      <c r="S107" s="87">
        <v>0</v>
      </c>
      <c r="T107" s="76"/>
    </row>
    <row r="108" spans="1:20" ht="63.75" customHeight="1">
      <c r="A108" s="83"/>
      <c r="B108" s="12"/>
      <c r="C108" s="83">
        <v>2710</v>
      </c>
      <c r="D108" s="12" t="s">
        <v>41</v>
      </c>
      <c r="E108" s="84">
        <v>32600</v>
      </c>
      <c r="F108" s="84">
        <v>32600</v>
      </c>
      <c r="G108" s="72">
        <f t="shared" si="17"/>
        <v>1</v>
      </c>
      <c r="H108" s="85">
        <v>33350</v>
      </c>
      <c r="I108" s="85">
        <v>16640</v>
      </c>
      <c r="J108" s="72">
        <f>I108/H108</f>
        <v>0.5</v>
      </c>
      <c r="K108" s="86">
        <v>33350</v>
      </c>
      <c r="L108" s="86">
        <v>33350</v>
      </c>
      <c r="M108" s="72">
        <f>L108/K108</f>
        <v>1</v>
      </c>
      <c r="N108" s="87">
        <v>34300</v>
      </c>
      <c r="O108" s="87">
        <v>17160</v>
      </c>
      <c r="P108" s="72">
        <f>O108/N108</f>
        <v>0.5</v>
      </c>
      <c r="Q108" s="87">
        <v>34300</v>
      </c>
      <c r="R108" s="87">
        <v>34600</v>
      </c>
      <c r="S108" s="87">
        <v>116650</v>
      </c>
      <c r="T108" s="76">
        <f t="shared" si="13"/>
        <v>3.371</v>
      </c>
    </row>
    <row r="109" spans="1:20" s="11" customFormat="1" ht="12.75">
      <c r="A109" s="69"/>
      <c r="B109" s="70">
        <v>80195</v>
      </c>
      <c r="C109" s="69"/>
      <c r="D109" s="111" t="s">
        <v>79</v>
      </c>
      <c r="E109" s="71">
        <f>SUM(E110:E111)</f>
        <v>30525</v>
      </c>
      <c r="F109" s="71">
        <f>SUM(F110:F111)</f>
        <v>30425</v>
      </c>
      <c r="G109" s="72">
        <f t="shared" si="17"/>
        <v>1</v>
      </c>
      <c r="H109" s="73">
        <f>SUM(H110:H111)</f>
        <v>0</v>
      </c>
      <c r="I109" s="73">
        <f>SUM(I110:I111)</f>
        <v>0</v>
      </c>
      <c r="J109" s="72"/>
      <c r="K109" s="74">
        <f>SUM(K110:K111)</f>
        <v>11126</v>
      </c>
      <c r="L109" s="74">
        <f>SUM(L110:L111)</f>
        <v>11304</v>
      </c>
      <c r="M109" s="72">
        <f>L109/K109</f>
        <v>1.02</v>
      </c>
      <c r="N109" s="75">
        <f>SUM(N110:N111)</f>
        <v>0</v>
      </c>
      <c r="O109" s="75">
        <f>SUM(O110:O111)</f>
        <v>0</v>
      </c>
      <c r="P109" s="72"/>
      <c r="Q109" s="75">
        <f>SUM(Q110:Q111)</f>
        <v>0</v>
      </c>
      <c r="R109" s="75">
        <v>101320</v>
      </c>
      <c r="S109" s="75">
        <f>SUM(S110:S111)</f>
        <v>81427</v>
      </c>
      <c r="T109" s="76">
        <f t="shared" si="13"/>
        <v>0.804</v>
      </c>
    </row>
    <row r="110" spans="1:20" s="11" customFormat="1" ht="12.75">
      <c r="A110" s="69"/>
      <c r="B110" s="70"/>
      <c r="C110" s="88" t="s">
        <v>49</v>
      </c>
      <c r="D110" s="148" t="s">
        <v>147</v>
      </c>
      <c r="E110" s="84"/>
      <c r="F110" s="84"/>
      <c r="G110" s="72"/>
      <c r="H110" s="85"/>
      <c r="I110" s="85"/>
      <c r="J110" s="72"/>
      <c r="K110" s="86">
        <v>0</v>
      </c>
      <c r="L110" s="86">
        <v>178</v>
      </c>
      <c r="M110" s="145"/>
      <c r="N110" s="75"/>
      <c r="O110" s="75"/>
      <c r="P110" s="72"/>
      <c r="Q110" s="75"/>
      <c r="R110" s="149">
        <v>100000</v>
      </c>
      <c r="S110" s="149">
        <v>80239</v>
      </c>
      <c r="T110" s="76">
        <f t="shared" si="13"/>
        <v>0.802</v>
      </c>
    </row>
    <row r="111" spans="1:20" ht="38.25">
      <c r="A111" s="83"/>
      <c r="B111" s="12"/>
      <c r="C111" s="83">
        <v>2130</v>
      </c>
      <c r="D111" s="12" t="s">
        <v>37</v>
      </c>
      <c r="E111" s="84">
        <v>30525</v>
      </c>
      <c r="F111" s="84">
        <v>30425</v>
      </c>
      <c r="G111" s="72">
        <f t="shared" si="17"/>
        <v>1</v>
      </c>
      <c r="H111" s="85"/>
      <c r="I111" s="85"/>
      <c r="J111" s="72"/>
      <c r="K111" s="86">
        <v>11126</v>
      </c>
      <c r="L111" s="86">
        <v>11126</v>
      </c>
      <c r="M111" s="72">
        <f>L111/K111</f>
        <v>1</v>
      </c>
      <c r="N111" s="87"/>
      <c r="O111" s="87"/>
      <c r="P111" s="72"/>
      <c r="Q111" s="87"/>
      <c r="R111" s="87">
        <v>1320</v>
      </c>
      <c r="S111" s="87">
        <v>1188</v>
      </c>
      <c r="T111" s="76">
        <f t="shared" si="13"/>
        <v>0.9</v>
      </c>
    </row>
    <row r="112" spans="1:20" s="5" customFormat="1" ht="17.25" customHeight="1">
      <c r="A112" s="69">
        <v>851</v>
      </c>
      <c r="B112" s="70"/>
      <c r="C112" s="69"/>
      <c r="D112" s="70" t="s">
        <v>12</v>
      </c>
      <c r="E112" s="71">
        <f>E117</f>
        <v>1103780</v>
      </c>
      <c r="F112" s="71">
        <f>F117+F113</f>
        <v>1104964</v>
      </c>
      <c r="G112" s="72">
        <f t="shared" si="17"/>
        <v>1</v>
      </c>
      <c r="H112" s="73">
        <f>H117</f>
        <v>1174000</v>
      </c>
      <c r="I112" s="73">
        <f>I117+I113</f>
        <v>696111</v>
      </c>
      <c r="J112" s="72">
        <f>I112/H112</f>
        <v>0.59</v>
      </c>
      <c r="K112" s="74">
        <f>K117</f>
        <v>1495388</v>
      </c>
      <c r="L112" s="74">
        <f>L117+L113</f>
        <v>1499667</v>
      </c>
      <c r="M112" s="72">
        <f>L112/K112</f>
        <v>1</v>
      </c>
      <c r="N112" s="75">
        <f>N117</f>
        <v>1090000</v>
      </c>
      <c r="O112" s="75">
        <f>O117+O113</f>
        <v>1071941</v>
      </c>
      <c r="P112" s="72">
        <f>O112/N112</f>
        <v>0.98</v>
      </c>
      <c r="Q112" s="75">
        <f>Q117</f>
        <v>1090000</v>
      </c>
      <c r="R112" s="75">
        <v>2957153</v>
      </c>
      <c r="S112" s="75">
        <f>S117+S113</f>
        <v>2958088</v>
      </c>
      <c r="T112" s="76">
        <f aca="true" t="shared" si="18" ref="T112:T154">S112/R112</f>
        <v>1</v>
      </c>
    </row>
    <row r="113" spans="1:20" s="2" customFormat="1" ht="12.75">
      <c r="A113" s="77"/>
      <c r="B113" s="78">
        <v>85111</v>
      </c>
      <c r="C113" s="77"/>
      <c r="D113" s="78" t="s">
        <v>105</v>
      </c>
      <c r="E113" s="79">
        <f>SUM(E114:E116)</f>
        <v>0</v>
      </c>
      <c r="F113" s="79">
        <f>SUM(F114:F116)</f>
        <v>1184</v>
      </c>
      <c r="G113" s="72"/>
      <c r="H113" s="80">
        <f>SUM(H114:H116)</f>
        <v>0</v>
      </c>
      <c r="I113" s="80">
        <f>SUM(I114:I116)</f>
        <v>2092</v>
      </c>
      <c r="J113" s="72"/>
      <c r="K113" s="81">
        <f>SUM(K114:K116)</f>
        <v>0</v>
      </c>
      <c r="L113" s="81">
        <f>SUM(L114:L116)</f>
        <v>4279</v>
      </c>
      <c r="M113" s="72"/>
      <c r="N113" s="82">
        <f>SUM(N114:N116)</f>
        <v>0</v>
      </c>
      <c r="O113" s="82">
        <f>SUM(O114:O116)</f>
        <v>1233</v>
      </c>
      <c r="P113" s="72"/>
      <c r="Q113" s="82">
        <f>SUM(Q114:Q116)</f>
        <v>1000</v>
      </c>
      <c r="R113" s="82">
        <v>0</v>
      </c>
      <c r="S113" s="82">
        <f>SUM(S114:S116)</f>
        <v>936</v>
      </c>
      <c r="T113" s="76"/>
    </row>
    <row r="114" spans="1:20" ht="25.5">
      <c r="A114" s="83"/>
      <c r="B114" s="152"/>
      <c r="C114" s="102" t="s">
        <v>93</v>
      </c>
      <c r="D114" s="12" t="s">
        <v>100</v>
      </c>
      <c r="E114" s="84">
        <v>0</v>
      </c>
      <c r="F114" s="84">
        <v>110</v>
      </c>
      <c r="G114" s="72"/>
      <c r="H114" s="85">
        <v>0</v>
      </c>
      <c r="I114" s="85">
        <v>616</v>
      </c>
      <c r="J114" s="72"/>
      <c r="K114" s="86">
        <v>0</v>
      </c>
      <c r="L114" s="86">
        <v>1449</v>
      </c>
      <c r="M114" s="72"/>
      <c r="N114" s="87">
        <v>0</v>
      </c>
      <c r="O114" s="87">
        <v>282</v>
      </c>
      <c r="P114" s="72"/>
      <c r="Q114" s="87">
        <v>0</v>
      </c>
      <c r="R114" s="87">
        <v>0</v>
      </c>
      <c r="S114" s="87">
        <v>0</v>
      </c>
      <c r="T114" s="76"/>
    </row>
    <row r="115" spans="1:20" ht="12.75">
      <c r="A115" s="83"/>
      <c r="B115" s="152"/>
      <c r="C115" s="88" t="s">
        <v>48</v>
      </c>
      <c r="D115" s="148" t="s">
        <v>24</v>
      </c>
      <c r="E115" s="84"/>
      <c r="F115" s="84"/>
      <c r="G115" s="72"/>
      <c r="H115" s="85"/>
      <c r="I115" s="85"/>
      <c r="J115" s="72"/>
      <c r="K115" s="86"/>
      <c r="L115" s="86"/>
      <c r="M115" s="72"/>
      <c r="N115" s="87"/>
      <c r="O115" s="87"/>
      <c r="P115" s="72"/>
      <c r="Q115" s="87"/>
      <c r="R115" s="87"/>
      <c r="S115" s="87">
        <v>836</v>
      </c>
      <c r="T115" s="76"/>
    </row>
    <row r="116" spans="1:20" ht="12.75">
      <c r="A116" s="83"/>
      <c r="B116" s="152"/>
      <c r="C116" s="102" t="s">
        <v>92</v>
      </c>
      <c r="D116" s="12" t="s">
        <v>56</v>
      </c>
      <c r="E116" s="84">
        <v>0</v>
      </c>
      <c r="F116" s="84">
        <v>1074</v>
      </c>
      <c r="G116" s="72"/>
      <c r="H116" s="85">
        <v>0</v>
      </c>
      <c r="I116" s="85">
        <v>1476</v>
      </c>
      <c r="J116" s="72"/>
      <c r="K116" s="86">
        <v>0</v>
      </c>
      <c r="L116" s="86">
        <v>2830</v>
      </c>
      <c r="M116" s="72"/>
      <c r="N116" s="87">
        <v>0</v>
      </c>
      <c r="O116" s="87">
        <v>951</v>
      </c>
      <c r="P116" s="72"/>
      <c r="Q116" s="87">
        <v>1000</v>
      </c>
      <c r="R116" s="87">
        <v>0</v>
      </c>
      <c r="S116" s="87">
        <v>100</v>
      </c>
      <c r="T116" s="76"/>
    </row>
    <row r="117" spans="1:20" s="2" customFormat="1" ht="51.75" customHeight="1">
      <c r="A117" s="77"/>
      <c r="B117" s="78">
        <v>85156</v>
      </c>
      <c r="C117" s="77"/>
      <c r="D117" s="78" t="s">
        <v>45</v>
      </c>
      <c r="E117" s="79">
        <f>SUM(E118:E118)</f>
        <v>1103780</v>
      </c>
      <c r="F117" s="79">
        <f>SUM(F118:F118)</f>
        <v>1103780</v>
      </c>
      <c r="G117" s="72">
        <f t="shared" si="17"/>
        <v>1</v>
      </c>
      <c r="H117" s="80">
        <f>SUM(H118:H118)</f>
        <v>1174000</v>
      </c>
      <c r="I117" s="80">
        <f>SUM(I118:I118)</f>
        <v>694019</v>
      </c>
      <c r="J117" s="72">
        <f>I117/H117</f>
        <v>0.59</v>
      </c>
      <c r="K117" s="81">
        <f>SUM(K118:K118)</f>
        <v>1495388</v>
      </c>
      <c r="L117" s="81">
        <f>SUM(L118:L118)</f>
        <v>1495388</v>
      </c>
      <c r="M117" s="72">
        <f>L117/K117</f>
        <v>1</v>
      </c>
      <c r="N117" s="50">
        <f>SUM(N118)</f>
        <v>1090000</v>
      </c>
      <c r="O117" s="82">
        <f>SUM(O118:O118)</f>
        <v>1070708</v>
      </c>
      <c r="P117" s="72">
        <f>O117/N117</f>
        <v>0.98</v>
      </c>
      <c r="Q117" s="50">
        <f>SUM(Q118)</f>
        <v>1090000</v>
      </c>
      <c r="R117" s="50">
        <v>2957153</v>
      </c>
      <c r="S117" s="50">
        <f>SUM(S118)</f>
        <v>2957152</v>
      </c>
      <c r="T117" s="76">
        <f t="shared" si="18"/>
        <v>1</v>
      </c>
    </row>
    <row r="118" spans="1:20" ht="76.5">
      <c r="A118" s="83"/>
      <c r="B118" s="12"/>
      <c r="C118" s="83">
        <v>2110</v>
      </c>
      <c r="D118" s="12" t="s">
        <v>43</v>
      </c>
      <c r="E118" s="84">
        <v>1103780</v>
      </c>
      <c r="F118" s="84">
        <v>1103780</v>
      </c>
      <c r="G118" s="72">
        <f t="shared" si="17"/>
        <v>1</v>
      </c>
      <c r="H118" s="85">
        <v>1174000</v>
      </c>
      <c r="I118" s="85">
        <v>694019</v>
      </c>
      <c r="J118" s="72">
        <f>I118/H118</f>
        <v>0.59</v>
      </c>
      <c r="K118" s="86">
        <v>1495388</v>
      </c>
      <c r="L118" s="86">
        <v>1495388</v>
      </c>
      <c r="M118" s="72">
        <f>L118/K118</f>
        <v>1</v>
      </c>
      <c r="N118" s="87">
        <v>1090000</v>
      </c>
      <c r="O118" s="87">
        <v>1070708</v>
      </c>
      <c r="P118" s="72">
        <f>O118/N118</f>
        <v>0.98</v>
      </c>
      <c r="Q118" s="87">
        <v>1090000</v>
      </c>
      <c r="R118" s="87">
        <v>2957153</v>
      </c>
      <c r="S118" s="87">
        <v>2957152</v>
      </c>
      <c r="T118" s="76">
        <f t="shared" si="18"/>
        <v>1</v>
      </c>
    </row>
    <row r="119" spans="1:20" s="5" customFormat="1" ht="12.75">
      <c r="A119" s="69">
        <v>852</v>
      </c>
      <c r="B119" s="70"/>
      <c r="C119" s="69"/>
      <c r="D119" s="70" t="s">
        <v>13</v>
      </c>
      <c r="E119" s="71" t="e">
        <f>E120+E128+E141+E146+E138+#REF!</f>
        <v>#REF!</v>
      </c>
      <c r="F119" s="71" t="e">
        <f>F120+F128+F141+F146+F138+#REF!</f>
        <v>#REF!</v>
      </c>
      <c r="G119" s="72" t="e">
        <f t="shared" si="17"/>
        <v>#REF!</v>
      </c>
      <c r="H119" s="73" t="e">
        <f>H120+H128+H141+H146+H138+#REF!</f>
        <v>#REF!</v>
      </c>
      <c r="I119" s="73" t="e">
        <f>I120+I128+I141+I146+I138+#REF!</f>
        <v>#REF!</v>
      </c>
      <c r="J119" s="72" t="e">
        <f>I119/H119</f>
        <v>#REF!</v>
      </c>
      <c r="K119" s="74" t="e">
        <f>K120+K128+K141+K146+K138+#REF!</f>
        <v>#REF!</v>
      </c>
      <c r="L119" s="74" t="e">
        <f>L120+L128+L141+L146+L138+#REF!</f>
        <v>#REF!</v>
      </c>
      <c r="M119" s="72" t="e">
        <f>L119/K119</f>
        <v>#REF!</v>
      </c>
      <c r="N119" s="75" t="e">
        <f>N120+N128+N141+N146+N138+#REF!</f>
        <v>#REF!</v>
      </c>
      <c r="O119" s="75" t="e">
        <f>O120+O128+O141+O146+O138+#REF!</f>
        <v>#REF!</v>
      </c>
      <c r="P119" s="72" t="e">
        <f>O119/N119</f>
        <v>#REF!</v>
      </c>
      <c r="Q119" s="75" t="e">
        <f>Q120+Q128+Q141+Q146+Q138+#REF!</f>
        <v>#REF!</v>
      </c>
      <c r="R119" s="75">
        <v>12965666</v>
      </c>
      <c r="S119" s="75">
        <f>S120+S128+S141+S146+S138</f>
        <v>12366583</v>
      </c>
      <c r="T119" s="76"/>
    </row>
    <row r="120" spans="1:20" s="2" customFormat="1" ht="25.5">
      <c r="A120" s="77"/>
      <c r="B120" s="78">
        <v>85201</v>
      </c>
      <c r="C120" s="77"/>
      <c r="D120" s="78" t="s">
        <v>14</v>
      </c>
      <c r="E120" s="79">
        <f>SUM(E121:E127)</f>
        <v>191380</v>
      </c>
      <c r="F120" s="79">
        <f>SUM(F121:F127)</f>
        <v>201320</v>
      </c>
      <c r="G120" s="72">
        <f t="shared" si="17"/>
        <v>1.05</v>
      </c>
      <c r="H120" s="80">
        <f>SUM(H121:H127)</f>
        <v>131200</v>
      </c>
      <c r="I120" s="80">
        <f>SUM(I121:I127)</f>
        <v>84775</v>
      </c>
      <c r="J120" s="72">
        <f>I120/H120</f>
        <v>0.65</v>
      </c>
      <c r="K120" s="81">
        <f>SUM(K121:K127)</f>
        <v>131200</v>
      </c>
      <c r="L120" s="81">
        <f>SUM(L121:L127)</f>
        <v>131670</v>
      </c>
      <c r="M120" s="72">
        <f>L120/K120</f>
        <v>1</v>
      </c>
      <c r="N120" s="82">
        <f>SUM(N121:N127)</f>
        <v>71470</v>
      </c>
      <c r="O120" s="82">
        <f>SUM(O121:O127)</f>
        <v>43864</v>
      </c>
      <c r="P120" s="72">
        <f>O120/N120</f>
        <v>0.61</v>
      </c>
      <c r="Q120" s="82">
        <f>SUM(Q121:Q127)</f>
        <v>71470</v>
      </c>
      <c r="R120" s="82">
        <v>45500</v>
      </c>
      <c r="S120" s="82">
        <f>SUM(S121:S127)</f>
        <v>46950</v>
      </c>
      <c r="T120" s="76">
        <f t="shared" si="18"/>
        <v>1.032</v>
      </c>
    </row>
    <row r="121" spans="1:20" ht="54" customHeight="1">
      <c r="A121" s="83"/>
      <c r="B121" s="12"/>
      <c r="C121" s="102" t="s">
        <v>98</v>
      </c>
      <c r="D121" s="12" t="s">
        <v>102</v>
      </c>
      <c r="E121" s="84">
        <v>0</v>
      </c>
      <c r="F121" s="84">
        <v>391</v>
      </c>
      <c r="G121" s="72"/>
      <c r="H121" s="85">
        <v>0</v>
      </c>
      <c r="I121" s="85">
        <v>1082</v>
      </c>
      <c r="J121" s="72"/>
      <c r="K121" s="86">
        <v>0</v>
      </c>
      <c r="L121" s="86">
        <v>2284</v>
      </c>
      <c r="M121" s="72"/>
      <c r="N121" s="87">
        <v>2000</v>
      </c>
      <c r="O121" s="87">
        <v>200</v>
      </c>
      <c r="P121" s="72"/>
      <c r="Q121" s="87">
        <v>2000</v>
      </c>
      <c r="R121" s="87">
        <v>1000</v>
      </c>
      <c r="S121" s="87">
        <v>1831</v>
      </c>
      <c r="T121" s="76">
        <f t="shared" si="18"/>
        <v>1.831</v>
      </c>
    </row>
    <row r="122" spans="1:20" ht="12.75">
      <c r="A122" s="83"/>
      <c r="B122" s="12"/>
      <c r="C122" s="102" t="s">
        <v>168</v>
      </c>
      <c r="D122" s="15" t="s">
        <v>174</v>
      </c>
      <c r="E122" s="84"/>
      <c r="F122" s="84"/>
      <c r="G122" s="72"/>
      <c r="H122" s="85"/>
      <c r="I122" s="85"/>
      <c r="J122" s="72"/>
      <c r="K122" s="86"/>
      <c r="L122" s="86"/>
      <c r="M122" s="72"/>
      <c r="N122" s="87"/>
      <c r="O122" s="87"/>
      <c r="P122" s="72"/>
      <c r="Q122" s="87"/>
      <c r="R122" s="87"/>
      <c r="S122" s="87">
        <v>9</v>
      </c>
      <c r="T122" s="76"/>
    </row>
    <row r="123" spans="1:20" ht="12.75">
      <c r="A123" s="83"/>
      <c r="B123" s="12"/>
      <c r="C123" s="102" t="s">
        <v>90</v>
      </c>
      <c r="D123" s="12" t="s">
        <v>27</v>
      </c>
      <c r="E123" s="84">
        <v>0</v>
      </c>
      <c r="F123" s="84">
        <v>356</v>
      </c>
      <c r="G123" s="72"/>
      <c r="H123" s="85">
        <v>0</v>
      </c>
      <c r="I123" s="85">
        <v>604</v>
      </c>
      <c r="J123" s="72"/>
      <c r="K123" s="86">
        <v>0</v>
      </c>
      <c r="L123" s="86">
        <v>1820</v>
      </c>
      <c r="M123" s="72"/>
      <c r="N123" s="87">
        <v>1750</v>
      </c>
      <c r="O123" s="87">
        <v>1257</v>
      </c>
      <c r="P123" s="72"/>
      <c r="Q123" s="87">
        <v>1750</v>
      </c>
      <c r="R123" s="87">
        <v>0</v>
      </c>
      <c r="S123" s="87">
        <v>0</v>
      </c>
      <c r="T123" s="76"/>
    </row>
    <row r="124" spans="1:20" ht="25.5">
      <c r="A124" s="83"/>
      <c r="B124" s="12"/>
      <c r="C124" s="102" t="s">
        <v>93</v>
      </c>
      <c r="D124" s="12" t="s">
        <v>100</v>
      </c>
      <c r="E124" s="84">
        <v>0</v>
      </c>
      <c r="F124" s="84">
        <v>0</v>
      </c>
      <c r="G124" s="72"/>
      <c r="H124" s="85">
        <v>0</v>
      </c>
      <c r="I124" s="85">
        <v>0</v>
      </c>
      <c r="J124" s="72"/>
      <c r="K124" s="86">
        <v>0</v>
      </c>
      <c r="L124" s="86">
        <v>272</v>
      </c>
      <c r="M124" s="72"/>
      <c r="N124" s="87">
        <v>0</v>
      </c>
      <c r="O124" s="87">
        <v>369</v>
      </c>
      <c r="P124" s="72"/>
      <c r="Q124" s="87">
        <v>0</v>
      </c>
      <c r="R124" s="87">
        <v>0</v>
      </c>
      <c r="S124" s="87">
        <v>0</v>
      </c>
      <c r="T124" s="76"/>
    </row>
    <row r="125" spans="1:20" ht="12.75">
      <c r="A125" s="83"/>
      <c r="B125" s="12"/>
      <c r="C125" s="102" t="s">
        <v>91</v>
      </c>
      <c r="D125" s="12" t="s">
        <v>24</v>
      </c>
      <c r="E125" s="84">
        <v>0</v>
      </c>
      <c r="F125" s="84">
        <v>539</v>
      </c>
      <c r="G125" s="72"/>
      <c r="H125" s="85">
        <v>0</v>
      </c>
      <c r="I125" s="85">
        <v>274</v>
      </c>
      <c r="J125" s="72"/>
      <c r="K125" s="86">
        <v>0</v>
      </c>
      <c r="L125" s="86">
        <v>613</v>
      </c>
      <c r="M125" s="72"/>
      <c r="N125" s="87">
        <v>500</v>
      </c>
      <c r="O125" s="87">
        <v>159</v>
      </c>
      <c r="P125" s="72"/>
      <c r="Q125" s="87">
        <v>500</v>
      </c>
      <c r="R125" s="87">
        <v>300</v>
      </c>
      <c r="S125" s="87">
        <v>438</v>
      </c>
      <c r="T125" s="76">
        <f t="shared" si="18"/>
        <v>1.46</v>
      </c>
    </row>
    <row r="126" spans="1:20" ht="12.75">
      <c r="A126" s="83"/>
      <c r="B126" s="12"/>
      <c r="C126" s="102" t="s">
        <v>92</v>
      </c>
      <c r="D126" s="12" t="s">
        <v>56</v>
      </c>
      <c r="E126" s="84">
        <v>0</v>
      </c>
      <c r="F126" s="84">
        <v>200</v>
      </c>
      <c r="G126" s="72"/>
      <c r="H126" s="85">
        <v>0</v>
      </c>
      <c r="I126" s="85"/>
      <c r="J126" s="72"/>
      <c r="K126" s="86">
        <v>0</v>
      </c>
      <c r="L126" s="86"/>
      <c r="M126" s="72"/>
      <c r="N126" s="87">
        <v>0</v>
      </c>
      <c r="O126" s="87"/>
      <c r="P126" s="72"/>
      <c r="Q126" s="87">
        <v>0</v>
      </c>
      <c r="R126" s="87">
        <v>0</v>
      </c>
      <c r="S126" s="87">
        <v>0</v>
      </c>
      <c r="T126" s="76"/>
    </row>
    <row r="127" spans="1:20" ht="76.5">
      <c r="A127" s="83"/>
      <c r="B127" s="12"/>
      <c r="C127" s="88">
        <v>2320</v>
      </c>
      <c r="D127" s="17" t="s">
        <v>71</v>
      </c>
      <c r="E127" s="84">
        <f>127600+63780</f>
        <v>191380</v>
      </c>
      <c r="F127" s="84">
        <v>199834</v>
      </c>
      <c r="G127" s="72">
        <f t="shared" si="17"/>
        <v>1.04</v>
      </c>
      <c r="H127" s="85">
        <v>131200</v>
      </c>
      <c r="I127" s="85">
        <v>82815</v>
      </c>
      <c r="J127" s="72">
        <f>I127/H127</f>
        <v>0.63</v>
      </c>
      <c r="K127" s="86">
        <v>131200</v>
      </c>
      <c r="L127" s="86">
        <v>126681</v>
      </c>
      <c r="M127" s="72">
        <f>L127/K127</f>
        <v>0.97</v>
      </c>
      <c r="N127" s="87">
        <v>67220</v>
      </c>
      <c r="O127" s="87">
        <v>41879</v>
      </c>
      <c r="P127" s="72">
        <f>O127/N127</f>
        <v>0.62</v>
      </c>
      <c r="Q127" s="87">
        <v>67220</v>
      </c>
      <c r="R127" s="87">
        <v>44200</v>
      </c>
      <c r="S127" s="87">
        <v>44672</v>
      </c>
      <c r="T127" s="76">
        <f t="shared" si="18"/>
        <v>1.011</v>
      </c>
    </row>
    <row r="128" spans="1:20" s="2" customFormat="1" ht="12.75">
      <c r="A128" s="77"/>
      <c r="B128" s="78">
        <v>85202</v>
      </c>
      <c r="C128" s="77"/>
      <c r="D128" s="78" t="s">
        <v>15</v>
      </c>
      <c r="E128" s="79">
        <f>SUM(E130:E136)</f>
        <v>8908263</v>
      </c>
      <c r="F128" s="79">
        <f>SUM(F130:F136)</f>
        <v>9154568</v>
      </c>
      <c r="G128" s="72">
        <f t="shared" si="17"/>
        <v>1.03</v>
      </c>
      <c r="H128" s="80">
        <f>SUM(H130:H136)</f>
        <v>8412000</v>
      </c>
      <c r="I128" s="80">
        <f>SUM(I130:I136)</f>
        <v>4538156</v>
      </c>
      <c r="J128" s="72">
        <f aca="true" t="shared" si="19" ref="J128:J133">I128/H128</f>
        <v>0.54</v>
      </c>
      <c r="K128" s="81">
        <f>SUM(K130:K136)</f>
        <v>9026209</v>
      </c>
      <c r="L128" s="81">
        <f>SUM(L130:L136)</f>
        <v>9782611</v>
      </c>
      <c r="M128" s="72">
        <f aca="true" t="shared" si="20" ref="M128:M136">L128/K128</f>
        <v>1.08</v>
      </c>
      <c r="N128" s="82">
        <f>SUM(N130:N136)</f>
        <v>9086800</v>
      </c>
      <c r="O128" s="82">
        <f>SUM(O130:O136)</f>
        <v>4616170</v>
      </c>
      <c r="P128" s="72">
        <f>O128/N128</f>
        <v>0.51</v>
      </c>
      <c r="Q128" s="82">
        <f>SUM(Q130:Q136)</f>
        <v>9395300</v>
      </c>
      <c r="R128" s="82">
        <v>11845072</v>
      </c>
      <c r="S128" s="82">
        <f>SUM(S129:S137)</f>
        <v>11232187</v>
      </c>
      <c r="T128" s="76">
        <f t="shared" si="18"/>
        <v>0.948</v>
      </c>
    </row>
    <row r="129" spans="1:20" s="2" customFormat="1" ht="63.75">
      <c r="A129" s="77"/>
      <c r="B129" s="78"/>
      <c r="C129" s="51">
        <v>2440</v>
      </c>
      <c r="D129" s="148" t="s">
        <v>159</v>
      </c>
      <c r="E129" s="79"/>
      <c r="F129" s="79"/>
      <c r="G129" s="72"/>
      <c r="H129" s="80"/>
      <c r="I129" s="80"/>
      <c r="J129" s="72"/>
      <c r="K129" s="81"/>
      <c r="L129" s="81"/>
      <c r="M129" s="72"/>
      <c r="N129" s="82"/>
      <c r="O129" s="82"/>
      <c r="P129" s="72"/>
      <c r="Q129" s="82"/>
      <c r="R129" s="87">
        <v>1800</v>
      </c>
      <c r="S129" s="149">
        <v>1800</v>
      </c>
      <c r="T129" s="76">
        <f t="shared" si="18"/>
        <v>1</v>
      </c>
    </row>
    <row r="130" spans="1:20" ht="102">
      <c r="A130" s="83"/>
      <c r="B130" s="12"/>
      <c r="C130" s="83" t="s">
        <v>46</v>
      </c>
      <c r="D130" s="12" t="s">
        <v>44</v>
      </c>
      <c r="E130" s="84">
        <v>66100</v>
      </c>
      <c r="F130" s="84">
        <v>87677</v>
      </c>
      <c r="G130" s="72">
        <f t="shared" si="17"/>
        <v>1.33</v>
      </c>
      <c r="H130" s="85">
        <v>60000</v>
      </c>
      <c r="I130" s="85">
        <v>27132</v>
      </c>
      <c r="J130" s="72">
        <f t="shared" si="19"/>
        <v>0.45</v>
      </c>
      <c r="K130" s="86">
        <v>82600</v>
      </c>
      <c r="L130" s="86">
        <v>50307</v>
      </c>
      <c r="M130" s="72">
        <f t="shared" si="20"/>
        <v>0.61</v>
      </c>
      <c r="N130" s="87">
        <v>33700</v>
      </c>
      <c r="O130" s="87">
        <v>43004</v>
      </c>
      <c r="P130" s="72">
        <f>O130/N130</f>
        <v>1.28</v>
      </c>
      <c r="Q130" s="87">
        <v>33700</v>
      </c>
      <c r="R130" s="87">
        <v>50583</v>
      </c>
      <c r="S130" s="87">
        <v>74023</v>
      </c>
      <c r="T130" s="76">
        <f t="shared" si="18"/>
        <v>1.463</v>
      </c>
    </row>
    <row r="131" spans="1:20" ht="12.75">
      <c r="A131" s="83"/>
      <c r="B131" s="12"/>
      <c r="C131" s="88" t="s">
        <v>49</v>
      </c>
      <c r="D131" s="12" t="s">
        <v>27</v>
      </c>
      <c r="E131" s="84">
        <v>3488269</v>
      </c>
      <c r="F131" s="84">
        <v>3708879</v>
      </c>
      <c r="G131" s="72">
        <f t="shared" si="17"/>
        <v>1.06</v>
      </c>
      <c r="H131" s="85">
        <v>3337000</v>
      </c>
      <c r="I131" s="85">
        <v>1976102</v>
      </c>
      <c r="J131" s="72">
        <f t="shared" si="19"/>
        <v>0.59</v>
      </c>
      <c r="K131" s="86">
        <v>3342262</v>
      </c>
      <c r="L131" s="86">
        <v>4105952</v>
      </c>
      <c r="M131" s="72">
        <f t="shared" si="20"/>
        <v>1.23</v>
      </c>
      <c r="N131" s="87">
        <v>4546000</v>
      </c>
      <c r="O131" s="87">
        <v>2294102</v>
      </c>
      <c r="P131" s="72">
        <f>O131/N131</f>
        <v>0.5</v>
      </c>
      <c r="Q131" s="87">
        <v>4546000</v>
      </c>
      <c r="R131" s="87">
        <v>5238207</v>
      </c>
      <c r="S131" s="87">
        <v>5388489</v>
      </c>
      <c r="T131" s="76">
        <f t="shared" si="18"/>
        <v>1.029</v>
      </c>
    </row>
    <row r="132" spans="1:20" ht="25.5">
      <c r="A132" s="83"/>
      <c r="B132" s="12"/>
      <c r="C132" s="147" t="s">
        <v>93</v>
      </c>
      <c r="D132" s="12" t="s">
        <v>100</v>
      </c>
      <c r="E132" s="84">
        <v>0</v>
      </c>
      <c r="F132" s="84">
        <v>481</v>
      </c>
      <c r="G132" s="72"/>
      <c r="H132" s="85">
        <v>0</v>
      </c>
      <c r="I132" s="85">
        <v>144</v>
      </c>
      <c r="J132" s="72"/>
      <c r="K132" s="86">
        <v>0</v>
      </c>
      <c r="L132" s="86">
        <v>477</v>
      </c>
      <c r="M132" s="72"/>
      <c r="N132" s="87">
        <v>100</v>
      </c>
      <c r="O132" s="87">
        <v>92</v>
      </c>
      <c r="P132" s="72"/>
      <c r="Q132" s="87">
        <v>100</v>
      </c>
      <c r="R132" s="87">
        <v>100</v>
      </c>
      <c r="S132" s="87"/>
      <c r="T132" s="76">
        <f t="shared" si="18"/>
        <v>0</v>
      </c>
    </row>
    <row r="133" spans="1:20" ht="38.25">
      <c r="A133" s="83"/>
      <c r="B133" s="12"/>
      <c r="C133" s="83">
        <v>2130</v>
      </c>
      <c r="D133" s="12" t="s">
        <v>37</v>
      </c>
      <c r="E133" s="84">
        <v>5248773</v>
      </c>
      <c r="F133" s="84">
        <v>5248773</v>
      </c>
      <c r="G133" s="72">
        <f t="shared" si="17"/>
        <v>1</v>
      </c>
      <c r="H133" s="85">
        <v>5015000</v>
      </c>
      <c r="I133" s="85">
        <v>2517764</v>
      </c>
      <c r="J133" s="72">
        <f t="shared" si="19"/>
        <v>0.5</v>
      </c>
      <c r="K133" s="86">
        <v>5319247</v>
      </c>
      <c r="L133" s="86">
        <v>5319247</v>
      </c>
      <c r="M133" s="72">
        <f t="shared" si="20"/>
        <v>1</v>
      </c>
      <c r="N133" s="87">
        <v>4498000</v>
      </c>
      <c r="O133" s="87">
        <v>2267933</v>
      </c>
      <c r="P133" s="72">
        <f>O133/N133</f>
        <v>0.5</v>
      </c>
      <c r="Q133" s="87">
        <v>4803000</v>
      </c>
      <c r="R133" s="87">
        <v>4201625</v>
      </c>
      <c r="S133" s="87">
        <v>4194850</v>
      </c>
      <c r="T133" s="76">
        <f t="shared" si="18"/>
        <v>0.998</v>
      </c>
    </row>
    <row r="134" spans="1:20" ht="12.75">
      <c r="A134" s="83"/>
      <c r="B134" s="12"/>
      <c r="C134" s="88" t="s">
        <v>48</v>
      </c>
      <c r="D134" s="12" t="s">
        <v>24</v>
      </c>
      <c r="E134" s="84">
        <f>2300+2000+1500+1000</f>
        <v>6800</v>
      </c>
      <c r="F134" s="84">
        <v>9439</v>
      </c>
      <c r="G134" s="72">
        <f t="shared" si="17"/>
        <v>1.39</v>
      </c>
      <c r="H134" s="85">
        <v>0</v>
      </c>
      <c r="I134" s="85">
        <v>5726</v>
      </c>
      <c r="J134" s="72"/>
      <c r="K134" s="86">
        <v>0</v>
      </c>
      <c r="L134" s="86">
        <v>14660</v>
      </c>
      <c r="M134" s="72"/>
      <c r="N134" s="87">
        <v>5500</v>
      </c>
      <c r="O134" s="87">
        <v>4721</v>
      </c>
      <c r="P134" s="72">
        <f>O134/N134</f>
        <v>0.86</v>
      </c>
      <c r="Q134" s="87">
        <v>5500</v>
      </c>
      <c r="R134" s="87">
        <v>5620</v>
      </c>
      <c r="S134" s="87">
        <v>11917</v>
      </c>
      <c r="T134" s="76">
        <f t="shared" si="18"/>
        <v>2.12</v>
      </c>
    </row>
    <row r="135" spans="1:20" ht="12.75">
      <c r="A135" s="83"/>
      <c r="B135" s="12"/>
      <c r="C135" s="88" t="s">
        <v>55</v>
      </c>
      <c r="D135" s="12" t="s">
        <v>56</v>
      </c>
      <c r="E135" s="84">
        <v>17000</v>
      </c>
      <c r="F135" s="84">
        <v>17998</v>
      </c>
      <c r="G135" s="72">
        <f t="shared" si="17"/>
        <v>1.06</v>
      </c>
      <c r="H135" s="85">
        <v>0</v>
      </c>
      <c r="I135" s="85">
        <v>11288</v>
      </c>
      <c r="J135" s="72"/>
      <c r="K135" s="86">
        <v>0</v>
      </c>
      <c r="L135" s="86">
        <v>11627</v>
      </c>
      <c r="M135" s="72"/>
      <c r="N135" s="87">
        <v>3500</v>
      </c>
      <c r="O135" s="87">
        <v>6318</v>
      </c>
      <c r="P135" s="72">
        <f>O135/N135</f>
        <v>1.81</v>
      </c>
      <c r="Q135" s="87">
        <v>7000</v>
      </c>
      <c r="R135" s="87">
        <v>10493</v>
      </c>
      <c r="S135" s="87">
        <v>10986</v>
      </c>
      <c r="T135" s="76">
        <f t="shared" si="18"/>
        <v>1.047</v>
      </c>
    </row>
    <row r="136" spans="1:20" ht="63.75">
      <c r="A136" s="83"/>
      <c r="B136" s="12"/>
      <c r="C136" s="88">
        <v>6439</v>
      </c>
      <c r="D136" s="12" t="s">
        <v>87</v>
      </c>
      <c r="E136" s="84">
        <v>81321</v>
      </c>
      <c r="F136" s="84">
        <v>81321</v>
      </c>
      <c r="G136" s="72">
        <f t="shared" si="17"/>
        <v>1</v>
      </c>
      <c r="H136" s="85"/>
      <c r="I136" s="85"/>
      <c r="J136" s="72"/>
      <c r="K136" s="86">
        <v>282100</v>
      </c>
      <c r="L136" s="86">
        <v>280341</v>
      </c>
      <c r="M136" s="72">
        <f t="shared" si="20"/>
        <v>0.99</v>
      </c>
      <c r="N136" s="87"/>
      <c r="O136" s="87"/>
      <c r="P136" s="72"/>
      <c r="Q136" s="87"/>
      <c r="R136" s="87">
        <v>340150</v>
      </c>
      <c r="S136" s="87">
        <v>340150</v>
      </c>
      <c r="T136" s="76">
        <f t="shared" si="18"/>
        <v>1</v>
      </c>
    </row>
    <row r="137" spans="1:20" ht="102">
      <c r="A137" s="83"/>
      <c r="B137" s="12"/>
      <c r="C137" s="102" t="s">
        <v>141</v>
      </c>
      <c r="D137" s="15" t="s">
        <v>165</v>
      </c>
      <c r="E137" s="84"/>
      <c r="F137" s="84"/>
      <c r="G137" s="72"/>
      <c r="H137" s="85"/>
      <c r="I137" s="85"/>
      <c r="J137" s="72"/>
      <c r="K137" s="86">
        <v>5043</v>
      </c>
      <c r="L137" s="86">
        <v>5043</v>
      </c>
      <c r="M137" s="72"/>
      <c r="N137" s="87">
        <v>6120</v>
      </c>
      <c r="O137" s="87">
        <v>6120</v>
      </c>
      <c r="P137" s="72"/>
      <c r="Q137" s="87">
        <v>6120</v>
      </c>
      <c r="R137" s="87">
        <v>1996494</v>
      </c>
      <c r="S137" s="87">
        <v>1209972</v>
      </c>
      <c r="T137" s="76">
        <f t="shared" si="18"/>
        <v>0.606</v>
      </c>
    </row>
    <row r="138" spans="1:20" s="2" customFormat="1" ht="12.75">
      <c r="A138" s="77"/>
      <c r="B138" s="78">
        <v>85203</v>
      </c>
      <c r="C138" s="77"/>
      <c r="D138" s="13" t="s">
        <v>80</v>
      </c>
      <c r="E138" s="79">
        <f>SUM(E139:E140)</f>
        <v>706854</v>
      </c>
      <c r="F138" s="79">
        <f>SUM(F139:F140)</f>
        <v>707764</v>
      </c>
      <c r="G138" s="72">
        <f t="shared" si="17"/>
        <v>1</v>
      </c>
      <c r="H138" s="80">
        <f>SUM(H139:H140)</f>
        <v>697000</v>
      </c>
      <c r="I138" s="80">
        <f>SUM(I139:I140)</f>
        <v>362506</v>
      </c>
      <c r="J138" s="72">
        <f>I138/H138</f>
        <v>0.52</v>
      </c>
      <c r="K138" s="81">
        <f>SUM(K139:K140)</f>
        <v>826250</v>
      </c>
      <c r="L138" s="81">
        <f>SUM(L139:L140)</f>
        <v>827367</v>
      </c>
      <c r="M138" s="72">
        <f aca="true" t="shared" si="21" ref="M138:M148">L138/K138</f>
        <v>1</v>
      </c>
      <c r="N138" s="82">
        <f>SUM(N139:N140)</f>
        <v>750000</v>
      </c>
      <c r="O138" s="82">
        <f>SUM(O139:O140)</f>
        <v>393156</v>
      </c>
      <c r="P138" s="72">
        <f>O138/N138</f>
        <v>0.52</v>
      </c>
      <c r="Q138" s="82">
        <f>SUM(Q139:Q140)</f>
        <v>750000</v>
      </c>
      <c r="R138" s="82">
        <v>766566</v>
      </c>
      <c r="S138" s="82">
        <f>SUM(S139:S140)</f>
        <v>767745</v>
      </c>
      <c r="T138" s="76">
        <f t="shared" si="18"/>
        <v>1.002</v>
      </c>
    </row>
    <row r="139" spans="1:20" ht="76.5">
      <c r="A139" s="83"/>
      <c r="B139" s="12"/>
      <c r="C139" s="83">
        <v>2110</v>
      </c>
      <c r="D139" s="12" t="s">
        <v>43</v>
      </c>
      <c r="E139" s="84">
        <v>706854</v>
      </c>
      <c r="F139" s="84">
        <v>706854</v>
      </c>
      <c r="G139" s="72">
        <f t="shared" si="17"/>
        <v>1</v>
      </c>
      <c r="H139" s="85">
        <v>697000</v>
      </c>
      <c r="I139" s="85">
        <v>362066</v>
      </c>
      <c r="J139" s="72">
        <f>I139/H139</f>
        <v>0.52</v>
      </c>
      <c r="K139" s="86">
        <v>826250</v>
      </c>
      <c r="L139" s="86">
        <v>826250</v>
      </c>
      <c r="M139" s="72">
        <f t="shared" si="21"/>
        <v>1</v>
      </c>
      <c r="N139" s="87">
        <v>750000</v>
      </c>
      <c r="O139" s="87">
        <v>392550</v>
      </c>
      <c r="P139" s="72">
        <f>O139/N139</f>
        <v>0.52</v>
      </c>
      <c r="Q139" s="87">
        <v>750000</v>
      </c>
      <c r="R139" s="87">
        <v>766566</v>
      </c>
      <c r="S139" s="87">
        <v>766566</v>
      </c>
      <c r="T139" s="76">
        <f t="shared" si="18"/>
        <v>1</v>
      </c>
    </row>
    <row r="140" spans="1:20" ht="76.5">
      <c r="A140" s="83"/>
      <c r="B140" s="12"/>
      <c r="C140" s="102" t="s">
        <v>94</v>
      </c>
      <c r="D140" s="12" t="s">
        <v>101</v>
      </c>
      <c r="E140" s="84">
        <v>0</v>
      </c>
      <c r="F140" s="84">
        <v>910</v>
      </c>
      <c r="G140" s="72"/>
      <c r="H140" s="85">
        <v>0</v>
      </c>
      <c r="I140" s="85">
        <v>440</v>
      </c>
      <c r="J140" s="72"/>
      <c r="K140" s="86">
        <v>0</v>
      </c>
      <c r="L140" s="86">
        <v>1117</v>
      </c>
      <c r="M140" s="72"/>
      <c r="N140" s="87">
        <v>0</v>
      </c>
      <c r="O140" s="87">
        <v>606</v>
      </c>
      <c r="P140" s="72"/>
      <c r="Q140" s="87">
        <v>0</v>
      </c>
      <c r="R140" s="87">
        <v>0</v>
      </c>
      <c r="S140" s="87">
        <v>1179</v>
      </c>
      <c r="T140" s="76"/>
    </row>
    <row r="141" spans="1:20" s="2" customFormat="1" ht="12.75">
      <c r="A141" s="77"/>
      <c r="B141" s="78">
        <v>85204</v>
      </c>
      <c r="C141" s="77"/>
      <c r="D141" s="78" t="s">
        <v>16</v>
      </c>
      <c r="E141" s="79">
        <f>SUM(E142:E145)</f>
        <v>179247</v>
      </c>
      <c r="F141" s="79">
        <f>SUM(F142:F145)</f>
        <v>191252</v>
      </c>
      <c r="G141" s="72">
        <f>F141/E141</f>
        <v>1.07</v>
      </c>
      <c r="H141" s="80">
        <f>SUM(H142:H145)</f>
        <v>195000</v>
      </c>
      <c r="I141" s="80">
        <f>SUM(I142:I145)</f>
        <v>90882</v>
      </c>
      <c r="J141" s="72">
        <f>I141/H141</f>
        <v>0.47</v>
      </c>
      <c r="K141" s="81">
        <f>SUM(K142:K145)</f>
        <v>195000</v>
      </c>
      <c r="L141" s="81">
        <f>SUM(L142:L145)</f>
        <v>224785</v>
      </c>
      <c r="M141" s="72">
        <f t="shared" si="21"/>
        <v>1.15</v>
      </c>
      <c r="N141" s="82">
        <f>SUM(N142:N145)</f>
        <v>220900</v>
      </c>
      <c r="O141" s="82">
        <f>SUM(O142:O145)</f>
        <v>152601</v>
      </c>
      <c r="P141" s="72">
        <f aca="true" t="shared" si="22" ref="P141:P149">O141/N141</f>
        <v>0.69</v>
      </c>
      <c r="Q141" s="82">
        <f>SUM(Q142:Q145)</f>
        <v>226400</v>
      </c>
      <c r="R141" s="82">
        <v>300300</v>
      </c>
      <c r="S141" s="82">
        <f>SUM(S142:S145)</f>
        <v>307381</v>
      </c>
      <c r="T141" s="76">
        <f t="shared" si="18"/>
        <v>1.024</v>
      </c>
    </row>
    <row r="142" spans="1:20" ht="12.75">
      <c r="A142" s="83"/>
      <c r="B142" s="12"/>
      <c r="C142" s="88" t="s">
        <v>74</v>
      </c>
      <c r="D142" s="12" t="s">
        <v>75</v>
      </c>
      <c r="E142" s="84">
        <v>2200</v>
      </c>
      <c r="F142" s="84">
        <v>5116</v>
      </c>
      <c r="G142" s="72">
        <f>F142/E142</f>
        <v>2.33</v>
      </c>
      <c r="H142" s="85">
        <v>0</v>
      </c>
      <c r="I142" s="85">
        <v>3192</v>
      </c>
      <c r="J142" s="72"/>
      <c r="K142" s="86">
        <v>0</v>
      </c>
      <c r="L142" s="86">
        <v>8663</v>
      </c>
      <c r="M142" s="72"/>
      <c r="N142" s="87">
        <v>2500</v>
      </c>
      <c r="O142" s="87">
        <v>7936</v>
      </c>
      <c r="P142" s="72">
        <f t="shared" si="22"/>
        <v>3.17</v>
      </c>
      <c r="Q142" s="87">
        <v>8000</v>
      </c>
      <c r="R142" s="87">
        <v>5300</v>
      </c>
      <c r="S142" s="87">
        <v>9115</v>
      </c>
      <c r="T142" s="76">
        <f t="shared" si="18"/>
        <v>1.72</v>
      </c>
    </row>
    <row r="143" spans="1:20" ht="12.75">
      <c r="A143" s="83"/>
      <c r="B143" s="12"/>
      <c r="C143" s="88" t="s">
        <v>48</v>
      </c>
      <c r="D143" s="12" t="s">
        <v>24</v>
      </c>
      <c r="E143" s="84"/>
      <c r="F143" s="84"/>
      <c r="G143" s="72"/>
      <c r="H143" s="85"/>
      <c r="I143" s="85"/>
      <c r="J143" s="72"/>
      <c r="K143" s="86"/>
      <c r="L143" s="86"/>
      <c r="M143" s="72"/>
      <c r="N143" s="87"/>
      <c r="O143" s="87"/>
      <c r="P143" s="72"/>
      <c r="Q143" s="87"/>
      <c r="R143" s="87"/>
      <c r="S143" s="87">
        <v>357</v>
      </c>
      <c r="T143" s="76"/>
    </row>
    <row r="144" spans="1:20" ht="12.75">
      <c r="A144" s="83"/>
      <c r="B144" s="12"/>
      <c r="C144" s="147" t="s">
        <v>92</v>
      </c>
      <c r="D144" s="12" t="s">
        <v>127</v>
      </c>
      <c r="E144" s="84">
        <v>0</v>
      </c>
      <c r="F144" s="84">
        <v>3211</v>
      </c>
      <c r="G144" s="72"/>
      <c r="H144" s="85">
        <v>0</v>
      </c>
      <c r="I144" s="85">
        <v>1928</v>
      </c>
      <c r="J144" s="72"/>
      <c r="K144" s="86">
        <v>0</v>
      </c>
      <c r="L144" s="86">
        <v>2393</v>
      </c>
      <c r="M144" s="72"/>
      <c r="N144" s="87">
        <v>0</v>
      </c>
      <c r="O144" s="87">
        <v>35</v>
      </c>
      <c r="P144" s="72"/>
      <c r="Q144" s="87">
        <v>0</v>
      </c>
      <c r="R144" s="87">
        <v>0</v>
      </c>
      <c r="S144" s="87">
        <v>1256</v>
      </c>
      <c r="T144" s="76"/>
    </row>
    <row r="145" spans="1:20" ht="76.5">
      <c r="A145" s="83"/>
      <c r="B145" s="12"/>
      <c r="C145" s="88">
        <v>2320</v>
      </c>
      <c r="D145" s="17" t="s">
        <v>71</v>
      </c>
      <c r="E145" s="84">
        <v>177047</v>
      </c>
      <c r="F145" s="84">
        <v>182925</v>
      </c>
      <c r="G145" s="72">
        <f>F145/E145</f>
        <v>1.03</v>
      </c>
      <c r="H145" s="85">
        <v>195000</v>
      </c>
      <c r="I145" s="85">
        <v>85762</v>
      </c>
      <c r="J145" s="72">
        <f>I145/H145</f>
        <v>0.44</v>
      </c>
      <c r="K145" s="86">
        <v>195000</v>
      </c>
      <c r="L145" s="86">
        <v>213729</v>
      </c>
      <c r="M145" s="72">
        <f t="shared" si="21"/>
        <v>1.1</v>
      </c>
      <c r="N145" s="87">
        <v>218400</v>
      </c>
      <c r="O145" s="87">
        <v>144630</v>
      </c>
      <c r="P145" s="72">
        <f t="shared" si="22"/>
        <v>0.66</v>
      </c>
      <c r="Q145" s="87">
        <v>218400</v>
      </c>
      <c r="R145" s="87">
        <v>295000</v>
      </c>
      <c r="S145" s="87">
        <v>296653</v>
      </c>
      <c r="T145" s="76">
        <f t="shared" si="18"/>
        <v>1.006</v>
      </c>
    </row>
    <row r="146" spans="1:20" s="2" customFormat="1" ht="25.5">
      <c r="A146" s="77"/>
      <c r="B146" s="78">
        <v>85218</v>
      </c>
      <c r="C146" s="77"/>
      <c r="D146" s="78" t="s">
        <v>63</v>
      </c>
      <c r="E146" s="79">
        <f>SUM(E147:E150)</f>
        <v>7400</v>
      </c>
      <c r="F146" s="79">
        <f>SUM(F147:F150)</f>
        <v>8714</v>
      </c>
      <c r="G146" s="72">
        <f>F146/E146</f>
        <v>1.18</v>
      </c>
      <c r="H146" s="80">
        <f>SUM(H147:H150)</f>
        <v>3000</v>
      </c>
      <c r="I146" s="80">
        <f>SUM(I147:I150)</f>
        <v>4073</v>
      </c>
      <c r="J146" s="72">
        <f>I146/H146</f>
        <v>1.36</v>
      </c>
      <c r="K146" s="81">
        <f>SUM(K147:K149)</f>
        <v>6683</v>
      </c>
      <c r="L146" s="81">
        <f>SUM(L147:L150)</f>
        <v>8855</v>
      </c>
      <c r="M146" s="72">
        <f t="shared" si="21"/>
        <v>1.33</v>
      </c>
      <c r="N146" s="82">
        <f>SUM(N147:N149)</f>
        <v>4850</v>
      </c>
      <c r="O146" s="82">
        <f>SUM(O147:O150)</f>
        <v>4575</v>
      </c>
      <c r="P146" s="72">
        <f t="shared" si="22"/>
        <v>0.94</v>
      </c>
      <c r="Q146" s="82">
        <f>SUM(Q147:Q149)</f>
        <v>4500</v>
      </c>
      <c r="R146" s="82">
        <v>8228</v>
      </c>
      <c r="S146" s="82">
        <f>SUM(S147:S150)</f>
        <v>12320</v>
      </c>
      <c r="T146" s="76">
        <f t="shared" si="18"/>
        <v>1.497</v>
      </c>
    </row>
    <row r="147" spans="1:20" ht="38.25">
      <c r="A147" s="83"/>
      <c r="B147" s="12"/>
      <c r="C147" s="83">
        <v>2130</v>
      </c>
      <c r="D147" s="12" t="s">
        <v>37</v>
      </c>
      <c r="E147" s="84">
        <v>6000</v>
      </c>
      <c r="F147" s="84">
        <v>6000</v>
      </c>
      <c r="G147" s="72">
        <f>F147/E147</f>
        <v>1</v>
      </c>
      <c r="H147" s="85">
        <v>3000</v>
      </c>
      <c r="I147" s="85">
        <v>3000</v>
      </c>
      <c r="J147" s="72">
        <f>I147/H147</f>
        <v>1</v>
      </c>
      <c r="K147" s="86">
        <v>6000</v>
      </c>
      <c r="L147" s="86">
        <v>6000</v>
      </c>
      <c r="M147" s="72">
        <f t="shared" si="21"/>
        <v>1</v>
      </c>
      <c r="N147" s="87">
        <v>3000</v>
      </c>
      <c r="O147" s="87">
        <v>3000</v>
      </c>
      <c r="P147" s="72">
        <f t="shared" si="22"/>
        <v>1</v>
      </c>
      <c r="Q147" s="87">
        <v>3000</v>
      </c>
      <c r="R147" s="87">
        <v>5958</v>
      </c>
      <c r="S147" s="87">
        <v>5958</v>
      </c>
      <c r="T147" s="76">
        <f t="shared" si="18"/>
        <v>1</v>
      </c>
    </row>
    <row r="148" spans="1:20" ht="12.75">
      <c r="A148" s="83"/>
      <c r="B148" s="12"/>
      <c r="C148" s="88" t="s">
        <v>49</v>
      </c>
      <c r="D148" s="12" t="s">
        <v>27</v>
      </c>
      <c r="E148" s="84">
        <v>700</v>
      </c>
      <c r="F148" s="84">
        <v>865</v>
      </c>
      <c r="G148" s="72">
        <f>F148/E148</f>
        <v>1.24</v>
      </c>
      <c r="H148" s="85">
        <v>0</v>
      </c>
      <c r="I148" s="85">
        <v>219</v>
      </c>
      <c r="J148" s="72"/>
      <c r="K148" s="86">
        <v>683</v>
      </c>
      <c r="L148" s="86">
        <v>930</v>
      </c>
      <c r="M148" s="72">
        <f t="shared" si="21"/>
        <v>1.36</v>
      </c>
      <c r="N148" s="87">
        <v>350</v>
      </c>
      <c r="O148" s="87">
        <v>11</v>
      </c>
      <c r="P148" s="72">
        <f t="shared" si="22"/>
        <v>0.03</v>
      </c>
      <c r="Q148" s="87"/>
      <c r="R148" s="87">
        <v>50</v>
      </c>
      <c r="S148" s="87"/>
      <c r="T148" s="76">
        <f t="shared" si="18"/>
        <v>0</v>
      </c>
    </row>
    <row r="149" spans="1:20" ht="12.75">
      <c r="A149" s="83"/>
      <c r="B149" s="12"/>
      <c r="C149" s="88" t="s">
        <v>48</v>
      </c>
      <c r="D149" s="12" t="s">
        <v>24</v>
      </c>
      <c r="E149" s="84">
        <v>700</v>
      </c>
      <c r="F149" s="84">
        <v>1172</v>
      </c>
      <c r="G149" s="72">
        <f>F149/E149</f>
        <v>1.67</v>
      </c>
      <c r="H149" s="85">
        <v>0</v>
      </c>
      <c r="I149" s="85">
        <v>854</v>
      </c>
      <c r="J149" s="72"/>
      <c r="K149" s="86">
        <v>0</v>
      </c>
      <c r="L149" s="86">
        <v>1925</v>
      </c>
      <c r="M149" s="72"/>
      <c r="N149" s="87">
        <v>1500</v>
      </c>
      <c r="O149" s="87">
        <v>540</v>
      </c>
      <c r="P149" s="72">
        <f t="shared" si="22"/>
        <v>0.36</v>
      </c>
      <c r="Q149" s="87">
        <v>1500</v>
      </c>
      <c r="R149" s="87">
        <v>1000</v>
      </c>
      <c r="S149" s="87">
        <v>1992</v>
      </c>
      <c r="T149" s="76">
        <f t="shared" si="18"/>
        <v>1.992</v>
      </c>
    </row>
    <row r="150" spans="1:20" ht="12.75">
      <c r="A150" s="83"/>
      <c r="B150" s="12"/>
      <c r="C150" s="147" t="s">
        <v>92</v>
      </c>
      <c r="D150" s="12" t="s">
        <v>99</v>
      </c>
      <c r="E150" s="84">
        <v>0</v>
      </c>
      <c r="F150" s="84">
        <v>677</v>
      </c>
      <c r="G150" s="72"/>
      <c r="H150" s="85"/>
      <c r="I150" s="85"/>
      <c r="J150" s="72"/>
      <c r="K150" s="86"/>
      <c r="L150" s="86"/>
      <c r="M150" s="72"/>
      <c r="N150" s="87">
        <v>0</v>
      </c>
      <c r="O150" s="87">
        <v>1024</v>
      </c>
      <c r="P150" s="72"/>
      <c r="Q150" s="87">
        <v>1000</v>
      </c>
      <c r="R150" s="87">
        <v>1220</v>
      </c>
      <c r="S150" s="87">
        <v>4370</v>
      </c>
      <c r="T150" s="76">
        <f t="shared" si="18"/>
        <v>3.582</v>
      </c>
    </row>
    <row r="151" spans="1:20" s="5" customFormat="1" ht="38.25">
      <c r="A151" s="69">
        <v>853</v>
      </c>
      <c r="B151" s="70"/>
      <c r="C151" s="161"/>
      <c r="D151" s="70" t="s">
        <v>47</v>
      </c>
      <c r="E151" s="71" t="e">
        <f>E152+E154+#REF!+E160</f>
        <v>#REF!</v>
      </c>
      <c r="F151" s="71" t="e">
        <f>F152+F154+#REF!+F160</f>
        <v>#REF!</v>
      </c>
      <c r="G151" s="72" t="e">
        <f aca="true" t="shared" si="23" ref="G151:G157">F151/E151</f>
        <v>#REF!</v>
      </c>
      <c r="H151" s="73" t="e">
        <f>H152+H154+#REF!+H160</f>
        <v>#REF!</v>
      </c>
      <c r="I151" s="73" t="e">
        <f>I152+I154+#REF!+I160</f>
        <v>#REF!</v>
      </c>
      <c r="J151" s="72" t="e">
        <f>I151/H151</f>
        <v>#REF!</v>
      </c>
      <c r="K151" s="74" t="e">
        <f>K152+K154+#REF!+K160</f>
        <v>#REF!</v>
      </c>
      <c r="L151" s="74" t="e">
        <f>L152+L154+#REF!+L160</f>
        <v>#REF!</v>
      </c>
      <c r="M151" s="72" t="e">
        <f aca="true" t="shared" si="24" ref="M151:M160">L151/K151</f>
        <v>#REF!</v>
      </c>
      <c r="N151" s="75" t="e">
        <f>N152+N154+#REF!+N160</f>
        <v>#REF!</v>
      </c>
      <c r="O151" s="75" t="e">
        <f>O152+O154+#REF!+O160</f>
        <v>#REF!</v>
      </c>
      <c r="P151" s="72" t="e">
        <f aca="true" t="shared" si="25" ref="P151:P160">O151/N151</f>
        <v>#REF!</v>
      </c>
      <c r="Q151" s="75" t="e">
        <f>Q152+Q154+#REF!+Q160</f>
        <v>#REF!</v>
      </c>
      <c r="R151" s="75">
        <v>4504610</v>
      </c>
      <c r="S151" s="75">
        <f>S152+S154+S160</f>
        <v>4286300</v>
      </c>
      <c r="T151" s="76">
        <f t="shared" si="18"/>
        <v>0.952</v>
      </c>
    </row>
    <row r="152" spans="1:20" s="2" customFormat="1" ht="25.5">
      <c r="A152" s="77"/>
      <c r="B152" s="78">
        <v>85321</v>
      </c>
      <c r="C152" s="77"/>
      <c r="D152" s="78" t="s">
        <v>35</v>
      </c>
      <c r="E152" s="79">
        <f>SUM(E153:E153)</f>
        <v>83000</v>
      </c>
      <c r="F152" s="79">
        <f>SUM(F153:F153)</f>
        <v>83000</v>
      </c>
      <c r="G152" s="72">
        <f t="shared" si="23"/>
        <v>1</v>
      </c>
      <c r="H152" s="80">
        <f>SUM(H153:H153)</f>
        <v>109000</v>
      </c>
      <c r="I152" s="80">
        <f>SUM(I153:I153)</f>
        <v>55507</v>
      </c>
      <c r="J152" s="72">
        <f>I152/H152</f>
        <v>0.51</v>
      </c>
      <c r="K152" s="81">
        <f>SUM(K153:K153)</f>
        <v>138000</v>
      </c>
      <c r="L152" s="81">
        <f>SUM(L153:L153)</f>
        <v>138000</v>
      </c>
      <c r="M152" s="72">
        <f t="shared" si="24"/>
        <v>1</v>
      </c>
      <c r="N152" s="82">
        <f>SUM(N153:N153)</f>
        <v>116000</v>
      </c>
      <c r="O152" s="82">
        <f>SUM(O153:O153)</f>
        <v>58857</v>
      </c>
      <c r="P152" s="72">
        <f t="shared" si="25"/>
        <v>0.51</v>
      </c>
      <c r="Q152" s="82">
        <f>SUM(Q153:Q153)</f>
        <v>116000</v>
      </c>
      <c r="R152" s="82">
        <v>116220</v>
      </c>
      <c r="S152" s="82">
        <f>SUM(S153:S153)</f>
        <v>116220</v>
      </c>
      <c r="T152" s="76">
        <f t="shared" si="18"/>
        <v>1</v>
      </c>
    </row>
    <row r="153" spans="1:20" ht="76.5">
      <c r="A153" s="83"/>
      <c r="B153" s="12"/>
      <c r="C153" s="83">
        <v>2110</v>
      </c>
      <c r="D153" s="12" t="s">
        <v>43</v>
      </c>
      <c r="E153" s="84">
        <v>83000</v>
      </c>
      <c r="F153" s="84">
        <v>83000</v>
      </c>
      <c r="G153" s="72">
        <f t="shared" si="23"/>
        <v>1</v>
      </c>
      <c r="H153" s="85">
        <v>109000</v>
      </c>
      <c r="I153" s="85">
        <v>55507</v>
      </c>
      <c r="J153" s="72">
        <f>I153/H153</f>
        <v>0.51</v>
      </c>
      <c r="K153" s="86">
        <v>138000</v>
      </c>
      <c r="L153" s="86">
        <v>138000</v>
      </c>
      <c r="M153" s="72">
        <f t="shared" si="24"/>
        <v>1</v>
      </c>
      <c r="N153" s="87">
        <v>116000</v>
      </c>
      <c r="O153" s="87">
        <v>58857</v>
      </c>
      <c r="P153" s="72">
        <f t="shared" si="25"/>
        <v>0.51</v>
      </c>
      <c r="Q153" s="87">
        <v>116000</v>
      </c>
      <c r="R153" s="87">
        <v>116220</v>
      </c>
      <c r="S153" s="87">
        <v>116220</v>
      </c>
      <c r="T153" s="76">
        <f t="shared" si="18"/>
        <v>1</v>
      </c>
    </row>
    <row r="154" spans="1:20" s="2" customFormat="1" ht="12.75">
      <c r="A154" s="77"/>
      <c r="B154" s="162">
        <v>85333</v>
      </c>
      <c r="C154" s="77"/>
      <c r="D154" s="78" t="s">
        <v>59</v>
      </c>
      <c r="E154" s="79">
        <f>SUM(E155:E158)</f>
        <v>365691</v>
      </c>
      <c r="F154" s="79">
        <f>SUM(F155:F158)</f>
        <v>364059</v>
      </c>
      <c r="G154" s="72">
        <f t="shared" si="23"/>
        <v>1</v>
      </c>
      <c r="H154" s="80">
        <f>SUM(H155:H158)</f>
        <v>0</v>
      </c>
      <c r="I154" s="80">
        <f>SUM(I155:I158)</f>
        <v>0</v>
      </c>
      <c r="J154" s="72"/>
      <c r="K154" s="81">
        <f>SUM(K155:K158)</f>
        <v>651950</v>
      </c>
      <c r="L154" s="81">
        <f>SUM(L155:L158)</f>
        <v>649314</v>
      </c>
      <c r="M154" s="72">
        <f t="shared" si="24"/>
        <v>1</v>
      </c>
      <c r="N154" s="82">
        <f>SUM(N155:N158)</f>
        <v>752100</v>
      </c>
      <c r="O154" s="82">
        <f>SUM(O155:O158)</f>
        <v>379481</v>
      </c>
      <c r="P154" s="72">
        <f t="shared" si="25"/>
        <v>0.5</v>
      </c>
      <c r="Q154" s="82">
        <f>SUM(Q155:Q158)</f>
        <v>751300</v>
      </c>
      <c r="R154" s="82">
        <v>857322</v>
      </c>
      <c r="S154" s="82">
        <f>SUM(S155:S159)</f>
        <v>855697</v>
      </c>
      <c r="T154" s="76">
        <f t="shared" si="18"/>
        <v>0.998</v>
      </c>
    </row>
    <row r="155" spans="1:20" ht="102">
      <c r="A155" s="83"/>
      <c r="B155" s="12"/>
      <c r="C155" s="83" t="s">
        <v>46</v>
      </c>
      <c r="D155" s="12" t="s">
        <v>44</v>
      </c>
      <c r="E155" s="84">
        <v>11000</v>
      </c>
      <c r="F155" s="84">
        <v>9020</v>
      </c>
      <c r="G155" s="72">
        <f t="shared" si="23"/>
        <v>0.82</v>
      </c>
      <c r="H155" s="85"/>
      <c r="I155" s="85"/>
      <c r="J155" s="72"/>
      <c r="K155" s="86">
        <v>14250</v>
      </c>
      <c r="L155" s="86">
        <v>8426</v>
      </c>
      <c r="M155" s="72">
        <f t="shared" si="24"/>
        <v>0.59</v>
      </c>
      <c r="N155" s="87">
        <v>9000</v>
      </c>
      <c r="O155" s="87">
        <v>7644</v>
      </c>
      <c r="P155" s="72">
        <f t="shared" si="25"/>
        <v>0.85</v>
      </c>
      <c r="Q155" s="87">
        <v>9000</v>
      </c>
      <c r="R155" s="87">
        <v>7000</v>
      </c>
      <c r="S155" s="87">
        <v>10614</v>
      </c>
      <c r="T155" s="76">
        <f aca="true" t="shared" si="26" ref="T155:T205">S155/R155</f>
        <v>1.516</v>
      </c>
    </row>
    <row r="156" spans="1:20" ht="12.75">
      <c r="A156" s="83"/>
      <c r="B156" s="12"/>
      <c r="C156" s="83" t="s">
        <v>49</v>
      </c>
      <c r="D156" s="12" t="s">
        <v>27</v>
      </c>
      <c r="E156" s="84">
        <v>1500</v>
      </c>
      <c r="F156" s="84">
        <v>1766</v>
      </c>
      <c r="G156" s="72">
        <f t="shared" si="23"/>
        <v>1.18</v>
      </c>
      <c r="H156" s="85"/>
      <c r="I156" s="85"/>
      <c r="J156" s="72"/>
      <c r="K156" s="86">
        <v>0</v>
      </c>
      <c r="L156" s="86">
        <v>739</v>
      </c>
      <c r="M156" s="72"/>
      <c r="N156" s="87">
        <v>1000</v>
      </c>
      <c r="O156" s="87">
        <v>198</v>
      </c>
      <c r="P156" s="72">
        <f t="shared" si="25"/>
        <v>0.2</v>
      </c>
      <c r="Q156" s="87">
        <v>200</v>
      </c>
      <c r="R156" s="87">
        <v>500</v>
      </c>
      <c r="S156" s="87">
        <v>222</v>
      </c>
      <c r="T156" s="76">
        <f t="shared" si="26"/>
        <v>0.444</v>
      </c>
    </row>
    <row r="157" spans="1:20" ht="12.75">
      <c r="A157" s="83"/>
      <c r="B157" s="12"/>
      <c r="C157" s="88" t="s">
        <v>48</v>
      </c>
      <c r="D157" s="12" t="s">
        <v>24</v>
      </c>
      <c r="E157" s="84">
        <v>1000</v>
      </c>
      <c r="F157" s="84">
        <v>1073</v>
      </c>
      <c r="G157" s="72">
        <f t="shared" si="23"/>
        <v>1.07</v>
      </c>
      <c r="H157" s="85"/>
      <c r="I157" s="85"/>
      <c r="J157" s="72"/>
      <c r="K157" s="86">
        <v>0</v>
      </c>
      <c r="L157" s="86">
        <v>2449</v>
      </c>
      <c r="M157" s="72"/>
      <c r="N157" s="87">
        <v>1500</v>
      </c>
      <c r="O157" s="87">
        <v>1339</v>
      </c>
      <c r="P157" s="72">
        <f t="shared" si="25"/>
        <v>0.89</v>
      </c>
      <c r="Q157" s="87">
        <v>1500</v>
      </c>
      <c r="R157" s="87">
        <v>1500</v>
      </c>
      <c r="S157" s="87">
        <v>2858</v>
      </c>
      <c r="T157" s="76">
        <f t="shared" si="26"/>
        <v>1.905</v>
      </c>
    </row>
    <row r="158" spans="1:20" ht="89.25">
      <c r="A158" s="83"/>
      <c r="B158" s="12"/>
      <c r="C158" s="88">
        <v>2690</v>
      </c>
      <c r="D158" s="12" t="s">
        <v>84</v>
      </c>
      <c r="E158" s="84">
        <v>352191</v>
      </c>
      <c r="F158" s="84">
        <v>352200</v>
      </c>
      <c r="G158" s="72">
        <f>F158/E158</f>
        <v>1</v>
      </c>
      <c r="H158" s="85"/>
      <c r="I158" s="85"/>
      <c r="J158" s="72"/>
      <c r="K158" s="86">
        <v>637700</v>
      </c>
      <c r="L158" s="86">
        <v>637700</v>
      </c>
      <c r="M158" s="72">
        <f t="shared" si="24"/>
        <v>1</v>
      </c>
      <c r="N158" s="87">
        <v>740600</v>
      </c>
      <c r="O158" s="87">
        <v>370300</v>
      </c>
      <c r="P158" s="72">
        <f t="shared" si="25"/>
        <v>0.5</v>
      </c>
      <c r="Q158" s="87">
        <v>740600</v>
      </c>
      <c r="R158" s="87">
        <v>691500</v>
      </c>
      <c r="S158" s="87">
        <v>691500</v>
      </c>
      <c r="T158" s="76">
        <f t="shared" si="26"/>
        <v>1</v>
      </c>
    </row>
    <row r="159" spans="1:20" ht="102">
      <c r="A159" s="83"/>
      <c r="B159" s="12"/>
      <c r="C159" s="102" t="s">
        <v>136</v>
      </c>
      <c r="D159" s="15" t="s">
        <v>166</v>
      </c>
      <c r="E159" s="84"/>
      <c r="F159" s="84"/>
      <c r="G159" s="72"/>
      <c r="H159" s="85"/>
      <c r="I159" s="85"/>
      <c r="J159" s="72"/>
      <c r="K159" s="86"/>
      <c r="L159" s="86"/>
      <c r="M159" s="72"/>
      <c r="N159" s="87"/>
      <c r="O159" s="87"/>
      <c r="P159" s="72"/>
      <c r="Q159" s="87"/>
      <c r="R159" s="87">
        <v>156822</v>
      </c>
      <c r="S159" s="87">
        <v>150503</v>
      </c>
      <c r="T159" s="76">
        <f t="shared" si="26"/>
        <v>0.96</v>
      </c>
    </row>
    <row r="160" spans="1:20" s="10" customFormat="1" ht="12.75">
      <c r="A160" s="77"/>
      <c r="B160" s="78">
        <v>85395</v>
      </c>
      <c r="C160" s="77"/>
      <c r="D160" s="14" t="s">
        <v>79</v>
      </c>
      <c r="E160" s="79">
        <f>SUM(E161:E197)</f>
        <v>0</v>
      </c>
      <c r="F160" s="79">
        <f>SUM(F161:F197)</f>
        <v>3186</v>
      </c>
      <c r="G160" s="72" t="e">
        <f>F160/E160</f>
        <v>#DIV/0!</v>
      </c>
      <c r="H160" s="80">
        <f>SUM(H161:H197)</f>
        <v>3596360</v>
      </c>
      <c r="I160" s="80">
        <f>SUM(I161:I197)</f>
        <v>195</v>
      </c>
      <c r="J160" s="72">
        <f>I160/H160</f>
        <v>0</v>
      </c>
      <c r="K160" s="81">
        <f>SUM(K161:K197)</f>
        <v>3595470</v>
      </c>
      <c r="L160" s="81">
        <f>SUM(L161:L197)</f>
        <v>3223527</v>
      </c>
      <c r="M160" s="72">
        <f t="shared" si="24"/>
        <v>0.9</v>
      </c>
      <c r="N160" s="82">
        <f>SUM(N161:N197)</f>
        <v>12243270</v>
      </c>
      <c r="O160" s="82">
        <f>SUM(O161:O197)</f>
        <v>3390727</v>
      </c>
      <c r="P160" s="72">
        <f t="shared" si="25"/>
        <v>0.28</v>
      </c>
      <c r="Q160" s="82">
        <f>SUM(Q161:Q197)</f>
        <v>12244270</v>
      </c>
      <c r="R160" s="82">
        <v>3531068</v>
      </c>
      <c r="S160" s="82">
        <f>SUM(S161:S167)</f>
        <v>3314383</v>
      </c>
      <c r="T160" s="76">
        <f t="shared" si="26"/>
        <v>0.939</v>
      </c>
    </row>
    <row r="161" spans="1:20" ht="12.75">
      <c r="A161" s="83"/>
      <c r="B161" s="12"/>
      <c r="C161" s="102" t="s">
        <v>91</v>
      </c>
      <c r="D161" s="12" t="s">
        <v>24</v>
      </c>
      <c r="E161" s="84">
        <v>0</v>
      </c>
      <c r="F161" s="84">
        <v>3186</v>
      </c>
      <c r="G161" s="72"/>
      <c r="H161" s="85">
        <v>0</v>
      </c>
      <c r="I161" s="85">
        <v>195</v>
      </c>
      <c r="J161" s="72"/>
      <c r="K161" s="86">
        <v>0</v>
      </c>
      <c r="L161" s="86">
        <v>1727</v>
      </c>
      <c r="M161" s="72"/>
      <c r="N161" s="87">
        <v>0</v>
      </c>
      <c r="O161" s="87">
        <v>1170</v>
      </c>
      <c r="P161" s="72"/>
      <c r="Q161" s="87">
        <v>1000</v>
      </c>
      <c r="R161" s="87">
        <v>0</v>
      </c>
      <c r="S161" s="87">
        <v>1275</v>
      </c>
      <c r="T161" s="76"/>
    </row>
    <row r="162" spans="1:20" ht="102">
      <c r="A162" s="83"/>
      <c r="B162" s="12"/>
      <c r="C162" s="102" t="s">
        <v>111</v>
      </c>
      <c r="D162" s="15" t="s">
        <v>166</v>
      </c>
      <c r="E162" s="84"/>
      <c r="F162" s="84"/>
      <c r="G162" s="72"/>
      <c r="H162" s="85">
        <v>861955</v>
      </c>
      <c r="I162" s="85">
        <v>0</v>
      </c>
      <c r="J162" s="72"/>
      <c r="K162" s="86">
        <v>856912</v>
      </c>
      <c r="L162" s="86">
        <v>766242</v>
      </c>
      <c r="M162" s="72"/>
      <c r="N162" s="87">
        <v>2843700</v>
      </c>
      <c r="O162" s="87">
        <v>776828</v>
      </c>
      <c r="P162" s="72"/>
      <c r="Q162" s="87">
        <v>2843700</v>
      </c>
      <c r="R162" s="87">
        <v>337406</v>
      </c>
      <c r="S162" s="87">
        <v>301247</v>
      </c>
      <c r="T162" s="76">
        <f t="shared" si="26"/>
        <v>0.893</v>
      </c>
    </row>
    <row r="163" spans="1:20" ht="102">
      <c r="A163" s="83"/>
      <c r="B163" s="12"/>
      <c r="C163" s="102" t="s">
        <v>136</v>
      </c>
      <c r="D163" s="15" t="s">
        <v>166</v>
      </c>
      <c r="E163" s="84"/>
      <c r="F163" s="84"/>
      <c r="G163" s="72"/>
      <c r="H163" s="85"/>
      <c r="I163" s="85"/>
      <c r="J163" s="72"/>
      <c r="K163" s="86"/>
      <c r="L163" s="86"/>
      <c r="M163" s="72"/>
      <c r="N163" s="87"/>
      <c r="O163" s="87"/>
      <c r="P163" s="72"/>
      <c r="Q163" s="87"/>
      <c r="R163" s="87">
        <v>2745075</v>
      </c>
      <c r="S163" s="87">
        <v>2611398</v>
      </c>
      <c r="T163" s="76">
        <f t="shared" si="26"/>
        <v>0.951</v>
      </c>
    </row>
    <row r="164" spans="1:20" ht="117.75" customHeight="1">
      <c r="A164" s="83"/>
      <c r="B164" s="12"/>
      <c r="C164" s="102" t="s">
        <v>112</v>
      </c>
      <c r="D164" s="15" t="s">
        <v>166</v>
      </c>
      <c r="E164" s="84"/>
      <c r="F164" s="84"/>
      <c r="G164" s="72"/>
      <c r="H164" s="85"/>
      <c r="I164" s="85"/>
      <c r="J164" s="72"/>
      <c r="K164" s="86"/>
      <c r="L164" s="86"/>
      <c r="M164" s="72"/>
      <c r="N164" s="87"/>
      <c r="O164" s="87"/>
      <c r="P164" s="72"/>
      <c r="Q164" s="87"/>
      <c r="R164" s="87">
        <v>423353</v>
      </c>
      <c r="S164" s="87">
        <v>376763</v>
      </c>
      <c r="T164" s="76">
        <f t="shared" si="26"/>
        <v>0.89</v>
      </c>
    </row>
    <row r="165" spans="1:20" ht="76.5">
      <c r="A165" s="83"/>
      <c r="B165" s="12"/>
      <c r="C165" s="102" t="s">
        <v>117</v>
      </c>
      <c r="D165" s="17" t="s">
        <v>154</v>
      </c>
      <c r="E165" s="84"/>
      <c r="F165" s="84"/>
      <c r="G165" s="72"/>
      <c r="H165" s="85"/>
      <c r="I165" s="85"/>
      <c r="J165" s="72"/>
      <c r="K165" s="86"/>
      <c r="L165" s="86"/>
      <c r="M165" s="72"/>
      <c r="N165" s="87"/>
      <c r="O165" s="87"/>
      <c r="P165" s="72"/>
      <c r="Q165" s="87"/>
      <c r="R165" s="87">
        <v>926</v>
      </c>
      <c r="S165" s="87">
        <v>926</v>
      </c>
      <c r="T165" s="76">
        <f t="shared" si="26"/>
        <v>1</v>
      </c>
    </row>
    <row r="166" spans="1:20" ht="102">
      <c r="A166" s="83"/>
      <c r="B166" s="12"/>
      <c r="C166" s="102" t="s">
        <v>141</v>
      </c>
      <c r="D166" s="15" t="s">
        <v>166</v>
      </c>
      <c r="E166" s="84"/>
      <c r="F166" s="84"/>
      <c r="G166" s="72"/>
      <c r="H166" s="85"/>
      <c r="I166" s="85"/>
      <c r="J166" s="72"/>
      <c r="K166" s="86">
        <v>5043</v>
      </c>
      <c r="L166" s="86">
        <v>5043</v>
      </c>
      <c r="M166" s="72"/>
      <c r="N166" s="87">
        <v>6120</v>
      </c>
      <c r="O166" s="87">
        <v>6120</v>
      </c>
      <c r="P166" s="72"/>
      <c r="Q166" s="87">
        <v>6120</v>
      </c>
      <c r="R166" s="87">
        <v>22203</v>
      </c>
      <c r="S166" s="87">
        <v>22174</v>
      </c>
      <c r="T166" s="76">
        <f t="shared" si="26"/>
        <v>0.999</v>
      </c>
    </row>
    <row r="167" spans="1:20" ht="102">
      <c r="A167" s="83"/>
      <c r="B167" s="12"/>
      <c r="C167" s="102" t="s">
        <v>113</v>
      </c>
      <c r="D167" s="15" t="s">
        <v>166</v>
      </c>
      <c r="E167" s="84"/>
      <c r="F167" s="84"/>
      <c r="G167" s="72"/>
      <c r="H167" s="85"/>
      <c r="I167" s="85"/>
      <c r="J167" s="72"/>
      <c r="K167" s="86">
        <v>5043</v>
      </c>
      <c r="L167" s="86">
        <v>5043</v>
      </c>
      <c r="M167" s="72"/>
      <c r="N167" s="87">
        <v>6120</v>
      </c>
      <c r="O167" s="87">
        <v>6120</v>
      </c>
      <c r="P167" s="72"/>
      <c r="Q167" s="87">
        <v>6120</v>
      </c>
      <c r="R167" s="87">
        <v>2105</v>
      </c>
      <c r="S167" s="87">
        <v>600</v>
      </c>
      <c r="T167" s="76">
        <f t="shared" si="26"/>
        <v>0.285</v>
      </c>
    </row>
    <row r="168" spans="1:20" ht="12.75">
      <c r="A168" s="83"/>
      <c r="B168" s="12"/>
      <c r="C168" s="102" t="s">
        <v>137</v>
      </c>
      <c r="D168" s="12"/>
      <c r="E168" s="84"/>
      <c r="F168" s="84"/>
      <c r="G168" s="72"/>
      <c r="H168" s="85"/>
      <c r="I168" s="85"/>
      <c r="J168" s="72"/>
      <c r="K168" s="86"/>
      <c r="L168" s="86"/>
      <c r="M168" s="72"/>
      <c r="N168" s="87"/>
      <c r="O168" s="87"/>
      <c r="P168" s="72"/>
      <c r="Q168" s="87"/>
      <c r="R168" s="87"/>
      <c r="S168" s="87"/>
      <c r="T168" s="76"/>
    </row>
    <row r="169" spans="1:20" ht="12.75">
      <c r="A169" s="83"/>
      <c r="B169" s="12"/>
      <c r="C169" s="102"/>
      <c r="D169" s="14" t="s">
        <v>138</v>
      </c>
      <c r="E169" s="84"/>
      <c r="F169" s="84"/>
      <c r="G169" s="72"/>
      <c r="H169" s="85"/>
      <c r="I169" s="85"/>
      <c r="J169" s="72"/>
      <c r="K169" s="86"/>
      <c r="L169" s="86"/>
      <c r="M169" s="72"/>
      <c r="N169" s="87"/>
      <c r="O169" s="87"/>
      <c r="P169" s="72"/>
      <c r="Q169" s="87"/>
      <c r="R169" s="50">
        <f>SUM(R170:R171)</f>
        <v>49994</v>
      </c>
      <c r="S169" s="50">
        <f>SUM(S170:S171)</f>
        <v>49899</v>
      </c>
      <c r="T169" s="76">
        <f t="shared" si="26"/>
        <v>0.998</v>
      </c>
    </row>
    <row r="170" spans="1:20" ht="102">
      <c r="A170" s="83"/>
      <c r="B170" s="12"/>
      <c r="C170" s="102" t="s">
        <v>136</v>
      </c>
      <c r="D170" s="15" t="s">
        <v>166</v>
      </c>
      <c r="E170" s="84"/>
      <c r="F170" s="84"/>
      <c r="G170" s="72"/>
      <c r="H170" s="85"/>
      <c r="I170" s="85"/>
      <c r="J170" s="72"/>
      <c r="K170" s="86"/>
      <c r="L170" s="86"/>
      <c r="M170" s="72"/>
      <c r="N170" s="87"/>
      <c r="O170" s="87"/>
      <c r="P170" s="72"/>
      <c r="Q170" s="87"/>
      <c r="R170" s="87">
        <v>42495</v>
      </c>
      <c r="S170" s="87">
        <v>42414</v>
      </c>
      <c r="T170" s="76">
        <f t="shared" si="26"/>
        <v>0.998</v>
      </c>
    </row>
    <row r="171" spans="1:20" ht="102">
      <c r="A171" s="83"/>
      <c r="B171" s="12"/>
      <c r="C171" s="102" t="s">
        <v>112</v>
      </c>
      <c r="D171" s="15" t="s">
        <v>166</v>
      </c>
      <c r="E171" s="84"/>
      <c r="F171" s="84"/>
      <c r="G171" s="72"/>
      <c r="H171" s="85"/>
      <c r="I171" s="85"/>
      <c r="J171" s="72"/>
      <c r="K171" s="86"/>
      <c r="L171" s="86"/>
      <c r="M171" s="72"/>
      <c r="N171" s="87"/>
      <c r="O171" s="87"/>
      <c r="P171" s="72"/>
      <c r="Q171" s="87"/>
      <c r="R171" s="87">
        <v>7499</v>
      </c>
      <c r="S171" s="87">
        <v>7485</v>
      </c>
      <c r="T171" s="76">
        <f t="shared" si="26"/>
        <v>0.998</v>
      </c>
    </row>
    <row r="172" spans="1:20" ht="12.75">
      <c r="A172" s="83"/>
      <c r="B172" s="12"/>
      <c r="C172" s="102"/>
      <c r="D172" s="14" t="s">
        <v>140</v>
      </c>
      <c r="E172" s="84"/>
      <c r="F172" s="84"/>
      <c r="G172" s="72"/>
      <c r="H172" s="85"/>
      <c r="I172" s="85"/>
      <c r="J172" s="72"/>
      <c r="K172" s="86"/>
      <c r="L172" s="86"/>
      <c r="M172" s="72"/>
      <c r="N172" s="87"/>
      <c r="O172" s="87"/>
      <c r="P172" s="72"/>
      <c r="Q172" s="87"/>
      <c r="R172" s="50">
        <f>SUM(R173:R174)</f>
        <v>157311</v>
      </c>
      <c r="S172" s="50">
        <f>SUM(S173:S174)</f>
        <v>155884</v>
      </c>
      <c r="T172" s="76">
        <f t="shared" si="26"/>
        <v>0.991</v>
      </c>
    </row>
    <row r="173" spans="1:20" ht="102">
      <c r="A173" s="83"/>
      <c r="B173" s="12"/>
      <c r="C173" s="102" t="s">
        <v>136</v>
      </c>
      <c r="D173" s="15" t="s">
        <v>166</v>
      </c>
      <c r="E173" s="84"/>
      <c r="F173" s="84"/>
      <c r="G173" s="72"/>
      <c r="H173" s="85"/>
      <c r="I173" s="85"/>
      <c r="J173" s="72"/>
      <c r="K173" s="86"/>
      <c r="L173" s="86"/>
      <c r="M173" s="72"/>
      <c r="N173" s="87"/>
      <c r="O173" s="87"/>
      <c r="P173" s="72"/>
      <c r="Q173" s="87"/>
      <c r="R173" s="87">
        <v>149401</v>
      </c>
      <c r="S173" s="87">
        <v>148046</v>
      </c>
      <c r="T173" s="76">
        <f t="shared" si="26"/>
        <v>0.991</v>
      </c>
    </row>
    <row r="174" spans="1:20" ht="102">
      <c r="A174" s="83"/>
      <c r="B174" s="12"/>
      <c r="C174" s="102" t="s">
        <v>112</v>
      </c>
      <c r="D174" s="15" t="s">
        <v>166</v>
      </c>
      <c r="E174" s="84"/>
      <c r="F174" s="84"/>
      <c r="G174" s="72"/>
      <c r="H174" s="85"/>
      <c r="I174" s="85"/>
      <c r="J174" s="72"/>
      <c r="K174" s="86"/>
      <c r="L174" s="86"/>
      <c r="M174" s="72"/>
      <c r="N174" s="87"/>
      <c r="O174" s="87"/>
      <c r="P174" s="72"/>
      <c r="Q174" s="87"/>
      <c r="R174" s="159">
        <v>7910</v>
      </c>
      <c r="S174" s="87">
        <v>7838</v>
      </c>
      <c r="T174" s="76">
        <f t="shared" si="26"/>
        <v>0.991</v>
      </c>
    </row>
    <row r="175" spans="1:20" ht="12.75">
      <c r="A175" s="83"/>
      <c r="B175" s="12"/>
      <c r="C175" s="102"/>
      <c r="D175" s="12" t="s">
        <v>22</v>
      </c>
      <c r="E175" s="84"/>
      <c r="F175" s="84"/>
      <c r="G175" s="72"/>
      <c r="H175" s="85"/>
      <c r="I175" s="85"/>
      <c r="J175" s="72"/>
      <c r="K175" s="86"/>
      <c r="L175" s="86"/>
      <c r="M175" s="72"/>
      <c r="N175" s="87"/>
      <c r="O175" s="87"/>
      <c r="P175" s="72"/>
      <c r="Q175" s="87"/>
      <c r="R175" s="50">
        <f>SUM(R177:R180)</f>
        <v>1423151</v>
      </c>
      <c r="S175" s="50">
        <f>SUM(S177:S180)</f>
        <v>1410070</v>
      </c>
      <c r="T175" s="76">
        <f t="shared" si="26"/>
        <v>0.991</v>
      </c>
    </row>
    <row r="176" spans="1:20" ht="89.25">
      <c r="A176" s="83"/>
      <c r="B176" s="12"/>
      <c r="C176" s="102"/>
      <c r="D176" s="164" t="s">
        <v>139</v>
      </c>
      <c r="E176" s="84"/>
      <c r="F176" s="84"/>
      <c r="G176" s="72"/>
      <c r="H176" s="85"/>
      <c r="I176" s="85"/>
      <c r="J176" s="72"/>
      <c r="K176" s="86"/>
      <c r="L176" s="86"/>
      <c r="M176" s="72"/>
      <c r="N176" s="87"/>
      <c r="O176" s="87"/>
      <c r="P176" s="72"/>
      <c r="Q176" s="87"/>
      <c r="R176" s="87"/>
      <c r="S176" s="87"/>
      <c r="T176" s="76"/>
    </row>
    <row r="177" spans="1:20" ht="102">
      <c r="A177" s="83"/>
      <c r="B177" s="12"/>
      <c r="C177" s="102" t="s">
        <v>136</v>
      </c>
      <c r="D177" s="15" t="s">
        <v>166</v>
      </c>
      <c r="E177" s="84"/>
      <c r="F177" s="84"/>
      <c r="G177" s="72"/>
      <c r="H177" s="85"/>
      <c r="I177" s="85"/>
      <c r="J177" s="72"/>
      <c r="K177" s="86"/>
      <c r="L177" s="86"/>
      <c r="M177" s="72"/>
      <c r="N177" s="87"/>
      <c r="O177" s="87"/>
      <c r="P177" s="72"/>
      <c r="Q177" s="87"/>
      <c r="R177" s="87">
        <v>1206250</v>
      </c>
      <c r="S177" s="87">
        <v>1195160</v>
      </c>
      <c r="T177" s="76">
        <f t="shared" si="26"/>
        <v>0.991</v>
      </c>
    </row>
    <row r="178" spans="1:20" ht="102">
      <c r="A178" s="83"/>
      <c r="B178" s="12"/>
      <c r="C178" s="102" t="s">
        <v>112</v>
      </c>
      <c r="D178" s="15" t="s">
        <v>166</v>
      </c>
      <c r="E178" s="84"/>
      <c r="F178" s="84"/>
      <c r="G178" s="72"/>
      <c r="H178" s="85">
        <v>29708</v>
      </c>
      <c r="I178" s="85">
        <v>0</v>
      </c>
      <c r="J178" s="72"/>
      <c r="K178" s="86">
        <v>29530</v>
      </c>
      <c r="L178" s="86">
        <v>27332</v>
      </c>
      <c r="M178" s="72"/>
      <c r="N178" s="87">
        <v>168798</v>
      </c>
      <c r="O178" s="87">
        <v>51553</v>
      </c>
      <c r="P178" s="72"/>
      <c r="Q178" s="87">
        <v>168798</v>
      </c>
      <c r="R178" s="87">
        <v>212868</v>
      </c>
      <c r="S178" s="87">
        <v>210911</v>
      </c>
      <c r="T178" s="76">
        <f t="shared" si="26"/>
        <v>0.991</v>
      </c>
    </row>
    <row r="179" spans="1:20" ht="102">
      <c r="A179" s="83"/>
      <c r="B179" s="12"/>
      <c r="C179" s="102" t="s">
        <v>141</v>
      </c>
      <c r="D179" s="15" t="s">
        <v>166</v>
      </c>
      <c r="E179" s="84"/>
      <c r="F179" s="84"/>
      <c r="G179" s="72"/>
      <c r="H179" s="85"/>
      <c r="I179" s="85"/>
      <c r="J179" s="72"/>
      <c r="K179" s="86">
        <v>5043</v>
      </c>
      <c r="L179" s="86">
        <v>5043</v>
      </c>
      <c r="M179" s="72"/>
      <c r="N179" s="87">
        <v>6120</v>
      </c>
      <c r="O179" s="87">
        <v>6120</v>
      </c>
      <c r="P179" s="72"/>
      <c r="Q179" s="87">
        <v>6120</v>
      </c>
      <c r="R179" s="87">
        <v>3428</v>
      </c>
      <c r="S179" s="87">
        <v>3399</v>
      </c>
      <c r="T179" s="76">
        <f t="shared" si="26"/>
        <v>0.992</v>
      </c>
    </row>
    <row r="180" spans="1:20" ht="102">
      <c r="A180" s="83"/>
      <c r="B180" s="12"/>
      <c r="C180" s="102" t="s">
        <v>113</v>
      </c>
      <c r="D180" s="15" t="s">
        <v>166</v>
      </c>
      <c r="E180" s="84"/>
      <c r="F180" s="84"/>
      <c r="G180" s="72"/>
      <c r="H180" s="85"/>
      <c r="I180" s="85"/>
      <c r="J180" s="72"/>
      <c r="K180" s="86">
        <v>5043</v>
      </c>
      <c r="L180" s="86">
        <v>5043</v>
      </c>
      <c r="M180" s="72"/>
      <c r="N180" s="87">
        <v>6120</v>
      </c>
      <c r="O180" s="87">
        <v>6120</v>
      </c>
      <c r="P180" s="72"/>
      <c r="Q180" s="87">
        <v>6120</v>
      </c>
      <c r="R180" s="87">
        <v>605</v>
      </c>
      <c r="S180" s="87">
        <v>600</v>
      </c>
      <c r="T180" s="76">
        <f t="shared" si="26"/>
        <v>0.992</v>
      </c>
    </row>
    <row r="181" spans="1:20" ht="12.75">
      <c r="A181" s="83"/>
      <c r="B181" s="12"/>
      <c r="C181" s="102"/>
      <c r="D181" s="14" t="s">
        <v>22</v>
      </c>
      <c r="E181" s="84"/>
      <c r="F181" s="84"/>
      <c r="G181" s="72"/>
      <c r="H181" s="85"/>
      <c r="I181" s="85"/>
      <c r="J181" s="72"/>
      <c r="K181" s="86"/>
      <c r="L181" s="86"/>
      <c r="M181" s="72"/>
      <c r="N181" s="87"/>
      <c r="O181" s="87"/>
      <c r="P181" s="72"/>
      <c r="Q181" s="87"/>
      <c r="R181" s="50">
        <f>SUM(R183:R184)</f>
        <v>248750</v>
      </c>
      <c r="S181" s="50">
        <f>SUM(S183:S184)</f>
        <v>246889</v>
      </c>
      <c r="T181" s="76">
        <f t="shared" si="26"/>
        <v>0.993</v>
      </c>
    </row>
    <row r="182" spans="1:20" ht="80.25" customHeight="1">
      <c r="A182" s="83"/>
      <c r="B182" s="12"/>
      <c r="C182" s="102"/>
      <c r="D182" s="47" t="s">
        <v>167</v>
      </c>
      <c r="E182" s="84"/>
      <c r="F182" s="84"/>
      <c r="G182" s="72"/>
      <c r="H182" s="85"/>
      <c r="I182" s="85"/>
      <c r="J182" s="72"/>
      <c r="K182" s="86"/>
      <c r="L182" s="86"/>
      <c r="M182" s="72"/>
      <c r="N182" s="87"/>
      <c r="O182" s="87"/>
      <c r="P182" s="72"/>
      <c r="Q182" s="87"/>
      <c r="R182" s="87"/>
      <c r="S182" s="87"/>
      <c r="T182" s="76"/>
    </row>
    <row r="183" spans="1:20" ht="102">
      <c r="A183" s="83"/>
      <c r="B183" s="12"/>
      <c r="C183" s="102" t="s">
        <v>136</v>
      </c>
      <c r="D183" s="15" t="s">
        <v>166</v>
      </c>
      <c r="E183" s="84"/>
      <c r="F183" s="84"/>
      <c r="G183" s="72"/>
      <c r="H183" s="85"/>
      <c r="I183" s="85"/>
      <c r="J183" s="72"/>
      <c r="K183" s="86"/>
      <c r="L183" s="86"/>
      <c r="M183" s="72"/>
      <c r="N183" s="87"/>
      <c r="O183" s="87"/>
      <c r="P183" s="72"/>
      <c r="Q183" s="87"/>
      <c r="R183" s="87">
        <v>240169</v>
      </c>
      <c r="S183" s="87">
        <v>238422</v>
      </c>
      <c r="T183" s="76">
        <f t="shared" si="26"/>
        <v>0.993</v>
      </c>
    </row>
    <row r="184" spans="1:20" ht="102">
      <c r="A184" s="83"/>
      <c r="B184" s="12"/>
      <c r="C184" s="102" t="s">
        <v>112</v>
      </c>
      <c r="D184" s="15" t="s">
        <v>166</v>
      </c>
      <c r="E184" s="84"/>
      <c r="F184" s="84"/>
      <c r="G184" s="72"/>
      <c r="H184" s="85">
        <v>29708</v>
      </c>
      <c r="I184" s="85">
        <v>0</v>
      </c>
      <c r="J184" s="72"/>
      <c r="K184" s="86">
        <v>29530</v>
      </c>
      <c r="L184" s="86">
        <v>27332</v>
      </c>
      <c r="M184" s="72"/>
      <c r="N184" s="87">
        <v>168798</v>
      </c>
      <c r="O184" s="87">
        <v>51553</v>
      </c>
      <c r="P184" s="72"/>
      <c r="Q184" s="87">
        <v>168798</v>
      </c>
      <c r="R184" s="87">
        <v>8581</v>
      </c>
      <c r="S184" s="87">
        <v>8467</v>
      </c>
      <c r="T184" s="76">
        <f t="shared" si="26"/>
        <v>0.987</v>
      </c>
    </row>
    <row r="185" spans="1:20" ht="12.75">
      <c r="A185" s="83"/>
      <c r="B185" s="12"/>
      <c r="C185" s="163"/>
      <c r="D185" s="164" t="s">
        <v>143</v>
      </c>
      <c r="E185" s="165"/>
      <c r="F185" s="165"/>
      <c r="G185" s="166"/>
      <c r="H185" s="167"/>
      <c r="I185" s="167"/>
      <c r="J185" s="166"/>
      <c r="K185" s="168"/>
      <c r="L185" s="168"/>
      <c r="M185" s="166"/>
      <c r="N185" s="169"/>
      <c r="O185" s="169"/>
      <c r="P185" s="166"/>
      <c r="Q185" s="169"/>
      <c r="R185" s="169">
        <f>SUM(R187:R188)</f>
        <v>126953</v>
      </c>
      <c r="S185" s="169">
        <f>SUM(S187:S188)</f>
        <v>119869</v>
      </c>
      <c r="T185" s="76">
        <f t="shared" si="26"/>
        <v>0.944</v>
      </c>
    </row>
    <row r="186" spans="1:20" ht="25.5">
      <c r="A186" s="83"/>
      <c r="B186" s="12"/>
      <c r="C186" s="163"/>
      <c r="D186" s="164" t="s">
        <v>144</v>
      </c>
      <c r="E186" s="165"/>
      <c r="F186" s="165"/>
      <c r="G186" s="166"/>
      <c r="H186" s="167"/>
      <c r="I186" s="167"/>
      <c r="J186" s="166"/>
      <c r="K186" s="168"/>
      <c r="L186" s="168"/>
      <c r="M186" s="166"/>
      <c r="N186" s="169"/>
      <c r="O186" s="169"/>
      <c r="P186" s="166"/>
      <c r="Q186" s="169"/>
      <c r="R186" s="169"/>
      <c r="S186" s="50"/>
      <c r="T186" s="76"/>
    </row>
    <row r="187" spans="1:20" ht="102">
      <c r="A187" s="83"/>
      <c r="B187" s="12"/>
      <c r="C187" s="163" t="s">
        <v>111</v>
      </c>
      <c r="D187" s="15" t="s">
        <v>166</v>
      </c>
      <c r="E187" s="170"/>
      <c r="F187" s="170"/>
      <c r="G187" s="171"/>
      <c r="H187" s="172">
        <v>861955</v>
      </c>
      <c r="I187" s="172">
        <v>0</v>
      </c>
      <c r="J187" s="171"/>
      <c r="K187" s="173">
        <v>856912</v>
      </c>
      <c r="L187" s="173">
        <v>766242</v>
      </c>
      <c r="M187" s="171"/>
      <c r="N187" s="174">
        <v>2843700</v>
      </c>
      <c r="O187" s="174">
        <v>776828</v>
      </c>
      <c r="P187" s="171"/>
      <c r="Q187" s="174">
        <v>2843700</v>
      </c>
      <c r="R187" s="174">
        <v>107910</v>
      </c>
      <c r="S187" s="149">
        <v>101889</v>
      </c>
      <c r="T187" s="76">
        <f t="shared" si="26"/>
        <v>0.944</v>
      </c>
    </row>
    <row r="188" spans="1:20" ht="102">
      <c r="A188" s="83"/>
      <c r="B188" s="12"/>
      <c r="C188" s="163" t="s">
        <v>112</v>
      </c>
      <c r="D188" s="15" t="s">
        <v>166</v>
      </c>
      <c r="E188" s="170"/>
      <c r="F188" s="170"/>
      <c r="G188" s="171"/>
      <c r="H188" s="172">
        <v>29708</v>
      </c>
      <c r="I188" s="172">
        <v>0</v>
      </c>
      <c r="J188" s="171"/>
      <c r="K188" s="173">
        <v>29530</v>
      </c>
      <c r="L188" s="173">
        <v>27332</v>
      </c>
      <c r="M188" s="171"/>
      <c r="N188" s="174">
        <v>168798</v>
      </c>
      <c r="O188" s="174">
        <v>51553</v>
      </c>
      <c r="P188" s="171"/>
      <c r="Q188" s="174">
        <v>168798</v>
      </c>
      <c r="R188" s="174">
        <v>19043</v>
      </c>
      <c r="S188" s="149">
        <v>17980</v>
      </c>
      <c r="T188" s="76">
        <f t="shared" si="26"/>
        <v>0.944</v>
      </c>
    </row>
    <row r="189" spans="1:20" ht="12.75">
      <c r="A189" s="83"/>
      <c r="B189" s="12"/>
      <c r="C189" s="163"/>
      <c r="D189" s="175"/>
      <c r="E189" s="170"/>
      <c r="F189" s="170"/>
      <c r="G189" s="171"/>
      <c r="H189" s="172"/>
      <c r="I189" s="172"/>
      <c r="J189" s="171"/>
      <c r="K189" s="173"/>
      <c r="L189" s="173"/>
      <c r="M189" s="171"/>
      <c r="N189" s="174"/>
      <c r="O189" s="174"/>
      <c r="P189" s="171"/>
      <c r="Q189" s="174"/>
      <c r="R189" s="174"/>
      <c r="S189" s="50"/>
      <c r="T189" s="76"/>
    </row>
    <row r="190" spans="1:20" ht="25.5">
      <c r="A190" s="83"/>
      <c r="B190" s="12"/>
      <c r="C190" s="163"/>
      <c r="D190" s="164" t="s">
        <v>145</v>
      </c>
      <c r="E190" s="165"/>
      <c r="F190" s="165"/>
      <c r="G190" s="166"/>
      <c r="H190" s="167"/>
      <c r="I190" s="167"/>
      <c r="J190" s="166"/>
      <c r="K190" s="168"/>
      <c r="L190" s="168"/>
      <c r="M190" s="166"/>
      <c r="N190" s="169"/>
      <c r="O190" s="169"/>
      <c r="P190" s="166"/>
      <c r="Q190" s="169"/>
      <c r="R190" s="169">
        <f>SUM(R192:R193)</f>
        <v>100118</v>
      </c>
      <c r="S190" s="169">
        <f>SUM(S192:S193)</f>
        <v>88548</v>
      </c>
      <c r="T190" s="76">
        <f t="shared" si="26"/>
        <v>0.884</v>
      </c>
    </row>
    <row r="191" spans="1:20" ht="25.5">
      <c r="A191" s="83"/>
      <c r="B191" s="12"/>
      <c r="C191" s="163"/>
      <c r="D191" s="164" t="s">
        <v>144</v>
      </c>
      <c r="E191" s="165"/>
      <c r="F191" s="165"/>
      <c r="G191" s="166"/>
      <c r="H191" s="167"/>
      <c r="I191" s="167"/>
      <c r="J191" s="166"/>
      <c r="K191" s="168"/>
      <c r="L191" s="168"/>
      <c r="M191" s="166"/>
      <c r="N191" s="169"/>
      <c r="O191" s="169"/>
      <c r="P191" s="166"/>
      <c r="Q191" s="169"/>
      <c r="R191" s="169"/>
      <c r="S191" s="50"/>
      <c r="T191" s="76"/>
    </row>
    <row r="192" spans="1:20" ht="102">
      <c r="A192" s="83"/>
      <c r="B192" s="12"/>
      <c r="C192" s="163" t="s">
        <v>111</v>
      </c>
      <c r="D192" s="15" t="s">
        <v>166</v>
      </c>
      <c r="E192" s="170"/>
      <c r="F192" s="170"/>
      <c r="G192" s="171"/>
      <c r="H192" s="172">
        <v>861955</v>
      </c>
      <c r="I192" s="172">
        <v>0</v>
      </c>
      <c r="J192" s="171"/>
      <c r="K192" s="173">
        <v>856912</v>
      </c>
      <c r="L192" s="173">
        <v>766242</v>
      </c>
      <c r="M192" s="171"/>
      <c r="N192" s="174">
        <v>2843700</v>
      </c>
      <c r="O192" s="174">
        <v>776828</v>
      </c>
      <c r="P192" s="171"/>
      <c r="Q192" s="174">
        <v>2843700</v>
      </c>
      <c r="R192" s="174">
        <v>85100</v>
      </c>
      <c r="S192" s="50">
        <v>75266</v>
      </c>
      <c r="T192" s="76">
        <f t="shared" si="26"/>
        <v>0.884</v>
      </c>
    </row>
    <row r="193" spans="1:20" ht="102">
      <c r="A193" s="83"/>
      <c r="B193" s="12"/>
      <c r="C193" s="163" t="s">
        <v>112</v>
      </c>
      <c r="D193" s="15" t="s">
        <v>166</v>
      </c>
      <c r="E193" s="170"/>
      <c r="F193" s="170"/>
      <c r="G193" s="171"/>
      <c r="H193" s="172">
        <v>29708</v>
      </c>
      <c r="I193" s="172">
        <v>0</v>
      </c>
      <c r="J193" s="171"/>
      <c r="K193" s="173">
        <v>29530</v>
      </c>
      <c r="L193" s="173">
        <v>27332</v>
      </c>
      <c r="M193" s="171"/>
      <c r="N193" s="174">
        <v>168798</v>
      </c>
      <c r="O193" s="174">
        <v>51553</v>
      </c>
      <c r="P193" s="171"/>
      <c r="Q193" s="174">
        <v>168798</v>
      </c>
      <c r="R193" s="174">
        <v>15018</v>
      </c>
      <c r="S193" s="50">
        <v>13282</v>
      </c>
      <c r="T193" s="76">
        <f t="shared" si="26"/>
        <v>0.884</v>
      </c>
    </row>
    <row r="194" spans="1:20" ht="12.75">
      <c r="A194" s="83"/>
      <c r="B194" s="12"/>
      <c r="C194" s="163"/>
      <c r="D194" s="164" t="s">
        <v>146</v>
      </c>
      <c r="E194" s="165"/>
      <c r="F194" s="165"/>
      <c r="G194" s="166"/>
      <c r="H194" s="167"/>
      <c r="I194" s="167"/>
      <c r="J194" s="166"/>
      <c r="K194" s="168"/>
      <c r="L194" s="168"/>
      <c r="M194" s="166"/>
      <c r="N194" s="169"/>
      <c r="O194" s="169"/>
      <c r="P194" s="166"/>
      <c r="Q194" s="169"/>
      <c r="R194" s="169">
        <f>SUM(R196:R197)</f>
        <v>154982</v>
      </c>
      <c r="S194" s="169">
        <f>SUM(S196:S197)</f>
        <v>132751</v>
      </c>
      <c r="T194" s="76">
        <f t="shared" si="26"/>
        <v>0.857</v>
      </c>
    </row>
    <row r="195" spans="1:20" ht="25.5">
      <c r="A195" s="83"/>
      <c r="B195" s="12"/>
      <c r="C195" s="163"/>
      <c r="D195" s="164" t="s">
        <v>144</v>
      </c>
      <c r="E195" s="165"/>
      <c r="F195" s="165"/>
      <c r="G195" s="166"/>
      <c r="H195" s="167"/>
      <c r="I195" s="167"/>
      <c r="J195" s="166"/>
      <c r="K195" s="168"/>
      <c r="L195" s="168"/>
      <c r="M195" s="166"/>
      <c r="N195" s="169"/>
      <c r="O195" s="169"/>
      <c r="P195" s="166"/>
      <c r="Q195" s="169"/>
      <c r="R195" s="169"/>
      <c r="S195" s="50"/>
      <c r="T195" s="76"/>
    </row>
    <row r="196" spans="1:20" ht="102">
      <c r="A196" s="83"/>
      <c r="B196" s="12"/>
      <c r="C196" s="163" t="s">
        <v>111</v>
      </c>
      <c r="D196" s="15" t="s">
        <v>166</v>
      </c>
      <c r="E196" s="170"/>
      <c r="F196" s="170"/>
      <c r="G196" s="171"/>
      <c r="H196" s="172">
        <v>861955</v>
      </c>
      <c r="I196" s="172">
        <v>0</v>
      </c>
      <c r="J196" s="171"/>
      <c r="K196" s="173">
        <v>856912</v>
      </c>
      <c r="L196" s="173">
        <v>766242</v>
      </c>
      <c r="M196" s="171"/>
      <c r="N196" s="174">
        <v>2843700</v>
      </c>
      <c r="O196" s="174">
        <v>776828</v>
      </c>
      <c r="P196" s="171"/>
      <c r="Q196" s="174">
        <v>2843700</v>
      </c>
      <c r="R196" s="174">
        <v>144396</v>
      </c>
      <c r="S196" s="149">
        <v>124094</v>
      </c>
      <c r="T196" s="76">
        <f t="shared" si="26"/>
        <v>0.859</v>
      </c>
    </row>
    <row r="197" spans="1:20" ht="102">
      <c r="A197" s="83"/>
      <c r="B197" s="12"/>
      <c r="C197" s="163" t="s">
        <v>112</v>
      </c>
      <c r="D197" s="15" t="s">
        <v>166</v>
      </c>
      <c r="E197" s="170"/>
      <c r="F197" s="170"/>
      <c r="G197" s="171"/>
      <c r="H197" s="172">
        <v>29708</v>
      </c>
      <c r="I197" s="172">
        <v>0</v>
      </c>
      <c r="J197" s="171"/>
      <c r="K197" s="173">
        <v>29530</v>
      </c>
      <c r="L197" s="173">
        <v>27332</v>
      </c>
      <c r="M197" s="171"/>
      <c r="N197" s="174">
        <v>168798</v>
      </c>
      <c r="O197" s="174">
        <v>51553</v>
      </c>
      <c r="P197" s="171"/>
      <c r="Q197" s="174">
        <v>168798</v>
      </c>
      <c r="R197" s="174">
        <v>10586</v>
      </c>
      <c r="S197" s="50">
        <v>8657</v>
      </c>
      <c r="T197" s="76">
        <f t="shared" si="26"/>
        <v>0.818</v>
      </c>
    </row>
    <row r="198" spans="1:20" ht="76.5">
      <c r="A198" s="83"/>
      <c r="B198" s="12"/>
      <c r="C198" s="102"/>
      <c r="D198" s="27" t="s">
        <v>142</v>
      </c>
      <c r="E198" s="84"/>
      <c r="F198" s="84"/>
      <c r="G198" s="72"/>
      <c r="H198" s="85"/>
      <c r="I198" s="85"/>
      <c r="J198" s="72"/>
      <c r="K198" s="86"/>
      <c r="L198" s="86"/>
      <c r="M198" s="72"/>
      <c r="N198" s="87"/>
      <c r="O198" s="87"/>
      <c r="P198" s="72"/>
      <c r="Q198" s="87"/>
      <c r="R198" s="50">
        <f>SUM(R199:R200)</f>
        <v>519361</v>
      </c>
      <c r="S198" s="50">
        <f>SUM(S199:S200)</f>
        <v>404975</v>
      </c>
      <c r="T198" s="76">
        <f t="shared" si="26"/>
        <v>0.78</v>
      </c>
    </row>
    <row r="199" spans="1:20" ht="102">
      <c r="A199" s="83"/>
      <c r="B199" s="12"/>
      <c r="C199" s="102" t="s">
        <v>136</v>
      </c>
      <c r="D199" s="15" t="s">
        <v>166</v>
      </c>
      <c r="E199" s="84"/>
      <c r="F199" s="84"/>
      <c r="G199" s="72"/>
      <c r="H199" s="85"/>
      <c r="I199" s="85"/>
      <c r="J199" s="72"/>
      <c r="K199" s="86"/>
      <c r="L199" s="86"/>
      <c r="M199" s="72"/>
      <c r="N199" s="87"/>
      <c r="O199" s="87"/>
      <c r="P199" s="72"/>
      <c r="Q199" s="87"/>
      <c r="R199" s="87">
        <v>441457</v>
      </c>
      <c r="S199" s="87">
        <v>356048</v>
      </c>
      <c r="T199" s="76">
        <f t="shared" si="26"/>
        <v>0.807</v>
      </c>
    </row>
    <row r="200" spans="1:20" ht="102">
      <c r="A200" s="83"/>
      <c r="B200" s="12"/>
      <c r="C200" s="102" t="s">
        <v>112</v>
      </c>
      <c r="D200" s="15" t="s">
        <v>166</v>
      </c>
      <c r="E200" s="84"/>
      <c r="F200" s="84"/>
      <c r="G200" s="72"/>
      <c r="H200" s="85"/>
      <c r="I200" s="85"/>
      <c r="J200" s="72"/>
      <c r="K200" s="86"/>
      <c r="L200" s="86"/>
      <c r="M200" s="72"/>
      <c r="N200" s="87"/>
      <c r="O200" s="87"/>
      <c r="P200" s="72"/>
      <c r="Q200" s="87"/>
      <c r="R200" s="87">
        <v>77904</v>
      </c>
      <c r="S200" s="87">
        <v>48927</v>
      </c>
      <c r="T200" s="76">
        <f t="shared" si="26"/>
        <v>0.628</v>
      </c>
    </row>
    <row r="201" spans="1:20" s="2" customFormat="1" ht="25.5">
      <c r="A201" s="77"/>
      <c r="B201" s="78"/>
      <c r="C201" s="176"/>
      <c r="D201" s="27" t="s">
        <v>151</v>
      </c>
      <c r="E201" s="79"/>
      <c r="F201" s="79"/>
      <c r="G201" s="122"/>
      <c r="H201" s="80"/>
      <c r="I201" s="80"/>
      <c r="J201" s="122"/>
      <c r="K201" s="81"/>
      <c r="L201" s="81"/>
      <c r="M201" s="122"/>
      <c r="N201" s="82"/>
      <c r="O201" s="82"/>
      <c r="P201" s="122"/>
      <c r="Q201" s="82"/>
      <c r="R201" s="82">
        <f>SUM(R203:R204)</f>
        <v>144677</v>
      </c>
      <c r="S201" s="82">
        <f>SUM(S202:S204)</f>
        <v>144677</v>
      </c>
      <c r="T201" s="76">
        <f t="shared" si="26"/>
        <v>1</v>
      </c>
    </row>
    <row r="202" spans="1:20" ht="12.75">
      <c r="A202" s="83"/>
      <c r="B202" s="12"/>
      <c r="C202" s="102"/>
      <c r="D202" s="15" t="s">
        <v>144</v>
      </c>
      <c r="E202" s="84"/>
      <c r="F202" s="84"/>
      <c r="G202" s="72"/>
      <c r="H202" s="85"/>
      <c r="I202" s="85"/>
      <c r="J202" s="72"/>
      <c r="K202" s="86"/>
      <c r="L202" s="86"/>
      <c r="M202" s="72"/>
      <c r="N202" s="87"/>
      <c r="O202" s="87"/>
      <c r="P202" s="72"/>
      <c r="Q202" s="87"/>
      <c r="R202" s="87"/>
      <c r="S202" s="87"/>
      <c r="T202" s="76"/>
    </row>
    <row r="203" spans="1:20" ht="102">
      <c r="A203" s="83"/>
      <c r="B203" s="12"/>
      <c r="C203" s="102" t="s">
        <v>136</v>
      </c>
      <c r="D203" s="15" t="s">
        <v>166</v>
      </c>
      <c r="E203" s="84"/>
      <c r="F203" s="84"/>
      <c r="G203" s="72"/>
      <c r="H203" s="85"/>
      <c r="I203" s="85"/>
      <c r="J203" s="72"/>
      <c r="K203" s="86"/>
      <c r="L203" s="86"/>
      <c r="M203" s="72"/>
      <c r="N203" s="87"/>
      <c r="O203" s="87"/>
      <c r="P203" s="72"/>
      <c r="Q203" s="87"/>
      <c r="R203" s="87">
        <v>136702</v>
      </c>
      <c r="S203" s="87">
        <v>136702</v>
      </c>
      <c r="T203" s="76">
        <f t="shared" si="26"/>
        <v>1</v>
      </c>
    </row>
    <row r="204" spans="1:20" ht="102">
      <c r="A204" s="83"/>
      <c r="B204" s="12"/>
      <c r="C204" s="102" t="s">
        <v>141</v>
      </c>
      <c r="D204" s="15" t="s">
        <v>166</v>
      </c>
      <c r="E204" s="84"/>
      <c r="F204" s="84"/>
      <c r="G204" s="72"/>
      <c r="H204" s="85"/>
      <c r="I204" s="85"/>
      <c r="J204" s="72"/>
      <c r="K204" s="86"/>
      <c r="L204" s="86"/>
      <c r="M204" s="72"/>
      <c r="N204" s="87"/>
      <c r="O204" s="87"/>
      <c r="P204" s="72"/>
      <c r="Q204" s="87"/>
      <c r="R204" s="87">
        <v>7975</v>
      </c>
      <c r="S204" s="87">
        <v>7975</v>
      </c>
      <c r="T204" s="76">
        <f t="shared" si="26"/>
        <v>1</v>
      </c>
    </row>
    <row r="205" spans="1:20" ht="12.75">
      <c r="A205" s="83"/>
      <c r="B205" s="12"/>
      <c r="C205" s="102"/>
      <c r="D205" s="27" t="s">
        <v>163</v>
      </c>
      <c r="E205" s="84"/>
      <c r="F205" s="84"/>
      <c r="G205" s="72"/>
      <c r="H205" s="85"/>
      <c r="I205" s="85"/>
      <c r="J205" s="72"/>
      <c r="K205" s="86"/>
      <c r="L205" s="86"/>
      <c r="M205" s="72"/>
      <c r="N205" s="87"/>
      <c r="O205" s="87"/>
      <c r="P205" s="72"/>
      <c r="Q205" s="87"/>
      <c r="R205" s="50">
        <f>SUM(R207:R208)</f>
        <v>33007</v>
      </c>
      <c r="S205" s="177">
        <f>SUM(S206:S208)</f>
        <v>44270</v>
      </c>
      <c r="T205" s="76">
        <f t="shared" si="26"/>
        <v>1.341</v>
      </c>
    </row>
    <row r="206" spans="1:20" ht="12.75">
      <c r="A206" s="83"/>
      <c r="B206" s="12"/>
      <c r="C206" s="102"/>
      <c r="D206" s="15" t="s">
        <v>152</v>
      </c>
      <c r="E206" s="84"/>
      <c r="F206" s="84"/>
      <c r="G206" s="72"/>
      <c r="H206" s="85"/>
      <c r="I206" s="85"/>
      <c r="J206" s="72"/>
      <c r="K206" s="86"/>
      <c r="L206" s="86"/>
      <c r="M206" s="72"/>
      <c r="N206" s="87"/>
      <c r="O206" s="87"/>
      <c r="P206" s="72"/>
      <c r="Q206" s="87"/>
      <c r="R206" s="87"/>
      <c r="S206" s="87"/>
      <c r="T206" s="76"/>
    </row>
    <row r="207" spans="1:20" ht="102">
      <c r="A207" s="83"/>
      <c r="B207" s="12"/>
      <c r="C207" s="102" t="s">
        <v>136</v>
      </c>
      <c r="D207" s="15" t="s">
        <v>166</v>
      </c>
      <c r="E207" s="84"/>
      <c r="F207" s="84"/>
      <c r="G207" s="72"/>
      <c r="H207" s="85"/>
      <c r="I207" s="85"/>
      <c r="J207" s="72"/>
      <c r="K207" s="86"/>
      <c r="L207" s="86"/>
      <c r="M207" s="72"/>
      <c r="N207" s="87"/>
      <c r="O207" s="87"/>
      <c r="P207" s="72"/>
      <c r="Q207" s="87"/>
      <c r="R207" s="87">
        <v>28056</v>
      </c>
      <c r="S207" s="87">
        <v>39357</v>
      </c>
      <c r="T207" s="76">
        <f aca="true" t="shared" si="27" ref="T207:T236">S207/R207</f>
        <v>1.403</v>
      </c>
    </row>
    <row r="208" spans="1:20" ht="102">
      <c r="A208" s="83"/>
      <c r="B208" s="12"/>
      <c r="C208" s="102" t="s">
        <v>112</v>
      </c>
      <c r="D208" s="15" t="s">
        <v>166</v>
      </c>
      <c r="E208" s="84"/>
      <c r="F208" s="84"/>
      <c r="G208" s="72"/>
      <c r="H208" s="85"/>
      <c r="I208" s="85"/>
      <c r="J208" s="72"/>
      <c r="K208" s="86"/>
      <c r="L208" s="86"/>
      <c r="M208" s="72"/>
      <c r="N208" s="87"/>
      <c r="O208" s="87"/>
      <c r="P208" s="72"/>
      <c r="Q208" s="87"/>
      <c r="R208" s="87">
        <v>4951</v>
      </c>
      <c r="S208" s="87">
        <v>4913</v>
      </c>
      <c r="T208" s="76">
        <f t="shared" si="27"/>
        <v>0.992</v>
      </c>
    </row>
    <row r="209" spans="1:20" ht="12.75">
      <c r="A209" s="83"/>
      <c r="B209" s="12"/>
      <c r="C209" s="102"/>
      <c r="D209" s="27" t="s">
        <v>156</v>
      </c>
      <c r="E209" s="84"/>
      <c r="F209" s="84"/>
      <c r="G209" s="72"/>
      <c r="H209" s="85"/>
      <c r="I209" s="85"/>
      <c r="J209" s="72"/>
      <c r="K209" s="86"/>
      <c r="L209" s="86"/>
      <c r="M209" s="72"/>
      <c r="N209" s="87"/>
      <c r="O209" s="87"/>
      <c r="P209" s="72"/>
      <c r="Q209" s="87"/>
      <c r="R209" s="50">
        <f>SUM(R211:R214)</f>
        <v>403289</v>
      </c>
      <c r="S209" s="50">
        <f>SUM(S210:S214)</f>
        <v>345803</v>
      </c>
      <c r="T209" s="76">
        <f t="shared" si="27"/>
        <v>0.857</v>
      </c>
    </row>
    <row r="210" spans="1:20" ht="12.75">
      <c r="A210" s="83"/>
      <c r="B210" s="12"/>
      <c r="C210" s="102"/>
      <c r="D210" s="15" t="s">
        <v>155</v>
      </c>
      <c r="E210" s="84"/>
      <c r="F210" s="84"/>
      <c r="G210" s="72"/>
      <c r="H210" s="85"/>
      <c r="I210" s="85"/>
      <c r="J210" s="72"/>
      <c r="K210" s="86"/>
      <c r="L210" s="86"/>
      <c r="M210" s="72"/>
      <c r="N210" s="87"/>
      <c r="O210" s="87"/>
      <c r="P210" s="72"/>
      <c r="Q210" s="87"/>
      <c r="R210" s="87"/>
      <c r="S210" s="87"/>
      <c r="T210" s="76"/>
    </row>
    <row r="211" spans="1:20" ht="102">
      <c r="A211" s="83"/>
      <c r="B211" s="12"/>
      <c r="C211" s="102" t="s">
        <v>136</v>
      </c>
      <c r="D211" s="15" t="s">
        <v>166</v>
      </c>
      <c r="E211" s="84"/>
      <c r="F211" s="84"/>
      <c r="G211" s="72"/>
      <c r="H211" s="85"/>
      <c r="I211" s="85"/>
      <c r="J211" s="72"/>
      <c r="K211" s="86"/>
      <c r="L211" s="86"/>
      <c r="M211" s="72"/>
      <c r="N211" s="87"/>
      <c r="O211" s="87"/>
      <c r="P211" s="72"/>
      <c r="Q211" s="87"/>
      <c r="R211" s="87">
        <v>334296</v>
      </c>
      <c r="S211" s="87">
        <v>289000</v>
      </c>
      <c r="T211" s="76">
        <f t="shared" si="27"/>
        <v>0.865</v>
      </c>
    </row>
    <row r="212" spans="1:20" ht="102">
      <c r="A212" s="83"/>
      <c r="B212" s="12"/>
      <c r="C212" s="102" t="s">
        <v>112</v>
      </c>
      <c r="D212" s="15" t="s">
        <v>166</v>
      </c>
      <c r="E212" s="84"/>
      <c r="F212" s="84"/>
      <c r="G212" s="72"/>
      <c r="H212" s="85"/>
      <c r="I212" s="85"/>
      <c r="J212" s="72"/>
      <c r="K212" s="86"/>
      <c r="L212" s="86"/>
      <c r="M212" s="72"/>
      <c r="N212" s="87"/>
      <c r="O212" s="87"/>
      <c r="P212" s="72"/>
      <c r="Q212" s="87"/>
      <c r="R212" s="87">
        <v>58993</v>
      </c>
      <c r="S212" s="87">
        <v>48303</v>
      </c>
      <c r="T212" s="76">
        <f t="shared" si="27"/>
        <v>0.819</v>
      </c>
    </row>
    <row r="213" spans="1:20" ht="102">
      <c r="A213" s="83"/>
      <c r="B213" s="12"/>
      <c r="C213" s="102" t="s">
        <v>141</v>
      </c>
      <c r="D213" s="15" t="s">
        <v>166</v>
      </c>
      <c r="E213" s="84"/>
      <c r="F213" s="84"/>
      <c r="G213" s="72"/>
      <c r="H213" s="85"/>
      <c r="I213" s="85"/>
      <c r="J213" s="72"/>
      <c r="K213" s="86"/>
      <c r="L213" s="86"/>
      <c r="M213" s="72"/>
      <c r="N213" s="87"/>
      <c r="O213" s="87"/>
      <c r="P213" s="72"/>
      <c r="Q213" s="87"/>
      <c r="R213" s="87">
        <v>8500</v>
      </c>
      <c r="S213" s="87">
        <v>8500</v>
      </c>
      <c r="T213" s="76">
        <f t="shared" si="27"/>
        <v>1</v>
      </c>
    </row>
    <row r="214" spans="1:20" ht="102">
      <c r="A214" s="83"/>
      <c r="B214" s="12"/>
      <c r="C214" s="102" t="s">
        <v>113</v>
      </c>
      <c r="D214" s="15" t="s">
        <v>166</v>
      </c>
      <c r="E214" s="84"/>
      <c r="F214" s="84"/>
      <c r="G214" s="72"/>
      <c r="H214" s="85"/>
      <c r="I214" s="85"/>
      <c r="J214" s="72"/>
      <c r="K214" s="86"/>
      <c r="L214" s="86"/>
      <c r="M214" s="72"/>
      <c r="N214" s="87"/>
      <c r="O214" s="87"/>
      <c r="P214" s="72"/>
      <c r="Q214" s="87"/>
      <c r="R214" s="87">
        <v>1500</v>
      </c>
      <c r="S214" s="87"/>
      <c r="T214" s="76">
        <f t="shared" si="27"/>
        <v>0</v>
      </c>
    </row>
    <row r="215" spans="1:20" ht="12.75">
      <c r="A215" s="83"/>
      <c r="B215" s="12"/>
      <c r="C215" s="102"/>
      <c r="D215" s="27" t="s">
        <v>153</v>
      </c>
      <c r="E215" s="84"/>
      <c r="F215" s="84"/>
      <c r="G215" s="72"/>
      <c r="H215" s="85"/>
      <c r="I215" s="85"/>
      <c r="J215" s="72"/>
      <c r="K215" s="86"/>
      <c r="L215" s="86"/>
      <c r="M215" s="72"/>
      <c r="N215" s="87"/>
      <c r="O215" s="87"/>
      <c r="P215" s="72"/>
      <c r="Q215" s="87"/>
      <c r="R215" s="50">
        <f>SUM(R217:R219)</f>
        <v>169475</v>
      </c>
      <c r="S215" s="50">
        <f>SUM(S217:S219)</f>
        <v>169475</v>
      </c>
      <c r="T215" s="76">
        <f t="shared" si="27"/>
        <v>1</v>
      </c>
    </row>
    <row r="216" spans="1:20" ht="12.75">
      <c r="A216" s="83"/>
      <c r="B216" s="12"/>
      <c r="C216" s="102"/>
      <c r="D216" s="15" t="s">
        <v>144</v>
      </c>
      <c r="E216" s="84"/>
      <c r="F216" s="84"/>
      <c r="G216" s="72"/>
      <c r="H216" s="85"/>
      <c r="I216" s="85"/>
      <c r="J216" s="72"/>
      <c r="K216" s="86"/>
      <c r="L216" s="86"/>
      <c r="M216" s="72"/>
      <c r="N216" s="87"/>
      <c r="O216" s="87"/>
      <c r="P216" s="72"/>
      <c r="Q216" s="87"/>
      <c r="R216" s="87"/>
      <c r="S216" s="87"/>
      <c r="T216" s="76"/>
    </row>
    <row r="217" spans="1:20" ht="102">
      <c r="A217" s="83"/>
      <c r="B217" s="12"/>
      <c r="C217" s="102" t="s">
        <v>136</v>
      </c>
      <c r="D217" s="15" t="s">
        <v>166</v>
      </c>
      <c r="E217" s="84"/>
      <c r="F217" s="84"/>
      <c r="G217" s="72"/>
      <c r="H217" s="85"/>
      <c r="I217" s="85"/>
      <c r="J217" s="72"/>
      <c r="K217" s="86"/>
      <c r="L217" s="86"/>
      <c r="M217" s="72"/>
      <c r="N217" s="87"/>
      <c r="O217" s="87"/>
      <c r="P217" s="72"/>
      <c r="Q217" s="87"/>
      <c r="R217" s="87">
        <v>166249</v>
      </c>
      <c r="S217" s="87">
        <v>166249</v>
      </c>
      <c r="T217" s="76">
        <f t="shared" si="27"/>
        <v>1</v>
      </c>
    </row>
    <row r="218" spans="1:20" ht="76.5">
      <c r="A218" s="83"/>
      <c r="B218" s="12"/>
      <c r="C218" s="102" t="s">
        <v>117</v>
      </c>
      <c r="D218" s="17" t="s">
        <v>154</v>
      </c>
      <c r="E218" s="84"/>
      <c r="F218" s="84"/>
      <c r="G218" s="72"/>
      <c r="H218" s="85"/>
      <c r="I218" s="85"/>
      <c r="J218" s="72"/>
      <c r="K218" s="86"/>
      <c r="L218" s="86"/>
      <c r="M218" s="72"/>
      <c r="N218" s="87"/>
      <c r="O218" s="87"/>
      <c r="P218" s="72"/>
      <c r="Q218" s="87"/>
      <c r="R218" s="87">
        <v>926</v>
      </c>
      <c r="S218" s="87">
        <v>926</v>
      </c>
      <c r="T218" s="76">
        <f t="shared" si="27"/>
        <v>1</v>
      </c>
    </row>
    <row r="219" spans="1:20" ht="102">
      <c r="A219" s="83"/>
      <c r="B219" s="12"/>
      <c r="C219" s="102" t="s">
        <v>141</v>
      </c>
      <c r="D219" s="15" t="s">
        <v>166</v>
      </c>
      <c r="E219" s="84"/>
      <c r="F219" s="84"/>
      <c r="G219" s="72"/>
      <c r="H219" s="85"/>
      <c r="I219" s="85"/>
      <c r="J219" s="72"/>
      <c r="K219" s="86"/>
      <c r="L219" s="86"/>
      <c r="M219" s="72"/>
      <c r="N219" s="87"/>
      <c r="O219" s="87"/>
      <c r="P219" s="72"/>
      <c r="Q219" s="87"/>
      <c r="R219" s="87">
        <v>2300</v>
      </c>
      <c r="S219" s="87">
        <v>2300</v>
      </c>
      <c r="T219" s="76">
        <f t="shared" si="27"/>
        <v>1</v>
      </c>
    </row>
    <row r="220" spans="1:20" s="5" customFormat="1" ht="25.5">
      <c r="A220" s="69">
        <v>854</v>
      </c>
      <c r="B220" s="70"/>
      <c r="C220" s="69"/>
      <c r="D220" s="70" t="s">
        <v>20</v>
      </c>
      <c r="E220" s="71" t="e">
        <f>E224+E228+#REF!+E221</f>
        <v>#REF!</v>
      </c>
      <c r="F220" s="71" t="e">
        <f>F224+F228+#REF!+F221</f>
        <v>#REF!</v>
      </c>
      <c r="G220" s="72" t="e">
        <f>F220/E220</f>
        <v>#REF!</v>
      </c>
      <c r="H220" s="73" t="e">
        <f>H224+H228+#REF!+H221</f>
        <v>#REF!</v>
      </c>
      <c r="I220" s="73" t="e">
        <f>I224+I228+#REF!+I221</f>
        <v>#REF!</v>
      </c>
      <c r="J220" s="72" t="e">
        <f>I220/H220</f>
        <v>#REF!</v>
      </c>
      <c r="K220" s="74" t="e">
        <f>K224+K228+#REF!+K221</f>
        <v>#REF!</v>
      </c>
      <c r="L220" s="74" t="e">
        <f>L224+L228+#REF!+L221</f>
        <v>#REF!</v>
      </c>
      <c r="M220" s="72" t="e">
        <f>L220/K220</f>
        <v>#REF!</v>
      </c>
      <c r="N220" s="75" t="e">
        <f>N224+N228+#REF!+N221</f>
        <v>#REF!</v>
      </c>
      <c r="O220" s="75" t="e">
        <f>O224+O228+#REF!+O221</f>
        <v>#REF!</v>
      </c>
      <c r="P220" s="72" t="e">
        <f>O220/N220</f>
        <v>#REF!</v>
      </c>
      <c r="Q220" s="75" t="e">
        <f>Q224+Q228+#REF!+Q221</f>
        <v>#REF!</v>
      </c>
      <c r="R220" s="75">
        <v>25809</v>
      </c>
      <c r="S220" s="75">
        <f>S224+S228+S221</f>
        <v>27538</v>
      </c>
      <c r="T220" s="76">
        <f t="shared" si="27"/>
        <v>1.067</v>
      </c>
    </row>
    <row r="221" spans="1:20" s="2" customFormat="1" ht="38.25">
      <c r="A221" s="77"/>
      <c r="B221" s="78">
        <v>85406</v>
      </c>
      <c r="C221" s="77"/>
      <c r="D221" s="13" t="s">
        <v>89</v>
      </c>
      <c r="E221" s="79">
        <f>SUM(E222:E222)</f>
        <v>0</v>
      </c>
      <c r="F221" s="79">
        <f>SUM(F222:F222)</f>
        <v>0</v>
      </c>
      <c r="G221" s="72" t="e">
        <f>F221/E221</f>
        <v>#DIV/0!</v>
      </c>
      <c r="H221" s="80">
        <f>SUM(H222:H222)</f>
        <v>0</v>
      </c>
      <c r="I221" s="80">
        <f>SUM(I222:I222)</f>
        <v>0</v>
      </c>
      <c r="J221" s="72"/>
      <c r="K221" s="81">
        <f>SUM(K222:K222)</f>
        <v>0</v>
      </c>
      <c r="L221" s="81">
        <f>SUM(L222:L222)</f>
        <v>0</v>
      </c>
      <c r="M221" s="72" t="e">
        <f>L221/K221</f>
        <v>#DIV/0!</v>
      </c>
      <c r="N221" s="82">
        <f>SUM(N222:N222)</f>
        <v>0</v>
      </c>
      <c r="O221" s="82">
        <f>SUM(O222:O222)</f>
        <v>1145</v>
      </c>
      <c r="P221" s="72"/>
      <c r="Q221" s="82">
        <f>SUM(Q222:Q222)</f>
        <v>1200</v>
      </c>
      <c r="R221" s="82">
        <v>3209</v>
      </c>
      <c r="S221" s="82">
        <f>SUM(S222:S223)</f>
        <v>2888</v>
      </c>
      <c r="T221" s="76">
        <f t="shared" si="27"/>
        <v>0.9</v>
      </c>
    </row>
    <row r="222" spans="1:20" ht="12.75">
      <c r="A222" s="83"/>
      <c r="B222" s="12"/>
      <c r="C222" s="102" t="s">
        <v>48</v>
      </c>
      <c r="D222" s="17" t="s">
        <v>24</v>
      </c>
      <c r="E222" s="84"/>
      <c r="F222" s="84"/>
      <c r="G222" s="72"/>
      <c r="H222" s="85"/>
      <c r="I222" s="85"/>
      <c r="J222" s="72"/>
      <c r="K222" s="86"/>
      <c r="L222" s="86"/>
      <c r="M222" s="72"/>
      <c r="N222" s="87">
        <v>0</v>
      </c>
      <c r="O222" s="87">
        <v>1145</v>
      </c>
      <c r="P222" s="72"/>
      <c r="Q222" s="87">
        <v>1200</v>
      </c>
      <c r="R222" s="87">
        <v>1200</v>
      </c>
      <c r="S222" s="87">
        <v>864</v>
      </c>
      <c r="T222" s="76">
        <f t="shared" si="27"/>
        <v>0.72</v>
      </c>
    </row>
    <row r="223" spans="1:20" ht="12.75">
      <c r="A223" s="83"/>
      <c r="B223" s="12"/>
      <c r="C223" s="147" t="s">
        <v>92</v>
      </c>
      <c r="D223" s="12" t="s">
        <v>99</v>
      </c>
      <c r="E223" s="84">
        <v>0</v>
      </c>
      <c r="F223" s="84">
        <v>677</v>
      </c>
      <c r="G223" s="72"/>
      <c r="H223" s="85"/>
      <c r="I223" s="85"/>
      <c r="J223" s="72"/>
      <c r="K223" s="86"/>
      <c r="L223" s="86"/>
      <c r="M223" s="72"/>
      <c r="N223" s="87">
        <v>0</v>
      </c>
      <c r="O223" s="87">
        <v>1024</v>
      </c>
      <c r="P223" s="72"/>
      <c r="Q223" s="87">
        <v>1000</v>
      </c>
      <c r="R223" s="87">
        <v>2009</v>
      </c>
      <c r="S223" s="87">
        <v>2024</v>
      </c>
      <c r="T223" s="76">
        <f t="shared" si="27"/>
        <v>1.007</v>
      </c>
    </row>
    <row r="224" spans="1:20" s="2" customFormat="1" ht="12.75">
      <c r="A224" s="77"/>
      <c r="B224" s="78">
        <v>85410</v>
      </c>
      <c r="C224" s="77"/>
      <c r="D224" s="78" t="s">
        <v>21</v>
      </c>
      <c r="E224" s="79">
        <f>SUM(E225:E227)</f>
        <v>9000</v>
      </c>
      <c r="F224" s="79">
        <f>SUM(F225:F227)</f>
        <v>11642</v>
      </c>
      <c r="G224" s="72">
        <f>F224/E224</f>
        <v>1.29</v>
      </c>
      <c r="H224" s="80">
        <f>SUM(H225:H227)</f>
        <v>12000</v>
      </c>
      <c r="I224" s="80">
        <f>SUM(I225:I227)</f>
        <v>18596</v>
      </c>
      <c r="J224" s="72">
        <f>I224/H224</f>
        <v>1.55</v>
      </c>
      <c r="K224" s="81">
        <f>SUM(K225:K227)</f>
        <v>12000</v>
      </c>
      <c r="L224" s="81">
        <f>SUM(L225:L227)</f>
        <v>24085</v>
      </c>
      <c r="M224" s="72">
        <f>L224/K224</f>
        <v>2.01</v>
      </c>
      <c r="N224" s="82">
        <f>SUM(N225:N227)</f>
        <v>9000</v>
      </c>
      <c r="O224" s="82">
        <f>SUM(O225:O227)</f>
        <v>4728</v>
      </c>
      <c r="P224" s="72">
        <f>O224/N224</f>
        <v>0.53</v>
      </c>
      <c r="Q224" s="82">
        <f>SUM(Q225:Q227)</f>
        <v>9000</v>
      </c>
      <c r="R224" s="82">
        <v>10000</v>
      </c>
      <c r="S224" s="82">
        <f>SUM(S225:S227)</f>
        <v>12050</v>
      </c>
      <c r="T224" s="76">
        <f t="shared" si="27"/>
        <v>1.205</v>
      </c>
    </row>
    <row r="225" spans="1:20" ht="12.75">
      <c r="A225" s="83"/>
      <c r="B225" s="12"/>
      <c r="C225" s="83" t="s">
        <v>49</v>
      </c>
      <c r="D225" s="12" t="s">
        <v>27</v>
      </c>
      <c r="E225" s="84">
        <v>6000</v>
      </c>
      <c r="F225" s="84">
        <v>8241</v>
      </c>
      <c r="G225" s="72">
        <f>F225/E225</f>
        <v>1.37</v>
      </c>
      <c r="H225" s="85">
        <v>0</v>
      </c>
      <c r="I225" s="85">
        <v>4502</v>
      </c>
      <c r="J225" s="72"/>
      <c r="K225" s="86">
        <v>0</v>
      </c>
      <c r="L225" s="86">
        <v>8278</v>
      </c>
      <c r="M225" s="72"/>
      <c r="N225" s="87">
        <v>6000</v>
      </c>
      <c r="O225" s="87">
        <v>3484</v>
      </c>
      <c r="P225" s="72">
        <f>O225/N225</f>
        <v>0.58</v>
      </c>
      <c r="Q225" s="87">
        <v>6000</v>
      </c>
      <c r="R225" s="87">
        <v>7000</v>
      </c>
      <c r="S225" s="87">
        <v>8677</v>
      </c>
      <c r="T225" s="76">
        <f t="shared" si="27"/>
        <v>1.24</v>
      </c>
    </row>
    <row r="226" spans="1:20" ht="99" customHeight="1">
      <c r="A226" s="83"/>
      <c r="B226" s="12"/>
      <c r="C226" s="83" t="s">
        <v>46</v>
      </c>
      <c r="D226" s="12" t="s">
        <v>44</v>
      </c>
      <c r="E226" s="84">
        <v>3000</v>
      </c>
      <c r="F226" s="84">
        <v>3401</v>
      </c>
      <c r="G226" s="72">
        <f>F226/E226</f>
        <v>1.13</v>
      </c>
      <c r="H226" s="85">
        <v>12000</v>
      </c>
      <c r="I226" s="85">
        <v>14094</v>
      </c>
      <c r="J226" s="72">
        <f>I226/H226</f>
        <v>1.17</v>
      </c>
      <c r="K226" s="86">
        <v>12000</v>
      </c>
      <c r="L226" s="86">
        <v>15807</v>
      </c>
      <c r="M226" s="72">
        <f>L226/K226</f>
        <v>1.32</v>
      </c>
      <c r="N226" s="87">
        <v>3000</v>
      </c>
      <c r="O226" s="87">
        <v>1244</v>
      </c>
      <c r="P226" s="72">
        <f>O226/N226</f>
        <v>0.41</v>
      </c>
      <c r="Q226" s="87">
        <v>3000</v>
      </c>
      <c r="R226" s="87">
        <v>3000</v>
      </c>
      <c r="S226" s="87">
        <v>3371</v>
      </c>
      <c r="T226" s="76">
        <f t="shared" si="27"/>
        <v>1.124</v>
      </c>
    </row>
    <row r="227" spans="1:20" ht="12.75">
      <c r="A227" s="83"/>
      <c r="B227" s="12"/>
      <c r="C227" s="102" t="s">
        <v>48</v>
      </c>
      <c r="D227" s="17" t="s">
        <v>24</v>
      </c>
      <c r="E227" s="84"/>
      <c r="F227" s="84"/>
      <c r="G227" s="72"/>
      <c r="H227" s="85"/>
      <c r="I227" s="85"/>
      <c r="J227" s="72"/>
      <c r="K227" s="86"/>
      <c r="L227" s="86"/>
      <c r="M227" s="72"/>
      <c r="N227" s="87"/>
      <c r="O227" s="87"/>
      <c r="P227" s="72"/>
      <c r="Q227" s="87"/>
      <c r="R227" s="87"/>
      <c r="S227" s="87">
        <v>2</v>
      </c>
      <c r="T227" s="76"/>
    </row>
    <row r="228" spans="1:20" s="2" customFormat="1" ht="25.5">
      <c r="A228" s="77"/>
      <c r="B228" s="78">
        <v>85415</v>
      </c>
      <c r="C228" s="77"/>
      <c r="D228" s="78" t="s">
        <v>60</v>
      </c>
      <c r="E228" s="79">
        <f>SUM(E229:E229)</f>
        <v>15000</v>
      </c>
      <c r="F228" s="79">
        <f>SUM(F229:F229)</f>
        <v>15000</v>
      </c>
      <c r="G228" s="72">
        <f>F228/E228</f>
        <v>1</v>
      </c>
      <c r="H228" s="80">
        <f>SUM(H229:H229)</f>
        <v>9000</v>
      </c>
      <c r="I228" s="80">
        <f>SUM(I229:I229)</f>
        <v>9000</v>
      </c>
      <c r="J228" s="72">
        <f>I228/H228</f>
        <v>1</v>
      </c>
      <c r="K228" s="81">
        <f>SUM(K229:K229)</f>
        <v>15000</v>
      </c>
      <c r="L228" s="81">
        <f>SUM(L229:L229)</f>
        <v>15000</v>
      </c>
      <c r="M228" s="72">
        <f>L228/K228</f>
        <v>1</v>
      </c>
      <c r="N228" s="82">
        <f>SUM(N229:N229)</f>
        <v>9000</v>
      </c>
      <c r="O228" s="82">
        <f>SUM(O229:O229)</f>
        <v>9000</v>
      </c>
      <c r="P228" s="72">
        <f>O228/N228</f>
        <v>1</v>
      </c>
      <c r="Q228" s="82">
        <f>SUM(Q229:Q229)</f>
        <v>9000</v>
      </c>
      <c r="R228" s="82">
        <v>12600</v>
      </c>
      <c r="S228" s="82">
        <f>SUM(S229:S229)</f>
        <v>12600</v>
      </c>
      <c r="T228" s="76">
        <f t="shared" si="27"/>
        <v>1</v>
      </c>
    </row>
    <row r="229" spans="1:20" s="2" customFormat="1" ht="63.75">
      <c r="A229" s="77"/>
      <c r="B229" s="78"/>
      <c r="C229" s="83">
        <v>2330</v>
      </c>
      <c r="D229" s="12" t="s">
        <v>61</v>
      </c>
      <c r="E229" s="84">
        <v>15000</v>
      </c>
      <c r="F229" s="84">
        <v>15000</v>
      </c>
      <c r="G229" s="72">
        <f>F229/E229</f>
        <v>1</v>
      </c>
      <c r="H229" s="85">
        <v>9000</v>
      </c>
      <c r="I229" s="85">
        <v>9000</v>
      </c>
      <c r="J229" s="72">
        <f>I229/H229</f>
        <v>1</v>
      </c>
      <c r="K229" s="86">
        <v>15000</v>
      </c>
      <c r="L229" s="86">
        <v>15000</v>
      </c>
      <c r="M229" s="72">
        <f>L229/K229</f>
        <v>1</v>
      </c>
      <c r="N229" s="87">
        <v>9000</v>
      </c>
      <c r="O229" s="87">
        <v>9000</v>
      </c>
      <c r="P229" s="72">
        <f>O229/N229</f>
        <v>1</v>
      </c>
      <c r="Q229" s="87">
        <v>9000</v>
      </c>
      <c r="R229" s="87">
        <v>12600</v>
      </c>
      <c r="S229" s="87">
        <v>12600</v>
      </c>
      <c r="T229" s="76">
        <f t="shared" si="27"/>
        <v>1</v>
      </c>
    </row>
    <row r="230" spans="1:20" s="28" customFormat="1" ht="25.5">
      <c r="A230" s="123">
        <v>900</v>
      </c>
      <c r="B230" s="123"/>
      <c r="C230" s="178"/>
      <c r="D230" s="125" t="s">
        <v>132</v>
      </c>
      <c r="E230" s="126"/>
      <c r="F230" s="126"/>
      <c r="G230" s="179"/>
      <c r="H230" s="179"/>
      <c r="I230" s="179"/>
      <c r="J230" s="179"/>
      <c r="K230" s="179"/>
      <c r="L230" s="179"/>
      <c r="M230" s="179"/>
      <c r="N230" s="180"/>
      <c r="O230" s="179"/>
      <c r="P230" s="179"/>
      <c r="Q230" s="128"/>
      <c r="R230" s="179">
        <v>1435072</v>
      </c>
      <c r="S230" s="179">
        <f>S231</f>
        <v>2051336</v>
      </c>
      <c r="T230" s="76">
        <f t="shared" si="27"/>
        <v>1.429</v>
      </c>
    </row>
    <row r="231" spans="1:20" s="29" customFormat="1" ht="51">
      <c r="A231" s="181"/>
      <c r="B231" s="181">
        <v>90019</v>
      </c>
      <c r="C231" s="182"/>
      <c r="D231" s="109" t="s">
        <v>133</v>
      </c>
      <c r="E231" s="183"/>
      <c r="F231" s="183"/>
      <c r="G231" s="184"/>
      <c r="H231" s="184"/>
      <c r="I231" s="184"/>
      <c r="J231" s="184"/>
      <c r="K231" s="184"/>
      <c r="L231" s="184"/>
      <c r="M231" s="184"/>
      <c r="N231" s="185"/>
      <c r="O231" s="184"/>
      <c r="P231" s="184"/>
      <c r="Q231" s="128"/>
      <c r="R231" s="184">
        <v>1435072</v>
      </c>
      <c r="S231" s="184">
        <f>SUM(S232:S235)</f>
        <v>2051336</v>
      </c>
      <c r="T231" s="76">
        <f t="shared" si="27"/>
        <v>1.429</v>
      </c>
    </row>
    <row r="232" spans="1:20" s="29" customFormat="1" ht="12.75">
      <c r="A232" s="181"/>
      <c r="B232" s="181"/>
      <c r="C232" s="124" t="s">
        <v>74</v>
      </c>
      <c r="D232" s="30" t="s">
        <v>135</v>
      </c>
      <c r="E232" s="183"/>
      <c r="F232" s="183"/>
      <c r="G232" s="184"/>
      <c r="H232" s="184"/>
      <c r="I232" s="184"/>
      <c r="J232" s="184"/>
      <c r="K232" s="184"/>
      <c r="L232" s="184"/>
      <c r="M232" s="184"/>
      <c r="N232" s="185"/>
      <c r="O232" s="184"/>
      <c r="P232" s="184"/>
      <c r="Q232" s="128"/>
      <c r="R232" s="186">
        <v>960000</v>
      </c>
      <c r="S232" s="186">
        <f>1364288+7422</f>
        <v>1371710</v>
      </c>
      <c r="T232" s="76">
        <f t="shared" si="27"/>
        <v>1.429</v>
      </c>
    </row>
    <row r="233" spans="1:20" s="29" customFormat="1" ht="102">
      <c r="A233" s="181"/>
      <c r="B233" s="181"/>
      <c r="C233" s="187" t="s">
        <v>171</v>
      </c>
      <c r="D233" s="12" t="s">
        <v>173</v>
      </c>
      <c r="E233" s="183"/>
      <c r="F233" s="183"/>
      <c r="G233" s="184"/>
      <c r="H233" s="184"/>
      <c r="I233" s="184"/>
      <c r="J233" s="184"/>
      <c r="K233" s="184"/>
      <c r="L233" s="184"/>
      <c r="M233" s="184"/>
      <c r="N233" s="185"/>
      <c r="O233" s="184"/>
      <c r="P233" s="184"/>
      <c r="Q233" s="128"/>
      <c r="R233" s="186"/>
      <c r="S233" s="186">
        <v>1445</v>
      </c>
      <c r="T233" s="76"/>
    </row>
    <row r="234" spans="1:20" ht="12.75">
      <c r="A234" s="83"/>
      <c r="B234" s="12"/>
      <c r="C234" s="83" t="s">
        <v>55</v>
      </c>
      <c r="D234" s="15" t="s">
        <v>134</v>
      </c>
      <c r="E234" s="188"/>
      <c r="F234" s="188"/>
      <c r="G234" s="72"/>
      <c r="H234" s="189"/>
      <c r="I234" s="189"/>
      <c r="J234" s="72"/>
      <c r="K234" s="190"/>
      <c r="L234" s="190"/>
      <c r="M234" s="72"/>
      <c r="N234" s="186"/>
      <c r="O234" s="186"/>
      <c r="P234" s="72"/>
      <c r="Q234" s="186"/>
      <c r="R234" s="186">
        <v>475072</v>
      </c>
      <c r="S234" s="186">
        <v>674172</v>
      </c>
      <c r="T234" s="76">
        <f t="shared" si="27"/>
        <v>1.419</v>
      </c>
    </row>
    <row r="235" spans="1:20" ht="114.75">
      <c r="A235" s="83"/>
      <c r="B235" s="12"/>
      <c r="C235" s="83">
        <v>2910</v>
      </c>
      <c r="D235" s="15" t="s">
        <v>172</v>
      </c>
      <c r="E235" s="188"/>
      <c r="F235" s="188"/>
      <c r="G235" s="72"/>
      <c r="H235" s="189"/>
      <c r="I235" s="189"/>
      <c r="J235" s="72"/>
      <c r="K235" s="190"/>
      <c r="L235" s="190"/>
      <c r="M235" s="72"/>
      <c r="N235" s="186"/>
      <c r="O235" s="186"/>
      <c r="P235" s="72"/>
      <c r="Q235" s="186"/>
      <c r="R235" s="186"/>
      <c r="S235" s="186">
        <v>4009</v>
      </c>
      <c r="T235" s="76"/>
    </row>
    <row r="236" spans="1:20" s="5" customFormat="1" ht="24.75" customHeight="1">
      <c r="A236" s="69"/>
      <c r="B236" s="70"/>
      <c r="C236" s="69"/>
      <c r="D236" s="70" t="s">
        <v>78</v>
      </c>
      <c r="E236" s="71" t="e">
        <f>E8+E13+E27+E34+E46+E77+E112+E119+E86+E220+E70+E151+#REF!+E16+E63+#REF!</f>
        <v>#REF!</v>
      </c>
      <c r="F236" s="71" t="e">
        <f>F8+F13+F27+F34+F46+F77+F112+F119+F86+F220+F70+F151+#REF!+F16+F63+#REF!</f>
        <v>#REF!</v>
      </c>
      <c r="G236" s="72" t="e">
        <f>F236/E236</f>
        <v>#REF!</v>
      </c>
      <c r="H236" s="73" t="e">
        <f>H8+H13+H27+H34+H46+H77+H112+H119+H86+H220+H70+H151+#REF!+H16+H63+#REF!</f>
        <v>#REF!</v>
      </c>
      <c r="I236" s="73" t="e">
        <f>I8+I13+I27+I34+I46+I77+I112+I119+I86+I220+I70+I151+#REF!+I16+I63+#REF!</f>
        <v>#REF!</v>
      </c>
      <c r="J236" s="72" t="e">
        <f>I236/H236</f>
        <v>#REF!</v>
      </c>
      <c r="K236" s="74" t="e">
        <f>K8+K13+K27+K34+K46+K77+K112+K119+K86+K220+K70+K151+#REF!+K16+K63+#REF!</f>
        <v>#REF!</v>
      </c>
      <c r="L236" s="74" t="e">
        <f>L8+L13+L27+L34+L46+L77+L112+L119+L86+L220+L70+L151+#REF!+L16+L63+#REF!</f>
        <v>#REF!</v>
      </c>
      <c r="M236" s="72" t="e">
        <f>L236/K236</f>
        <v>#REF!</v>
      </c>
      <c r="N236" s="75" t="e">
        <f>N8+N13+N27+N34+N46+N77+N112+N119+N86+N220+N70+N151+#REF!+N16+N63+#REF!</f>
        <v>#REF!</v>
      </c>
      <c r="O236" s="75" t="e">
        <f>O8+O13+O27+O34+O46+O77+O112+O119+O86+O220+O70+O151+#REF!+O16+O63+#REF!</f>
        <v>#REF!</v>
      </c>
      <c r="P236" s="72" t="e">
        <f>O236/N236</f>
        <v>#REF!</v>
      </c>
      <c r="Q236" s="75" t="e">
        <f>Q8+Q13+Q27+Q34+Q46+Q77+Q112+Q119+Q86+Q220+Q70+Q151+#REF!+Q16+Q63+#REF!</f>
        <v>#REF!</v>
      </c>
      <c r="R236" s="75">
        <v>65001883</v>
      </c>
      <c r="S236" s="75">
        <f>S8+S13+S27+S34+S46+S77+S112+S119+S86+S220+S70+S151+S16+S63+S230+S66+S60</f>
        <v>65792147</v>
      </c>
      <c r="T236" s="76">
        <f t="shared" si="27"/>
        <v>1.012</v>
      </c>
    </row>
    <row r="237" spans="5:20" ht="15">
      <c r="E237" s="20"/>
      <c r="H237" s="20"/>
      <c r="K237" s="20"/>
      <c r="N237" s="22"/>
      <c r="Q237" s="22"/>
      <c r="R237" s="22"/>
      <c r="S237" s="22"/>
      <c r="T237" s="22"/>
    </row>
    <row r="240" ht="15">
      <c r="T240" s="22"/>
    </row>
    <row r="246" spans="5:20" ht="15">
      <c r="E246" s="19" t="s">
        <v>65</v>
      </c>
      <c r="F246" s="20" t="s">
        <v>65</v>
      </c>
      <c r="H246" s="19" t="s">
        <v>65</v>
      </c>
      <c r="I246" s="20" t="s">
        <v>65</v>
      </c>
      <c r="K246" s="19" t="s">
        <v>65</v>
      </c>
      <c r="L246" s="20" t="s">
        <v>65</v>
      </c>
      <c r="N246" s="21" t="s">
        <v>65</v>
      </c>
      <c r="O246" s="22" t="s">
        <v>65</v>
      </c>
      <c r="Q246" s="21" t="s">
        <v>65</v>
      </c>
      <c r="R246" s="21" t="s">
        <v>65</v>
      </c>
      <c r="S246" s="21" t="s">
        <v>65</v>
      </c>
      <c r="T246" s="21" t="s">
        <v>65</v>
      </c>
    </row>
  </sheetData>
  <sheetProtection/>
  <mergeCells count="3">
    <mergeCell ref="E5:G5"/>
    <mergeCell ref="H5:M5"/>
    <mergeCell ref="N5:R5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2011-03-24T10:25:47Z</cp:lastPrinted>
  <dcterms:created xsi:type="dcterms:W3CDTF">2000-10-24T20:52:35Z</dcterms:created>
  <dcterms:modified xsi:type="dcterms:W3CDTF">2011-03-24T10:26:15Z</dcterms:modified>
  <cp:category/>
  <cp:version/>
  <cp:contentType/>
  <cp:contentStatus/>
</cp:coreProperties>
</file>