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<sst xmlns="http://schemas.openxmlformats.org/spreadsheetml/2006/main" count="134" uniqueCount="94">
  <si>
    <t>Dz.</t>
  </si>
  <si>
    <t>R.</t>
  </si>
  <si>
    <t>P.</t>
  </si>
  <si>
    <t>W Y S Z C Z E G Ó L N I E N I E</t>
  </si>
  <si>
    <t>Zakup pozostałych usług</t>
  </si>
  <si>
    <t xml:space="preserve"> </t>
  </si>
  <si>
    <t>Zakup materiałów i wyposażenia</t>
  </si>
  <si>
    <t>TRANSPORT I ŁĄCZNOŚĆ</t>
  </si>
  <si>
    <t>Drogi publiczne powiatowe</t>
  </si>
  <si>
    <t>Nagrody i 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</si>
  <si>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</si>
  <si>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</si>
  <si>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</si>
  <si>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</si>
  <si>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</si>
  <si>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</si>
  <si>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</si>
  <si>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</si>
  <si>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</si>
  <si>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</si>
  <si>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GOSPODARKA MIESZKANIOWA</t>
  </si>
  <si>
    <t>Gospodarka gruntami i nieruchomościami</t>
  </si>
  <si>
    <t xml:space="preserve">Zakup usług remontowych </t>
  </si>
  <si>
    <t>DZIAŁALNOŚĆ USŁUGOWA</t>
  </si>
  <si>
    <t>Zakup usług pozostałych</t>
  </si>
  <si>
    <t>Nadzór budowlany</t>
  </si>
  <si>
    <t>ADMINISTRACJA PUBLICZNA</t>
  </si>
  <si>
    <t>Urzędy wojewódzkie</t>
  </si>
  <si>
    <t>Różne wydatki na rzecz osób fizycznych</t>
  </si>
  <si>
    <t>Starostwa powiatowe</t>
  </si>
  <si>
    <t>Komisje poborowe</t>
  </si>
  <si>
    <t xml:space="preserve">Zakup usług zdrowotnych </t>
  </si>
  <si>
    <t>Pozostała działalność</t>
  </si>
  <si>
    <t>RAZEM   WYDATKI BUDŻETOWE</t>
  </si>
  <si>
    <t>Prace geodezyjne i kartograficzne (nieinwest.)</t>
  </si>
  <si>
    <t xml:space="preserve">WYSZCZEGÓLNIENIE </t>
  </si>
  <si>
    <t>Klas.budżet.</t>
  </si>
  <si>
    <t>Razem  podwyżki wynagrodzeń</t>
  </si>
  <si>
    <t>Podstawa  do regulacji</t>
  </si>
  <si>
    <t>Szkoła w Chełmży</t>
  </si>
  <si>
    <t xml:space="preserve">Szkoła w Gronowie </t>
  </si>
  <si>
    <t xml:space="preserve">Pozostała działalność </t>
  </si>
  <si>
    <t xml:space="preserve">Szkoła Muzyczna w Chełmży </t>
  </si>
  <si>
    <t xml:space="preserve">Placówki opiekuńczo - wychowawcze </t>
  </si>
  <si>
    <t>( rezerwa )</t>
  </si>
  <si>
    <t>DPS</t>
  </si>
  <si>
    <t>PCPR</t>
  </si>
  <si>
    <t>Interwencja kryzysowa</t>
  </si>
  <si>
    <t xml:space="preserve">Zespoły ds. orzekania o stopniu niepełnosprawności </t>
  </si>
  <si>
    <t>PUP</t>
  </si>
  <si>
    <t xml:space="preserve">RAZEM </t>
  </si>
  <si>
    <t xml:space="preserve">Szkoła specjalna </t>
  </si>
  <si>
    <t>PPP-Chełmża</t>
  </si>
  <si>
    <t xml:space="preserve">Internat </t>
  </si>
  <si>
    <t>Administacja państwowa i samorządowa</t>
  </si>
  <si>
    <t xml:space="preserve">Regulacja wynagrodzeń  w jednostkach Powiatu Toruńskiego  od 1 lipca 2002 roku </t>
  </si>
  <si>
    <t xml:space="preserve">OśWIATA I WYCHOWANIE </t>
  </si>
  <si>
    <t xml:space="preserve">OPIEKA SPOŁECZNA </t>
  </si>
  <si>
    <t xml:space="preserve">EDUKACYJNA  OPIEKA  WYCHOWAWCZA </t>
  </si>
  <si>
    <t>Nagrody i wydatki osobowe niezaliczane do wynagrodzeń</t>
  </si>
  <si>
    <t xml:space="preserve">Zakup  usług  pozostałych </t>
  </si>
  <si>
    <t>Dotacje celowe przekazane gminie lub  mistu stołecznemu Warszawie  na zadania  bieżące realizowane na podstawie porozumień (umów) między  jednostkami samorządu terytorialnego</t>
  </si>
  <si>
    <t>WYDATKI BUDŻETOWE NA ROK 2004 - PLAN</t>
  </si>
  <si>
    <t>POMOC SPOŁECZNA</t>
  </si>
  <si>
    <t xml:space="preserve">Placówki Opiekuńczo-Wychowawcze </t>
  </si>
  <si>
    <t>Świadczenia społeczne</t>
  </si>
  <si>
    <t>Domy pomocy społecznej</t>
  </si>
  <si>
    <t>POZOSTAŁE ZADANIA W ZAKRESIE POLITYKI SPOŁECZNEJ</t>
  </si>
  <si>
    <t xml:space="preserve">Powiatowe Urzędy Pracy </t>
  </si>
  <si>
    <t>OŚWIATA I WYCHOWANIE</t>
  </si>
  <si>
    <t>Składki na ubezpieczenie społeczne</t>
  </si>
  <si>
    <t>Licea ogólnokształcące</t>
  </si>
  <si>
    <t xml:space="preserve">Podatek od nieruchomości </t>
  </si>
  <si>
    <t>Szkoły  zawodowe</t>
  </si>
  <si>
    <t>Dokształcanie i doskonalenie nauczycieli</t>
  </si>
  <si>
    <t>EDUKACYJNA OPIEKA WYCHOWAWCZA</t>
  </si>
  <si>
    <t>Poradnie Psychologiczno -Pedagogiczne</t>
  </si>
  <si>
    <t>KULTURA I OCHRONA DZIEDZICTWA NARODOWEGO</t>
  </si>
  <si>
    <t xml:space="preserve">Dotacje celowe przekazane gminie lub  miastu  stołecznemu  Warszawie  na zadania bieżące realizowane na podstawie porozumień  (umów )  między jednostkami samorządu terytorialnego </t>
  </si>
  <si>
    <t>KULTURA FIZYCZNA I SPORT</t>
  </si>
  <si>
    <t>Zadania w zakresie kultury fizycznej i sportu</t>
  </si>
  <si>
    <t>Plan budżetu na 2004r.</t>
  </si>
  <si>
    <t xml:space="preserve">Wydatki  inwstycyjene  jednostek  budżetowych </t>
  </si>
  <si>
    <t xml:space="preserve">Załącznik  nr  2  do  uchwały  nr XI/72/04  Rady   Powiatu  Toruńskiego </t>
  </si>
  <si>
    <t>w  sprawie Budżetu  Powiatu  Toruńskiego  na  rok  2004  .</t>
  </si>
  <si>
    <t>Zwiększenia</t>
  </si>
  <si>
    <t>Zmniejszenia</t>
  </si>
  <si>
    <t xml:space="preserve">Budżet po zmianach </t>
  </si>
  <si>
    <t>Zakup pomocy dydaktycznych</t>
  </si>
  <si>
    <t>Koszty postępowania sądowego</t>
  </si>
  <si>
    <t>Podróże służbowe zagraniczne</t>
  </si>
  <si>
    <t xml:space="preserve">Wydatki  inwstycyjne  jednostek  budżetowych </t>
  </si>
  <si>
    <t xml:space="preserve">Kolonie o  obozy  oraz  inne  formy  wypoczynku  dzieci  i  młodzieży  szkolnej, a  także  szkolenia  młodzieży </t>
  </si>
  <si>
    <t xml:space="preserve">zmiana    28.06.2004 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</si>
</sst>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u val="single"/>
      <sz val="11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3" fontId="1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1" fontId="1" fillId="0" borderId="0" xfId="0" applyNumberFormat="1" applyFont="1" applyBorder="1" applyAlignment="1">
      <alignment horizontal="right" vertical="center" wrapText="1" shrinkToFit="1"/>
    </xf>
    <xf numFmtId="1" fontId="0" fillId="0" borderId="0" xfId="0" applyNumberFormat="1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 wrapText="1" shrinkToFit="1"/>
    </xf>
    <xf numFmtId="3" fontId="2" fillId="0" borderId="3" xfId="0" applyNumberFormat="1" applyFont="1" applyBorder="1" applyAlignment="1">
      <alignment horizontal="center" vertical="center" shrinkToFit="1"/>
    </xf>
    <xf numFmtId="3" fontId="1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 shrinkToFit="1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 shrinkToFit="1"/>
    </xf>
    <xf numFmtId="3" fontId="8" fillId="0" borderId="2" xfId="0" applyNumberFormat="1" applyFont="1" applyBorder="1" applyAlignment="1">
      <alignment horizontal="left" vertical="center" wrapText="1" shrinkToFit="1"/>
    </xf>
    <xf numFmtId="1" fontId="8" fillId="0" borderId="1" xfId="0" applyNumberFormat="1" applyFont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 shrinkToFi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shrinkToFit="1"/>
    </xf>
    <xf numFmtId="1" fontId="11" fillId="0" borderId="1" xfId="0" applyNumberFormat="1" applyFont="1" applyBorder="1" applyAlignment="1">
      <alignment horizontal="left" vertical="center" wrapText="1" shrinkToFit="1"/>
    </xf>
    <xf numFmtId="3" fontId="11" fillId="0" borderId="1" xfId="0" applyNumberFormat="1" applyFont="1" applyBorder="1" applyAlignment="1">
      <alignment horizontal="left" vertical="center" wrapText="1" shrinkToFit="1"/>
    </xf>
    <xf numFmtId="1" fontId="4" fillId="0" borderId="0" xfId="0" applyNumberFormat="1" applyFont="1" applyAlignment="1">
      <alignment horizontal="center" vertical="center" wrapText="1" shrinkToFit="1"/>
    </xf>
    <xf numFmtId="1" fontId="0" fillId="0" borderId="0" xfId="0" applyNumberFormat="1" applyFont="1" applyAlignment="1">
      <alignment horizontal="right" vertical="center" wrapText="1" shrinkToFit="1"/>
    </xf>
    <xf numFmtId="1" fontId="4" fillId="0" borderId="4" xfId="0" applyNumberFormat="1" applyFont="1" applyFill="1" applyBorder="1" applyAlignment="1">
      <alignment vertical="center" wrapText="1" shrinkToFit="1"/>
    </xf>
    <xf numFmtId="1" fontId="0" fillId="0" borderId="0" xfId="0" applyNumberFormat="1" applyFont="1" applyFill="1" applyBorder="1" applyAlignment="1">
      <alignment vertical="center" wrapText="1" shrinkToFit="1"/>
    </xf>
    <xf numFmtId="1" fontId="4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Border="1" applyAlignment="1">
      <alignment vertical="center" wrapText="1" shrinkToFit="1"/>
    </xf>
    <xf numFmtId="1" fontId="5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Alignment="1">
      <alignment vertical="center" wrapText="1" shrinkToFit="1"/>
    </xf>
    <xf numFmtId="0" fontId="0" fillId="0" borderId="0" xfId="0" applyFont="1" applyAlignment="1">
      <alignment vertical="center"/>
    </xf>
    <xf numFmtId="1" fontId="4" fillId="0" borderId="0" xfId="0" applyNumberFormat="1" applyFont="1" applyAlignment="1">
      <alignment vertical="center" wrapText="1" shrinkToFit="1"/>
    </xf>
    <xf numFmtId="1" fontId="5" fillId="0" borderId="0" xfId="0" applyNumberFormat="1" applyFont="1" applyAlignment="1">
      <alignment vertical="center" wrapText="1" shrinkToFit="1"/>
    </xf>
    <xf numFmtId="1" fontId="0" fillId="0" borderId="2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vertical="center" wrapText="1" shrinkToFit="1"/>
    </xf>
    <xf numFmtId="1" fontId="5" fillId="0" borderId="1" xfId="0" applyNumberFormat="1" applyFont="1" applyBorder="1" applyAlignment="1">
      <alignment horizontal="right" vertical="center" wrapText="1" shrinkToFit="1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left" vertical="center" wrapText="1" shrinkToFit="1"/>
    </xf>
    <xf numFmtId="3" fontId="12" fillId="0" borderId="0" xfId="0" applyNumberFormat="1" applyFont="1" applyAlignment="1">
      <alignment horizontal="left" vertical="center" wrapText="1"/>
    </xf>
    <xf numFmtId="3" fontId="13" fillId="0" borderId="5" xfId="0" applyNumberFormat="1" applyFont="1" applyBorder="1" applyAlignment="1">
      <alignment vertical="center" wrapText="1" shrinkToFit="1"/>
    </xf>
    <xf numFmtId="3" fontId="13" fillId="0" borderId="6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13" fillId="0" borderId="7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10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 vertical="center" wrapText="1" shrinkToFit="1"/>
    </xf>
    <xf numFmtId="1" fontId="9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 shrinkToFit="1"/>
    </xf>
    <xf numFmtId="1" fontId="1" fillId="0" borderId="0" xfId="0" applyNumberFormat="1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1" fontId="2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vertical="center" wrapText="1" shrinkToFi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>
      <alignment vertical="center" wrapText="1" shrinkToFi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 shrinkToFit="1"/>
    </xf>
    <xf numFmtId="3" fontId="0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Border="1" applyAlignment="1">
      <alignment vertical="center" shrinkToFit="1"/>
    </xf>
    <xf numFmtId="3" fontId="0" fillId="0" borderId="0" xfId="0" applyNumberFormat="1" applyFont="1" applyBorder="1" applyAlignment="1">
      <alignment horizontal="right" vertical="center" shrinkToFit="1"/>
    </xf>
    <xf numFmtId="3" fontId="4" fillId="0" borderId="0" xfId="0" applyNumberFormat="1" applyFont="1" applyBorder="1" applyAlignment="1">
      <alignment horizontal="right" vertical="center" shrinkToFit="1"/>
    </xf>
    <xf numFmtId="3" fontId="4" fillId="0" borderId="0" xfId="0" applyNumberFormat="1" applyFont="1" applyBorder="1" applyAlignment="1">
      <alignment vertical="center" shrinkToFit="1"/>
    </xf>
    <xf numFmtId="3" fontId="0" fillId="0" borderId="0" xfId="0" applyNumberFormat="1" applyFont="1" applyBorder="1" applyAlignment="1">
      <alignment vertical="center" shrinkToFit="1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vertical="center" shrinkToFit="1"/>
    </xf>
    <xf numFmtId="3" fontId="0" fillId="0" borderId="0" xfId="0" applyNumberFormat="1" applyFont="1" applyAlignment="1">
      <alignment vertical="center" shrinkToFit="1"/>
    </xf>
    <xf numFmtId="3" fontId="0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 shrinkToFit="1"/>
    </xf>
    <xf numFmtId="3" fontId="5" fillId="0" borderId="0" xfId="0" applyNumberFormat="1" applyFont="1" applyAlignment="1">
      <alignment vertical="center" shrinkToFit="1"/>
    </xf>
    <xf numFmtId="1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/>
    </xf>
    <xf numFmtId="3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Border="1" applyAlignment="1">
      <alignment horizontal="right" vertical="center" shrinkToFit="1"/>
    </xf>
    <xf numFmtId="3" fontId="0" fillId="0" borderId="0" xfId="0" applyNumberFormat="1" applyFont="1" applyBorder="1" applyAlignment="1">
      <alignment horizontal="right" vertical="center" shrinkToFit="1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shrinkToFit="1"/>
    </xf>
    <xf numFmtId="3" fontId="0" fillId="0" borderId="0" xfId="0" applyNumberFormat="1" applyFont="1" applyAlignment="1">
      <alignment horizontal="right" vertical="center" shrinkToFit="1"/>
    </xf>
    <xf numFmtId="3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5"/>
  <sheetViews>
    <sheetView tabSelected="1" workbookViewId="0" topLeftCell="A42">
      <selection activeCell="A1" sqref="A1:H59"/>
    </sheetView>
  </sheetViews>
  <sheetFormatPr defaultColWidth="9.00390625" defaultRowHeight="12.75"/>
  <cols>
    <col min="1" max="1" width="4.00390625" style="75" bestFit="1" customWidth="1"/>
    <col min="2" max="2" width="6.00390625" style="75" customWidth="1"/>
    <col min="3" max="3" width="6.25390625" style="75" customWidth="1"/>
    <col min="4" max="4" width="33.125" style="44" customWidth="1"/>
    <col min="5" max="5" width="15.375" style="111" customWidth="1"/>
    <col min="6" max="6" width="8.00390625" style="111" customWidth="1"/>
    <col min="7" max="7" width="7.625" style="111" customWidth="1"/>
    <col min="8" max="8" width="14.00390625" style="44" customWidth="1"/>
  </cols>
  <sheetData>
    <row r="1" spans="4:8" ht="12.75">
      <c r="D1" s="115" t="s">
        <v>83</v>
      </c>
      <c r="H1" s="117"/>
    </row>
    <row r="2" spans="4:8" ht="12.75">
      <c r="D2" s="115" t="s">
        <v>84</v>
      </c>
      <c r="E2" s="99"/>
      <c r="F2" s="99"/>
      <c r="G2" s="99"/>
      <c r="H2" s="117"/>
    </row>
    <row r="3" spans="4:8" ht="12.75">
      <c r="D3" s="115" t="s">
        <v>93</v>
      </c>
      <c r="E3" s="99"/>
      <c r="F3" s="99"/>
      <c r="G3" s="99"/>
      <c r="H3" s="117"/>
    </row>
    <row r="4" spans="1:8" ht="25.5">
      <c r="A4" s="76"/>
      <c r="B4" s="77"/>
      <c r="C4" s="78"/>
      <c r="D4" s="36" t="s">
        <v>62</v>
      </c>
      <c r="E4" s="100"/>
      <c r="F4" s="100"/>
      <c r="G4" s="100"/>
      <c r="H4" s="100"/>
    </row>
    <row r="5" spans="1:8" ht="13.5" thickBot="1">
      <c r="A5" s="76"/>
      <c r="B5" s="77"/>
      <c r="C5" s="78"/>
      <c r="D5" s="37"/>
      <c r="E5" s="100"/>
      <c r="F5" s="100"/>
      <c r="G5" s="100"/>
      <c r="H5" s="100"/>
    </row>
    <row r="6" spans="1:8" ht="31.5" customHeight="1" thickBot="1">
      <c r="A6" s="79" t="s">
        <v>0</v>
      </c>
      <c r="B6" s="79" t="s">
        <v>1</v>
      </c>
      <c r="C6" s="80" t="s">
        <v>2</v>
      </c>
      <c r="D6" s="38" t="s">
        <v>3</v>
      </c>
      <c r="E6" s="116" t="s">
        <v>81</v>
      </c>
      <c r="F6" s="116" t="s">
        <v>85</v>
      </c>
      <c r="G6" s="116" t="s">
        <v>86</v>
      </c>
      <c r="H6" s="116" t="s">
        <v>87</v>
      </c>
    </row>
    <row r="7" spans="1:8" ht="12.75">
      <c r="A7" s="81"/>
      <c r="B7" s="81"/>
      <c r="C7" s="82"/>
      <c r="D7" s="39"/>
      <c r="E7" s="101"/>
      <c r="F7" s="101"/>
      <c r="G7" s="101"/>
      <c r="H7" s="118"/>
    </row>
    <row r="8" spans="1:8" ht="12.75">
      <c r="A8" s="83"/>
      <c r="B8" s="83"/>
      <c r="C8" s="84"/>
      <c r="D8" s="42"/>
      <c r="E8" s="109"/>
      <c r="F8" s="109"/>
      <c r="G8" s="109"/>
      <c r="H8" s="103"/>
    </row>
    <row r="9" spans="1:8" ht="12.75">
      <c r="A9" s="83">
        <v>600</v>
      </c>
      <c r="B9" s="83"/>
      <c r="C9" s="84"/>
      <c r="D9" s="42" t="s">
        <v>7</v>
      </c>
      <c r="E9" s="102">
        <f>E11</f>
        <v>1399013</v>
      </c>
      <c r="F9" s="102">
        <f>F11</f>
        <v>210174</v>
      </c>
      <c r="G9" s="102">
        <f>G11</f>
        <v>2682</v>
      </c>
      <c r="H9" s="119">
        <f>E9+F9-G9</f>
        <v>1606505</v>
      </c>
    </row>
    <row r="10" spans="1:8" ht="12.75">
      <c r="A10" s="85"/>
      <c r="B10" s="85"/>
      <c r="C10" s="86"/>
      <c r="D10" s="41"/>
      <c r="E10" s="106"/>
      <c r="F10" s="106"/>
      <c r="G10" s="106"/>
      <c r="H10" s="103"/>
    </row>
    <row r="11" spans="1:8" ht="12.75">
      <c r="A11" s="87"/>
      <c r="B11" s="87">
        <v>60014</v>
      </c>
      <c r="C11" s="88"/>
      <c r="D11" s="40" t="s">
        <v>8</v>
      </c>
      <c r="E11" s="105">
        <f>SUM(E13:E16)</f>
        <v>1399013</v>
      </c>
      <c r="F11" s="105">
        <f>SUM(F13:F16)</f>
        <v>210174</v>
      </c>
      <c r="G11" s="105">
        <f>SUM(G13:G16)</f>
        <v>2682</v>
      </c>
      <c r="H11" s="104">
        <f>E11+F11-G11</f>
        <v>1606505</v>
      </c>
    </row>
    <row r="12" spans="1:8" ht="12.75">
      <c r="A12" s="85"/>
      <c r="B12" s="85"/>
      <c r="C12" s="86"/>
      <c r="D12" s="41"/>
      <c r="E12" s="106"/>
      <c r="F12" s="106"/>
      <c r="G12" s="106"/>
      <c r="H12" s="103"/>
    </row>
    <row r="13" spans="1:8" ht="12.75">
      <c r="A13" s="89"/>
      <c r="B13" s="89"/>
      <c r="C13" s="78"/>
      <c r="D13" s="43"/>
      <c r="E13" s="110"/>
      <c r="F13" s="110"/>
      <c r="G13" s="110"/>
      <c r="H13" s="103"/>
    </row>
    <row r="14" spans="1:8" ht="22.5">
      <c r="A14" s="89"/>
      <c r="B14" s="89"/>
      <c r="C14" s="75">
        <v>6050</v>
      </c>
      <c r="D14" s="114" t="s">
        <v>82</v>
      </c>
      <c r="E14" s="110">
        <v>700000</v>
      </c>
      <c r="F14" s="110">
        <f>-700000+436392+473782</f>
        <v>210174</v>
      </c>
      <c r="G14" s="110"/>
      <c r="H14" s="103">
        <f>E14+F14-G14</f>
        <v>910174</v>
      </c>
    </row>
    <row r="15" spans="1:8" ht="12.75">
      <c r="A15" s="89"/>
      <c r="B15" s="89"/>
      <c r="D15" s="114"/>
      <c r="E15" s="110"/>
      <c r="F15" s="110"/>
      <c r="G15" s="110"/>
      <c r="H15" s="103"/>
    </row>
    <row r="16" spans="1:8" ht="22.5">
      <c r="A16" s="89"/>
      <c r="B16" s="89"/>
      <c r="C16" s="75">
        <v>6052</v>
      </c>
      <c r="D16" s="114" t="s">
        <v>91</v>
      </c>
      <c r="E16" s="110">
        <v>699013</v>
      </c>
      <c r="F16" s="110"/>
      <c r="G16" s="110">
        <v>2682</v>
      </c>
      <c r="H16" s="103">
        <f>E16+F16-G16</f>
        <v>696331</v>
      </c>
    </row>
    <row r="17" spans="1:8" ht="12.75">
      <c r="A17" s="89"/>
      <c r="B17" s="89"/>
      <c r="D17" s="114"/>
      <c r="E17" s="110"/>
      <c r="F17" s="110"/>
      <c r="G17" s="110"/>
      <c r="H17" s="103"/>
    </row>
    <row r="18" spans="1:8" ht="12.75">
      <c r="A18" s="83">
        <v>700</v>
      </c>
      <c r="B18" s="83"/>
      <c r="C18" s="84"/>
      <c r="D18" s="42" t="s">
        <v>20</v>
      </c>
      <c r="E18" s="102">
        <f>E20</f>
        <v>35000</v>
      </c>
      <c r="F18" s="102">
        <f>F20</f>
        <v>8000</v>
      </c>
      <c r="G18" s="102">
        <f>G20</f>
        <v>0</v>
      </c>
      <c r="H18" s="119">
        <f>E18+F18-G18</f>
        <v>43000</v>
      </c>
    </row>
    <row r="19" spans="1:8" ht="12.75">
      <c r="A19" s="85"/>
      <c r="B19" s="85"/>
      <c r="C19" s="86"/>
      <c r="D19" s="41"/>
      <c r="E19" s="106"/>
      <c r="F19" s="106"/>
      <c r="G19" s="106"/>
      <c r="H19" s="103"/>
    </row>
    <row r="20" spans="1:8" ht="25.5">
      <c r="A20" s="87"/>
      <c r="B20" s="87">
        <v>70005</v>
      </c>
      <c r="C20" s="88"/>
      <c r="D20" s="40" t="s">
        <v>21</v>
      </c>
      <c r="E20" s="105">
        <f>SUM(E22:E28)</f>
        <v>35000</v>
      </c>
      <c r="F20" s="105">
        <f>SUM(F22:F28)</f>
        <v>8000</v>
      </c>
      <c r="G20" s="105">
        <f>SUM(G22:G28)</f>
        <v>0</v>
      </c>
      <c r="H20" s="104">
        <f>E20+F20-G20</f>
        <v>43000</v>
      </c>
    </row>
    <row r="21" spans="1:8" ht="12.75">
      <c r="A21" s="87"/>
      <c r="B21" s="87"/>
      <c r="C21" s="88"/>
      <c r="D21" s="40"/>
      <c r="E21" s="106"/>
      <c r="F21" s="106"/>
      <c r="G21" s="106"/>
      <c r="H21" s="103"/>
    </row>
    <row r="22" spans="1:8" ht="12.75">
      <c r="A22" s="89"/>
      <c r="B22" s="89"/>
      <c r="C22" s="78">
        <v>4260</v>
      </c>
      <c r="D22" s="43" t="s">
        <v>14</v>
      </c>
      <c r="E22" s="110">
        <f>300+10300</f>
        <v>10600</v>
      </c>
      <c r="F22" s="110">
        <v>3000</v>
      </c>
      <c r="G22" s="110"/>
      <c r="H22" s="120">
        <f>E22+F22-G22</f>
        <v>13600</v>
      </c>
    </row>
    <row r="23" spans="1:8" ht="12.75">
      <c r="A23" s="87"/>
      <c r="B23" s="87"/>
      <c r="C23" s="88"/>
      <c r="D23" s="40"/>
      <c r="E23" s="106"/>
      <c r="F23" s="106"/>
      <c r="G23" s="106"/>
      <c r="H23" s="103"/>
    </row>
    <row r="24" spans="1:8" ht="12.75">
      <c r="A24" s="85"/>
      <c r="B24" s="85"/>
      <c r="C24" s="86">
        <v>4270</v>
      </c>
      <c r="D24" s="41" t="s">
        <v>22</v>
      </c>
      <c r="E24" s="106">
        <v>400</v>
      </c>
      <c r="F24" s="106"/>
      <c r="G24" s="106"/>
      <c r="H24" s="103">
        <f>E24+F24-G24</f>
        <v>400</v>
      </c>
    </row>
    <row r="25" spans="1:8" ht="12.75">
      <c r="A25" s="85"/>
      <c r="B25" s="85"/>
      <c r="C25" s="86"/>
      <c r="D25" s="41"/>
      <c r="E25" s="106"/>
      <c r="F25" s="106"/>
      <c r="G25" s="106"/>
      <c r="H25" s="103"/>
    </row>
    <row r="26" spans="1:8" ht="12.75">
      <c r="A26" s="85"/>
      <c r="B26" s="85"/>
      <c r="C26" s="86">
        <v>4300</v>
      </c>
      <c r="D26" s="43" t="s">
        <v>60</v>
      </c>
      <c r="E26" s="106">
        <v>20500</v>
      </c>
      <c r="F26" s="106">
        <v>4500</v>
      </c>
      <c r="G26" s="106">
        <v>0</v>
      </c>
      <c r="H26" s="103">
        <f>E26+F26-G26</f>
        <v>25000</v>
      </c>
    </row>
    <row r="27" spans="1:8" ht="12.75">
      <c r="A27" s="85"/>
      <c r="B27" s="85"/>
      <c r="C27" s="86"/>
      <c r="D27" s="41"/>
      <c r="E27" s="106"/>
      <c r="F27" s="106"/>
      <c r="G27" s="106"/>
      <c r="H27" s="103"/>
    </row>
    <row r="28" spans="1:8" ht="12.75">
      <c r="A28" s="85"/>
      <c r="B28" s="85"/>
      <c r="C28" s="86">
        <v>4480</v>
      </c>
      <c r="D28" s="41" t="s">
        <v>19</v>
      </c>
      <c r="E28" s="106">
        <v>3500</v>
      </c>
      <c r="F28" s="106">
        <v>500</v>
      </c>
      <c r="G28" s="106"/>
      <c r="H28" s="103">
        <f>E28+F28-G28</f>
        <v>4000</v>
      </c>
    </row>
    <row r="29" spans="1:8" ht="12.75">
      <c r="A29" s="85"/>
      <c r="B29" s="85"/>
      <c r="C29" s="86"/>
      <c r="D29" s="41"/>
      <c r="E29" s="106"/>
      <c r="F29" s="106"/>
      <c r="G29" s="106"/>
      <c r="H29" s="103"/>
    </row>
    <row r="30" spans="1:8" ht="12.75">
      <c r="A30" s="85"/>
      <c r="B30" s="85"/>
      <c r="C30" s="86"/>
      <c r="D30" s="41"/>
      <c r="E30" s="106"/>
      <c r="F30" s="106"/>
      <c r="G30" s="106"/>
      <c r="H30" s="103"/>
    </row>
    <row r="31" spans="1:8" ht="12.75">
      <c r="A31" s="83">
        <v>710</v>
      </c>
      <c r="B31" s="83"/>
      <c r="C31" s="84"/>
      <c r="D31" s="42" t="s">
        <v>23</v>
      </c>
      <c r="E31" s="102"/>
      <c r="F31" s="102">
        <f>F33+F37</f>
        <v>43584</v>
      </c>
      <c r="G31" s="102">
        <f>G33+G37</f>
        <v>3584</v>
      </c>
      <c r="H31" s="119">
        <f>E31+F31-G31</f>
        <v>40000</v>
      </c>
    </row>
    <row r="32" spans="1:8" ht="12.75">
      <c r="A32" s="85"/>
      <c r="B32" s="85"/>
      <c r="C32" s="86"/>
      <c r="D32" s="41"/>
      <c r="E32" s="106"/>
      <c r="F32" s="106"/>
      <c r="G32" s="106"/>
      <c r="H32" s="103"/>
    </row>
    <row r="33" spans="1:8" ht="25.5">
      <c r="A33" s="87"/>
      <c r="B33" s="87">
        <v>71013</v>
      </c>
      <c r="C33" s="88"/>
      <c r="D33" s="40" t="s">
        <v>34</v>
      </c>
      <c r="E33" s="105">
        <f>SUM(E34:E35)</f>
        <v>25000</v>
      </c>
      <c r="F33" s="105">
        <f>SUM(F34:F35)</f>
        <v>40000</v>
      </c>
      <c r="G33" s="105">
        <f>SUM(G34:G35)</f>
        <v>0</v>
      </c>
      <c r="H33" s="104">
        <f>E33+F33-G33</f>
        <v>65000</v>
      </c>
    </row>
    <row r="34" spans="1:8" ht="12.75">
      <c r="A34" s="85"/>
      <c r="B34" s="85"/>
      <c r="C34" s="86"/>
      <c r="D34" s="41"/>
      <c r="E34" s="106"/>
      <c r="F34" s="106"/>
      <c r="G34" s="106"/>
      <c r="H34" s="103"/>
    </row>
    <row r="35" spans="1:8" ht="12.75">
      <c r="A35" s="85"/>
      <c r="B35" s="85"/>
      <c r="C35" s="86">
        <v>4300</v>
      </c>
      <c r="D35" s="43" t="s">
        <v>60</v>
      </c>
      <c r="E35" s="106">
        <v>25000</v>
      </c>
      <c r="F35" s="106">
        <v>40000</v>
      </c>
      <c r="G35" s="106"/>
      <c r="H35" s="103">
        <f>E35+F35-G35</f>
        <v>65000</v>
      </c>
    </row>
    <row r="36" spans="1:8" ht="12.75">
      <c r="A36" s="85"/>
      <c r="B36" s="85"/>
      <c r="C36" s="86"/>
      <c r="D36" s="41"/>
      <c r="E36" s="106"/>
      <c r="F36" s="106"/>
      <c r="G36" s="106"/>
      <c r="H36" s="103"/>
    </row>
    <row r="37" spans="1:8" ht="12.75">
      <c r="A37" s="87"/>
      <c r="B37" s="87">
        <v>71015</v>
      </c>
      <c r="C37" s="88"/>
      <c r="D37" s="40" t="s">
        <v>25</v>
      </c>
      <c r="E37" s="105">
        <f>SUM(E39:E51)</f>
        <v>68190</v>
      </c>
      <c r="F37" s="105">
        <f>SUM(F39:F51)</f>
        <v>3584</v>
      </c>
      <c r="G37" s="105">
        <f>SUM(G39:G51)</f>
        <v>3584</v>
      </c>
      <c r="H37" s="104">
        <f aca="true" t="shared" si="0" ref="H37:H43">E37+F37-G37</f>
        <v>68190</v>
      </c>
    </row>
    <row r="38" spans="1:8" ht="12.75">
      <c r="A38" s="87"/>
      <c r="B38" s="87"/>
      <c r="C38" s="88"/>
      <c r="D38" s="40"/>
      <c r="E38" s="105"/>
      <c r="F38" s="105"/>
      <c r="G38" s="105"/>
      <c r="H38" s="104"/>
    </row>
    <row r="39" spans="1:8" ht="25.5">
      <c r="A39" s="87"/>
      <c r="B39" s="87"/>
      <c r="C39" s="86">
        <v>3020</v>
      </c>
      <c r="D39" s="43" t="s">
        <v>59</v>
      </c>
      <c r="E39" s="106"/>
      <c r="F39" s="106">
        <v>450</v>
      </c>
      <c r="G39" s="106"/>
      <c r="H39" s="103">
        <f t="shared" si="0"/>
        <v>450</v>
      </c>
    </row>
    <row r="40" spans="1:8" ht="12.75">
      <c r="A40" s="87"/>
      <c r="B40" s="87"/>
      <c r="C40" s="88"/>
      <c r="D40" s="40"/>
      <c r="E40" s="106"/>
      <c r="F40" s="106"/>
      <c r="G40" s="106"/>
      <c r="H40" s="103"/>
    </row>
    <row r="41" spans="1:8" ht="12.75">
      <c r="A41" s="89"/>
      <c r="B41" s="89"/>
      <c r="C41" s="78">
        <v>4110</v>
      </c>
      <c r="D41" s="43" t="s">
        <v>12</v>
      </c>
      <c r="E41" s="110">
        <v>20875</v>
      </c>
      <c r="F41" s="110">
        <v>511</v>
      </c>
      <c r="G41" s="110"/>
      <c r="H41" s="103">
        <f t="shared" si="0"/>
        <v>21386</v>
      </c>
    </row>
    <row r="42" spans="1:8" ht="12.75">
      <c r="A42" s="89"/>
      <c r="B42" s="89"/>
      <c r="C42" s="78"/>
      <c r="D42" s="43"/>
      <c r="E42" s="110"/>
      <c r="F42" s="110"/>
      <c r="G42" s="110"/>
      <c r="H42" s="103"/>
    </row>
    <row r="43" spans="1:8" ht="12.75">
      <c r="A43" s="89"/>
      <c r="B43" s="89"/>
      <c r="C43" s="78">
        <v>4120</v>
      </c>
      <c r="D43" s="43" t="s">
        <v>13</v>
      </c>
      <c r="E43" s="110">
        <v>2361</v>
      </c>
      <c r="F43" s="110">
        <v>573</v>
      </c>
      <c r="G43" s="110"/>
      <c r="H43" s="103">
        <f t="shared" si="0"/>
        <v>2934</v>
      </c>
    </row>
    <row r="44" spans="1:8" ht="12.75">
      <c r="A44" s="89"/>
      <c r="B44" s="89"/>
      <c r="C44" s="78"/>
      <c r="D44" s="43"/>
      <c r="E44" s="110"/>
      <c r="F44" s="110"/>
      <c r="G44" s="110"/>
      <c r="H44" s="103"/>
    </row>
    <row r="45" spans="1:8" ht="12.75">
      <c r="A45" s="89"/>
      <c r="B45" s="89"/>
      <c r="C45" s="78">
        <v>4300</v>
      </c>
      <c r="D45" s="43" t="s">
        <v>4</v>
      </c>
      <c r="E45" s="110">
        <v>38562</v>
      </c>
      <c r="F45" s="110"/>
      <c r="G45" s="110">
        <f>2888+500</f>
        <v>3388</v>
      </c>
      <c r="H45" s="103">
        <f>E45+F45-G45</f>
        <v>35174</v>
      </c>
    </row>
    <row r="46" spans="1:8" ht="12.75">
      <c r="A46" s="89"/>
      <c r="B46" s="89"/>
      <c r="C46" s="78"/>
      <c r="D46" s="43"/>
      <c r="E46" s="110"/>
      <c r="F46" s="110"/>
      <c r="G46" s="110"/>
      <c r="H46" s="103"/>
    </row>
    <row r="47" spans="1:8" ht="12.75">
      <c r="A47" s="89"/>
      <c r="B47" s="89"/>
      <c r="C47" s="78">
        <v>4410</v>
      </c>
      <c r="D47" s="43" t="s">
        <v>16</v>
      </c>
      <c r="E47" s="110">
        <v>1000</v>
      </c>
      <c r="F47" s="110">
        <v>2000</v>
      </c>
      <c r="G47" s="110"/>
      <c r="H47" s="103">
        <f>E47+F47-G47</f>
        <v>3000</v>
      </c>
    </row>
    <row r="48" spans="1:8" ht="12.75">
      <c r="A48" s="89"/>
      <c r="B48" s="89"/>
      <c r="C48" s="78"/>
      <c r="D48" s="43"/>
      <c r="E48" s="110"/>
      <c r="F48" s="110"/>
      <c r="G48" s="110"/>
      <c r="H48" s="103"/>
    </row>
    <row r="49" spans="1:8" ht="12.75">
      <c r="A49" s="89"/>
      <c r="B49" s="89"/>
      <c r="C49" s="78">
        <v>4430</v>
      </c>
      <c r="D49" s="43" t="s">
        <v>17</v>
      </c>
      <c r="E49" s="110"/>
      <c r="F49" s="110">
        <v>50</v>
      </c>
      <c r="G49" s="110"/>
      <c r="H49" s="103">
        <f>E49+F49-G49</f>
        <v>50</v>
      </c>
    </row>
    <row r="50" spans="1:8" ht="12.75">
      <c r="A50" s="89"/>
      <c r="B50" s="89"/>
      <c r="C50" s="78"/>
      <c r="D50" s="43"/>
      <c r="E50" s="110"/>
      <c r="F50" s="110"/>
      <c r="G50" s="110"/>
      <c r="H50" s="103"/>
    </row>
    <row r="51" spans="1:8" ht="25.5">
      <c r="A51" s="89"/>
      <c r="B51" s="89"/>
      <c r="C51" s="78">
        <v>4440</v>
      </c>
      <c r="D51" s="43" t="s">
        <v>18</v>
      </c>
      <c r="E51" s="110">
        <v>5392</v>
      </c>
      <c r="F51" s="110"/>
      <c r="G51" s="110">
        <v>196</v>
      </c>
      <c r="H51" s="103">
        <f>E51+F51-G51</f>
        <v>5196</v>
      </c>
    </row>
    <row r="52" spans="1:8" ht="12.75">
      <c r="A52" s="89"/>
      <c r="B52" s="89"/>
      <c r="C52" s="78"/>
      <c r="D52" s="43"/>
      <c r="E52" s="110"/>
      <c r="F52" s="110"/>
      <c r="G52" s="110"/>
      <c r="H52" s="103"/>
    </row>
    <row r="53" spans="2:8" ht="25.5">
      <c r="B53" s="90">
        <v>750</v>
      </c>
      <c r="C53" s="90"/>
      <c r="D53" s="20" t="s">
        <v>54</v>
      </c>
      <c r="E53" s="102"/>
      <c r="F53" s="102">
        <f>F55+F63</f>
        <v>16569</v>
      </c>
      <c r="G53" s="102">
        <f>G55+G63</f>
        <v>8569</v>
      </c>
      <c r="H53" s="119">
        <f>E53+F53-G53</f>
        <v>8000</v>
      </c>
    </row>
    <row r="54" spans="1:8" ht="12.75">
      <c r="A54" s="85"/>
      <c r="B54" s="85"/>
      <c r="C54" s="86"/>
      <c r="D54" s="41"/>
      <c r="E54" s="106"/>
      <c r="F54" s="106"/>
      <c r="G54" s="106"/>
      <c r="H54" s="103"/>
    </row>
    <row r="55" spans="1:8" ht="12.75">
      <c r="A55" s="87"/>
      <c r="B55" s="87">
        <v>75020</v>
      </c>
      <c r="C55" s="88"/>
      <c r="D55" s="40" t="s">
        <v>29</v>
      </c>
      <c r="E55" s="105">
        <f>SUM(E56:E62)</f>
        <v>1156800</v>
      </c>
      <c r="F55" s="105">
        <f>SUM(F56:F62)</f>
        <v>12000</v>
      </c>
      <c r="G55" s="105">
        <f>SUM(G56:G62)</f>
        <v>4000</v>
      </c>
      <c r="H55" s="104">
        <f>E55+F55-G55</f>
        <v>1164800</v>
      </c>
    </row>
    <row r="56" spans="1:8" ht="12.75">
      <c r="A56" s="89"/>
      <c r="B56" s="89"/>
      <c r="C56" s="78"/>
      <c r="D56" s="43"/>
      <c r="E56" s="110"/>
      <c r="F56" s="110"/>
      <c r="G56" s="110"/>
      <c r="H56" s="103"/>
    </row>
    <row r="57" spans="1:8" ht="12.75">
      <c r="A57" s="89"/>
      <c r="B57" s="89"/>
      <c r="C57" s="78">
        <v>4210</v>
      </c>
      <c r="D57" s="43" t="s">
        <v>6</v>
      </c>
      <c r="E57" s="110">
        <f>(130000)*90%+400000</f>
        <v>517000</v>
      </c>
      <c r="F57" s="110"/>
      <c r="G57" s="110">
        <v>2000</v>
      </c>
      <c r="H57" s="103">
        <f>E57+F57-G57</f>
        <v>515000</v>
      </c>
    </row>
    <row r="58" spans="1:8" ht="12.75">
      <c r="A58" s="89"/>
      <c r="B58" s="89"/>
      <c r="C58" s="78"/>
      <c r="D58" s="43"/>
      <c r="E58" s="110"/>
      <c r="F58" s="110"/>
      <c r="G58" s="110"/>
      <c r="H58" s="103"/>
    </row>
    <row r="59" spans="1:8" ht="12.75">
      <c r="A59" s="89"/>
      <c r="B59" s="89"/>
      <c r="C59" s="78">
        <v>4270</v>
      </c>
      <c r="D59" s="43" t="s">
        <v>15</v>
      </c>
      <c r="E59" s="110">
        <f>28800</f>
        <v>28800</v>
      </c>
      <c r="F59" s="110">
        <v>12000</v>
      </c>
      <c r="G59" s="110"/>
      <c r="H59" s="103">
        <f>E59+F59-G59</f>
        <v>40800</v>
      </c>
    </row>
    <row r="60" spans="1:8" ht="12.75">
      <c r="A60" s="89"/>
      <c r="B60" s="89"/>
      <c r="C60" s="78"/>
      <c r="D60" s="94"/>
      <c r="E60" s="110"/>
      <c r="F60" s="110"/>
      <c r="G60" s="110"/>
      <c r="H60" s="103"/>
    </row>
    <row r="61" spans="1:8" ht="12.75">
      <c r="A61" s="89"/>
      <c r="B61" s="89"/>
      <c r="C61" s="78">
        <v>4300</v>
      </c>
      <c r="D61" s="43" t="s">
        <v>60</v>
      </c>
      <c r="E61" s="110">
        <v>611000</v>
      </c>
      <c r="F61" s="110"/>
      <c r="G61" s="110">
        <v>2000</v>
      </c>
      <c r="H61" s="103">
        <f>E61+F61-G61</f>
        <v>609000</v>
      </c>
    </row>
    <row r="62" spans="1:8" ht="12.75">
      <c r="A62" s="89"/>
      <c r="B62" s="89"/>
      <c r="C62" s="78"/>
      <c r="D62" s="43"/>
      <c r="E62" s="110"/>
      <c r="F62" s="110"/>
      <c r="G62" s="110"/>
      <c r="H62" s="103"/>
    </row>
    <row r="63" spans="1:8" ht="12.75">
      <c r="A63" s="91"/>
      <c r="B63" s="91">
        <v>75045</v>
      </c>
      <c r="C63" s="92"/>
      <c r="D63" s="45" t="s">
        <v>30</v>
      </c>
      <c r="E63" s="112">
        <f>SUM(E65:E78)</f>
        <v>51900</v>
      </c>
      <c r="F63" s="112">
        <f>SUM(F65:F78)</f>
        <v>4569</v>
      </c>
      <c r="G63" s="112">
        <f>SUM(G65:G78)</f>
        <v>4569</v>
      </c>
      <c r="H63" s="104">
        <f>E63+F63-G63</f>
        <v>51900</v>
      </c>
    </row>
    <row r="64" spans="1:8" ht="12.75">
      <c r="A64" s="91"/>
      <c r="B64" s="91"/>
      <c r="C64" s="92"/>
      <c r="D64" s="45"/>
      <c r="E64" s="110"/>
      <c r="F64" s="110"/>
      <c r="G64" s="110"/>
      <c r="H64" s="103"/>
    </row>
    <row r="65" spans="1:8" ht="25.5">
      <c r="A65" s="89"/>
      <c r="B65" s="89"/>
      <c r="C65" s="78">
        <v>3030</v>
      </c>
      <c r="D65" s="43" t="s">
        <v>28</v>
      </c>
      <c r="E65" s="110">
        <v>11000</v>
      </c>
      <c r="F65" s="110"/>
      <c r="G65" s="110">
        <v>356</v>
      </c>
      <c r="H65" s="103">
        <f>E65+F65-G65</f>
        <v>10644</v>
      </c>
    </row>
    <row r="66" spans="1:8" ht="12.75">
      <c r="A66" s="89"/>
      <c r="B66" s="89"/>
      <c r="C66" s="78"/>
      <c r="D66" s="43"/>
      <c r="E66" s="110"/>
      <c r="F66" s="110"/>
      <c r="G66" s="110"/>
      <c r="H66" s="103"/>
    </row>
    <row r="67" spans="1:8" ht="12.75">
      <c r="A67" s="89"/>
      <c r="B67" s="89"/>
      <c r="C67" s="78">
        <v>4110</v>
      </c>
      <c r="D67" s="43" t="s">
        <v>12</v>
      </c>
      <c r="E67" s="110">
        <v>700</v>
      </c>
      <c r="F67" s="110"/>
      <c r="G67" s="110">
        <v>11</v>
      </c>
      <c r="H67" s="120">
        <f>E67+F67-G67</f>
        <v>689</v>
      </c>
    </row>
    <row r="68" spans="1:8" ht="12.75">
      <c r="A68" s="89"/>
      <c r="B68" s="89"/>
      <c r="C68" s="78"/>
      <c r="D68" s="43"/>
      <c r="E68" s="110"/>
      <c r="F68" s="110"/>
      <c r="G68" s="110"/>
      <c r="H68" s="103"/>
    </row>
    <row r="69" spans="1:8" ht="12.75">
      <c r="A69" s="89"/>
      <c r="B69" s="89"/>
      <c r="C69" s="78">
        <v>4120</v>
      </c>
      <c r="D69" s="43" t="s">
        <v>13</v>
      </c>
      <c r="E69" s="110">
        <v>100</v>
      </c>
      <c r="F69" s="110"/>
      <c r="G69" s="110">
        <v>2</v>
      </c>
      <c r="H69" s="103">
        <f>E69+F69-G69</f>
        <v>98</v>
      </c>
    </row>
    <row r="70" spans="1:8" ht="12.75">
      <c r="A70" s="89"/>
      <c r="B70" s="89"/>
      <c r="C70" s="78"/>
      <c r="D70" s="43"/>
      <c r="E70" s="110"/>
      <c r="F70" s="110"/>
      <c r="G70" s="110"/>
      <c r="H70" s="103"/>
    </row>
    <row r="71" spans="1:8" ht="12.75">
      <c r="A71" s="89"/>
      <c r="B71" s="89"/>
      <c r="C71" s="78">
        <v>4210</v>
      </c>
      <c r="D71" s="43" t="s">
        <v>6</v>
      </c>
      <c r="E71" s="110">
        <v>12500</v>
      </c>
      <c r="F71" s="110">
        <v>3657</v>
      </c>
      <c r="G71" s="110"/>
      <c r="H71" s="103">
        <f>E71+F71-G71</f>
        <v>16157</v>
      </c>
    </row>
    <row r="72" spans="1:8" ht="12.75">
      <c r="A72" s="89"/>
      <c r="B72" s="89"/>
      <c r="C72" s="78"/>
      <c r="D72" s="43"/>
      <c r="E72" s="110"/>
      <c r="F72" s="110"/>
      <c r="G72" s="110"/>
      <c r="H72" s="103"/>
    </row>
    <row r="73" spans="1:8" ht="12.75">
      <c r="A73" s="89"/>
      <c r="B73" s="89"/>
      <c r="C73" s="78">
        <v>4270</v>
      </c>
      <c r="D73" s="43" t="s">
        <v>15</v>
      </c>
      <c r="E73" s="110">
        <v>1543</v>
      </c>
      <c r="F73" s="110">
        <v>329</v>
      </c>
      <c r="G73" s="110"/>
      <c r="H73" s="103">
        <f>E73+F73-G73</f>
        <v>1872</v>
      </c>
    </row>
    <row r="74" spans="1:8" ht="12.75">
      <c r="A74" s="89"/>
      <c r="B74" s="89"/>
      <c r="C74" s="78"/>
      <c r="D74" s="43"/>
      <c r="E74" s="110"/>
      <c r="G74" s="110"/>
      <c r="H74" s="103"/>
    </row>
    <row r="75" spans="1:8" ht="12.75">
      <c r="A75" s="89"/>
      <c r="B75" s="89"/>
      <c r="C75" s="78">
        <v>4280</v>
      </c>
      <c r="D75" s="43" t="s">
        <v>31</v>
      </c>
      <c r="E75" s="110">
        <v>18000</v>
      </c>
      <c r="F75" s="110"/>
      <c r="G75" s="110">
        <v>4200</v>
      </c>
      <c r="H75" s="103">
        <f>E75+F75-G75</f>
        <v>13800</v>
      </c>
    </row>
    <row r="76" spans="1:8" ht="12.75">
      <c r="A76" s="89"/>
      <c r="B76" s="89"/>
      <c r="C76" s="78"/>
      <c r="D76" s="43"/>
      <c r="E76" s="110"/>
      <c r="F76" s="110"/>
      <c r="G76" s="110"/>
      <c r="H76" s="103"/>
    </row>
    <row r="77" spans="1:8" ht="12.75">
      <c r="A77" s="89"/>
      <c r="B77" s="89"/>
      <c r="C77" s="78">
        <v>4300</v>
      </c>
      <c r="D77" s="43" t="s">
        <v>60</v>
      </c>
      <c r="E77" s="110">
        <v>8057</v>
      </c>
      <c r="F77" s="110">
        <v>583</v>
      </c>
      <c r="G77" s="110"/>
      <c r="H77" s="103">
        <f>E77+F77-G77</f>
        <v>8640</v>
      </c>
    </row>
    <row r="78" spans="1:8" ht="12.75">
      <c r="A78" s="89"/>
      <c r="B78" s="89"/>
      <c r="C78" s="78"/>
      <c r="D78" s="43"/>
      <c r="E78" s="110"/>
      <c r="F78" s="110"/>
      <c r="G78" s="110"/>
      <c r="H78" s="103"/>
    </row>
    <row r="79" spans="1:8" ht="12.75">
      <c r="A79" s="89">
        <v>801</v>
      </c>
      <c r="B79" s="89"/>
      <c r="C79" s="78"/>
      <c r="D79" s="46" t="s">
        <v>69</v>
      </c>
      <c r="E79" s="113"/>
      <c r="F79" s="113">
        <f>F81+F87+F107+F111</f>
        <v>62132</v>
      </c>
      <c r="G79" s="113">
        <f>G81+G87+G107+G111</f>
        <v>63298</v>
      </c>
      <c r="H79" s="119">
        <f>E79+F79-G79</f>
        <v>-1166</v>
      </c>
    </row>
    <row r="80" spans="1:8" ht="12.75">
      <c r="A80" s="89"/>
      <c r="B80" s="89"/>
      <c r="C80" s="78"/>
      <c r="D80" s="98"/>
      <c r="E80" s="110"/>
      <c r="F80" s="110"/>
      <c r="G80" s="110"/>
      <c r="H80" s="103"/>
    </row>
    <row r="81" spans="1:8" ht="12.75">
      <c r="A81" s="89"/>
      <c r="B81" s="91">
        <v>80120</v>
      </c>
      <c r="C81" s="78"/>
      <c r="D81" s="45" t="s">
        <v>71</v>
      </c>
      <c r="E81" s="112">
        <f>SUM(E83:E85)</f>
        <v>9240</v>
      </c>
      <c r="F81" s="112">
        <f>SUM(F83:F85)</f>
        <v>1500</v>
      </c>
      <c r="G81" s="112">
        <f>SUM(G83:G85)</f>
        <v>1500</v>
      </c>
      <c r="H81" s="104">
        <f>E81+F81-G81</f>
        <v>9240</v>
      </c>
    </row>
    <row r="82" spans="1:8" ht="12.75">
      <c r="A82" s="89"/>
      <c r="B82" s="89"/>
      <c r="C82" s="78"/>
      <c r="D82" s="98"/>
      <c r="E82" s="110"/>
      <c r="F82" s="110"/>
      <c r="G82" s="110"/>
      <c r="H82" s="119"/>
    </row>
    <row r="83" spans="1:8" ht="12.75">
      <c r="A83" s="89"/>
      <c r="B83" s="89"/>
      <c r="C83" s="78">
        <v>4270</v>
      </c>
      <c r="D83" s="98" t="s">
        <v>22</v>
      </c>
      <c r="E83" s="110">
        <f>4600-3790</f>
        <v>810</v>
      </c>
      <c r="F83" s="110">
        <v>1500</v>
      </c>
      <c r="G83" s="110"/>
      <c r="H83" s="103">
        <f>E83+F83-G83</f>
        <v>2310</v>
      </c>
    </row>
    <row r="84" spans="1:8" ht="12.75">
      <c r="A84" s="89"/>
      <c r="B84" s="89"/>
      <c r="C84" s="78"/>
      <c r="D84" s="98"/>
      <c r="E84" s="110"/>
      <c r="F84" s="110"/>
      <c r="G84" s="110"/>
      <c r="H84" s="103"/>
    </row>
    <row r="85" spans="1:8" ht="12.75">
      <c r="A85" s="89"/>
      <c r="B85" s="89"/>
      <c r="C85" s="78">
        <v>4300</v>
      </c>
      <c r="D85" s="98" t="s">
        <v>60</v>
      </c>
      <c r="E85" s="110">
        <f>9690-1260</f>
        <v>8430</v>
      </c>
      <c r="F85" s="110"/>
      <c r="G85" s="110">
        <v>1500</v>
      </c>
      <c r="H85" s="103">
        <f>E85+F85-G85</f>
        <v>6930</v>
      </c>
    </row>
    <row r="86" spans="1:8" ht="12.75">
      <c r="A86" s="89"/>
      <c r="B86" s="89"/>
      <c r="C86" s="78"/>
      <c r="D86" s="98"/>
      <c r="E86" s="110"/>
      <c r="F86" s="110"/>
      <c r="G86" s="110"/>
      <c r="H86" s="103"/>
    </row>
    <row r="87" spans="1:8" ht="12.75">
      <c r="A87" s="89"/>
      <c r="B87" s="91">
        <v>80130</v>
      </c>
      <c r="C87" s="78"/>
      <c r="D87" s="45" t="s">
        <v>73</v>
      </c>
      <c r="E87" s="112">
        <f>SUM(E89:E106)</f>
        <v>3187806</v>
      </c>
      <c r="F87" s="112">
        <f>SUM(F89:F106)</f>
        <v>46242</v>
      </c>
      <c r="G87" s="112">
        <f>SUM(G89:G106)</f>
        <v>60688</v>
      </c>
      <c r="H87" s="104">
        <f>E87+F87-G87</f>
        <v>3173360</v>
      </c>
    </row>
    <row r="88" spans="1:8" ht="12.75">
      <c r="A88" s="89"/>
      <c r="B88" s="89"/>
      <c r="C88" s="78"/>
      <c r="D88" s="98"/>
      <c r="E88" s="110"/>
      <c r="F88" s="110"/>
      <c r="G88" s="110"/>
      <c r="H88" s="103"/>
    </row>
    <row r="89" spans="1:8" ht="25.5">
      <c r="A89" s="89"/>
      <c r="B89" s="89"/>
      <c r="C89" s="78">
        <v>4010</v>
      </c>
      <c r="D89" s="98" t="s">
        <v>10</v>
      </c>
      <c r="E89" s="110">
        <v>2336886</v>
      </c>
      <c r="F89" s="110">
        <v>0</v>
      </c>
      <c r="G89" s="110">
        <v>35542</v>
      </c>
      <c r="H89" s="103">
        <f>E89+F89-G89</f>
        <v>2301344</v>
      </c>
    </row>
    <row r="90" spans="1:8" ht="12.75">
      <c r="A90" s="89"/>
      <c r="B90" s="89"/>
      <c r="C90" s="78"/>
      <c r="D90" s="98"/>
      <c r="E90" s="110"/>
      <c r="F90" s="110"/>
      <c r="G90" s="110"/>
      <c r="H90" s="103"/>
    </row>
    <row r="91" spans="1:8" ht="12.75">
      <c r="A91" s="89"/>
      <c r="B91" s="89"/>
      <c r="C91" s="78">
        <v>4420</v>
      </c>
      <c r="D91" s="98" t="s">
        <v>90</v>
      </c>
      <c r="E91" s="110">
        <v>0</v>
      </c>
      <c r="F91" s="110">
        <v>250</v>
      </c>
      <c r="G91" s="110">
        <v>0</v>
      </c>
      <c r="H91" s="103">
        <f>E91+F91-G91</f>
        <v>250</v>
      </c>
    </row>
    <row r="92" spans="1:8" ht="12.75">
      <c r="A92" s="89"/>
      <c r="B92" s="89"/>
      <c r="C92" s="78"/>
      <c r="D92" s="98"/>
      <c r="E92" s="110"/>
      <c r="F92" s="110"/>
      <c r="G92" s="110"/>
      <c r="H92" s="103"/>
    </row>
    <row r="93" spans="1:8" ht="12.75">
      <c r="A93" s="89"/>
      <c r="B93" s="89"/>
      <c r="C93" s="78">
        <v>4210</v>
      </c>
      <c r="D93" s="98" t="s">
        <v>6</v>
      </c>
      <c r="E93" s="110">
        <v>197340</v>
      </c>
      <c r="F93" s="110">
        <v>8280</v>
      </c>
      <c r="G93" s="110">
        <v>0</v>
      </c>
      <c r="H93" s="103">
        <f>E93+F93-G93</f>
        <v>205620</v>
      </c>
    </row>
    <row r="94" spans="1:8" ht="12.75">
      <c r="A94" s="89"/>
      <c r="B94" s="89"/>
      <c r="C94" s="78"/>
      <c r="D94" s="98"/>
      <c r="E94" s="110"/>
      <c r="F94" s="110"/>
      <c r="G94" s="110"/>
      <c r="H94" s="103"/>
    </row>
    <row r="95" spans="1:8" ht="12.75">
      <c r="A95" s="89"/>
      <c r="B95" s="89"/>
      <c r="C95" s="78">
        <v>4300</v>
      </c>
      <c r="D95" s="98" t="s">
        <v>24</v>
      </c>
      <c r="E95" s="110">
        <f>108120-1310</f>
        <v>106810</v>
      </c>
      <c r="F95" s="110">
        <v>24587</v>
      </c>
      <c r="G95" s="110">
        <v>3500</v>
      </c>
      <c r="H95" s="103">
        <f>E95+F95-G95</f>
        <v>127897</v>
      </c>
    </row>
    <row r="96" spans="1:8" ht="12.75">
      <c r="A96" s="89"/>
      <c r="B96" s="89"/>
      <c r="C96" s="78"/>
      <c r="D96" s="98"/>
      <c r="E96" s="110"/>
      <c r="F96" s="110"/>
      <c r="G96" s="110"/>
      <c r="H96" s="103"/>
    </row>
    <row r="97" spans="1:8" ht="12.75">
      <c r="A97" s="89"/>
      <c r="B97" s="89"/>
      <c r="C97" s="78">
        <v>4110</v>
      </c>
      <c r="D97" s="98" t="s">
        <v>70</v>
      </c>
      <c r="E97" s="110">
        <v>436450</v>
      </c>
      <c r="F97" s="110">
        <v>9023</v>
      </c>
      <c r="G97" s="110">
        <v>6330</v>
      </c>
      <c r="H97" s="103">
        <f>E97+F97-G97</f>
        <v>439143</v>
      </c>
    </row>
    <row r="98" spans="1:8" ht="12.75">
      <c r="A98" s="89"/>
      <c r="B98" s="89"/>
      <c r="C98" s="78"/>
      <c r="D98" s="98"/>
      <c r="E98" s="110"/>
      <c r="F98" s="110"/>
      <c r="G98" s="110"/>
      <c r="H98" s="103"/>
    </row>
    <row r="99" spans="1:8" ht="12.75">
      <c r="A99" s="89"/>
      <c r="B99" s="89"/>
      <c r="C99" s="78">
        <v>4120</v>
      </c>
      <c r="D99" s="98" t="s">
        <v>13</v>
      </c>
      <c r="E99" s="110">
        <v>61320</v>
      </c>
      <c r="F99" s="110">
        <v>602</v>
      </c>
      <c r="G99" s="110">
        <v>870</v>
      </c>
      <c r="H99" s="103">
        <f>E99+F99-G99</f>
        <v>61052</v>
      </c>
    </row>
    <row r="100" spans="1:8" ht="12.75">
      <c r="A100" s="89"/>
      <c r="B100" s="89"/>
      <c r="C100" s="78"/>
      <c r="D100" s="98"/>
      <c r="E100" s="110"/>
      <c r="F100" s="110"/>
      <c r="G100" s="110"/>
      <c r="H100" s="103"/>
    </row>
    <row r="101" spans="1:8" ht="76.5">
      <c r="A101" s="89"/>
      <c r="B101" s="89"/>
      <c r="C101" s="78">
        <v>2310</v>
      </c>
      <c r="D101" s="95" t="s">
        <v>61</v>
      </c>
      <c r="E101" s="110">
        <v>48000</v>
      </c>
      <c r="F101" s="110"/>
      <c r="G101" s="110">
        <f>14446</f>
        <v>14446</v>
      </c>
      <c r="H101" s="103">
        <f>E101+F101-G101</f>
        <v>33554</v>
      </c>
    </row>
    <row r="102" spans="1:8" ht="12.75">
      <c r="A102" s="89"/>
      <c r="B102" s="89"/>
      <c r="C102" s="78"/>
      <c r="D102" s="95"/>
      <c r="E102" s="110"/>
      <c r="F102" s="110"/>
      <c r="G102" s="110"/>
      <c r="H102" s="103"/>
    </row>
    <row r="103" spans="1:8" ht="12.75">
      <c r="A103" s="89"/>
      <c r="B103" s="89"/>
      <c r="C103" s="78">
        <v>4480</v>
      </c>
      <c r="D103" s="98" t="s">
        <v>72</v>
      </c>
      <c r="E103" s="110">
        <f>1000</f>
        <v>1000</v>
      </c>
      <c r="F103" s="111">
        <v>2000</v>
      </c>
      <c r="G103" s="111">
        <v>0</v>
      </c>
      <c r="H103" s="103">
        <f>E103+F103-G103</f>
        <v>3000</v>
      </c>
    </row>
    <row r="104" spans="1:8" ht="12.75">
      <c r="A104" s="89"/>
      <c r="B104" s="89"/>
      <c r="C104" s="78"/>
      <c r="D104" s="98"/>
      <c r="E104" s="110"/>
      <c r="F104" s="110"/>
      <c r="G104" s="110"/>
      <c r="H104" s="103"/>
    </row>
    <row r="105" spans="1:8" ht="12.75">
      <c r="A105" s="89"/>
      <c r="B105" s="89"/>
      <c r="C105" s="78">
        <v>4610</v>
      </c>
      <c r="D105" s="98" t="s">
        <v>89</v>
      </c>
      <c r="E105" s="110">
        <v>0</v>
      </c>
      <c r="F105" s="110">
        <v>1500</v>
      </c>
      <c r="G105" s="110">
        <v>0</v>
      </c>
      <c r="H105" s="103">
        <f>E105+F105-G105</f>
        <v>1500</v>
      </c>
    </row>
    <row r="106" spans="1:2" ht="12.75">
      <c r="A106" s="89"/>
      <c r="B106" s="89"/>
    </row>
    <row r="107" spans="1:8" ht="25.5">
      <c r="A107" s="89"/>
      <c r="B107" s="89">
        <v>80146</v>
      </c>
      <c r="C107" s="78"/>
      <c r="D107" s="45" t="s">
        <v>74</v>
      </c>
      <c r="E107" s="125">
        <f>SUM(E109:E110)</f>
        <v>29720</v>
      </c>
      <c r="F107" s="125">
        <f>SUM(F109:F110)</f>
        <v>1110</v>
      </c>
      <c r="G107" s="125">
        <f>SUM(G109:G110)</f>
        <v>1110</v>
      </c>
      <c r="H107" s="125">
        <f>SUM(H109:H110)</f>
        <v>29720</v>
      </c>
    </row>
    <row r="108" spans="1:8" ht="12.75">
      <c r="A108" s="89"/>
      <c r="B108" s="89"/>
      <c r="C108" s="78"/>
      <c r="D108" s="98"/>
      <c r="E108" s="126"/>
      <c r="F108" s="127"/>
      <c r="G108" s="122"/>
      <c r="H108" s="123"/>
    </row>
    <row r="109" spans="1:8" ht="12.75">
      <c r="A109" s="89"/>
      <c r="B109" s="89"/>
      <c r="C109" s="78">
        <v>4300</v>
      </c>
      <c r="D109" s="98" t="s">
        <v>24</v>
      </c>
      <c r="E109" s="126">
        <v>29720</v>
      </c>
      <c r="F109" s="124">
        <v>1110</v>
      </c>
      <c r="G109" s="124">
        <v>1110</v>
      </c>
      <c r="H109" s="123">
        <f>E109+F109-G109</f>
        <v>29720</v>
      </c>
    </row>
    <row r="110" spans="1:8" ht="12.75">
      <c r="A110" s="89"/>
      <c r="B110" s="89"/>
      <c r="C110" s="78"/>
      <c r="D110" s="98"/>
      <c r="E110" s="126"/>
      <c r="F110" s="127"/>
      <c r="G110" s="122"/>
      <c r="H110" s="123"/>
    </row>
    <row r="111" spans="1:8" ht="12.75">
      <c r="A111" s="89"/>
      <c r="B111" s="91">
        <v>80195</v>
      </c>
      <c r="C111" s="78"/>
      <c r="D111" s="45" t="s">
        <v>32</v>
      </c>
      <c r="E111" s="112">
        <f>SUM(E112:E113)</f>
        <v>34456</v>
      </c>
      <c r="F111" s="112">
        <f>SUM(F112:F113)</f>
        <v>13280</v>
      </c>
      <c r="G111" s="112">
        <f>SUM(G112:G113)</f>
        <v>0</v>
      </c>
      <c r="H111" s="104">
        <f>E111+F111-G111</f>
        <v>47736</v>
      </c>
    </row>
    <row r="112" spans="1:8" ht="12.75">
      <c r="A112" s="89"/>
      <c r="B112" s="89"/>
      <c r="C112" s="78"/>
      <c r="D112" s="98"/>
      <c r="E112" s="110"/>
      <c r="F112" s="110"/>
      <c r="G112" s="110"/>
      <c r="H112" s="103"/>
    </row>
    <row r="113" spans="1:8" ht="25.5">
      <c r="A113" s="89"/>
      <c r="B113" s="89"/>
      <c r="C113" s="78">
        <v>4440</v>
      </c>
      <c r="D113" s="98" t="s">
        <v>18</v>
      </c>
      <c r="E113" s="110">
        <v>34456</v>
      </c>
      <c r="F113" s="110">
        <v>13280</v>
      </c>
      <c r="G113" s="110"/>
      <c r="H113" s="103">
        <f>E113+F113-G113</f>
        <v>47736</v>
      </c>
    </row>
    <row r="114" spans="1:8" ht="12.75">
      <c r="A114" s="89"/>
      <c r="B114" s="89"/>
      <c r="C114" s="78"/>
      <c r="D114" s="98"/>
      <c r="E114" s="110"/>
      <c r="F114" s="110"/>
      <c r="G114" s="110"/>
      <c r="H114" s="103"/>
    </row>
    <row r="115" spans="1:8" s="96" customFormat="1" ht="12.75">
      <c r="A115" s="83">
        <v>852</v>
      </c>
      <c r="B115" s="83"/>
      <c r="C115" s="84"/>
      <c r="D115" s="42" t="s">
        <v>63</v>
      </c>
      <c r="E115" s="102"/>
      <c r="F115" s="102">
        <f>F117+F121</f>
        <v>60951</v>
      </c>
      <c r="G115" s="102">
        <f>G117+G121</f>
        <v>44467</v>
      </c>
      <c r="H115" s="119">
        <f>E115+F115-G115</f>
        <v>16484</v>
      </c>
    </row>
    <row r="116" spans="1:8" ht="12.75">
      <c r="A116" s="85"/>
      <c r="B116" s="85"/>
      <c r="C116" s="86"/>
      <c r="D116" s="95"/>
      <c r="E116" s="106"/>
      <c r="F116" s="106"/>
      <c r="G116" s="106"/>
      <c r="H116" s="103"/>
    </row>
    <row r="117" spans="1:8" s="97" customFormat="1" ht="25.5">
      <c r="A117" s="87"/>
      <c r="B117" s="87">
        <v>85201</v>
      </c>
      <c r="C117" s="88"/>
      <c r="D117" s="40" t="s">
        <v>64</v>
      </c>
      <c r="E117" s="105">
        <f>SUM(E118:E120)</f>
        <v>32217</v>
      </c>
      <c r="F117" s="105">
        <f>SUM(F118:F120)</f>
        <v>6484</v>
      </c>
      <c r="G117" s="105">
        <f>SUM(G118:G120)</f>
        <v>0</v>
      </c>
      <c r="H117" s="104">
        <f>E117+F117-G117</f>
        <v>38701</v>
      </c>
    </row>
    <row r="118" spans="1:8" ht="12.75">
      <c r="A118" s="85"/>
      <c r="B118" s="85"/>
      <c r="C118" s="86"/>
      <c r="D118" s="95"/>
      <c r="E118" s="106"/>
      <c r="F118" s="106"/>
      <c r="G118" s="106"/>
      <c r="H118" s="103"/>
    </row>
    <row r="119" spans="1:8" ht="12.75">
      <c r="A119" s="85"/>
      <c r="B119" s="85"/>
      <c r="C119" s="86">
        <v>3110</v>
      </c>
      <c r="D119" s="95" t="s">
        <v>65</v>
      </c>
      <c r="E119" s="106">
        <v>32217</v>
      </c>
      <c r="F119" s="106">
        <v>6484</v>
      </c>
      <c r="G119" s="106"/>
      <c r="H119" s="103">
        <f>E119+F119-G119</f>
        <v>38701</v>
      </c>
    </row>
    <row r="120" spans="1:8" ht="12.75">
      <c r="A120" s="85"/>
      <c r="B120" s="85"/>
      <c r="C120" s="86"/>
      <c r="D120" s="95"/>
      <c r="E120" s="106"/>
      <c r="F120" s="106"/>
      <c r="G120" s="106"/>
      <c r="H120" s="103"/>
    </row>
    <row r="121" spans="1:8" s="97" customFormat="1" ht="12.75">
      <c r="A121" s="87"/>
      <c r="B121" s="87">
        <v>85202</v>
      </c>
      <c r="C121" s="88"/>
      <c r="D121" s="40" t="s">
        <v>66</v>
      </c>
      <c r="E121" s="105">
        <f>SUM(E123:E135)</f>
        <v>6606280</v>
      </c>
      <c r="F121" s="105">
        <f>SUM(F123:F135)</f>
        <v>54467</v>
      </c>
      <c r="G121" s="105">
        <f>SUM(G123:G135)</f>
        <v>44467</v>
      </c>
      <c r="H121" s="104">
        <f>E121+F121-G121</f>
        <v>6616280</v>
      </c>
    </row>
    <row r="122" spans="1:8" ht="12.75">
      <c r="A122" s="85"/>
      <c r="B122" s="85"/>
      <c r="C122" s="86"/>
      <c r="D122" s="95"/>
      <c r="E122" s="106"/>
      <c r="F122" s="106"/>
      <c r="G122" s="106"/>
      <c r="H122" s="103"/>
    </row>
    <row r="123" spans="1:8" ht="25.5">
      <c r="A123" s="85"/>
      <c r="B123" s="85"/>
      <c r="C123" s="86">
        <v>3020</v>
      </c>
      <c r="D123" s="95" t="s">
        <v>9</v>
      </c>
      <c r="E123" s="106">
        <v>41440</v>
      </c>
      <c r="F123" s="106">
        <v>18857</v>
      </c>
      <c r="G123" s="106"/>
      <c r="H123" s="120">
        <f>E123+F123-G123</f>
        <v>60297</v>
      </c>
    </row>
    <row r="124" spans="1:8" ht="12.75">
      <c r="A124" s="85"/>
      <c r="B124" s="85"/>
      <c r="C124" s="86"/>
      <c r="D124" s="95"/>
      <c r="E124" s="106" t="s">
        <v>5</v>
      </c>
      <c r="F124" s="106" t="s">
        <v>5</v>
      </c>
      <c r="G124" s="106" t="s">
        <v>5</v>
      </c>
      <c r="H124" s="103"/>
    </row>
    <row r="125" spans="1:8" ht="25.5">
      <c r="A125" s="85"/>
      <c r="B125" s="85"/>
      <c r="C125" s="86">
        <v>4010</v>
      </c>
      <c r="D125" s="95" t="s">
        <v>10</v>
      </c>
      <c r="E125" s="106">
        <v>4617170</v>
      </c>
      <c r="F125" s="106">
        <v>10610</v>
      </c>
      <c r="G125" s="106"/>
      <c r="H125" s="103">
        <f>E125+F125-G125</f>
        <v>4627780</v>
      </c>
    </row>
    <row r="126" spans="1:8" ht="12.75">
      <c r="A126" s="85"/>
      <c r="B126" s="85"/>
      <c r="C126" s="86"/>
      <c r="D126" s="95"/>
      <c r="E126" s="106"/>
      <c r="F126" s="106"/>
      <c r="G126" s="106"/>
      <c r="H126" s="103"/>
    </row>
    <row r="127" spans="1:8" ht="12.75">
      <c r="A127" s="85"/>
      <c r="B127" s="85"/>
      <c r="C127" s="86">
        <v>4040</v>
      </c>
      <c r="D127" s="95" t="s">
        <v>11</v>
      </c>
      <c r="E127" s="106">
        <v>422600</v>
      </c>
      <c r="F127" s="106"/>
      <c r="G127" s="106">
        <v>33467</v>
      </c>
      <c r="H127" s="120">
        <f>E127+F127-G127</f>
        <v>389133</v>
      </c>
    </row>
    <row r="128" spans="1:8" ht="12.75">
      <c r="A128" s="85"/>
      <c r="B128" s="85"/>
      <c r="C128" s="86"/>
      <c r="D128" s="95"/>
      <c r="E128" s="106"/>
      <c r="F128" s="106"/>
      <c r="G128" s="106"/>
      <c r="H128" s="103"/>
    </row>
    <row r="129" spans="1:8" ht="12.75">
      <c r="A129" s="85"/>
      <c r="B129" s="85"/>
      <c r="C129" s="86">
        <v>4210</v>
      </c>
      <c r="D129" s="95" t="s">
        <v>6</v>
      </c>
      <c r="E129" s="106">
        <v>887460</v>
      </c>
      <c r="F129" s="106">
        <v>7070</v>
      </c>
      <c r="G129" s="106"/>
      <c r="H129" s="120">
        <f>E129+F129-G129</f>
        <v>894530</v>
      </c>
    </row>
    <row r="130" spans="1:8" ht="12.75">
      <c r="A130" s="85"/>
      <c r="B130" s="85"/>
      <c r="C130" s="86"/>
      <c r="D130" s="95"/>
      <c r="E130" s="106"/>
      <c r="F130" s="106"/>
      <c r="G130" s="106"/>
      <c r="H130" s="103"/>
    </row>
    <row r="131" spans="1:8" ht="12.75">
      <c r="A131" s="85"/>
      <c r="B131" s="85"/>
      <c r="C131" s="86">
        <v>4260</v>
      </c>
      <c r="D131" s="95" t="s">
        <v>14</v>
      </c>
      <c r="E131" s="106">
        <v>280280</v>
      </c>
      <c r="F131" s="106">
        <v>8000</v>
      </c>
      <c r="G131" s="106"/>
      <c r="H131" s="103">
        <f>E131+F131-G131</f>
        <v>288280</v>
      </c>
    </row>
    <row r="132" spans="1:8" ht="12.75">
      <c r="A132" s="85"/>
      <c r="B132" s="85"/>
      <c r="C132" s="86"/>
      <c r="D132" s="95"/>
      <c r="E132" s="106"/>
      <c r="F132" s="106"/>
      <c r="G132" s="106"/>
      <c r="H132" s="103"/>
    </row>
    <row r="133" spans="1:8" ht="12.75">
      <c r="A133" s="85"/>
      <c r="B133" s="85"/>
      <c r="C133" s="86">
        <v>4300</v>
      </c>
      <c r="D133" s="95" t="s">
        <v>60</v>
      </c>
      <c r="E133" s="106">
        <v>345720</v>
      </c>
      <c r="F133" s="106">
        <v>2930</v>
      </c>
      <c r="G133" s="106">
        <v>11000</v>
      </c>
      <c r="H133" s="103">
        <f>E133+F133-G133</f>
        <v>337650</v>
      </c>
    </row>
    <row r="134" spans="1:8" ht="12.75">
      <c r="A134" s="85"/>
      <c r="B134" s="85"/>
      <c r="C134" s="86"/>
      <c r="D134" s="95"/>
      <c r="E134" s="106"/>
      <c r="F134" s="106"/>
      <c r="G134" s="106"/>
      <c r="H134" s="103"/>
    </row>
    <row r="135" spans="1:8" ht="12.75">
      <c r="A135" s="85"/>
      <c r="B135" s="85"/>
      <c r="C135" s="86">
        <v>4410</v>
      </c>
      <c r="D135" s="95" t="s">
        <v>16</v>
      </c>
      <c r="E135" s="106">
        <v>11610</v>
      </c>
      <c r="F135" s="106">
        <f>3000+4000</f>
        <v>7000</v>
      </c>
      <c r="G135" s="106"/>
      <c r="H135" s="103">
        <f>E135+F135-G135</f>
        <v>18610</v>
      </c>
    </row>
    <row r="136" spans="1:8" ht="12.75">
      <c r="A136" s="85"/>
      <c r="B136" s="85"/>
      <c r="C136" s="86"/>
      <c r="D136" s="95"/>
      <c r="E136" s="106"/>
      <c r="F136" s="106"/>
      <c r="G136" s="106"/>
      <c r="H136" s="103"/>
    </row>
    <row r="137" spans="1:8" s="96" customFormat="1" ht="25.5">
      <c r="A137" s="83">
        <v>853</v>
      </c>
      <c r="B137" s="83"/>
      <c r="C137" s="84"/>
      <c r="D137" s="42" t="s">
        <v>67</v>
      </c>
      <c r="E137" s="102"/>
      <c r="F137" s="102">
        <f>F139</f>
        <v>23912</v>
      </c>
      <c r="G137" s="102">
        <f>G139</f>
        <v>0</v>
      </c>
      <c r="H137" s="119">
        <f>E137+F137-G137</f>
        <v>23912</v>
      </c>
    </row>
    <row r="138" spans="1:8" ht="12.75">
      <c r="A138" s="85"/>
      <c r="B138" s="85"/>
      <c r="C138" s="86"/>
      <c r="D138" s="95"/>
      <c r="E138" s="106"/>
      <c r="F138" s="106"/>
      <c r="G138" s="106"/>
      <c r="H138" s="103"/>
    </row>
    <row r="139" spans="1:8" ht="12.75">
      <c r="A139" s="76"/>
      <c r="B139" s="91">
        <v>85333</v>
      </c>
      <c r="C139" s="78"/>
      <c r="D139" s="45" t="s">
        <v>68</v>
      </c>
      <c r="E139" s="112">
        <f>SUM(E141:E145)</f>
        <v>711160</v>
      </c>
      <c r="F139" s="112">
        <f>SUM(F141:F145)</f>
        <v>23912</v>
      </c>
      <c r="G139" s="112">
        <f>SUM(G141:G145)</f>
        <v>0</v>
      </c>
      <c r="H139" s="104">
        <f>E139+F139-G139</f>
        <v>735072</v>
      </c>
    </row>
    <row r="140" spans="1:8" ht="12.75">
      <c r="A140" s="76"/>
      <c r="B140" s="91"/>
      <c r="C140" s="78"/>
      <c r="D140" s="45"/>
      <c r="E140" s="110"/>
      <c r="F140" s="110"/>
      <c r="G140" s="110"/>
      <c r="H140" s="103"/>
    </row>
    <row r="141" spans="1:8" ht="25.5">
      <c r="A141" s="76"/>
      <c r="B141" s="76"/>
      <c r="C141" s="75">
        <v>4010</v>
      </c>
      <c r="D141" s="98" t="s">
        <v>10</v>
      </c>
      <c r="E141" s="110">
        <f>558000+28120</f>
        <v>586120</v>
      </c>
      <c r="F141" s="110">
        <v>19980</v>
      </c>
      <c r="G141" s="110"/>
      <c r="H141" s="103">
        <f>E141+F141-G141</f>
        <v>606100</v>
      </c>
    </row>
    <row r="142" spans="1:8" ht="12.75">
      <c r="A142" s="76"/>
      <c r="B142" s="76"/>
      <c r="C142" s="78"/>
      <c r="D142" s="98"/>
      <c r="E142" s="110"/>
      <c r="F142" s="110"/>
      <c r="G142" s="110"/>
      <c r="H142" s="103"/>
    </row>
    <row r="143" spans="1:8" ht="12.75">
      <c r="A143" s="76"/>
      <c r="B143" s="76"/>
      <c r="C143" s="78">
        <v>4110</v>
      </c>
      <c r="D143" s="98" t="s">
        <v>12</v>
      </c>
      <c r="E143" s="110">
        <f>104700+4770</f>
        <v>109470</v>
      </c>
      <c r="F143" s="110">
        <v>3443</v>
      </c>
      <c r="G143" s="110"/>
      <c r="H143" s="103">
        <f>E143+F143-G143</f>
        <v>112913</v>
      </c>
    </row>
    <row r="144" spans="1:8" ht="12.75">
      <c r="A144" s="76"/>
      <c r="B144" s="76"/>
      <c r="C144" s="78"/>
      <c r="D144" s="98"/>
      <c r="E144" s="110"/>
      <c r="F144" s="110"/>
      <c r="G144" s="110"/>
      <c r="H144" s="103"/>
    </row>
    <row r="145" spans="1:8" ht="12.75">
      <c r="A145" s="76"/>
      <c r="B145" s="76"/>
      <c r="C145" s="78">
        <v>4120</v>
      </c>
      <c r="D145" s="98" t="s">
        <v>13</v>
      </c>
      <c r="E145" s="110">
        <f>14800+770</f>
        <v>15570</v>
      </c>
      <c r="F145" s="110">
        <v>489</v>
      </c>
      <c r="G145" s="110"/>
      <c r="H145" s="103">
        <f>E145+F145-G145</f>
        <v>16059</v>
      </c>
    </row>
    <row r="146" spans="1:8" ht="12.75">
      <c r="A146" s="76"/>
      <c r="B146" s="76"/>
      <c r="C146" s="78"/>
      <c r="D146" s="98"/>
      <c r="E146" s="110"/>
      <c r="F146" s="110"/>
      <c r="G146" s="110"/>
      <c r="H146" s="103"/>
    </row>
    <row r="147" spans="1:8" s="96" customFormat="1" ht="25.5">
      <c r="A147" s="89">
        <v>854</v>
      </c>
      <c r="B147" s="89"/>
      <c r="C147" s="93"/>
      <c r="D147" s="46" t="s">
        <v>75</v>
      </c>
      <c r="E147" s="113"/>
      <c r="F147" s="113">
        <f>F150+F156+F168</f>
        <v>69316</v>
      </c>
      <c r="G147" s="113">
        <f>G150+G156+G168</f>
        <v>200</v>
      </c>
      <c r="H147" s="119">
        <f>E147+F147-G147</f>
        <v>69116</v>
      </c>
    </row>
    <row r="148" spans="1:8" ht="12.75">
      <c r="A148" s="76"/>
      <c r="B148" s="76"/>
      <c r="C148" s="78"/>
      <c r="D148" s="98"/>
      <c r="E148" s="110"/>
      <c r="F148" s="110"/>
      <c r="G148" s="110"/>
      <c r="H148" s="103"/>
    </row>
    <row r="149" spans="1:8" ht="12.75">
      <c r="A149" s="76"/>
      <c r="B149" s="76"/>
      <c r="C149" s="78"/>
      <c r="D149" s="98"/>
      <c r="E149" s="110"/>
      <c r="F149" s="110"/>
      <c r="G149" s="110"/>
      <c r="H149" s="120"/>
    </row>
    <row r="150" spans="1:8" s="97" customFormat="1" ht="25.5">
      <c r="A150" s="91"/>
      <c r="B150" s="91">
        <v>85406</v>
      </c>
      <c r="C150" s="92"/>
      <c r="D150" s="45" t="s">
        <v>76</v>
      </c>
      <c r="E150" s="112">
        <f>SUM(E152:E154)</f>
        <v>5800</v>
      </c>
      <c r="F150" s="112">
        <f>SUM(F152:F154)</f>
        <v>200</v>
      </c>
      <c r="G150" s="112">
        <f>SUM(G152:G154)</f>
        <v>200</v>
      </c>
      <c r="H150" s="104">
        <f>E150+F150-G150</f>
        <v>5800</v>
      </c>
    </row>
    <row r="151" spans="1:8" ht="12.75">
      <c r="A151" s="76"/>
      <c r="B151" s="76"/>
      <c r="C151" s="78"/>
      <c r="D151" s="98"/>
      <c r="E151" s="110"/>
      <c r="F151" s="110"/>
      <c r="G151" s="110"/>
      <c r="H151" s="120"/>
    </row>
    <row r="152" spans="1:8" ht="12.75">
      <c r="A152" s="76"/>
      <c r="B152" s="76"/>
      <c r="C152" s="78">
        <v>4210</v>
      </c>
      <c r="D152" s="98" t="s">
        <v>6</v>
      </c>
      <c r="E152" s="110">
        <f>6450*90%-5</f>
        <v>5800</v>
      </c>
      <c r="F152" s="110"/>
      <c r="G152" s="110">
        <v>200</v>
      </c>
      <c r="H152" s="103">
        <f>E152+F152-G152</f>
        <v>5600</v>
      </c>
    </row>
    <row r="153" spans="1:8" ht="12.75">
      <c r="A153" s="76"/>
      <c r="B153" s="76"/>
      <c r="C153" s="78"/>
      <c r="D153" s="98"/>
      <c r="E153" s="110"/>
      <c r="F153" s="110"/>
      <c r="G153" s="110"/>
      <c r="H153" s="103"/>
    </row>
    <row r="154" spans="1:8" ht="12.75">
      <c r="A154" s="76"/>
      <c r="B154" s="76"/>
      <c r="C154" s="78">
        <v>4240</v>
      </c>
      <c r="D154" s="98" t="s">
        <v>88</v>
      </c>
      <c r="E154" s="110">
        <v>0</v>
      </c>
      <c r="F154" s="110">
        <v>200</v>
      </c>
      <c r="G154" s="110"/>
      <c r="H154" s="103">
        <f>E154+F154-G154</f>
        <v>200</v>
      </c>
    </row>
    <row r="155" spans="1:8" ht="12.75">
      <c r="A155" s="76"/>
      <c r="B155" s="76"/>
      <c r="C155" s="78"/>
      <c r="D155" s="98"/>
      <c r="E155" s="110"/>
      <c r="F155" s="110"/>
      <c r="G155" s="110"/>
      <c r="H155" s="103"/>
    </row>
    <row r="156" spans="1:8" s="132" customFormat="1" ht="51">
      <c r="A156" s="128"/>
      <c r="B156" s="129">
        <v>85415</v>
      </c>
      <c r="C156" s="128"/>
      <c r="D156" s="130" t="s">
        <v>92</v>
      </c>
      <c r="E156" s="131">
        <f>SUM(E158:E166)</f>
        <v>0</v>
      </c>
      <c r="F156" s="131">
        <f>SUM(F158:F166)</f>
        <v>67950</v>
      </c>
      <c r="G156" s="131">
        <f>SUM(G158:G166)</f>
        <v>0</v>
      </c>
      <c r="H156" s="103">
        <f>E156+F156-G156</f>
        <v>67950</v>
      </c>
    </row>
    <row r="157" spans="1:8" ht="12.75">
      <c r="A157" s="76"/>
      <c r="B157" s="76"/>
      <c r="C157" s="78"/>
      <c r="D157" s="98"/>
      <c r="E157" s="110"/>
      <c r="F157" s="110"/>
      <c r="G157" s="110"/>
      <c r="H157" s="103"/>
    </row>
    <row r="158" spans="1:8" ht="12.75">
      <c r="A158" s="76"/>
      <c r="B158" s="76"/>
      <c r="C158" s="78">
        <v>4110</v>
      </c>
      <c r="D158" s="98" t="s">
        <v>70</v>
      </c>
      <c r="E158" s="110"/>
      <c r="F158" s="110">
        <v>662</v>
      </c>
      <c r="G158" s="110"/>
      <c r="H158" s="103">
        <f>E158+F158-G158</f>
        <v>662</v>
      </c>
    </row>
    <row r="159" spans="1:8" ht="12.75">
      <c r="A159" s="76"/>
      <c r="B159" s="76"/>
      <c r="C159" s="78"/>
      <c r="D159" s="98"/>
      <c r="E159" s="110"/>
      <c r="F159" s="110"/>
      <c r="G159" s="110"/>
      <c r="H159" s="103"/>
    </row>
    <row r="160" spans="1:8" ht="12.75">
      <c r="A160" s="76"/>
      <c r="B160" s="76"/>
      <c r="C160" s="78">
        <v>4120</v>
      </c>
      <c r="D160" s="98" t="s">
        <v>13</v>
      </c>
      <c r="E160" s="110"/>
      <c r="F160" s="110">
        <v>91</v>
      </c>
      <c r="G160" s="110"/>
      <c r="H160" s="121">
        <f>E160+F160-G160</f>
        <v>91</v>
      </c>
    </row>
    <row r="161" spans="1:8" ht="12.75">
      <c r="A161" s="76"/>
      <c r="B161" s="76"/>
      <c r="C161" s="78"/>
      <c r="D161" s="98"/>
      <c r="E161" s="110"/>
      <c r="F161" s="110"/>
      <c r="G161" s="110"/>
      <c r="H161" s="108"/>
    </row>
    <row r="162" spans="1:8" ht="12.75">
      <c r="A162" s="76"/>
      <c r="B162" s="76"/>
      <c r="C162" s="78">
        <v>4210</v>
      </c>
      <c r="D162" s="98" t="s">
        <v>6</v>
      </c>
      <c r="E162" s="110"/>
      <c r="F162" s="110">
        <v>13527</v>
      </c>
      <c r="G162" s="110"/>
      <c r="H162" s="107">
        <f>E162+F162-G162</f>
        <v>13527</v>
      </c>
    </row>
    <row r="163" spans="1:8" ht="12.75">
      <c r="A163" s="76"/>
      <c r="B163" s="76"/>
      <c r="C163" s="78"/>
      <c r="D163" s="98"/>
      <c r="E163" s="110"/>
      <c r="F163" s="110"/>
      <c r="G163" s="110"/>
      <c r="H163" s="120"/>
    </row>
    <row r="164" spans="1:8" ht="12.75">
      <c r="A164" s="76"/>
      <c r="B164" s="76"/>
      <c r="C164" s="78">
        <v>4300</v>
      </c>
      <c r="D164" s="98" t="s">
        <v>24</v>
      </c>
      <c r="E164" s="110"/>
      <c r="F164" s="110">
        <v>53540</v>
      </c>
      <c r="G164" s="110"/>
      <c r="H164" s="120">
        <f>E164+F164-G164</f>
        <v>53540</v>
      </c>
    </row>
    <row r="165" spans="1:8" ht="12.75">
      <c r="A165" s="76"/>
      <c r="B165" s="76"/>
      <c r="C165" s="78"/>
      <c r="D165" s="98"/>
      <c r="E165" s="110"/>
      <c r="F165" s="110"/>
      <c r="G165" s="110"/>
      <c r="H165" s="120"/>
    </row>
    <row r="166" spans="1:8" ht="12.75">
      <c r="A166" s="76"/>
      <c r="B166" s="76"/>
      <c r="C166" s="78">
        <v>4430</v>
      </c>
      <c r="D166" s="98" t="s">
        <v>17</v>
      </c>
      <c r="E166" s="110"/>
      <c r="F166" s="110">
        <v>130</v>
      </c>
      <c r="G166" s="110"/>
      <c r="H166" s="120">
        <f>E166+F166-G166</f>
        <v>130</v>
      </c>
    </row>
    <row r="167" spans="1:8" ht="12.75">
      <c r="A167" s="76"/>
      <c r="B167" s="76"/>
      <c r="C167" s="78"/>
      <c r="D167" s="98"/>
      <c r="E167" s="110"/>
      <c r="F167" s="110"/>
      <c r="G167" s="110"/>
      <c r="H167" s="103"/>
    </row>
    <row r="168" spans="1:8" s="97" customFormat="1" ht="12.75">
      <c r="A168" s="91"/>
      <c r="B168" s="91">
        <v>85495</v>
      </c>
      <c r="C168" s="92"/>
      <c r="D168" s="45" t="s">
        <v>32</v>
      </c>
      <c r="E168" s="112">
        <f>SUM(E170)</f>
        <v>4000</v>
      </c>
      <c r="F168" s="112">
        <f>SUM(F170)</f>
        <v>1166</v>
      </c>
      <c r="G168" s="112">
        <f>SUM(G170)</f>
        <v>0</v>
      </c>
      <c r="H168" s="104">
        <f>E168+F168-G168</f>
        <v>5166</v>
      </c>
    </row>
    <row r="169" spans="1:8" ht="12.75">
      <c r="A169" s="76"/>
      <c r="B169" s="76"/>
      <c r="C169" s="78"/>
      <c r="D169" s="98"/>
      <c r="E169" s="110"/>
      <c r="F169" s="110"/>
      <c r="G169" s="110"/>
      <c r="H169" s="103"/>
    </row>
    <row r="170" spans="1:8" ht="25.5">
      <c r="A170" s="76"/>
      <c r="B170" s="76"/>
      <c r="C170" s="78">
        <v>4440</v>
      </c>
      <c r="D170" s="98" t="s">
        <v>18</v>
      </c>
      <c r="E170" s="110">
        <v>4000</v>
      </c>
      <c r="F170" s="110">
        <v>1166</v>
      </c>
      <c r="G170" s="110"/>
      <c r="H170" s="103">
        <f>E170+F170-G170</f>
        <v>5166</v>
      </c>
    </row>
    <row r="171" spans="1:8" ht="12.75">
      <c r="A171" s="76"/>
      <c r="B171" s="76"/>
      <c r="C171" s="78"/>
      <c r="D171" s="98"/>
      <c r="E171" s="110"/>
      <c r="F171" s="110"/>
      <c r="G171" s="110"/>
      <c r="H171" s="103"/>
    </row>
    <row r="172" spans="1:8" ht="25.5">
      <c r="A172" s="83">
        <v>921</v>
      </c>
      <c r="B172" s="83"/>
      <c r="C172" s="84"/>
      <c r="D172" s="42" t="s">
        <v>77</v>
      </c>
      <c r="E172" s="102"/>
      <c r="F172" s="102">
        <f>F174</f>
        <v>2300</v>
      </c>
      <c r="G172" s="102">
        <f>G174</f>
        <v>300</v>
      </c>
      <c r="H172" s="119">
        <f>E172+F172-G172</f>
        <v>2000</v>
      </c>
    </row>
    <row r="173" spans="1:8" ht="12.75">
      <c r="A173" s="85"/>
      <c r="B173" s="85"/>
      <c r="C173" s="86"/>
      <c r="D173" s="95"/>
      <c r="E173" s="106"/>
      <c r="F173" s="106"/>
      <c r="G173" s="106"/>
      <c r="H173" s="103"/>
    </row>
    <row r="174" spans="1:8" ht="12.75">
      <c r="A174" s="87"/>
      <c r="B174" s="87">
        <v>92195</v>
      </c>
      <c r="C174" s="88"/>
      <c r="D174" s="40" t="s">
        <v>32</v>
      </c>
      <c r="E174" s="105">
        <f>SUM(E176:E180)</f>
        <v>11298</v>
      </c>
      <c r="F174" s="105">
        <f>SUM(F176:F180)</f>
        <v>2300</v>
      </c>
      <c r="G174" s="105">
        <f>SUM(G176:G180)</f>
        <v>300</v>
      </c>
      <c r="H174" s="103">
        <f>E174+F174-G174</f>
        <v>13298</v>
      </c>
    </row>
    <row r="175" spans="1:8" ht="12.75">
      <c r="A175" s="87"/>
      <c r="B175" s="87"/>
      <c r="C175" s="88"/>
      <c r="D175" s="40"/>
      <c r="E175" s="105"/>
      <c r="F175" s="105"/>
      <c r="G175" s="105"/>
      <c r="H175" s="103"/>
    </row>
    <row r="176" spans="1:8" ht="76.5">
      <c r="A176" s="85"/>
      <c r="B176" s="85"/>
      <c r="C176" s="86">
        <v>2310</v>
      </c>
      <c r="D176" s="98" t="s">
        <v>78</v>
      </c>
      <c r="E176" s="106">
        <v>1400</v>
      </c>
      <c r="F176" s="106">
        <v>300</v>
      </c>
      <c r="G176" s="106"/>
      <c r="H176" s="103">
        <f>E176+F176-G176</f>
        <v>1700</v>
      </c>
    </row>
    <row r="177" spans="1:8" ht="12.75">
      <c r="A177" s="85"/>
      <c r="B177" s="85"/>
      <c r="C177" s="86"/>
      <c r="D177" s="98"/>
      <c r="E177" s="106"/>
      <c r="F177" s="106"/>
      <c r="G177" s="106"/>
      <c r="H177" s="103"/>
    </row>
    <row r="178" spans="1:8" ht="12.75">
      <c r="A178" s="85"/>
      <c r="B178" s="85"/>
      <c r="C178" s="86"/>
      <c r="D178" s="95"/>
      <c r="E178" s="106"/>
      <c r="F178" s="106"/>
      <c r="G178" s="106"/>
      <c r="H178" s="103"/>
    </row>
    <row r="179" spans="1:8" ht="12.75">
      <c r="A179" s="85"/>
      <c r="B179" s="85"/>
      <c r="C179" s="86">
        <v>4210</v>
      </c>
      <c r="D179" s="95" t="s">
        <v>6</v>
      </c>
      <c r="E179" s="106">
        <v>9898</v>
      </c>
      <c r="F179" s="106">
        <v>2000</v>
      </c>
      <c r="G179" s="106">
        <v>300</v>
      </c>
      <c r="H179" s="103">
        <f>E179+F179-G179</f>
        <v>11598</v>
      </c>
    </row>
    <row r="180" spans="1:8" ht="12.75">
      <c r="A180" s="85"/>
      <c r="B180" s="85"/>
      <c r="C180" s="86"/>
      <c r="D180" s="95"/>
      <c r="E180" s="106"/>
      <c r="F180" s="106"/>
      <c r="G180" s="106"/>
      <c r="H180" s="103"/>
    </row>
    <row r="181" spans="1:8" ht="12.75">
      <c r="A181" s="83">
        <v>926</v>
      </c>
      <c r="B181" s="83"/>
      <c r="C181" s="84"/>
      <c r="D181" s="42" t="s">
        <v>79</v>
      </c>
      <c r="E181" s="102">
        <f>SUM(E182:E183)</f>
        <v>9800</v>
      </c>
      <c r="F181" s="102">
        <f>SUM(F182:F183)</f>
        <v>2000</v>
      </c>
      <c r="G181" s="102">
        <f>SUM(G182:G183)</f>
        <v>0</v>
      </c>
      <c r="H181" s="119">
        <f>E181+F181-G181</f>
        <v>11800</v>
      </c>
    </row>
    <row r="182" spans="1:8" ht="12.75">
      <c r="A182" s="85"/>
      <c r="B182" s="85"/>
      <c r="C182" s="86"/>
      <c r="D182" s="95"/>
      <c r="E182" s="106"/>
      <c r="F182" s="106"/>
      <c r="G182" s="106"/>
      <c r="H182" s="103"/>
    </row>
    <row r="183" spans="1:8" ht="25.5">
      <c r="A183" s="87"/>
      <c r="B183" s="87">
        <v>92605</v>
      </c>
      <c r="C183" s="88"/>
      <c r="D183" s="40" t="s">
        <v>80</v>
      </c>
      <c r="E183" s="105">
        <f>SUM(E185:E186)</f>
        <v>9800</v>
      </c>
      <c r="F183" s="105">
        <f>SUM(F185:F186)</f>
        <v>2000</v>
      </c>
      <c r="G183" s="105">
        <f>SUM(G185:G186)</f>
        <v>0</v>
      </c>
      <c r="H183" s="104">
        <f>E183+F183-G183</f>
        <v>11800</v>
      </c>
    </row>
    <row r="184" spans="1:8" ht="12.75">
      <c r="A184" s="87"/>
      <c r="B184" s="87"/>
      <c r="C184" s="88"/>
      <c r="D184" s="40"/>
      <c r="E184" s="105"/>
      <c r="F184" s="105"/>
      <c r="G184" s="105"/>
      <c r="H184" s="103"/>
    </row>
    <row r="185" spans="1:8" ht="12.75">
      <c r="A185" s="85"/>
      <c r="B185" s="85"/>
      <c r="C185" s="86">
        <v>4210</v>
      </c>
      <c r="D185" s="95" t="s">
        <v>6</v>
      </c>
      <c r="E185" s="106">
        <f>8800+1000</f>
        <v>9800</v>
      </c>
      <c r="F185" s="106">
        <v>2000</v>
      </c>
      <c r="G185" s="106"/>
      <c r="H185" s="103">
        <f>E185+F185-G185</f>
        <v>11800</v>
      </c>
    </row>
    <row r="186" spans="1:8" ht="12.75">
      <c r="A186" s="85"/>
      <c r="B186" s="85"/>
      <c r="C186" s="86"/>
      <c r="D186" s="95"/>
      <c r="E186" s="106"/>
      <c r="F186" s="106"/>
      <c r="G186" s="106"/>
      <c r="H186" s="103"/>
    </row>
    <row r="187" spans="1:8" ht="12.75">
      <c r="A187" s="89"/>
      <c r="B187" s="89"/>
      <c r="C187" s="93"/>
      <c r="D187" s="46" t="s">
        <v>33</v>
      </c>
      <c r="E187" s="113"/>
      <c r="F187" s="113">
        <f>F9+F18+F31+F53+F137+F115+F79+F147+F172+F181</f>
        <v>498938</v>
      </c>
      <c r="G187" s="113">
        <f>G9+G18+G31+G53+G137+G115+G79+G147+G172+G181</f>
        <v>123100</v>
      </c>
      <c r="H187" s="119">
        <f>E187+F187-G187</f>
        <v>375838</v>
      </c>
    </row>
    <row r="188" spans="1:8" ht="12.75">
      <c r="A188" s="89"/>
      <c r="B188" s="89"/>
      <c r="C188" s="93"/>
      <c r="D188" s="46"/>
      <c r="E188" s="113"/>
      <c r="F188" s="113"/>
      <c r="G188" s="113"/>
      <c r="H188" s="103"/>
    </row>
    <row r="189" ht="12.75">
      <c r="H189" s="103"/>
    </row>
    <row r="190" ht="12.75">
      <c r="H190" s="103"/>
    </row>
    <row r="191" ht="12.75">
      <c r="H191" s="103"/>
    </row>
    <row r="192" ht="12.75">
      <c r="H192" s="103"/>
    </row>
    <row r="193" ht="12.75">
      <c r="H193" s="103"/>
    </row>
    <row r="194" ht="12.75">
      <c r="H194" s="103"/>
    </row>
    <row r="195" ht="12.75">
      <c r="H195" s="103"/>
    </row>
    <row r="196" ht="12.75">
      <c r="H196" s="103"/>
    </row>
    <row r="197" ht="12.75">
      <c r="H197" s="103"/>
    </row>
    <row r="198" ht="12.75">
      <c r="H198" s="103"/>
    </row>
    <row r="199" ht="12.75">
      <c r="H199" s="103"/>
    </row>
    <row r="200" ht="12.75">
      <c r="H200" s="103"/>
    </row>
    <row r="201" ht="12.75">
      <c r="H201" s="103"/>
    </row>
    <row r="202" ht="12.75">
      <c r="H202" s="103"/>
    </row>
    <row r="203" ht="12.75">
      <c r="H203" s="103"/>
    </row>
    <row r="204" ht="12.75">
      <c r="H204" s="103"/>
    </row>
    <row r="205" ht="12.75">
      <c r="H205" s="103"/>
    </row>
    <row r="206" ht="12.75">
      <c r="H206" s="103"/>
    </row>
    <row r="207" ht="12.75">
      <c r="H207" s="103"/>
    </row>
    <row r="208" ht="12.75">
      <c r="H208" s="103"/>
    </row>
    <row r="209" ht="12.75">
      <c r="H209" s="103"/>
    </row>
    <row r="210" ht="12.75">
      <c r="H210" s="103"/>
    </row>
    <row r="211" ht="12.75">
      <c r="H211" s="104"/>
    </row>
    <row r="212" ht="12.75">
      <c r="H212" s="103"/>
    </row>
    <row r="213" ht="12.75">
      <c r="H213" s="103"/>
    </row>
    <row r="214" ht="12.75">
      <c r="H214" s="103"/>
    </row>
    <row r="215" ht="12.75">
      <c r="H215" s="103"/>
    </row>
    <row r="216" ht="12.75">
      <c r="H216" s="103"/>
    </row>
    <row r="217" ht="12.75">
      <c r="H217" s="103"/>
    </row>
    <row r="218" ht="12.75">
      <c r="H218" s="103"/>
    </row>
    <row r="219" ht="12.75">
      <c r="H219" s="103"/>
    </row>
    <row r="220" ht="12.75">
      <c r="H220" s="103"/>
    </row>
    <row r="221" ht="12.75">
      <c r="H221" s="103"/>
    </row>
    <row r="222" ht="12.75">
      <c r="H222" s="103"/>
    </row>
    <row r="223" ht="12.75">
      <c r="H223" s="103"/>
    </row>
    <row r="224" ht="12.75">
      <c r="H224" s="103"/>
    </row>
    <row r="225" ht="12.75">
      <c r="H225" s="104"/>
    </row>
    <row r="226" ht="12.75">
      <c r="H226" s="103"/>
    </row>
    <row r="227" ht="12.75">
      <c r="H227" s="103"/>
    </row>
    <row r="228" ht="12.75">
      <c r="H228" s="103"/>
    </row>
    <row r="229" ht="12.75">
      <c r="H229" s="103"/>
    </row>
    <row r="230" ht="12.75">
      <c r="H230" s="103"/>
    </row>
    <row r="231" ht="12.75">
      <c r="H231" s="103"/>
    </row>
    <row r="232" ht="12.75">
      <c r="H232" s="103"/>
    </row>
    <row r="233" ht="12.75">
      <c r="H233" s="103"/>
    </row>
    <row r="234" ht="12.75">
      <c r="H234" s="103"/>
    </row>
    <row r="235" ht="12.75">
      <c r="H235" s="103"/>
    </row>
    <row r="236" ht="12.75">
      <c r="H236" s="103"/>
    </row>
    <row r="237" ht="12.75">
      <c r="H237" s="103"/>
    </row>
    <row r="238" ht="12.75">
      <c r="H238" s="103"/>
    </row>
    <row r="239" ht="12.75">
      <c r="H239" s="103"/>
    </row>
    <row r="240" ht="12.75">
      <c r="H240" s="103"/>
    </row>
    <row r="241" ht="12.75">
      <c r="H241" s="103"/>
    </row>
    <row r="242" ht="12.75">
      <c r="H242" s="103"/>
    </row>
    <row r="243" ht="12.75">
      <c r="H243" s="103"/>
    </row>
    <row r="244" ht="12.75">
      <c r="H244" s="103"/>
    </row>
    <row r="245" ht="12.75">
      <c r="H245" s="103"/>
    </row>
    <row r="246" ht="12.75">
      <c r="H246" s="103"/>
    </row>
    <row r="247" ht="12.75">
      <c r="H247" s="103"/>
    </row>
    <row r="248" ht="12.75">
      <c r="H248" s="103"/>
    </row>
    <row r="249" ht="12.75">
      <c r="H249" s="104"/>
    </row>
    <row r="250" ht="12.75">
      <c r="H250" s="103"/>
    </row>
    <row r="251" ht="12.75">
      <c r="H251" s="103"/>
    </row>
    <row r="252" ht="12.75">
      <c r="H252" s="103"/>
    </row>
    <row r="253" ht="12.75">
      <c r="H253" s="103"/>
    </row>
    <row r="254" ht="12.75">
      <c r="H254" s="103"/>
    </row>
    <row r="255" ht="12.75">
      <c r="H255" s="103"/>
    </row>
    <row r="256" ht="12.75">
      <c r="H256" s="103"/>
    </row>
    <row r="257" ht="12.75">
      <c r="H257" s="103"/>
    </row>
    <row r="258" ht="12.75">
      <c r="H258" s="103"/>
    </row>
    <row r="259" ht="12.75">
      <c r="H259" s="119"/>
    </row>
    <row r="260" ht="12.75">
      <c r="H260" s="103"/>
    </row>
    <row r="261" ht="12.75">
      <c r="H261" s="104"/>
    </row>
    <row r="262" ht="12.75">
      <c r="H262" s="103"/>
    </row>
    <row r="263" ht="12.75">
      <c r="H263" s="103"/>
    </row>
    <row r="264" ht="12.75">
      <c r="H264" s="103"/>
    </row>
    <row r="265" ht="12.75">
      <c r="H265" s="103"/>
    </row>
    <row r="266" ht="12.75">
      <c r="H266" s="103"/>
    </row>
    <row r="267" ht="12.75">
      <c r="H267" s="103"/>
    </row>
    <row r="268" ht="12.75">
      <c r="H268" s="103"/>
    </row>
    <row r="269" ht="12.75">
      <c r="H269" s="103"/>
    </row>
    <row r="270" ht="12.75">
      <c r="H270" s="104"/>
    </row>
    <row r="271" ht="12.75">
      <c r="H271" s="103"/>
    </row>
    <row r="272" ht="12.75">
      <c r="H272" s="103"/>
    </row>
    <row r="273" ht="12.75">
      <c r="H273" s="103"/>
    </row>
    <row r="274" ht="12.75">
      <c r="H274" s="103"/>
    </row>
    <row r="275" ht="12.75">
      <c r="H275" s="103"/>
    </row>
    <row r="276" ht="12.75">
      <c r="H276" s="103"/>
    </row>
    <row r="277" ht="12.75">
      <c r="H277" s="104"/>
    </row>
    <row r="278" ht="12.75">
      <c r="H278" s="103"/>
    </row>
    <row r="279" ht="12.75">
      <c r="H279" s="103"/>
    </row>
    <row r="280" ht="12.75">
      <c r="H280" s="103"/>
    </row>
    <row r="281" ht="12.75">
      <c r="H281" s="103"/>
    </row>
    <row r="282" ht="12.75">
      <c r="H282" s="103"/>
    </row>
    <row r="283" ht="12.75">
      <c r="H283" s="103"/>
    </row>
    <row r="284" ht="12.75">
      <c r="H284" s="103"/>
    </row>
    <row r="285" ht="12.75">
      <c r="H285" s="103"/>
    </row>
    <row r="286" ht="12.75">
      <c r="H286" s="103"/>
    </row>
    <row r="287" ht="12.75">
      <c r="H287" s="103"/>
    </row>
    <row r="288" ht="12.75">
      <c r="H288" s="103"/>
    </row>
    <row r="289" ht="12.75">
      <c r="H289" s="103"/>
    </row>
    <row r="290" ht="12.75">
      <c r="H290" s="103"/>
    </row>
    <row r="291" ht="12.75">
      <c r="H291" s="103"/>
    </row>
    <row r="292" ht="12.75">
      <c r="H292" s="103"/>
    </row>
    <row r="293" ht="12.75">
      <c r="H293" s="103"/>
    </row>
    <row r="294" ht="12.75">
      <c r="H294" s="103"/>
    </row>
    <row r="295" ht="12.75">
      <c r="H295" s="103"/>
    </row>
    <row r="296" ht="12.75">
      <c r="H296" s="103"/>
    </row>
    <row r="297" ht="12.75">
      <c r="H297" s="103"/>
    </row>
    <row r="298" ht="12.75">
      <c r="H298" s="103"/>
    </row>
    <row r="299" ht="12.75">
      <c r="H299" s="103"/>
    </row>
    <row r="300" ht="12.75">
      <c r="H300" s="103"/>
    </row>
    <row r="301" ht="12.75">
      <c r="H301" s="103"/>
    </row>
    <row r="302" ht="12.75">
      <c r="H302" s="103"/>
    </row>
    <row r="303" ht="12.75">
      <c r="H303" s="103"/>
    </row>
    <row r="304" ht="12.75">
      <c r="H304" s="103"/>
    </row>
    <row r="305" ht="12.75">
      <c r="H305" s="103"/>
    </row>
    <row r="306" ht="12.75">
      <c r="H306" s="103"/>
    </row>
    <row r="307" ht="12.75">
      <c r="H307" s="103"/>
    </row>
    <row r="308" ht="12.75">
      <c r="H308" s="103"/>
    </row>
    <row r="309" ht="12.75">
      <c r="H309" s="103"/>
    </row>
    <row r="310" ht="12.75">
      <c r="H310" s="103"/>
    </row>
    <row r="311" ht="12.75">
      <c r="H311" s="103"/>
    </row>
    <row r="312" ht="12.75">
      <c r="H312" s="103"/>
    </row>
    <row r="313" ht="12.75">
      <c r="H313" s="103"/>
    </row>
    <row r="314" ht="12.75">
      <c r="H314" s="103"/>
    </row>
    <row r="315" ht="12.75">
      <c r="H315" s="103"/>
    </row>
    <row r="316" ht="12.75">
      <c r="H316" s="103"/>
    </row>
    <row r="317" ht="12.75">
      <c r="H317" s="103"/>
    </row>
    <row r="318" ht="12.75">
      <c r="H318" s="103"/>
    </row>
    <row r="319" ht="12.75">
      <c r="H319" s="103"/>
    </row>
    <row r="320" ht="12.75">
      <c r="H320" s="103"/>
    </row>
    <row r="321" ht="12.75">
      <c r="H321" s="103"/>
    </row>
    <row r="322" ht="12.75">
      <c r="H322" s="103"/>
    </row>
    <row r="323" ht="12.75">
      <c r="H323" s="103"/>
    </row>
    <row r="324" ht="12.75">
      <c r="H324" s="103"/>
    </row>
    <row r="325" ht="12.75">
      <c r="H325" s="103"/>
    </row>
    <row r="326" ht="12.75">
      <c r="H326" s="103"/>
    </row>
    <row r="327" ht="12.75">
      <c r="H327" s="103"/>
    </row>
    <row r="328" ht="12.75">
      <c r="H328" s="103"/>
    </row>
    <row r="329" ht="12.75">
      <c r="H329" s="103"/>
    </row>
    <row r="330" ht="12.75">
      <c r="H330" s="119"/>
    </row>
    <row r="331" ht="12.75">
      <c r="H331" s="103"/>
    </row>
    <row r="332" ht="12.75">
      <c r="H332" s="105"/>
    </row>
    <row r="333" ht="12.75">
      <c r="H333" s="103"/>
    </row>
    <row r="334" ht="12.75">
      <c r="H334" s="103"/>
    </row>
    <row r="335" ht="12.75">
      <c r="H335" s="103"/>
    </row>
    <row r="336" ht="12.75">
      <c r="H336" s="103"/>
    </row>
    <row r="337" ht="12.75">
      <c r="H337" s="103"/>
    </row>
    <row r="338" ht="12.75">
      <c r="H338" s="103"/>
    </row>
    <row r="339" ht="12.75">
      <c r="H339" s="103"/>
    </row>
    <row r="340" ht="12.75">
      <c r="H340" s="103"/>
    </row>
    <row r="341" ht="12.75">
      <c r="H341" s="103"/>
    </row>
    <row r="342" ht="12.75">
      <c r="H342" s="103"/>
    </row>
    <row r="343" ht="12.75">
      <c r="H343" s="103"/>
    </row>
    <row r="344" ht="12.75">
      <c r="H344" s="103"/>
    </row>
    <row r="345" ht="12.75">
      <c r="H345" s="103"/>
    </row>
    <row r="346" ht="12.75">
      <c r="H346" s="103"/>
    </row>
    <row r="347" ht="12.75">
      <c r="H347" s="103"/>
    </row>
    <row r="348" ht="12.75">
      <c r="H348" s="103"/>
    </row>
    <row r="349" ht="12.75">
      <c r="H349" s="103"/>
    </row>
    <row r="350" ht="12.75">
      <c r="H350" s="103"/>
    </row>
    <row r="351" ht="12.75">
      <c r="H351" s="103"/>
    </row>
    <row r="352" ht="12.75">
      <c r="H352" s="103"/>
    </row>
    <row r="353" ht="12.75">
      <c r="H353" s="103"/>
    </row>
    <row r="354" ht="12.75">
      <c r="H354" s="103"/>
    </row>
    <row r="355" ht="12.75">
      <c r="H355" s="103"/>
    </row>
    <row r="356" ht="12.75">
      <c r="H356" s="103"/>
    </row>
    <row r="357" ht="12.75">
      <c r="H357" s="103"/>
    </row>
    <row r="358" ht="12.75">
      <c r="H358" s="103"/>
    </row>
    <row r="359" ht="12.75">
      <c r="H359" s="103"/>
    </row>
    <row r="360" ht="12.75">
      <c r="H360" s="103"/>
    </row>
    <row r="361" ht="12.75">
      <c r="H361" s="103"/>
    </row>
    <row r="362" ht="12.75">
      <c r="H362" s="103"/>
    </row>
    <row r="363" ht="12.75">
      <c r="H363" s="103"/>
    </row>
    <row r="364" ht="12.75">
      <c r="H364" s="119"/>
    </row>
    <row r="365" ht="12.75">
      <c r="H365" s="113"/>
    </row>
  </sheetData>
  <printOptions/>
  <pageMargins left="0.75" right="0.75" top="0.5" bottom="0.49" header="0.5" footer="0.5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3" max="3" width="8.875" style="0" bestFit="1" customWidth="1"/>
    <col min="5" max="5" width="9.00390625" style="0" bestFit="1" customWidth="1"/>
    <col min="6" max="6" width="9.625" style="0" bestFit="1" customWidth="1"/>
    <col min="7" max="7" width="16.125" style="69" customWidth="1"/>
  </cols>
  <sheetData>
    <row r="1" spans="1:7" ht="15">
      <c r="A1" s="74" t="s">
        <v>55</v>
      </c>
      <c r="B1" s="22"/>
      <c r="C1" s="1"/>
      <c r="D1" s="1"/>
      <c r="E1" s="1"/>
      <c r="F1" s="3"/>
      <c r="G1" s="58"/>
    </row>
    <row r="2" spans="1:7" ht="15.75" thickBot="1">
      <c r="A2" s="44"/>
      <c r="B2" s="21"/>
      <c r="C2" s="2"/>
      <c r="D2" s="2"/>
      <c r="E2" s="2"/>
      <c r="F2" s="4"/>
      <c r="G2" s="59"/>
    </row>
    <row r="3" spans="1:7" ht="63">
      <c r="A3" s="47" t="s">
        <v>36</v>
      </c>
      <c r="B3" s="23" t="s">
        <v>35</v>
      </c>
      <c r="C3" s="8" t="s">
        <v>38</v>
      </c>
      <c r="D3" s="8" t="s">
        <v>10</v>
      </c>
      <c r="E3" s="8" t="s">
        <v>12</v>
      </c>
      <c r="F3" s="8" t="s">
        <v>13</v>
      </c>
      <c r="G3" s="60" t="s">
        <v>37</v>
      </c>
    </row>
    <row r="4" spans="1:7" ht="16.5" thickBot="1">
      <c r="A4" s="48"/>
      <c r="B4" s="33"/>
      <c r="C4" s="9"/>
      <c r="D4" s="10"/>
      <c r="E4" s="10"/>
      <c r="F4" s="10"/>
      <c r="G4" s="61"/>
    </row>
    <row r="5" spans="1:7" ht="30">
      <c r="A5" s="49">
        <v>600</v>
      </c>
      <c r="B5" s="73" t="s">
        <v>7</v>
      </c>
      <c r="C5" s="11"/>
      <c r="D5" s="12"/>
      <c r="E5" s="12"/>
      <c r="F5" s="12"/>
      <c r="G5" s="62"/>
    </row>
    <row r="6" spans="1:7" ht="15.75">
      <c r="A6" s="49"/>
      <c r="B6" s="73"/>
      <c r="C6" s="11"/>
      <c r="D6" s="12"/>
      <c r="E6" s="12"/>
      <c r="F6" s="12"/>
      <c r="G6" s="62"/>
    </row>
    <row r="7" spans="1:7" ht="28.5">
      <c r="A7" s="50">
        <v>60014</v>
      </c>
      <c r="B7" s="24" t="s">
        <v>8</v>
      </c>
      <c r="C7" s="13">
        <v>390000</v>
      </c>
      <c r="D7" s="12">
        <v>7800</v>
      </c>
      <c r="E7" s="12">
        <f>D7*17.88%</f>
        <v>1394.6399999999999</v>
      </c>
      <c r="F7" s="12">
        <f>D7*2.45%</f>
        <v>191.1</v>
      </c>
      <c r="G7" s="62">
        <f>SUM(D7:F7)</f>
        <v>9385.74</v>
      </c>
    </row>
    <row r="8" spans="1:7" ht="15.75">
      <c r="A8" s="51"/>
      <c r="B8" s="25"/>
      <c r="C8" s="13"/>
      <c r="D8" s="12"/>
      <c r="E8" s="12"/>
      <c r="F8" s="12"/>
      <c r="G8" s="62"/>
    </row>
    <row r="9" spans="1:7" ht="30">
      <c r="A9" s="49">
        <v>750</v>
      </c>
      <c r="B9" s="73" t="s">
        <v>26</v>
      </c>
      <c r="C9" s="14"/>
      <c r="D9" s="12"/>
      <c r="E9" s="12"/>
      <c r="F9" s="12"/>
      <c r="G9" s="62"/>
    </row>
    <row r="10" spans="1:7" ht="15.75">
      <c r="A10" s="51"/>
      <c r="B10" s="26"/>
      <c r="C10" s="15"/>
      <c r="D10" s="12"/>
      <c r="E10" s="12"/>
      <c r="F10" s="12"/>
      <c r="G10" s="62"/>
    </row>
    <row r="11" spans="1:7" ht="15.75">
      <c r="A11" s="50">
        <v>75011</v>
      </c>
      <c r="B11" s="24" t="s">
        <v>27</v>
      </c>
      <c r="C11" s="16">
        <v>130500</v>
      </c>
      <c r="D11" s="12">
        <v>2610</v>
      </c>
      <c r="E11" s="12">
        <f>D11*17.88%</f>
        <v>466.66799999999995</v>
      </c>
      <c r="F11" s="12">
        <f>D11*2.45%</f>
        <v>63.945</v>
      </c>
      <c r="G11" s="62">
        <f>SUM(D11:F11)</f>
        <v>3140.6130000000003</v>
      </c>
    </row>
    <row r="12" spans="1:7" ht="15.75">
      <c r="A12" s="51"/>
      <c r="B12" s="25"/>
      <c r="C12" s="13"/>
      <c r="D12" s="12"/>
      <c r="E12" s="12"/>
      <c r="F12" s="12"/>
      <c r="G12" s="62"/>
    </row>
    <row r="13" spans="1:7" ht="15.75">
      <c r="A13" s="50">
        <v>75020</v>
      </c>
      <c r="B13" s="24" t="s">
        <v>29</v>
      </c>
      <c r="C13" s="17">
        <v>2006000</v>
      </c>
      <c r="D13" s="12">
        <v>40120</v>
      </c>
      <c r="E13" s="12">
        <f>D13*17.88%</f>
        <v>7173.455999999999</v>
      </c>
      <c r="F13" s="12">
        <f>D13*2.45%</f>
        <v>982.94</v>
      </c>
      <c r="G13" s="62">
        <f>SUM(D13:F13)</f>
        <v>48276.396</v>
      </c>
    </row>
    <row r="14" spans="1:7" ht="15.75">
      <c r="A14" s="50"/>
      <c r="B14" s="24"/>
      <c r="C14" s="17"/>
      <c r="D14" s="12"/>
      <c r="E14" s="12"/>
      <c r="F14" s="12"/>
      <c r="G14" s="62"/>
    </row>
    <row r="15" spans="1:7" ht="30">
      <c r="A15" s="50">
        <v>801</v>
      </c>
      <c r="B15" s="73" t="s">
        <v>56</v>
      </c>
      <c r="C15" s="17"/>
      <c r="D15" s="12"/>
      <c r="E15" s="12"/>
      <c r="F15" s="12"/>
      <c r="G15" s="62"/>
    </row>
    <row r="16" spans="1:7" ht="15.75">
      <c r="A16" s="50"/>
      <c r="B16" s="34"/>
      <c r="C16" s="17"/>
      <c r="D16" s="12"/>
      <c r="E16" s="12"/>
      <c r="F16" s="12"/>
      <c r="G16" s="62"/>
    </row>
    <row r="17" spans="1:7" ht="15.75">
      <c r="A17" s="50"/>
      <c r="B17" s="25" t="s">
        <v>39</v>
      </c>
      <c r="C17" s="13">
        <v>88759</v>
      </c>
      <c r="D17" s="12"/>
      <c r="E17" s="12">
        <f>D17*17.88%</f>
        <v>0</v>
      </c>
      <c r="F17" s="12">
        <f>D17*2.45%</f>
        <v>0</v>
      </c>
      <c r="G17" s="62">
        <f>SUM(D17:F17)</f>
        <v>0</v>
      </c>
    </row>
    <row r="18" spans="1:7" ht="15.75">
      <c r="A18" s="50"/>
      <c r="B18" s="25" t="s">
        <v>40</v>
      </c>
      <c r="C18" s="13">
        <v>290040</v>
      </c>
      <c r="D18" s="12"/>
      <c r="E18" s="12">
        <f>D18*17.88%</f>
        <v>0</v>
      </c>
      <c r="F18" s="12">
        <f>D18*2.45%</f>
        <v>0</v>
      </c>
      <c r="G18" s="62">
        <f>SUM(D18:F18)</f>
        <v>0</v>
      </c>
    </row>
    <row r="19" spans="1:7" ht="28.5">
      <c r="A19" s="52">
        <v>80132</v>
      </c>
      <c r="B19" s="27" t="s">
        <v>42</v>
      </c>
      <c r="C19" s="17">
        <v>19560</v>
      </c>
      <c r="D19" s="12"/>
      <c r="E19" s="12">
        <f>D19*17.88%</f>
        <v>0</v>
      </c>
      <c r="F19" s="12">
        <f>D19*2.45%</f>
        <v>0</v>
      </c>
      <c r="G19" s="62">
        <f>SUM(D19:F19)</f>
        <v>0</v>
      </c>
    </row>
    <row r="20" spans="1:7" ht="54.75" customHeight="1">
      <c r="A20" s="50">
        <v>80195</v>
      </c>
      <c r="B20" s="25" t="s">
        <v>41</v>
      </c>
      <c r="C20" s="13">
        <v>67741</v>
      </c>
      <c r="D20" s="12">
        <v>560</v>
      </c>
      <c r="E20" s="12">
        <f>D20*17.88%</f>
        <v>100.12799999999999</v>
      </c>
      <c r="F20" s="12">
        <f>D20*2.45%</f>
        <v>13.72</v>
      </c>
      <c r="G20" s="62">
        <f>SUM(D20:F20)</f>
        <v>673.848</v>
      </c>
    </row>
    <row r="21" spans="1:7" ht="15.75">
      <c r="A21" s="51"/>
      <c r="B21" s="25"/>
      <c r="C21" s="13"/>
      <c r="D21" s="12"/>
      <c r="E21" s="12"/>
      <c r="F21" s="12"/>
      <c r="G21" s="62"/>
    </row>
    <row r="22" spans="1:7" ht="15.75">
      <c r="A22" s="53">
        <v>833</v>
      </c>
      <c r="B22" s="72" t="s">
        <v>57</v>
      </c>
      <c r="C22" s="12"/>
      <c r="D22" s="12"/>
      <c r="E22" s="12"/>
      <c r="F22" s="6"/>
      <c r="G22" s="63"/>
    </row>
    <row r="23" spans="1:7" ht="15">
      <c r="A23" s="53"/>
      <c r="B23" s="28"/>
      <c r="C23" s="12"/>
      <c r="D23" s="12"/>
      <c r="E23" s="12"/>
      <c r="F23" s="6"/>
      <c r="G23" s="63"/>
    </row>
    <row r="24" spans="1:7" ht="28.5">
      <c r="A24" s="54">
        <v>85301</v>
      </c>
      <c r="B24" s="25" t="s">
        <v>43</v>
      </c>
      <c r="C24" s="12"/>
      <c r="D24" s="12"/>
      <c r="E24" s="12"/>
      <c r="F24" s="6" t="s">
        <v>44</v>
      </c>
      <c r="G24" s="64">
        <v>9370</v>
      </c>
    </row>
    <row r="25" spans="1:7" ht="15">
      <c r="A25" s="54"/>
      <c r="B25" s="25"/>
      <c r="C25" s="12"/>
      <c r="D25" s="12"/>
      <c r="E25" s="12"/>
      <c r="F25" s="6"/>
      <c r="G25" s="63"/>
    </row>
    <row r="26" spans="1:7" ht="15.75">
      <c r="A26" s="54">
        <v>85302</v>
      </c>
      <c r="B26" s="25" t="s">
        <v>45</v>
      </c>
      <c r="C26" s="13">
        <v>4423400</v>
      </c>
      <c r="D26" s="12">
        <v>88468</v>
      </c>
      <c r="E26" s="12">
        <f>D26*17.88%</f>
        <v>15818.078399999999</v>
      </c>
      <c r="F26" s="12">
        <f>D26*2.45%</f>
        <v>2167.466</v>
      </c>
      <c r="G26" s="62">
        <f>SUM(D26:F26)</f>
        <v>106453.5444</v>
      </c>
    </row>
    <row r="27" spans="1:7" ht="15">
      <c r="A27" s="55"/>
      <c r="B27" s="35"/>
      <c r="C27" s="12"/>
      <c r="D27" s="12"/>
      <c r="E27" s="12"/>
      <c r="F27" s="6"/>
      <c r="G27" s="63"/>
    </row>
    <row r="28" spans="1:7" ht="15.75">
      <c r="A28" s="54">
        <v>85318</v>
      </c>
      <c r="B28" s="25" t="s">
        <v>46</v>
      </c>
      <c r="C28" s="13">
        <v>210800</v>
      </c>
      <c r="D28" s="12">
        <v>4216</v>
      </c>
      <c r="E28" s="12">
        <f>D28*17.88%</f>
        <v>753.8208</v>
      </c>
      <c r="F28" s="12">
        <f>D28*2.45%</f>
        <v>103.292</v>
      </c>
      <c r="G28" s="62">
        <f>SUM(D28:F28)</f>
        <v>5073.1128</v>
      </c>
    </row>
    <row r="29" spans="1:7" ht="15.75">
      <c r="A29" s="56">
        <v>85320</v>
      </c>
      <c r="B29" s="29" t="s">
        <v>47</v>
      </c>
      <c r="C29" s="13">
        <v>28100</v>
      </c>
      <c r="D29" s="12">
        <v>562</v>
      </c>
      <c r="E29" s="12">
        <f>D29*17.88%</f>
        <v>100.48559999999999</v>
      </c>
      <c r="F29" s="12">
        <f>D29*2.45%</f>
        <v>13.769</v>
      </c>
      <c r="G29" s="62">
        <f>SUM(D29:F29)</f>
        <v>676.2546</v>
      </c>
    </row>
    <row r="30" spans="1:7" ht="42.75">
      <c r="A30" s="56">
        <v>85321</v>
      </c>
      <c r="B30" s="30" t="s">
        <v>48</v>
      </c>
      <c r="C30" s="12">
        <v>15900</v>
      </c>
      <c r="D30" s="12">
        <v>318</v>
      </c>
      <c r="E30" s="12">
        <f>D30*17.88%</f>
        <v>56.858399999999996</v>
      </c>
      <c r="F30" s="12">
        <f>D30*2.45%</f>
        <v>7.791</v>
      </c>
      <c r="G30" s="62">
        <f>SUM(D30:F30)</f>
        <v>382.6494</v>
      </c>
    </row>
    <row r="31" spans="1:7" ht="16.5" thickBot="1">
      <c r="A31" s="56">
        <v>85333</v>
      </c>
      <c r="B31" s="29" t="s">
        <v>49</v>
      </c>
      <c r="C31" s="13">
        <v>488810</v>
      </c>
      <c r="D31" s="12">
        <v>9776</v>
      </c>
      <c r="E31" s="12">
        <f>D31*17.88%</f>
        <v>1747.9488</v>
      </c>
      <c r="F31" s="12">
        <f>D31*2.45%</f>
        <v>239.512</v>
      </c>
      <c r="G31" s="62">
        <f>SUM(D31:F31)</f>
        <v>11763.4608</v>
      </c>
    </row>
    <row r="32" spans="1:7" ht="15">
      <c r="A32" s="47"/>
      <c r="B32" s="31"/>
      <c r="C32" s="18"/>
      <c r="D32" s="18"/>
      <c r="E32" s="18"/>
      <c r="F32" s="19"/>
      <c r="G32" s="65"/>
    </row>
    <row r="33" spans="1:7" ht="45">
      <c r="A33" s="71">
        <v>854</v>
      </c>
      <c r="B33" s="70" t="s">
        <v>58</v>
      </c>
      <c r="C33" s="12"/>
      <c r="D33" s="12"/>
      <c r="E33" s="12"/>
      <c r="F33" s="6"/>
      <c r="G33" s="66"/>
    </row>
    <row r="34" spans="1:7" ht="15.75">
      <c r="A34" s="56">
        <v>85401</v>
      </c>
      <c r="B34" s="29" t="s">
        <v>51</v>
      </c>
      <c r="C34" s="5">
        <v>45965</v>
      </c>
      <c r="D34" s="12"/>
      <c r="E34" s="12">
        <f>D34*17.88%</f>
        <v>0</v>
      </c>
      <c r="F34" s="12">
        <f>D34*2.45%</f>
        <v>0</v>
      </c>
      <c r="G34" s="67">
        <f>SUM(D34:F34)</f>
        <v>0</v>
      </c>
    </row>
    <row r="35" spans="1:7" ht="15.75">
      <c r="A35" s="56">
        <v>85406</v>
      </c>
      <c r="B35" s="29" t="s">
        <v>52</v>
      </c>
      <c r="C35" s="12">
        <v>35784</v>
      </c>
      <c r="D35" s="12"/>
      <c r="E35" s="12">
        <f>D35*17.88%</f>
        <v>0</v>
      </c>
      <c r="F35" s="12">
        <f>D35*2.45%</f>
        <v>0</v>
      </c>
      <c r="G35" s="67">
        <f>SUM(D35:F35)</f>
        <v>0</v>
      </c>
    </row>
    <row r="36" spans="1:7" ht="15.75">
      <c r="A36" s="56">
        <v>85410</v>
      </c>
      <c r="B36" s="29" t="s">
        <v>53</v>
      </c>
      <c r="C36" s="12">
        <v>97048</v>
      </c>
      <c r="D36" s="12"/>
      <c r="E36" s="12">
        <f>D36*17.88%</f>
        <v>0</v>
      </c>
      <c r="F36" s="12">
        <f>D36*2.45%</f>
        <v>0</v>
      </c>
      <c r="G36" s="67">
        <f>SUM(D36:F36)</f>
        <v>0</v>
      </c>
    </row>
    <row r="37" spans="1:7" ht="15">
      <c r="A37" s="56"/>
      <c r="B37" s="29"/>
      <c r="C37" s="12"/>
      <c r="D37" s="5"/>
      <c r="E37" s="5"/>
      <c r="F37" s="7"/>
      <c r="G37" s="66"/>
    </row>
    <row r="38" spans="1:7" ht="16.5" thickBot="1">
      <c r="A38" s="57"/>
      <c r="B38" s="32" t="s">
        <v>50</v>
      </c>
      <c r="C38" s="10">
        <f>SUM(C7:C36)</f>
        <v>8338407</v>
      </c>
      <c r="D38" s="10">
        <f>SUM(D7:D36)</f>
        <v>154430</v>
      </c>
      <c r="E38" s="10">
        <f>SUM(E7:E36)</f>
        <v>27612.084</v>
      </c>
      <c r="F38" s="10">
        <f>SUM(F7:F36)</f>
        <v>3783.5350000000003</v>
      </c>
      <c r="G38" s="68">
        <f>SUM(G5:G37)</f>
        <v>195195.61899999998</v>
      </c>
    </row>
    <row r="39" spans="1:7" ht="15">
      <c r="A39" s="44"/>
      <c r="B39" s="21"/>
      <c r="C39" s="2"/>
      <c r="D39" s="2"/>
      <c r="E39" s="2"/>
      <c r="F39" s="4"/>
      <c r="G39" s="5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 Powiatowe w Toruniu</cp:lastModifiedBy>
  <cp:lastPrinted>2004-07-05T07:28:23Z</cp:lastPrinted>
  <dcterms:created xsi:type="dcterms:W3CDTF">2002-09-13T05:51:01Z</dcterms:created>
  <dcterms:modified xsi:type="dcterms:W3CDTF">2004-07-05T07:28:30Z</dcterms:modified>
  <cp:category/>
  <cp:version/>
  <cp:contentType/>
  <cp:contentStatus/>
</cp:coreProperties>
</file>