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12120" windowHeight="83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<sst xmlns="http://schemas.openxmlformats.org/spreadsheetml/2006/main" count="224" uniqueCount="112">
  <si>
    <t>Dz.</t>
  </si>
  <si>
    <t>R.</t>
  </si>
  <si>
    <t>P.</t>
  </si>
  <si>
    <t>W Y S Z C Z E G Ó L N I E N I E</t>
  </si>
  <si>
    <t xml:space="preserve"> </t>
  </si>
  <si>
    <t>Zakup materiałów i wyposażenia</t>
  </si>
  <si>
    <t>TRANSPORT I ŁĄCZNOŚĆ</t>
  </si>
  <si>
    <t>Drogi publiczne powiatowe</t>
  </si>
  <si>
    <t>Nagrody i wydatki osobowe nie zaliczane do wynagr.</t>
  </si>
  <si>
    <t>Wynagrodzenia osobowe pracowników</t>
  </si>
  <si>
    <t>Dodatkowe wynagrodzenie roczne</t>
  </si>
  <si>
    <t>Składki na ubezpieczenia społeczne</t>
  </si>
  <si>
    <t>Składki na Fundusz Pracy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</si>
  <si>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</si>
  <si>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</si>
  <si>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</si>
  <si>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</si>
  <si>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</si>
  <si>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>Podatek od nieruchomości</t>
  </si>
  <si>
    <t>GOSPODARKA MIESZKANIOWA</t>
  </si>
  <si>
    <t>Gospodarka gruntami i nieruchomościami</t>
  </si>
  <si>
    <t xml:space="preserve">Zakup usług remontowych </t>
  </si>
  <si>
    <t>DZIAŁALNOŚĆ USŁUGOWA</t>
  </si>
  <si>
    <t>Zakup usług pozostałych</t>
  </si>
  <si>
    <t>w tym :</t>
  </si>
  <si>
    <t>ADMINISTRACJA PUBLICZNA</t>
  </si>
  <si>
    <t>Urzędy wojewódzkie</t>
  </si>
  <si>
    <t>Starostwa powiatowe</t>
  </si>
  <si>
    <t xml:space="preserve">Zakup usług zdrowotnych </t>
  </si>
  <si>
    <t>Pozostała działalność</t>
  </si>
  <si>
    <t>RAZEM   WYDATKI BUDŻETOWE</t>
  </si>
  <si>
    <t xml:space="preserve">WYSZCZEGÓLNIENIE </t>
  </si>
  <si>
    <t>Klas.budżet.</t>
  </si>
  <si>
    <t>Razem  podwyżki wynagrodzeń</t>
  </si>
  <si>
    <t>Podstawa  do regulacji</t>
  </si>
  <si>
    <t>Szkoła w Chełmży</t>
  </si>
  <si>
    <t xml:space="preserve">Szkoła w Gronowie </t>
  </si>
  <si>
    <t xml:space="preserve">Pozostała działalność </t>
  </si>
  <si>
    <t xml:space="preserve">Szkoła Muzyczna w Chełmży </t>
  </si>
  <si>
    <t xml:space="preserve">Placówki opiekuńczo - wychowawcze </t>
  </si>
  <si>
    <t>( rezerwa )</t>
  </si>
  <si>
    <t>DPS</t>
  </si>
  <si>
    <t>PCPR</t>
  </si>
  <si>
    <t>Interwencja kryzysowa</t>
  </si>
  <si>
    <t xml:space="preserve">Zespoły ds. orzekania o stopniu niepełnosprawności </t>
  </si>
  <si>
    <t>PUP</t>
  </si>
  <si>
    <t xml:space="preserve">RAZEM </t>
  </si>
  <si>
    <t xml:space="preserve">Szkoła specjalna </t>
  </si>
  <si>
    <t>PPP-Chełmża</t>
  </si>
  <si>
    <t xml:space="preserve">Internat </t>
  </si>
  <si>
    <t xml:space="preserve">Regulacja wynagrodzeń  w jednostkach Powiatu Toruńskiego  od 1 lipca 2002 roku </t>
  </si>
  <si>
    <t xml:space="preserve">OśWIATA I WYCHOWANIE </t>
  </si>
  <si>
    <t xml:space="preserve">OPIEKA SPOŁECZNA </t>
  </si>
  <si>
    <t xml:space="preserve">EDUKACYJNA  OPIEKA  WYCHOWAWCZA </t>
  </si>
  <si>
    <t xml:space="preserve">Zakup  usług  pozostałych </t>
  </si>
  <si>
    <t>POMOC SPOŁECZNA</t>
  </si>
  <si>
    <t xml:space="preserve">Placówki Opiekuńczo-Wychowawcze </t>
  </si>
  <si>
    <t>Świadczenia społeczne</t>
  </si>
  <si>
    <t>Zakup środków żywności</t>
  </si>
  <si>
    <t>Zakup leków i materiałów medycznych</t>
  </si>
  <si>
    <t>Domy pomocy społecznej</t>
  </si>
  <si>
    <t>Zakup usług zdrowotnych</t>
  </si>
  <si>
    <t xml:space="preserve">zakup  usług  pozostałych </t>
  </si>
  <si>
    <t>Realizacja PCPR</t>
  </si>
  <si>
    <t>Rodziny zastępcze</t>
  </si>
  <si>
    <t>POZOSTAŁE ZADANIA W ZAKRESIE POLITYKI SPOŁECZNEJ</t>
  </si>
  <si>
    <t>Zespoły do spraw orzekania o niepełnosprawności</t>
  </si>
  <si>
    <t>OŚWIATA I WYCHOWANIE</t>
  </si>
  <si>
    <t>Szkoła podstawowa  specjalna</t>
  </si>
  <si>
    <t>Składki na ubezpieczenie społeczne</t>
  </si>
  <si>
    <t>Gimnazja specjalne</t>
  </si>
  <si>
    <t xml:space="preserve">  </t>
  </si>
  <si>
    <t>Licea ogólnokształcące</t>
  </si>
  <si>
    <t>Dotacja podmiotowa z budżetu dla niepublicznej szkoły lub innej placówki oświatowo - wychowawczej</t>
  </si>
  <si>
    <t>Szkoły  zawodowe</t>
  </si>
  <si>
    <t>Szkoły artystyczne</t>
  </si>
  <si>
    <t>Szkoły zawodowe specjalne</t>
  </si>
  <si>
    <t>Dokształcanie i doskonalenie nauczycieli</t>
  </si>
  <si>
    <t xml:space="preserve">Dotacje celowe przekazane gminie lub  miastu  stołecznemu  Warszawie  na zadania bieżące realizowane na podstawie porozumień między jednostkami samorządu terytorialnego </t>
  </si>
  <si>
    <t>EDUKACYJNA OPIEKA WYCHOWAWCZA</t>
  </si>
  <si>
    <t>Świetlice szkolne</t>
  </si>
  <si>
    <t>Dotacje celowe przekazane gminie na zadania bieżące realizowane na podstawie  porozumień (umów) p.jednostkami samorządu terytorialnego</t>
  </si>
  <si>
    <t xml:space="preserve">Internaty i bursy szkolne </t>
  </si>
  <si>
    <t xml:space="preserve">Pomoc materialna dla uczniów </t>
  </si>
  <si>
    <t>KULTURA I OCHRONA DZIEDZICTWA NARODOWEGO</t>
  </si>
  <si>
    <t>WYDATKI BUDŻETOWE NA ROK 2005 - PLAN</t>
  </si>
  <si>
    <t xml:space="preserve">Szkolnictwo  wyższe </t>
  </si>
  <si>
    <t xml:space="preserve">Pomoc  materialna  dla  studentów </t>
  </si>
  <si>
    <t xml:space="preserve">Powiatowe urzędy pracy </t>
  </si>
  <si>
    <t xml:space="preserve">Poradnie psychologiczno -pedagogiczne, w  tym  poradnie  specjalistyczne </t>
  </si>
  <si>
    <t>Powiatowe centra pomocy rodzinie</t>
  </si>
  <si>
    <t xml:space="preserve">Wydatki na  zakupy   inwestycyjne  jednostek  budżetowych </t>
  </si>
  <si>
    <t>Wydatki osobowe niezaliczone do wynagrodzeń</t>
  </si>
  <si>
    <t xml:space="preserve">Wydatki  inwestycyjne  jednostek  budżetowych </t>
  </si>
  <si>
    <t xml:space="preserve">Administracja  publiczna </t>
  </si>
  <si>
    <t xml:space="preserve">Zakup  usług  przez  jednostki  samorządu  terytorialnego  od  innych  jednostek  samorządu  terytorialnego </t>
  </si>
  <si>
    <t xml:space="preserve">Wynagrodzenia  bezosobowe </t>
  </si>
  <si>
    <t>Wynagrodzenie  bezosobowe</t>
  </si>
  <si>
    <t>Wynagrodzenia  bezosobowe</t>
  </si>
  <si>
    <t xml:space="preserve">Stypendia  oraz  inne formy pomocy dla uczniów </t>
  </si>
  <si>
    <t xml:space="preserve">Zwiększenia </t>
  </si>
  <si>
    <t xml:space="preserve">Zmniejszenia </t>
  </si>
  <si>
    <t xml:space="preserve">Plan  po  zmianach </t>
  </si>
  <si>
    <t xml:space="preserve">Załącznik  nr  2  do  uchwały Rady   Powiatu  Toruńskiego </t>
  </si>
  <si>
    <t>w  sprawie  Budżetu  Powiatu  Toruńskiego  na  rok  2005  .</t>
  </si>
  <si>
    <t xml:space="preserve">Pomoc   dla  repatriantów </t>
  </si>
  <si>
    <t xml:space="preserve">Zakup  usług  dostępu  do  sieci  Internet </t>
  </si>
  <si>
    <t xml:space="preserve">Ośrodki  wsparcia </t>
  </si>
  <si>
    <t xml:space="preserve">Zwrot  dotacji  wykorzystanych  niezgodnie z  przeznaczeniem  lub  pobranych w  nadmiernej  wysokości </t>
  </si>
  <si>
    <t>STAN NA  DZIEŃ  23.11 .2005   R.</t>
  </si>
  <si>
    <t xml:space="preserve">Budżet  2005 </t>
  </si>
  <si>
    <t xml:space="preserve">OPRACOWANIA  GEODEZYJNE  I  KARTOGRAFICZNE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</si>
</sst>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</numFmts>
  <fonts count="18">
    <font>
      <sz val="10"/>
      <name val="Arial CE"/>
      <family val="0"/>
    </font>
    <font>
      <sz val="8"/>
      <name val="Arial CE"/>
      <family val="2"/>
    </font>
    <font>
      <b/>
      <u val="single"/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u val="single"/>
      <sz val="11"/>
      <name val="Arial CE"/>
      <family val="0"/>
    </font>
    <font>
      <u val="single"/>
      <sz val="11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u val="single"/>
      <sz val="9"/>
      <name val="Arial CE"/>
      <family val="0"/>
    </font>
    <font>
      <b/>
      <sz val="7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3" fontId="1" fillId="0" borderId="0" xfId="0" applyNumberFormat="1" applyFont="1" applyBorder="1" applyAlignment="1">
      <alignment vertical="center" shrinkToFit="1"/>
    </xf>
    <xf numFmtId="0" fontId="0" fillId="0" borderId="0" xfId="0" applyAlignment="1">
      <alignment vertical="center"/>
    </xf>
    <xf numFmtId="1" fontId="1" fillId="0" borderId="0" xfId="0" applyNumberFormat="1" applyFont="1" applyBorder="1" applyAlignment="1">
      <alignment horizontal="right" vertical="center" wrapText="1" shrinkToFit="1"/>
    </xf>
    <xf numFmtId="1" fontId="0" fillId="0" borderId="0" xfId="0" applyNumberFormat="1" applyAlignment="1">
      <alignment horizontal="right" vertical="center" wrapText="1"/>
    </xf>
    <xf numFmtId="3" fontId="0" fillId="0" borderId="1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 vertical="center" wrapText="1" shrinkToFit="1"/>
    </xf>
    <xf numFmtId="3" fontId="3" fillId="0" borderId="3" xfId="0" applyNumberFormat="1" applyFont="1" applyBorder="1" applyAlignment="1">
      <alignment horizontal="center" vertical="center" shrinkToFit="1"/>
    </xf>
    <xf numFmtId="3" fontId="1" fillId="0" borderId="3" xfId="0" applyNumberFormat="1" applyFont="1" applyBorder="1" applyAlignment="1">
      <alignment/>
    </xf>
    <xf numFmtId="3" fontId="2" fillId="0" borderId="1" xfId="0" applyNumberFormat="1" applyFont="1" applyBorder="1" applyAlignment="1">
      <alignment vertical="center" wrapText="1" shrinkToFit="1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vertical="center" shrinkToFi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3" fontId="0" fillId="0" borderId="2" xfId="0" applyNumberFormat="1" applyBorder="1" applyAlignment="1">
      <alignment/>
    </xf>
    <xf numFmtId="3" fontId="4" fillId="0" borderId="2" xfId="0" applyNumberFormat="1" applyFont="1" applyBorder="1" applyAlignment="1">
      <alignment/>
    </xf>
    <xf numFmtId="0" fontId="8" fillId="0" borderId="0" xfId="0" applyFont="1" applyAlignment="1">
      <alignment vertical="center"/>
    </xf>
    <xf numFmtId="3" fontId="8" fillId="0" borderId="0" xfId="0" applyNumberFormat="1" applyFont="1" applyBorder="1" applyAlignment="1">
      <alignment vertical="center" shrinkToFit="1"/>
    </xf>
    <xf numFmtId="3" fontId="8" fillId="0" borderId="2" xfId="0" applyNumberFormat="1" applyFont="1" applyBorder="1" applyAlignment="1">
      <alignment horizontal="left" vertical="center" wrapText="1" shrinkToFit="1"/>
    </xf>
    <xf numFmtId="1" fontId="8" fillId="0" borderId="1" xfId="0" applyNumberFormat="1" applyFont="1" applyBorder="1" applyAlignment="1">
      <alignment horizontal="left" vertical="center" wrapText="1" shrinkToFit="1"/>
    </xf>
    <xf numFmtId="3" fontId="8" fillId="0" borderId="1" xfId="0" applyNumberFormat="1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left" wrapText="1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vertical="center" wrapText="1" shrinkToFit="1"/>
    </xf>
    <xf numFmtId="3" fontId="8" fillId="0" borderId="2" xfId="0" applyNumberFormat="1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 shrinkToFit="1"/>
    </xf>
    <xf numFmtId="1" fontId="11" fillId="0" borderId="1" xfId="0" applyNumberFormat="1" applyFont="1" applyBorder="1" applyAlignment="1">
      <alignment horizontal="left" vertical="center" wrapText="1" shrinkToFit="1"/>
    </xf>
    <xf numFmtId="3" fontId="11" fillId="0" borderId="1" xfId="0" applyNumberFormat="1" applyFont="1" applyBorder="1" applyAlignment="1">
      <alignment horizontal="left" vertical="center" wrapText="1" shrinkToFi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" fontId="0" fillId="0" borderId="2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 shrinkToFit="1"/>
    </xf>
    <xf numFmtId="1" fontId="4" fillId="0" borderId="1" xfId="0" applyNumberFormat="1" applyFont="1" applyBorder="1" applyAlignment="1">
      <alignment horizontal="right" vertical="center" shrinkToFit="1"/>
    </xf>
    <xf numFmtId="1" fontId="0" fillId="0" borderId="1" xfId="0" applyNumberFormat="1" applyFont="1" applyBorder="1" applyAlignment="1">
      <alignment horizontal="right" vertical="center" shrinkToFit="1"/>
    </xf>
    <xf numFmtId="1" fontId="4" fillId="0" borderId="1" xfId="0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wrapText="1"/>
    </xf>
    <xf numFmtId="1" fontId="4" fillId="0" borderId="1" xfId="0" applyNumberFormat="1" applyFont="1" applyBorder="1" applyAlignment="1">
      <alignment horizontal="right" vertical="center" wrapText="1" shrinkToFit="1"/>
    </xf>
    <xf numFmtId="1" fontId="5" fillId="0" borderId="1" xfId="0" applyNumberFormat="1" applyFont="1" applyBorder="1" applyAlignment="1">
      <alignment horizontal="right" vertical="center" wrapText="1" shrinkToFit="1"/>
    </xf>
    <xf numFmtId="1" fontId="0" fillId="0" borderId="1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left" vertical="center" wrapText="1" shrinkToFit="1"/>
    </xf>
    <xf numFmtId="3" fontId="12" fillId="0" borderId="0" xfId="0" applyNumberFormat="1" applyFont="1" applyAlignment="1">
      <alignment horizontal="left" vertical="center" wrapText="1"/>
    </xf>
    <xf numFmtId="3" fontId="13" fillId="0" borderId="4" xfId="0" applyNumberFormat="1" applyFont="1" applyBorder="1" applyAlignment="1">
      <alignment vertical="center" wrapText="1" shrinkToFit="1"/>
    </xf>
    <xf numFmtId="3" fontId="13" fillId="0" borderId="5" xfId="0" applyNumberFormat="1" applyFont="1" applyBorder="1" applyAlignment="1">
      <alignment/>
    </xf>
    <xf numFmtId="3" fontId="13" fillId="0" borderId="6" xfId="0" applyNumberFormat="1" applyFont="1" applyBorder="1" applyAlignment="1">
      <alignment/>
    </xf>
    <xf numFmtId="0" fontId="12" fillId="0" borderId="6" xfId="0" applyFont="1" applyBorder="1" applyAlignment="1">
      <alignment/>
    </xf>
    <xf numFmtId="0" fontId="13" fillId="0" borderId="6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" xfId="0" applyFont="1" applyBorder="1" applyAlignment="1">
      <alignment/>
    </xf>
    <xf numFmtId="3" fontId="13" fillId="0" borderId="1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0" fontId="12" fillId="0" borderId="0" xfId="0" applyFont="1" applyAlignment="1">
      <alignment/>
    </xf>
    <xf numFmtId="3" fontId="10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left" wrapText="1"/>
    </xf>
    <xf numFmtId="1" fontId="10" fillId="0" borderId="1" xfId="0" applyNumberFormat="1" applyFont="1" applyBorder="1" applyAlignment="1">
      <alignment horizontal="left" vertical="center" wrapText="1" shrinkToFit="1"/>
    </xf>
    <xf numFmtId="1" fontId="9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shrinkToFit="1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1" fontId="4" fillId="0" borderId="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1" fontId="5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1" fontId="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shrinkToFit="1"/>
    </xf>
    <xf numFmtId="1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shrinkToFit="1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3" fontId="3" fillId="0" borderId="7" xfId="0" applyNumberFormat="1" applyFont="1" applyFill="1" applyBorder="1" applyAlignment="1">
      <alignment horizontal="center" vertical="center" wrapText="1" shrinkToFit="1"/>
    </xf>
    <xf numFmtId="1" fontId="3" fillId="0" borderId="0" xfId="0" applyNumberFormat="1" applyFont="1" applyAlignment="1">
      <alignment horizontal="center" vertical="center" wrapText="1" shrinkToFit="1"/>
    </xf>
    <xf numFmtId="1" fontId="1" fillId="0" borderId="0" xfId="0" applyNumberFormat="1" applyFont="1" applyAlignment="1">
      <alignment horizontal="right" vertical="center" wrapText="1" shrinkToFit="1"/>
    </xf>
    <xf numFmtId="1" fontId="3" fillId="0" borderId="7" xfId="0" applyNumberFormat="1" applyFont="1" applyFill="1" applyBorder="1" applyAlignment="1">
      <alignment vertical="center" wrapText="1" shrinkToFit="1"/>
    </xf>
    <xf numFmtId="1" fontId="1" fillId="0" borderId="0" xfId="0" applyNumberFormat="1" applyFont="1" applyFill="1" applyBorder="1" applyAlignment="1">
      <alignment vertical="center" wrapText="1" shrinkToFit="1"/>
    </xf>
    <xf numFmtId="1" fontId="1" fillId="0" borderId="0" xfId="0" applyNumberFormat="1" applyFont="1" applyAlignment="1">
      <alignment vertical="center" wrapText="1" shrinkToFit="1"/>
    </xf>
    <xf numFmtId="1" fontId="3" fillId="0" borderId="0" xfId="0" applyNumberFormat="1" applyFont="1" applyBorder="1" applyAlignment="1">
      <alignment vertical="center" wrapText="1" shrinkToFit="1"/>
    </xf>
    <xf numFmtId="1" fontId="1" fillId="0" borderId="0" xfId="0" applyNumberFormat="1" applyFont="1" applyBorder="1" applyAlignment="1">
      <alignment vertical="center" wrapText="1" shrinkToFit="1"/>
    </xf>
    <xf numFmtId="1" fontId="2" fillId="0" borderId="0" xfId="0" applyNumberFormat="1" applyFont="1" applyBorder="1" applyAlignment="1">
      <alignment vertical="center" wrapText="1" shrinkToFit="1"/>
    </xf>
    <xf numFmtId="1" fontId="1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" fontId="3" fillId="0" borderId="0" xfId="0" applyNumberFormat="1" applyFont="1" applyAlignment="1">
      <alignment vertical="center" wrapText="1" shrinkToFit="1"/>
    </xf>
    <xf numFmtId="1" fontId="2" fillId="0" borderId="0" xfId="0" applyNumberFormat="1" applyFont="1" applyAlignment="1">
      <alignment vertical="center" wrapText="1" shrinkToFi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 shrinkToFit="1"/>
    </xf>
    <xf numFmtId="3" fontId="4" fillId="0" borderId="7" xfId="0" applyNumberFormat="1" applyFont="1" applyFill="1" applyBorder="1" applyAlignment="1">
      <alignment horizontal="center" vertical="center" wrapText="1" shrinkToFit="1"/>
    </xf>
    <xf numFmtId="3" fontId="5" fillId="0" borderId="0" xfId="0" applyNumberFormat="1" applyFont="1" applyBorder="1" applyAlignment="1">
      <alignment vertical="center" shrinkToFit="1"/>
    </xf>
    <xf numFmtId="3" fontId="4" fillId="0" borderId="0" xfId="0" applyNumberFormat="1" applyFont="1" applyBorder="1" applyAlignment="1">
      <alignment horizontal="right" vertical="center" shrinkToFit="1"/>
    </xf>
    <xf numFmtId="3" fontId="4" fillId="0" borderId="0" xfId="0" applyNumberFormat="1" applyFont="1" applyBorder="1" applyAlignment="1">
      <alignment vertical="center" shrinkToFit="1"/>
    </xf>
    <xf numFmtId="3" fontId="0" fillId="0" borderId="0" xfId="0" applyNumberFormat="1" applyFont="1" applyBorder="1" applyAlignment="1">
      <alignment vertical="center" shrinkToFit="1"/>
    </xf>
    <xf numFmtId="3" fontId="4" fillId="0" borderId="0" xfId="0" applyNumberFormat="1" applyFont="1" applyAlignment="1">
      <alignment vertical="center" shrinkToFit="1"/>
    </xf>
    <xf numFmtId="3" fontId="5" fillId="0" borderId="0" xfId="0" applyNumberFormat="1" applyFont="1" applyAlignment="1">
      <alignment vertical="center" shrinkToFit="1"/>
    </xf>
    <xf numFmtId="3" fontId="4" fillId="0" borderId="0" xfId="0" applyNumberFormat="1" applyFont="1" applyAlignment="1">
      <alignment horizontal="right" vertical="center" shrinkToFit="1"/>
    </xf>
    <xf numFmtId="3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 shrinkToFit="1"/>
    </xf>
    <xf numFmtId="3" fontId="15" fillId="0" borderId="7" xfId="0" applyNumberFormat="1" applyFont="1" applyFill="1" applyBorder="1" applyAlignment="1">
      <alignment horizontal="center" vertical="center" wrapText="1" shrinkToFit="1"/>
    </xf>
    <xf numFmtId="3" fontId="14" fillId="0" borderId="0" xfId="0" applyNumberFormat="1" applyFont="1" applyFill="1" applyBorder="1" applyAlignment="1">
      <alignment vertical="center" shrinkToFit="1"/>
    </xf>
    <xf numFmtId="3" fontId="16" fillId="0" borderId="0" xfId="0" applyNumberFormat="1" applyFont="1" applyBorder="1" applyAlignment="1">
      <alignment vertical="center" shrinkToFit="1"/>
    </xf>
    <xf numFmtId="3" fontId="15" fillId="0" borderId="0" xfId="0" applyNumberFormat="1" applyFont="1" applyBorder="1" applyAlignment="1">
      <alignment vertical="center" shrinkToFit="1"/>
    </xf>
    <xf numFmtId="3" fontId="14" fillId="0" borderId="0" xfId="0" applyNumberFormat="1" applyFont="1" applyBorder="1" applyAlignment="1">
      <alignment vertical="center" shrinkToFit="1"/>
    </xf>
    <xf numFmtId="3" fontId="15" fillId="0" borderId="0" xfId="0" applyNumberFormat="1" applyFont="1" applyAlignment="1">
      <alignment vertical="center" shrinkToFit="1"/>
    </xf>
    <xf numFmtId="3" fontId="16" fillId="0" borderId="0" xfId="0" applyNumberFormat="1" applyFont="1" applyAlignment="1">
      <alignment vertical="center" shrinkToFit="1"/>
    </xf>
    <xf numFmtId="0" fontId="14" fillId="0" borderId="0" xfId="0" applyFont="1" applyAlignment="1">
      <alignment horizontal="right" vertical="center"/>
    </xf>
    <xf numFmtId="3" fontId="15" fillId="0" borderId="0" xfId="0" applyNumberFormat="1" applyFont="1" applyAlignment="1">
      <alignment horizontal="right" vertical="center" shrinkToFit="1"/>
    </xf>
    <xf numFmtId="3" fontId="14" fillId="0" borderId="0" xfId="0" applyNumberFormat="1" applyFont="1" applyAlignment="1">
      <alignment horizontal="right" vertical="center" wrapText="1"/>
    </xf>
    <xf numFmtId="3" fontId="14" fillId="0" borderId="0" xfId="0" applyNumberFormat="1" applyFont="1" applyAlignment="1">
      <alignment horizontal="right" vertical="center" shrinkToFit="1"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 vertical="center" wrapText="1" shrinkToFit="1"/>
    </xf>
    <xf numFmtId="3" fontId="0" fillId="0" borderId="0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horizontal="center" vertical="center"/>
    </xf>
    <xf numFmtId="1" fontId="0" fillId="0" borderId="0" xfId="0" applyNumberFormat="1" applyFont="1" applyAlignment="1">
      <alignment vertical="center" wrapText="1" shrinkToFit="1"/>
    </xf>
    <xf numFmtId="3" fontId="5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vertical="center" shrinkToFit="1"/>
    </xf>
    <xf numFmtId="3" fontId="0" fillId="0" borderId="0" xfId="0" applyNumberFormat="1" applyFont="1" applyBorder="1" applyAlignment="1">
      <alignment vertical="center" shrinkToFit="1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Font="1" applyAlignment="1">
      <alignment horizontal="right" vertical="center" shrinkToFit="1"/>
    </xf>
    <xf numFmtId="1" fontId="17" fillId="0" borderId="0" xfId="0" applyNumberFormat="1" applyFont="1" applyBorder="1" applyAlignment="1">
      <alignment vertical="center" wrapText="1" shrinkToFit="1"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354"/>
  <sheetViews>
    <sheetView tabSelected="1" showOutlineSymbols="0" workbookViewId="0" topLeftCell="A1">
      <selection activeCell="C25" sqref="C25"/>
    </sheetView>
  </sheetViews>
  <sheetFormatPr defaultColWidth="9.00390625" defaultRowHeight="12.75" outlineLevelRow="2" outlineLevelCol="1"/>
  <cols>
    <col min="1" max="1" width="4.625" style="101" bestFit="1" customWidth="1"/>
    <col min="2" max="3" width="7.75390625" style="101" bestFit="1" customWidth="1"/>
    <col min="4" max="4" width="27.125" style="117" customWidth="1"/>
    <col min="5" max="5" width="12.25390625" style="120" customWidth="1" outlineLevel="1"/>
    <col min="6" max="6" width="7.75390625" style="130" bestFit="1" customWidth="1" outlineLevel="1"/>
    <col min="7" max="7" width="8.25390625" style="130" bestFit="1" customWidth="1" outlineLevel="1"/>
    <col min="8" max="8" width="10.125" style="85" bestFit="1" customWidth="1"/>
    <col min="9" max="16384" width="9.125" style="85" customWidth="1"/>
  </cols>
  <sheetData>
    <row r="1" spans="1:3" ht="14.25">
      <c r="A1" s="67"/>
      <c r="B1" s="155" t="s">
        <v>103</v>
      </c>
      <c r="C1" s="89"/>
    </row>
    <row r="2" spans="1:3" ht="14.25">
      <c r="A2" s="89"/>
      <c r="B2" s="155" t="s">
        <v>104</v>
      </c>
      <c r="C2" s="89"/>
    </row>
    <row r="3" spans="1:4" ht="12.75">
      <c r="A3" s="89"/>
      <c r="B3" s="89"/>
      <c r="C3" s="89"/>
      <c r="D3" s="118"/>
    </row>
    <row r="4" spans="1:4" ht="12.75">
      <c r="A4" s="89"/>
      <c r="B4" s="89"/>
      <c r="C4" s="89"/>
      <c r="D4" s="118" t="s">
        <v>109</v>
      </c>
    </row>
    <row r="5" spans="1:7" ht="23.25" thickBot="1">
      <c r="A5" s="90"/>
      <c r="B5" s="68"/>
      <c r="C5" s="69"/>
      <c r="D5" s="105" t="s">
        <v>85</v>
      </c>
      <c r="E5" s="121"/>
      <c r="F5" s="131"/>
      <c r="G5" s="131"/>
    </row>
    <row r="6" spans="1:7" ht="13.5" hidden="1" thickBot="1">
      <c r="A6" s="90"/>
      <c r="B6" s="68"/>
      <c r="C6" s="69"/>
      <c r="D6" s="106"/>
      <c r="E6" s="121"/>
      <c r="F6" s="131"/>
      <c r="G6" s="131"/>
    </row>
    <row r="7" spans="1:8" s="91" customFormat="1" ht="26.25" thickBot="1">
      <c r="A7" s="71" t="s">
        <v>0</v>
      </c>
      <c r="B7" s="71" t="s">
        <v>1</v>
      </c>
      <c r="C7" s="72" t="s">
        <v>2</v>
      </c>
      <c r="D7" s="107" t="s">
        <v>3</v>
      </c>
      <c r="E7" s="122" t="s">
        <v>110</v>
      </c>
      <c r="F7" s="132" t="s">
        <v>100</v>
      </c>
      <c r="G7" s="132" t="s">
        <v>101</v>
      </c>
      <c r="H7" s="104" t="s">
        <v>102</v>
      </c>
    </row>
    <row r="8" spans="1:7" ht="12.75" hidden="1">
      <c r="A8" s="92"/>
      <c r="B8" s="92"/>
      <c r="C8" s="93"/>
      <c r="D8" s="108"/>
      <c r="E8" s="149"/>
      <c r="F8" s="133"/>
      <c r="G8" s="133"/>
    </row>
    <row r="9" spans="1:8" s="94" customFormat="1" ht="12.75">
      <c r="A9" s="73">
        <v>600</v>
      </c>
      <c r="B9" s="73"/>
      <c r="C9" s="74"/>
      <c r="D9" s="112" t="s">
        <v>6</v>
      </c>
      <c r="E9" s="123">
        <f>E11</f>
        <v>0</v>
      </c>
      <c r="F9" s="134">
        <f>F11</f>
        <v>260738</v>
      </c>
      <c r="G9" s="134">
        <f>G11</f>
        <v>693190</v>
      </c>
      <c r="H9" s="119">
        <f>E9+F9-G9</f>
        <v>-432452</v>
      </c>
    </row>
    <row r="10" spans="1:7" ht="12.75">
      <c r="A10" s="95"/>
      <c r="B10" s="95"/>
      <c r="C10" s="96"/>
      <c r="D10" s="111"/>
      <c r="E10" s="150"/>
      <c r="F10" s="136"/>
      <c r="G10" s="136"/>
    </row>
    <row r="11" spans="1:8" ht="12.75">
      <c r="A11" s="77"/>
      <c r="B11" s="77">
        <v>60014</v>
      </c>
      <c r="C11" s="78"/>
      <c r="D11" s="110" t="s">
        <v>7</v>
      </c>
      <c r="E11" s="150"/>
      <c r="F11" s="126">
        <f>SUM(F13:F22)</f>
        <v>260738</v>
      </c>
      <c r="G11" s="126">
        <f>SUM(G13:G22)</f>
        <v>693190</v>
      </c>
      <c r="H11" s="119">
        <f>E11+F11-G11</f>
        <v>-432452</v>
      </c>
    </row>
    <row r="12" spans="1:7" ht="12.75" outlineLevel="1">
      <c r="A12" s="97"/>
      <c r="B12" s="97"/>
      <c r="C12" s="100"/>
      <c r="D12" s="111"/>
      <c r="E12" s="150"/>
      <c r="F12" s="136"/>
      <c r="G12" s="136"/>
    </row>
    <row r="13" spans="1:8" ht="22.5" outlineLevel="1">
      <c r="A13" s="79"/>
      <c r="B13" s="79"/>
      <c r="C13" s="80">
        <v>4010</v>
      </c>
      <c r="D13" s="109" t="s">
        <v>9</v>
      </c>
      <c r="E13" s="121">
        <f>406000*103%</f>
        <v>418180</v>
      </c>
      <c r="F13" s="131">
        <v>48600</v>
      </c>
      <c r="G13" s="131"/>
      <c r="H13" s="119">
        <f>E13+F13-G13</f>
        <v>466780</v>
      </c>
    </row>
    <row r="14" spans="1:8" ht="12.75" outlineLevel="1">
      <c r="A14" s="79"/>
      <c r="B14" s="79"/>
      <c r="C14" s="80"/>
      <c r="D14" s="109"/>
      <c r="E14" s="121"/>
      <c r="F14" s="131"/>
      <c r="G14" s="131"/>
      <c r="H14" s="119"/>
    </row>
    <row r="15" spans="1:8" ht="12.75" outlineLevel="1">
      <c r="A15" s="79"/>
      <c r="B15" s="79"/>
      <c r="C15" s="69">
        <v>4110</v>
      </c>
      <c r="D15" s="109" t="s">
        <v>11</v>
      </c>
      <c r="E15" s="121">
        <v>76500</v>
      </c>
      <c r="F15" s="131">
        <v>8570</v>
      </c>
      <c r="G15" s="131"/>
      <c r="H15" s="119">
        <f>E15+F15-G15</f>
        <v>85070</v>
      </c>
    </row>
    <row r="16" spans="1:8" ht="12.75" outlineLevel="1">
      <c r="A16" s="79"/>
      <c r="B16" s="79"/>
      <c r="C16" s="69"/>
      <c r="D16" s="109" t="s">
        <v>4</v>
      </c>
      <c r="E16" s="121"/>
      <c r="F16" s="131"/>
      <c r="G16" s="131"/>
      <c r="H16" s="119"/>
    </row>
    <row r="17" spans="1:8" ht="22.5" outlineLevel="1">
      <c r="A17" s="79"/>
      <c r="B17" s="79"/>
      <c r="C17" s="80">
        <v>6050</v>
      </c>
      <c r="D17" s="113" t="s">
        <v>93</v>
      </c>
      <c r="E17" s="121">
        <v>712000</v>
      </c>
      <c r="F17" s="131"/>
      <c r="G17" s="131">
        <f>62847+140000</f>
        <v>202847</v>
      </c>
      <c r="H17" s="119">
        <f>E17+F17-G17</f>
        <v>509153</v>
      </c>
    </row>
    <row r="18" spans="1:8" ht="12.75" outlineLevel="1">
      <c r="A18" s="79"/>
      <c r="B18" s="79"/>
      <c r="C18" s="80"/>
      <c r="D18" s="113"/>
      <c r="E18" s="121"/>
      <c r="F18" s="131"/>
      <c r="G18" s="131"/>
      <c r="H18" s="119"/>
    </row>
    <row r="19" spans="1:8" ht="22.5" outlineLevel="1">
      <c r="A19" s="79"/>
      <c r="B19" s="79"/>
      <c r="C19" s="80">
        <v>6058</v>
      </c>
      <c r="D19" s="113" t="s">
        <v>93</v>
      </c>
      <c r="E19" s="121">
        <v>850616</v>
      </c>
      <c r="F19" s="131"/>
      <c r="G19" s="131">
        <v>294206</v>
      </c>
      <c r="H19" s="119">
        <f>E19+F19-G19</f>
        <v>556410</v>
      </c>
    </row>
    <row r="20" spans="1:8" ht="12.75" outlineLevel="1">
      <c r="A20" s="79"/>
      <c r="B20" s="79"/>
      <c r="C20" s="80"/>
      <c r="D20" s="113"/>
      <c r="E20" s="121"/>
      <c r="F20" s="131"/>
      <c r="G20" s="131"/>
      <c r="H20" s="119"/>
    </row>
    <row r="21" spans="1:8" ht="22.5" outlineLevel="1">
      <c r="A21" s="79"/>
      <c r="B21" s="79"/>
      <c r="C21" s="80">
        <v>6059</v>
      </c>
      <c r="D21" s="113" t="s">
        <v>93</v>
      </c>
      <c r="E21" s="121">
        <v>567077</v>
      </c>
      <c r="F21" s="131">
        <f>62847+140000+721</f>
        <v>203568</v>
      </c>
      <c r="G21" s="131">
        <f>49034+147103</f>
        <v>196137</v>
      </c>
      <c r="H21" s="119">
        <f>E21+F21-G21</f>
        <v>574508</v>
      </c>
    </row>
    <row r="22" spans="1:8" ht="12.75" hidden="1" outlineLevel="1">
      <c r="A22" s="79"/>
      <c r="B22" s="79"/>
      <c r="C22" s="80"/>
      <c r="D22" s="113"/>
      <c r="E22" s="121"/>
      <c r="F22" s="131"/>
      <c r="G22" s="131"/>
      <c r="H22" s="119"/>
    </row>
    <row r="23" spans="1:8" ht="12.75">
      <c r="A23" s="97"/>
      <c r="B23" s="97"/>
      <c r="C23" s="100"/>
      <c r="D23" s="111"/>
      <c r="E23" s="150"/>
      <c r="F23" s="136"/>
      <c r="G23" s="136"/>
      <c r="H23" s="119"/>
    </row>
    <row r="24" spans="1:8" s="94" customFormat="1" ht="12.75">
      <c r="A24" s="73">
        <v>700</v>
      </c>
      <c r="B24" s="73"/>
      <c r="C24" s="74"/>
      <c r="D24" s="112" t="s">
        <v>19</v>
      </c>
      <c r="E24" s="123">
        <f>E26</f>
        <v>0</v>
      </c>
      <c r="F24" s="134">
        <f>F26</f>
        <v>5000</v>
      </c>
      <c r="G24" s="134">
        <f>G26</f>
        <v>0</v>
      </c>
      <c r="H24" s="119">
        <f>E24+F24-G24</f>
        <v>5000</v>
      </c>
    </row>
    <row r="25" spans="1:8" ht="12.75">
      <c r="A25" s="95"/>
      <c r="B25" s="95"/>
      <c r="C25" s="96"/>
      <c r="D25" s="111"/>
      <c r="E25" s="150"/>
      <c r="F25" s="136"/>
      <c r="G25" s="136"/>
      <c r="H25" s="119"/>
    </row>
    <row r="26" spans="1:8" s="91" customFormat="1" ht="22.5">
      <c r="A26" s="77"/>
      <c r="B26" s="77">
        <v>70005</v>
      </c>
      <c r="C26" s="78"/>
      <c r="D26" s="110" t="s">
        <v>20</v>
      </c>
      <c r="E26" s="125"/>
      <c r="F26" s="125">
        <f>SUM(F28:F28)</f>
        <v>5000</v>
      </c>
      <c r="G26" s="125">
        <f>SUM(G28:G28)</f>
        <v>0</v>
      </c>
      <c r="H26" s="119">
        <f>E26+F26-G26</f>
        <v>5000</v>
      </c>
    </row>
    <row r="27" spans="1:8" s="91" customFormat="1" ht="12.75">
      <c r="A27" s="77"/>
      <c r="B27" s="77"/>
      <c r="C27" s="78"/>
      <c r="D27" s="110"/>
      <c r="E27" s="125"/>
      <c r="F27" s="135"/>
      <c r="G27" s="135"/>
      <c r="H27" s="119"/>
    </row>
    <row r="28" spans="1:8" ht="12.75" outlineLevel="1">
      <c r="A28" s="97"/>
      <c r="B28" s="97"/>
      <c r="C28" s="100">
        <v>4300</v>
      </c>
      <c r="D28" s="109" t="s">
        <v>54</v>
      </c>
      <c r="E28" s="150">
        <v>45730</v>
      </c>
      <c r="F28" s="136">
        <v>5000</v>
      </c>
      <c r="G28" s="136"/>
      <c r="H28" s="119">
        <f>E28+F28-G28</f>
        <v>50730</v>
      </c>
    </row>
    <row r="29" spans="1:8" ht="12.75" outlineLevel="1">
      <c r="A29" s="97"/>
      <c r="B29" s="97"/>
      <c r="C29" s="100"/>
      <c r="D29" s="109"/>
      <c r="E29" s="150"/>
      <c r="F29" s="136"/>
      <c r="G29" s="136"/>
      <c r="H29" s="119"/>
    </row>
    <row r="30" spans="1:8" s="94" customFormat="1" ht="12.75">
      <c r="A30" s="73">
        <v>710</v>
      </c>
      <c r="B30" s="73"/>
      <c r="C30" s="74"/>
      <c r="D30" s="112" t="s">
        <v>22</v>
      </c>
      <c r="E30" s="123">
        <f>E32</f>
        <v>0</v>
      </c>
      <c r="F30" s="123">
        <f>F32</f>
        <v>3000</v>
      </c>
      <c r="G30" s="123">
        <f>G32</f>
        <v>0</v>
      </c>
      <c r="H30" s="119">
        <f>E30+F30-G30</f>
        <v>3000</v>
      </c>
    </row>
    <row r="31" spans="1:8" ht="12.75">
      <c r="A31" s="95"/>
      <c r="B31" s="95"/>
      <c r="C31" s="96"/>
      <c r="D31" s="111"/>
      <c r="E31" s="150"/>
      <c r="F31" s="136"/>
      <c r="G31" s="136"/>
      <c r="H31" s="119"/>
    </row>
    <row r="32" spans="1:8" s="91" customFormat="1" ht="18">
      <c r="A32" s="77"/>
      <c r="B32" s="77">
        <v>71014</v>
      </c>
      <c r="C32" s="78"/>
      <c r="D32" s="154" t="s">
        <v>111</v>
      </c>
      <c r="E32" s="125"/>
      <c r="F32" s="135">
        <f>SUM(F33:F34)</f>
        <v>3000</v>
      </c>
      <c r="G32" s="135">
        <f>SUM(G33:G34)</f>
        <v>0</v>
      </c>
      <c r="H32" s="119">
        <f>E32+F32-G32</f>
        <v>3000</v>
      </c>
    </row>
    <row r="33" spans="1:8" ht="12.75" outlineLevel="1">
      <c r="A33" s="98"/>
      <c r="B33" s="98"/>
      <c r="C33" s="99"/>
      <c r="D33" s="111"/>
      <c r="E33" s="150"/>
      <c r="F33" s="136"/>
      <c r="G33" s="136"/>
      <c r="H33" s="119"/>
    </row>
    <row r="34" spans="1:8" ht="12.75" outlineLevel="1">
      <c r="A34" s="97"/>
      <c r="B34" s="97"/>
      <c r="C34" s="100">
        <v>4300</v>
      </c>
      <c r="D34" s="109" t="s">
        <v>54</v>
      </c>
      <c r="E34" s="150">
        <v>1000</v>
      </c>
      <c r="F34" s="136">
        <v>3000</v>
      </c>
      <c r="G34" s="136"/>
      <c r="H34" s="119">
        <f>E34+F34-G34</f>
        <v>4000</v>
      </c>
    </row>
    <row r="35" spans="1:8" ht="12.75">
      <c r="A35" s="97"/>
      <c r="B35" s="97"/>
      <c r="C35" s="100"/>
      <c r="D35" s="111"/>
      <c r="E35" s="150"/>
      <c r="F35" s="136"/>
      <c r="G35" s="136"/>
      <c r="H35" s="119"/>
    </row>
    <row r="36" spans="1:8" s="94" customFormat="1" ht="12.75">
      <c r="A36" s="89"/>
      <c r="B36" s="81">
        <v>750</v>
      </c>
      <c r="C36" s="81"/>
      <c r="D36" s="114" t="s">
        <v>94</v>
      </c>
      <c r="E36" s="123">
        <f>E38</f>
        <v>0</v>
      </c>
      <c r="F36" s="123">
        <f>F38</f>
        <v>11000</v>
      </c>
      <c r="G36" s="123">
        <f>G38</f>
        <v>2000</v>
      </c>
      <c r="H36" s="119">
        <f>E36+F36-G36</f>
        <v>9000</v>
      </c>
    </row>
    <row r="37" spans="5:8" ht="12.75" outlineLevel="1">
      <c r="E37" s="150"/>
      <c r="F37" s="136"/>
      <c r="G37" s="136"/>
      <c r="H37" s="119"/>
    </row>
    <row r="38" spans="1:8" s="91" customFormat="1" ht="12.75" outlineLevel="1">
      <c r="A38" s="77"/>
      <c r="B38" s="77">
        <v>75020</v>
      </c>
      <c r="C38" s="78"/>
      <c r="D38" s="110" t="s">
        <v>27</v>
      </c>
      <c r="E38" s="125"/>
      <c r="F38" s="125">
        <f>SUM(F40:F46)</f>
        <v>11000</v>
      </c>
      <c r="G38" s="125">
        <f>SUM(G40:G46)</f>
        <v>2000</v>
      </c>
      <c r="H38" s="119">
        <f>E38+F38-G38</f>
        <v>9000</v>
      </c>
    </row>
    <row r="39" spans="1:8" ht="12.75" outlineLevel="2">
      <c r="A39" s="98"/>
      <c r="B39" s="98"/>
      <c r="C39" s="99"/>
      <c r="D39" s="111"/>
      <c r="E39" s="121"/>
      <c r="F39" s="131"/>
      <c r="G39" s="131"/>
      <c r="H39" s="119"/>
    </row>
    <row r="40" spans="1:8" ht="45" outlineLevel="2">
      <c r="A40" s="97"/>
      <c r="B40" s="97"/>
      <c r="C40" s="100">
        <v>2910</v>
      </c>
      <c r="D40" s="111" t="s">
        <v>108</v>
      </c>
      <c r="E40" s="150">
        <v>2000</v>
      </c>
      <c r="F40" s="136"/>
      <c r="G40" s="136">
        <v>2000</v>
      </c>
      <c r="H40" s="119">
        <f>E40+F40-G40</f>
        <v>0</v>
      </c>
    </row>
    <row r="41" spans="1:8" ht="12.75" outlineLevel="2">
      <c r="A41" s="79"/>
      <c r="B41" s="79"/>
      <c r="C41" s="69">
        <v>4177</v>
      </c>
      <c r="D41" s="109" t="s">
        <v>96</v>
      </c>
      <c r="E41" s="121"/>
      <c r="F41" s="131">
        <v>2500</v>
      </c>
      <c r="G41" s="131"/>
      <c r="H41" s="119">
        <f>E41+F41-G41</f>
        <v>2500</v>
      </c>
    </row>
    <row r="42" spans="1:8" ht="12.75" outlineLevel="2">
      <c r="A42" s="79"/>
      <c r="B42" s="79"/>
      <c r="C42" s="69"/>
      <c r="D42" s="109"/>
      <c r="E42" s="121"/>
      <c r="F42" s="131"/>
      <c r="G42" s="131"/>
      <c r="H42" s="119"/>
    </row>
    <row r="43" spans="1:8" ht="12.75" outlineLevel="2">
      <c r="A43" s="79"/>
      <c r="B43" s="79"/>
      <c r="C43" s="69">
        <v>4217</v>
      </c>
      <c r="D43" s="109" t="s">
        <v>5</v>
      </c>
      <c r="E43" s="121"/>
      <c r="F43" s="131">
        <v>4500</v>
      </c>
      <c r="G43" s="131"/>
      <c r="H43" s="119">
        <f>E43+F43-G43</f>
        <v>4500</v>
      </c>
    </row>
    <row r="44" spans="1:8" ht="12.75" outlineLevel="2">
      <c r="A44" s="79"/>
      <c r="B44" s="79"/>
      <c r="C44" s="69"/>
      <c r="D44" s="109"/>
      <c r="E44" s="121"/>
      <c r="F44" s="131"/>
      <c r="G44" s="131"/>
      <c r="H44" s="119"/>
    </row>
    <row r="45" spans="1:8" ht="12.75" outlineLevel="2">
      <c r="A45" s="79"/>
      <c r="B45" s="79"/>
      <c r="C45" s="69">
        <v>4307</v>
      </c>
      <c r="D45" s="109" t="s">
        <v>54</v>
      </c>
      <c r="E45" s="121"/>
      <c r="F45" s="131">
        <v>4000</v>
      </c>
      <c r="G45" s="131"/>
      <c r="H45" s="119">
        <f>E45+F45-G45</f>
        <v>4000</v>
      </c>
    </row>
    <row r="46" spans="1:8" ht="12.75" outlineLevel="2">
      <c r="A46" s="79"/>
      <c r="B46" s="79"/>
      <c r="C46" s="69"/>
      <c r="D46" s="109"/>
      <c r="E46" s="121"/>
      <c r="F46" s="131"/>
      <c r="G46" s="131"/>
      <c r="H46" s="119"/>
    </row>
    <row r="47" spans="1:8" s="94" customFormat="1" ht="12.75">
      <c r="A47" s="79">
        <v>801</v>
      </c>
      <c r="B47" s="79"/>
      <c r="C47" s="69"/>
      <c r="D47" s="116" t="s">
        <v>67</v>
      </c>
      <c r="E47" s="128">
        <f>E49+E59+E75+E91+E117+E127+E135+E143</f>
        <v>0</v>
      </c>
      <c r="F47" s="138">
        <f>F49+F59+F75+F91+F117+F127+F135+F143</f>
        <v>539966</v>
      </c>
      <c r="G47" s="138">
        <f>G49+G59+G75+G91+G117+G127+G135+G143</f>
        <v>149481</v>
      </c>
      <c r="H47" s="148">
        <f>E47+F47-G47</f>
        <v>390485</v>
      </c>
    </row>
    <row r="48" spans="1:8" ht="12.75">
      <c r="A48" s="79"/>
      <c r="B48" s="79"/>
      <c r="C48" s="69"/>
      <c r="D48" s="109"/>
      <c r="E48" s="121"/>
      <c r="F48" s="131"/>
      <c r="G48" s="131"/>
      <c r="H48" s="119"/>
    </row>
    <row r="49" spans="1:8" s="91" customFormat="1" ht="12.75">
      <c r="A49" s="79"/>
      <c r="B49" s="82">
        <v>80102</v>
      </c>
      <c r="C49" s="69"/>
      <c r="D49" s="115" t="s">
        <v>68</v>
      </c>
      <c r="E49" s="127"/>
      <c r="F49" s="137">
        <f>SUM(F51:F57)</f>
        <v>39623</v>
      </c>
      <c r="G49" s="137">
        <f>SUM(G51:G57)</f>
        <v>0</v>
      </c>
      <c r="H49" s="143">
        <f>E49+F49-G49</f>
        <v>39623</v>
      </c>
    </row>
    <row r="50" spans="1:8" ht="12.75" outlineLevel="1">
      <c r="A50" s="79"/>
      <c r="B50" s="79"/>
      <c r="C50" s="69"/>
      <c r="D50" s="109"/>
      <c r="E50" s="121"/>
      <c r="F50" s="131"/>
      <c r="G50" s="131"/>
      <c r="H50" s="119"/>
    </row>
    <row r="51" spans="1:8" ht="22.5" outlineLevel="1">
      <c r="A51" s="79"/>
      <c r="B51" s="79"/>
      <c r="C51" s="69">
        <v>4010</v>
      </c>
      <c r="D51" s="109" t="s">
        <v>9</v>
      </c>
      <c r="E51" s="121">
        <v>327525</v>
      </c>
      <c r="F51" s="131">
        <v>29000</v>
      </c>
      <c r="G51" s="131"/>
      <c r="H51" s="119">
        <f>E51+F51-G51</f>
        <v>356525</v>
      </c>
    </row>
    <row r="52" spans="1:8" ht="12.75" outlineLevel="1">
      <c r="A52" s="79"/>
      <c r="B52" s="79"/>
      <c r="C52" s="69"/>
      <c r="D52" s="109"/>
      <c r="E52" s="121"/>
      <c r="F52" s="131"/>
      <c r="G52" s="131"/>
      <c r="H52" s="119"/>
    </row>
    <row r="53" spans="1:8" ht="12.75" outlineLevel="1">
      <c r="A53" s="79"/>
      <c r="B53" s="79"/>
      <c r="C53" s="69">
        <v>4110</v>
      </c>
      <c r="D53" s="109" t="s">
        <v>69</v>
      </c>
      <c r="E53" s="121">
        <v>60190</v>
      </c>
      <c r="F53" s="131">
        <v>6900</v>
      </c>
      <c r="G53" s="131"/>
      <c r="H53" s="119">
        <f>E53+F53-G53</f>
        <v>67090</v>
      </c>
    </row>
    <row r="54" spans="1:8" ht="12.75" outlineLevel="1">
      <c r="A54" s="79"/>
      <c r="B54" s="79"/>
      <c r="C54" s="69"/>
      <c r="D54" s="109"/>
      <c r="E54" s="121"/>
      <c r="F54" s="131"/>
      <c r="G54" s="131"/>
      <c r="H54" s="119"/>
    </row>
    <row r="55" spans="1:8" ht="12.75" outlineLevel="1">
      <c r="A55" s="79"/>
      <c r="B55" s="79"/>
      <c r="C55" s="69">
        <v>4120</v>
      </c>
      <c r="D55" s="109" t="s">
        <v>12</v>
      </c>
      <c r="E55" s="121">
        <v>8560</v>
      </c>
      <c r="F55" s="131">
        <v>1440</v>
      </c>
      <c r="G55" s="131"/>
      <c r="H55" s="119">
        <f>E55+F55-G55</f>
        <v>10000</v>
      </c>
    </row>
    <row r="56" spans="1:8" ht="12.75" outlineLevel="1">
      <c r="A56" s="79"/>
      <c r="B56" s="79"/>
      <c r="C56" s="69"/>
      <c r="D56" s="109"/>
      <c r="E56" s="121"/>
      <c r="F56" s="131"/>
      <c r="G56" s="131"/>
      <c r="H56" s="119"/>
    </row>
    <row r="57" spans="1:8" ht="22.5" outlineLevel="1">
      <c r="A57" s="79"/>
      <c r="B57" s="79"/>
      <c r="C57" s="69">
        <v>4440</v>
      </c>
      <c r="D57" s="109" t="s">
        <v>17</v>
      </c>
      <c r="E57" s="121">
        <v>18750</v>
      </c>
      <c r="F57" s="131">
        <v>2283</v>
      </c>
      <c r="G57" s="131"/>
      <c r="H57" s="119">
        <f>E57+F57-G57</f>
        <v>21033</v>
      </c>
    </row>
    <row r="58" spans="1:8" ht="12.75">
      <c r="A58" s="79"/>
      <c r="B58" s="79"/>
      <c r="C58" s="69"/>
      <c r="D58" s="109"/>
      <c r="E58" s="121"/>
      <c r="F58" s="131"/>
      <c r="G58" s="131"/>
      <c r="H58" s="119"/>
    </row>
    <row r="59" spans="1:8" s="91" customFormat="1" ht="12.75">
      <c r="A59" s="79"/>
      <c r="B59" s="82">
        <v>80111</v>
      </c>
      <c r="C59" s="69"/>
      <c r="D59" s="115" t="s">
        <v>70</v>
      </c>
      <c r="E59" s="127"/>
      <c r="F59" s="137">
        <f>SUM(F61:F74)</f>
        <v>56030</v>
      </c>
      <c r="G59" s="137">
        <f>SUM(G61:G74)</f>
        <v>800</v>
      </c>
      <c r="H59" s="119">
        <f>E59+F59-G59</f>
        <v>55230</v>
      </c>
    </row>
    <row r="60" spans="1:8" ht="12.75" outlineLevel="1">
      <c r="A60" s="79"/>
      <c r="B60" s="79"/>
      <c r="C60" s="69"/>
      <c r="D60" s="109"/>
      <c r="E60" s="121"/>
      <c r="F60" s="131"/>
      <c r="G60" s="131"/>
      <c r="H60" s="119"/>
    </row>
    <row r="61" spans="1:8" ht="22.5" outlineLevel="1">
      <c r="A61" s="79"/>
      <c r="B61" s="79"/>
      <c r="C61" s="69">
        <v>4010</v>
      </c>
      <c r="D61" s="109" t="s">
        <v>9</v>
      </c>
      <c r="E61" s="121">
        <v>288580</v>
      </c>
      <c r="F61" s="131">
        <v>44100</v>
      </c>
      <c r="G61" s="131"/>
      <c r="H61" s="119">
        <f>E61+F61-G61</f>
        <v>332680</v>
      </c>
    </row>
    <row r="62" spans="1:8" ht="12.75" outlineLevel="1">
      <c r="A62" s="79"/>
      <c r="B62" s="79"/>
      <c r="C62" s="69"/>
      <c r="D62" s="109"/>
      <c r="E62" s="121"/>
      <c r="F62" s="131"/>
      <c r="G62" s="131"/>
      <c r="H62" s="119"/>
    </row>
    <row r="63" spans="1:8" ht="12.75" outlineLevel="1">
      <c r="A63" s="79"/>
      <c r="B63" s="79"/>
      <c r="C63" s="69">
        <v>4110</v>
      </c>
      <c r="D63" s="109" t="s">
        <v>69</v>
      </c>
      <c r="E63" s="121">
        <v>52860</v>
      </c>
      <c r="F63" s="131">
        <v>7640</v>
      </c>
      <c r="G63" s="131"/>
      <c r="H63" s="119">
        <f>E63+F63-G63</f>
        <v>60500</v>
      </c>
    </row>
    <row r="64" spans="1:8" ht="12.75" outlineLevel="1">
      <c r="A64" s="79"/>
      <c r="B64" s="79"/>
      <c r="C64" s="69"/>
      <c r="D64" s="109"/>
      <c r="E64" s="121"/>
      <c r="F64" s="131"/>
      <c r="G64" s="131"/>
      <c r="H64" s="119"/>
    </row>
    <row r="65" spans="1:8" ht="12.75" outlineLevel="1">
      <c r="A65" s="79"/>
      <c r="B65" s="79"/>
      <c r="C65" s="69">
        <v>4170</v>
      </c>
      <c r="D65" s="109" t="s">
        <v>96</v>
      </c>
      <c r="E65" s="121">
        <v>500</v>
      </c>
      <c r="F65" s="131"/>
      <c r="G65" s="131">
        <v>500</v>
      </c>
      <c r="H65" s="119">
        <f>E65+F65-G65</f>
        <v>0</v>
      </c>
    </row>
    <row r="66" spans="1:8" ht="12.75" outlineLevel="1">
      <c r="A66" s="79"/>
      <c r="B66" s="79"/>
      <c r="C66" s="69"/>
      <c r="D66" s="109"/>
      <c r="E66" s="121"/>
      <c r="F66" s="131"/>
      <c r="G66" s="131"/>
      <c r="H66" s="119"/>
    </row>
    <row r="67" spans="1:8" ht="12.75" outlineLevel="1">
      <c r="A67" s="79"/>
      <c r="B67" s="79"/>
      <c r="C67" s="69">
        <v>4120</v>
      </c>
      <c r="D67" s="109" t="s">
        <v>12</v>
      </c>
      <c r="E67" s="121">
        <v>7520</v>
      </c>
      <c r="F67" s="131">
        <v>1150</v>
      </c>
      <c r="G67" s="131"/>
      <c r="H67" s="119">
        <f>E67+F67-G67</f>
        <v>8670</v>
      </c>
    </row>
    <row r="68" spans="1:8" ht="12.75" outlineLevel="1">
      <c r="A68" s="79"/>
      <c r="B68" s="79"/>
      <c r="C68" s="69"/>
      <c r="D68" s="109"/>
      <c r="E68" s="121"/>
      <c r="F68" s="131"/>
      <c r="G68" s="131"/>
      <c r="H68" s="119"/>
    </row>
    <row r="69" spans="1:8" ht="12.75" outlineLevel="1">
      <c r="A69" s="79"/>
      <c r="B69" s="79"/>
      <c r="C69" s="69">
        <v>4210</v>
      </c>
      <c r="D69" s="109" t="s">
        <v>5</v>
      </c>
      <c r="E69" s="121">
        <v>20800</v>
      </c>
      <c r="F69" s="131">
        <v>800</v>
      </c>
      <c r="G69" s="131"/>
      <c r="H69" s="119">
        <f>E69+F69-G69</f>
        <v>21600</v>
      </c>
    </row>
    <row r="70" spans="1:8" ht="12.75" outlineLevel="1">
      <c r="A70" s="79"/>
      <c r="B70" s="79"/>
      <c r="C70" s="69"/>
      <c r="D70" s="109"/>
      <c r="E70" s="121"/>
      <c r="F70" s="131"/>
      <c r="G70" s="131"/>
      <c r="H70" s="119"/>
    </row>
    <row r="71" spans="1:8" ht="12.75" outlineLevel="1">
      <c r="A71" s="79"/>
      <c r="B71" s="79"/>
      <c r="C71" s="69">
        <v>4430</v>
      </c>
      <c r="D71" s="109" t="s">
        <v>16</v>
      </c>
      <c r="E71" s="121">
        <v>3600</v>
      </c>
      <c r="F71" s="131"/>
      <c r="G71" s="131">
        <v>300</v>
      </c>
      <c r="H71" s="119">
        <f>E71+F71-G71</f>
        <v>3300</v>
      </c>
    </row>
    <row r="72" spans="1:8" ht="12.75" outlineLevel="1">
      <c r="A72" s="79"/>
      <c r="B72" s="79"/>
      <c r="C72" s="69"/>
      <c r="D72" s="109"/>
      <c r="E72" s="121"/>
      <c r="F72" s="131"/>
      <c r="G72" s="131"/>
      <c r="H72" s="119"/>
    </row>
    <row r="73" spans="1:8" ht="22.5" outlineLevel="1">
      <c r="A73" s="79"/>
      <c r="B73" s="79"/>
      <c r="C73" s="69">
        <v>4440</v>
      </c>
      <c r="D73" s="109" t="s">
        <v>17</v>
      </c>
      <c r="E73" s="121">
        <v>18990</v>
      </c>
      <c r="F73" s="131">
        <v>2340</v>
      </c>
      <c r="G73" s="131"/>
      <c r="H73" s="119">
        <f>E73+F73-G73</f>
        <v>21330</v>
      </c>
    </row>
    <row r="74" spans="1:8" ht="12.75" outlineLevel="1">
      <c r="A74" s="79"/>
      <c r="B74" s="79"/>
      <c r="C74" s="69"/>
      <c r="D74" s="109"/>
      <c r="E74" s="121"/>
      <c r="F74" s="131"/>
      <c r="G74" s="131"/>
      <c r="H74" s="119"/>
    </row>
    <row r="75" spans="1:8" s="91" customFormat="1" ht="12.75">
      <c r="A75" s="79"/>
      <c r="B75" s="82">
        <v>80120</v>
      </c>
      <c r="C75" s="69"/>
      <c r="D75" s="115" t="s">
        <v>72</v>
      </c>
      <c r="E75" s="127"/>
      <c r="F75" s="137">
        <f>SUM(F77:F89)</f>
        <v>18019</v>
      </c>
      <c r="G75" s="137">
        <f>SUM(G77:G89)</f>
        <v>48440</v>
      </c>
      <c r="H75" s="143">
        <f>E75+F75-G75</f>
        <v>-30421</v>
      </c>
    </row>
    <row r="76" spans="1:8" ht="12.75" outlineLevel="1">
      <c r="A76" s="79"/>
      <c r="B76" s="79"/>
      <c r="C76" s="69"/>
      <c r="D76" s="109"/>
      <c r="E76" s="121"/>
      <c r="F76" s="131"/>
      <c r="G76" s="131"/>
      <c r="H76" s="119"/>
    </row>
    <row r="77" spans="1:8" ht="45" outlineLevel="1">
      <c r="A77" s="79"/>
      <c r="B77" s="79"/>
      <c r="C77" s="69">
        <v>2540</v>
      </c>
      <c r="D77" s="109" t="s">
        <v>73</v>
      </c>
      <c r="E77" s="121">
        <v>128430</v>
      </c>
      <c r="F77" s="131"/>
      <c r="G77" s="131">
        <v>30418</v>
      </c>
      <c r="H77" s="119">
        <f>E77+F77-G77</f>
        <v>98012</v>
      </c>
    </row>
    <row r="78" spans="1:8" ht="12.75" outlineLevel="1">
      <c r="A78" s="79"/>
      <c r="B78" s="79"/>
      <c r="C78" s="69"/>
      <c r="D78" s="109"/>
      <c r="E78" s="121"/>
      <c r="F78" s="131"/>
      <c r="G78" s="131"/>
      <c r="H78" s="119"/>
    </row>
    <row r="79" spans="1:8" ht="22.5" outlineLevel="1">
      <c r="A79" s="79"/>
      <c r="B79" s="79"/>
      <c r="C79" s="69">
        <v>3020</v>
      </c>
      <c r="D79" s="109" t="s">
        <v>92</v>
      </c>
      <c r="E79" s="121">
        <v>25340</v>
      </c>
      <c r="F79" s="131">
        <v>3212</v>
      </c>
      <c r="G79" s="131"/>
      <c r="H79" s="119">
        <f>E79+F79-G79</f>
        <v>28552</v>
      </c>
    </row>
    <row r="80" spans="1:8" ht="12.75" outlineLevel="1">
      <c r="A80" s="79"/>
      <c r="B80" s="79"/>
      <c r="C80" s="69"/>
      <c r="D80" s="109"/>
      <c r="E80" s="121"/>
      <c r="F80" s="131"/>
      <c r="G80" s="131"/>
      <c r="H80" s="119"/>
    </row>
    <row r="81" spans="1:8" ht="22.5" outlineLevel="1">
      <c r="A81" s="79"/>
      <c r="B81" s="79"/>
      <c r="C81" s="69">
        <v>4010</v>
      </c>
      <c r="D81" s="109" t="s">
        <v>9</v>
      </c>
      <c r="E81" s="121">
        <v>896710</v>
      </c>
      <c r="F81" s="131">
        <v>5300</v>
      </c>
      <c r="G81" s="131">
        <v>8958</v>
      </c>
      <c r="H81" s="119">
        <f>E81+F81-G81</f>
        <v>893052</v>
      </c>
    </row>
    <row r="82" spans="1:8" ht="12.75" outlineLevel="1">
      <c r="A82" s="79"/>
      <c r="B82" s="79"/>
      <c r="C82" s="69"/>
      <c r="D82" s="109"/>
      <c r="E82" s="121"/>
      <c r="F82" s="131"/>
      <c r="G82" s="131"/>
      <c r="H82" s="119"/>
    </row>
    <row r="83" spans="1:8" ht="12.75" outlineLevel="1">
      <c r="A83" s="79"/>
      <c r="B83" s="79"/>
      <c r="C83" s="69">
        <v>4040</v>
      </c>
      <c r="D83" s="109" t="s">
        <v>10</v>
      </c>
      <c r="E83" s="121">
        <v>72020</v>
      </c>
      <c r="F83" s="131"/>
      <c r="G83" s="131">
        <v>8230</v>
      </c>
      <c r="H83" s="119">
        <f>E83+F83-G83</f>
        <v>63790</v>
      </c>
    </row>
    <row r="84" spans="1:8" ht="12.75" outlineLevel="1">
      <c r="A84" s="79"/>
      <c r="B84" s="79"/>
      <c r="C84" s="69"/>
      <c r="D84" s="109"/>
      <c r="E84" s="121"/>
      <c r="F84" s="131"/>
      <c r="G84" s="131"/>
      <c r="H84" s="119"/>
    </row>
    <row r="85" spans="1:8" ht="12.75" outlineLevel="1">
      <c r="A85" s="79"/>
      <c r="B85" s="79"/>
      <c r="C85" s="69">
        <v>4110</v>
      </c>
      <c r="D85" s="109" t="s">
        <v>69</v>
      </c>
      <c r="E85" s="121">
        <v>163530</v>
      </c>
      <c r="F85" s="131">
        <v>6328</v>
      </c>
      <c r="G85" s="131"/>
      <c r="H85" s="119">
        <f>E85+F85-G85</f>
        <v>169858</v>
      </c>
    </row>
    <row r="86" spans="1:8" ht="12.75" outlineLevel="1">
      <c r="A86" s="79"/>
      <c r="B86" s="79"/>
      <c r="C86" s="69"/>
      <c r="D86" s="109"/>
      <c r="E86" s="121"/>
      <c r="F86" s="131"/>
      <c r="G86" s="131"/>
      <c r="H86" s="119"/>
    </row>
    <row r="87" spans="1:8" ht="12.75" outlineLevel="1">
      <c r="A87" s="79"/>
      <c r="B87" s="79"/>
      <c r="C87" s="69">
        <v>4120</v>
      </c>
      <c r="D87" s="109" t="s">
        <v>12</v>
      </c>
      <c r="E87" s="121">
        <v>23250</v>
      </c>
      <c r="F87" s="131">
        <v>401</v>
      </c>
      <c r="G87" s="131">
        <v>834</v>
      </c>
      <c r="H87" s="119">
        <f>E87+F87-G87</f>
        <v>22817</v>
      </c>
    </row>
    <row r="88" spans="1:8" ht="12.75" outlineLevel="1">
      <c r="A88" s="79"/>
      <c r="B88" s="79"/>
      <c r="C88" s="69"/>
      <c r="D88" s="109"/>
      <c r="E88" s="121"/>
      <c r="F88" s="131"/>
      <c r="G88" s="131"/>
      <c r="H88" s="119"/>
    </row>
    <row r="89" spans="1:8" ht="22.5" outlineLevel="1">
      <c r="A89" s="79"/>
      <c r="B89" s="79"/>
      <c r="C89" s="69">
        <v>4440</v>
      </c>
      <c r="D89" s="109" t="s">
        <v>17</v>
      </c>
      <c r="E89" s="121">
        <v>63410</v>
      </c>
      <c r="F89" s="131">
        <v>2778</v>
      </c>
      <c r="G89" s="131"/>
      <c r="H89" s="119">
        <f>E89+F89-G89</f>
        <v>66188</v>
      </c>
    </row>
    <row r="90" spans="1:8" ht="12.75" outlineLevel="1">
      <c r="A90" s="79"/>
      <c r="B90" s="79"/>
      <c r="C90" s="69"/>
      <c r="D90" s="109"/>
      <c r="E90" s="121"/>
      <c r="F90" s="131"/>
      <c r="G90" s="131"/>
      <c r="H90" s="119"/>
    </row>
    <row r="91" spans="1:8" s="91" customFormat="1" ht="12.75">
      <c r="A91" s="79"/>
      <c r="B91" s="82">
        <v>80130</v>
      </c>
      <c r="C91" s="69"/>
      <c r="D91" s="115" t="s">
        <v>74</v>
      </c>
      <c r="E91" s="127"/>
      <c r="F91" s="137">
        <f>SUM(F93:F115)</f>
        <v>374972</v>
      </c>
      <c r="G91" s="137">
        <f>SUM(G93:G115)</f>
        <v>62424</v>
      </c>
      <c r="H91" s="143">
        <f>E91+F91-G91</f>
        <v>312548</v>
      </c>
    </row>
    <row r="92" spans="1:8" s="91" customFormat="1" ht="12.75" outlineLevel="1">
      <c r="A92" s="79"/>
      <c r="B92" s="82"/>
      <c r="C92" s="69"/>
      <c r="D92" s="115"/>
      <c r="E92" s="127"/>
      <c r="F92" s="137"/>
      <c r="G92" s="137"/>
      <c r="H92" s="119"/>
    </row>
    <row r="93" spans="1:8" ht="22.5" outlineLevel="1">
      <c r="A93" s="79"/>
      <c r="B93" s="79"/>
      <c r="C93" s="69">
        <v>3020</v>
      </c>
      <c r="D93" s="109" t="s">
        <v>92</v>
      </c>
      <c r="E93" s="121">
        <v>177275</v>
      </c>
      <c r="F93" s="131">
        <v>5760</v>
      </c>
      <c r="G93" s="131"/>
      <c r="H93" s="119">
        <f>E93+F93-G93</f>
        <v>183035</v>
      </c>
    </row>
    <row r="94" spans="1:8" ht="12.75" outlineLevel="1">
      <c r="A94" s="79"/>
      <c r="B94" s="79"/>
      <c r="C94" s="69"/>
      <c r="D94" s="109"/>
      <c r="E94" s="121"/>
      <c r="F94" s="131"/>
      <c r="G94" s="131"/>
      <c r="H94" s="119"/>
    </row>
    <row r="95" spans="1:8" ht="22.5" outlineLevel="1">
      <c r="A95" s="79"/>
      <c r="B95" s="79"/>
      <c r="C95" s="69">
        <v>4010</v>
      </c>
      <c r="D95" s="109" t="s">
        <v>9</v>
      </c>
      <c r="E95" s="121">
        <v>2749758</v>
      </c>
      <c r="F95" s="131">
        <v>234884</v>
      </c>
      <c r="G95" s="131"/>
      <c r="H95" s="119">
        <f>E95+F95-G95</f>
        <v>2984642</v>
      </c>
    </row>
    <row r="96" spans="1:8" ht="12.75" outlineLevel="1">
      <c r="A96" s="79"/>
      <c r="B96" s="79"/>
      <c r="C96" s="69"/>
      <c r="D96" s="109"/>
      <c r="E96" s="121"/>
      <c r="F96" s="131"/>
      <c r="G96" s="131"/>
      <c r="H96" s="119"/>
    </row>
    <row r="97" spans="1:8" ht="12.75" outlineLevel="1">
      <c r="A97" s="79"/>
      <c r="B97" s="79"/>
      <c r="C97" s="69">
        <v>4040</v>
      </c>
      <c r="D97" s="109" t="s">
        <v>10</v>
      </c>
      <c r="E97" s="121">
        <v>213622</v>
      </c>
      <c r="F97" s="131"/>
      <c r="G97" s="131">
        <v>6424</v>
      </c>
      <c r="H97" s="119">
        <f>E97+F97-G97</f>
        <v>207198</v>
      </c>
    </row>
    <row r="98" spans="1:8" ht="12.75" outlineLevel="1">
      <c r="A98" s="79"/>
      <c r="B98" s="79"/>
      <c r="C98" s="69"/>
      <c r="D98" s="109"/>
      <c r="E98" s="121"/>
      <c r="F98" s="131"/>
      <c r="G98" s="131"/>
      <c r="H98" s="119"/>
    </row>
    <row r="99" spans="1:8" ht="12.75" outlineLevel="1">
      <c r="A99" s="79"/>
      <c r="B99" s="79"/>
      <c r="C99" s="69">
        <v>4110</v>
      </c>
      <c r="D99" s="109" t="s">
        <v>69</v>
      </c>
      <c r="E99" s="121">
        <v>503772</v>
      </c>
      <c r="F99" s="131">
        <v>57036</v>
      </c>
      <c r="G99" s="131"/>
      <c r="H99" s="119">
        <f>E99+F99-G99</f>
        <v>560808</v>
      </c>
    </row>
    <row r="100" spans="1:8" ht="12.75" outlineLevel="1">
      <c r="A100" s="79"/>
      <c r="B100" s="79"/>
      <c r="C100" s="69"/>
      <c r="D100" s="109"/>
      <c r="E100" s="121"/>
      <c r="F100" s="131"/>
      <c r="G100" s="131"/>
      <c r="H100" s="119"/>
    </row>
    <row r="101" spans="1:8" ht="12.75" outlineLevel="1">
      <c r="A101" s="79"/>
      <c r="B101" s="79"/>
      <c r="C101" s="69">
        <v>4120</v>
      </c>
      <c r="D101" s="109" t="s">
        <v>12</v>
      </c>
      <c r="E101" s="121">
        <v>70860</v>
      </c>
      <c r="F101" s="131">
        <v>7925</v>
      </c>
      <c r="G101" s="131"/>
      <c r="H101" s="119">
        <f>E101+F101-G101</f>
        <v>78785</v>
      </c>
    </row>
    <row r="102" spans="1:8" ht="12.75" outlineLevel="1">
      <c r="A102" s="79"/>
      <c r="B102" s="79"/>
      <c r="C102" s="69"/>
      <c r="D102" s="109"/>
      <c r="E102" s="121"/>
      <c r="F102" s="131"/>
      <c r="G102" s="131"/>
      <c r="H102" s="119"/>
    </row>
    <row r="103" spans="1:8" ht="12.75" outlineLevel="1">
      <c r="A103" s="79"/>
      <c r="B103" s="79"/>
      <c r="C103" s="69">
        <v>4170</v>
      </c>
      <c r="D103" s="109" t="s">
        <v>96</v>
      </c>
      <c r="E103" s="121">
        <f>2500+60000</f>
        <v>62500</v>
      </c>
      <c r="F103" s="131">
        <v>14522</v>
      </c>
      <c r="G103" s="131"/>
      <c r="H103" s="119">
        <f>E103+F103-G103</f>
        <v>77022</v>
      </c>
    </row>
    <row r="104" spans="1:8" ht="12.75" outlineLevel="1">
      <c r="A104" s="79"/>
      <c r="B104" s="79"/>
      <c r="C104" s="69"/>
      <c r="D104" s="109"/>
      <c r="E104" s="121"/>
      <c r="F104" s="131"/>
      <c r="G104" s="131"/>
      <c r="H104" s="119"/>
    </row>
    <row r="105" spans="1:8" ht="12.75" outlineLevel="1">
      <c r="A105" s="79"/>
      <c r="B105" s="79"/>
      <c r="C105" s="69">
        <v>4210</v>
      </c>
      <c r="D105" s="109" t="s">
        <v>5</v>
      </c>
      <c r="E105" s="121">
        <v>294264</v>
      </c>
      <c r="F105" s="131">
        <v>36800</v>
      </c>
      <c r="G105" s="131"/>
      <c r="H105" s="119">
        <f>E105+F105-G105</f>
        <v>331064</v>
      </c>
    </row>
    <row r="106" spans="1:8" ht="12.75" outlineLevel="1">
      <c r="A106" s="79"/>
      <c r="B106" s="79"/>
      <c r="C106" s="69"/>
      <c r="D106" s="109"/>
      <c r="E106" s="151"/>
      <c r="F106" s="139"/>
      <c r="G106" s="139"/>
      <c r="H106" s="119"/>
    </row>
    <row r="107" spans="1:8" ht="12.75" outlineLevel="1">
      <c r="A107" s="79"/>
      <c r="B107" s="79"/>
      <c r="C107" s="69">
        <v>4260</v>
      </c>
      <c r="D107" s="109" t="s">
        <v>13</v>
      </c>
      <c r="E107" s="121">
        <v>123290</v>
      </c>
      <c r="F107" s="131"/>
      <c r="G107" s="131">
        <v>3000</v>
      </c>
      <c r="H107" s="119">
        <f>E107+F107-G107</f>
        <v>120290</v>
      </c>
    </row>
    <row r="108" spans="1:8" ht="12.75" outlineLevel="1">
      <c r="A108" s="79"/>
      <c r="B108" s="79"/>
      <c r="C108" s="69"/>
      <c r="D108" s="109"/>
      <c r="E108" s="121"/>
      <c r="F108" s="131"/>
      <c r="G108" s="131"/>
      <c r="H108" s="119"/>
    </row>
    <row r="109" spans="1:8" ht="12.75" outlineLevel="1">
      <c r="A109" s="79"/>
      <c r="B109" s="79"/>
      <c r="C109" s="69">
        <v>4270</v>
      </c>
      <c r="D109" s="109" t="s">
        <v>14</v>
      </c>
      <c r="E109" s="121">
        <v>82164</v>
      </c>
      <c r="F109" s="131">
        <v>10000</v>
      </c>
      <c r="G109" s="131"/>
      <c r="H109" s="119">
        <f>E109+F109-G109</f>
        <v>92164</v>
      </c>
    </row>
    <row r="110" spans="1:8" ht="12.75" outlineLevel="1">
      <c r="A110" s="79"/>
      <c r="B110" s="79"/>
      <c r="C110" s="69"/>
      <c r="D110" s="109"/>
      <c r="E110" s="121"/>
      <c r="F110" s="131"/>
      <c r="G110" s="131"/>
      <c r="H110" s="119"/>
    </row>
    <row r="111" spans="1:8" ht="12.75" outlineLevel="1">
      <c r="A111" s="79"/>
      <c r="B111" s="79"/>
      <c r="C111" s="69">
        <v>4300</v>
      </c>
      <c r="D111" s="109" t="s">
        <v>23</v>
      </c>
      <c r="E111" s="121">
        <v>128120</v>
      </c>
      <c r="F111" s="131">
        <v>3000</v>
      </c>
      <c r="G111" s="131"/>
      <c r="H111" s="119">
        <f>E111+F111-G111</f>
        <v>131120</v>
      </c>
    </row>
    <row r="112" spans="1:8" ht="12.75" outlineLevel="1">
      <c r="A112" s="79"/>
      <c r="B112" s="79"/>
      <c r="C112" s="69"/>
      <c r="D112" s="109"/>
      <c r="E112" s="121"/>
      <c r="F112" s="131"/>
      <c r="G112" s="131"/>
      <c r="H112" s="119"/>
    </row>
    <row r="113" spans="1:8" ht="22.5" outlineLevel="1">
      <c r="A113" s="79"/>
      <c r="B113" s="79"/>
      <c r="C113" s="69">
        <v>4440</v>
      </c>
      <c r="D113" s="109" t="s">
        <v>17</v>
      </c>
      <c r="E113" s="121">
        <v>194300</v>
      </c>
      <c r="F113" s="131">
        <v>5045</v>
      </c>
      <c r="G113" s="131">
        <v>13000</v>
      </c>
      <c r="H113" s="119">
        <f>E113+F113-G113</f>
        <v>186345</v>
      </c>
    </row>
    <row r="114" spans="1:8" ht="12.75" outlineLevel="1">
      <c r="A114" s="79"/>
      <c r="B114" s="79"/>
      <c r="C114" s="69"/>
      <c r="D114" s="109"/>
      <c r="E114" s="121"/>
      <c r="F114" s="131"/>
      <c r="G114" s="131"/>
      <c r="H114" s="119"/>
    </row>
    <row r="115" spans="1:8" ht="22.5" outlineLevel="1">
      <c r="A115" s="79"/>
      <c r="B115" s="79"/>
      <c r="C115" s="80">
        <v>6060</v>
      </c>
      <c r="D115" s="113" t="s">
        <v>91</v>
      </c>
      <c r="E115" s="121">
        <v>65500</v>
      </c>
      <c r="F115" s="131"/>
      <c r="G115" s="131">
        <v>40000</v>
      </c>
      <c r="H115" s="119">
        <f>E115+F115-G115</f>
        <v>25500</v>
      </c>
    </row>
    <row r="116" spans="1:8" ht="12.75" outlineLevel="1">
      <c r="A116" s="79"/>
      <c r="B116" s="79"/>
      <c r="C116" s="80"/>
      <c r="D116" s="113"/>
      <c r="E116" s="121"/>
      <c r="F116" s="131"/>
      <c r="G116" s="131"/>
      <c r="H116" s="119"/>
    </row>
    <row r="117" spans="1:8" s="91" customFormat="1" ht="12.75">
      <c r="A117" s="79"/>
      <c r="B117" s="82">
        <v>80132</v>
      </c>
      <c r="C117" s="69"/>
      <c r="D117" s="115" t="s">
        <v>75</v>
      </c>
      <c r="E117" s="127"/>
      <c r="F117" s="127">
        <f>SUM(F118:F126)</f>
        <v>34602</v>
      </c>
      <c r="G117" s="127">
        <f>SUM(G118:G126)</f>
        <v>0</v>
      </c>
      <c r="H117" s="143">
        <f>E117+F117-G117</f>
        <v>34602</v>
      </c>
    </row>
    <row r="118" spans="1:8" ht="12.75" outlineLevel="1">
      <c r="A118" s="79"/>
      <c r="B118" s="79"/>
      <c r="C118" s="69"/>
      <c r="D118" s="109"/>
      <c r="E118" s="121"/>
      <c r="F118" s="131"/>
      <c r="G118" s="131"/>
      <c r="H118" s="119"/>
    </row>
    <row r="119" spans="1:8" ht="22.5" outlineLevel="1">
      <c r="A119" s="79"/>
      <c r="B119" s="79"/>
      <c r="C119" s="69">
        <v>4010</v>
      </c>
      <c r="D119" s="109" t="s">
        <v>9</v>
      </c>
      <c r="E119" s="121">
        <v>242643</v>
      </c>
      <c r="F119" s="131">
        <v>27500</v>
      </c>
      <c r="G119" s="131"/>
      <c r="H119" s="119">
        <f>E119+F119-G119</f>
        <v>270143</v>
      </c>
    </row>
    <row r="120" spans="1:8" ht="12.75" outlineLevel="1">
      <c r="A120" s="79"/>
      <c r="B120" s="79"/>
      <c r="C120" s="69"/>
      <c r="D120" s="109"/>
      <c r="E120" s="121"/>
      <c r="F120" s="131"/>
      <c r="G120" s="131"/>
      <c r="H120" s="119"/>
    </row>
    <row r="121" spans="1:8" ht="12.75" outlineLevel="1">
      <c r="A121" s="79"/>
      <c r="B121" s="79"/>
      <c r="C121" s="69">
        <v>4110</v>
      </c>
      <c r="D121" s="109" t="s">
        <v>69</v>
      </c>
      <c r="E121" s="121">
        <v>44170</v>
      </c>
      <c r="F121" s="131">
        <v>4330</v>
      </c>
      <c r="G121" s="131"/>
      <c r="H121" s="119">
        <f>E121+F121-G121</f>
        <v>48500</v>
      </c>
    </row>
    <row r="122" spans="1:8" ht="12.75" outlineLevel="1">
      <c r="A122" s="79"/>
      <c r="B122" s="79"/>
      <c r="C122" s="69"/>
      <c r="D122" s="109"/>
      <c r="E122" s="121"/>
      <c r="F122" s="131"/>
      <c r="G122" s="131"/>
      <c r="H122" s="119"/>
    </row>
    <row r="123" spans="1:8" ht="12.75" outlineLevel="1">
      <c r="A123" s="79"/>
      <c r="B123" s="79"/>
      <c r="C123" s="69">
        <v>4120</v>
      </c>
      <c r="D123" s="109" t="s">
        <v>12</v>
      </c>
      <c r="E123" s="121">
        <v>6280</v>
      </c>
      <c r="F123" s="131">
        <v>1201</v>
      </c>
      <c r="G123" s="131"/>
      <c r="H123" s="119">
        <f>E123+F123-G123</f>
        <v>7481</v>
      </c>
    </row>
    <row r="124" spans="1:8" ht="12.75" outlineLevel="1">
      <c r="A124" s="79"/>
      <c r="B124" s="79"/>
      <c r="C124" s="69"/>
      <c r="D124" s="109"/>
      <c r="E124" s="121"/>
      <c r="F124" s="131"/>
      <c r="G124" s="131"/>
      <c r="H124" s="119"/>
    </row>
    <row r="125" spans="1:8" ht="22.5" outlineLevel="1">
      <c r="A125" s="79"/>
      <c r="B125" s="79"/>
      <c r="C125" s="69">
        <v>4440</v>
      </c>
      <c r="D125" s="109" t="s">
        <v>17</v>
      </c>
      <c r="E125" s="121">
        <v>17280</v>
      </c>
      <c r="F125" s="131">
        <v>1571</v>
      </c>
      <c r="G125" s="131"/>
      <c r="H125" s="119">
        <f>E125+F125-G125</f>
        <v>18851</v>
      </c>
    </row>
    <row r="126" spans="1:8" ht="12.75" outlineLevel="1">
      <c r="A126" s="79"/>
      <c r="B126" s="79"/>
      <c r="C126" s="69"/>
      <c r="D126" s="109"/>
      <c r="E126" s="121"/>
      <c r="F126" s="131"/>
      <c r="G126" s="131"/>
      <c r="H126" s="119"/>
    </row>
    <row r="127" spans="1:8" s="91" customFormat="1" ht="12.75">
      <c r="A127" s="79"/>
      <c r="B127" s="79">
        <v>80134</v>
      </c>
      <c r="C127" s="69"/>
      <c r="D127" s="115" t="s">
        <v>76</v>
      </c>
      <c r="E127" s="127"/>
      <c r="F127" s="137">
        <f>SUM(F128:F133)</f>
        <v>0</v>
      </c>
      <c r="G127" s="137">
        <f>SUM(G128:G133)</f>
        <v>19975</v>
      </c>
      <c r="H127" s="143">
        <f>E127+F127-G127</f>
        <v>-19975</v>
      </c>
    </row>
    <row r="128" spans="1:8" ht="12.75" outlineLevel="1">
      <c r="A128" s="79"/>
      <c r="B128" s="79"/>
      <c r="C128" s="69"/>
      <c r="D128" s="109"/>
      <c r="E128" s="121"/>
      <c r="F128" s="131"/>
      <c r="G128" s="131"/>
      <c r="H128" s="119"/>
    </row>
    <row r="129" spans="1:8" ht="22.5" outlineLevel="1">
      <c r="A129" s="79"/>
      <c r="B129" s="79"/>
      <c r="C129" s="69">
        <v>4010</v>
      </c>
      <c r="D129" s="109" t="s">
        <v>9</v>
      </c>
      <c r="E129" s="121">
        <v>363630</v>
      </c>
      <c r="F129" s="131"/>
      <c r="G129" s="131">
        <v>18630</v>
      </c>
      <c r="H129" s="119">
        <f>E129+F129-G129</f>
        <v>345000</v>
      </c>
    </row>
    <row r="130" spans="1:8" ht="12.75" outlineLevel="1">
      <c r="A130" s="79"/>
      <c r="B130" s="79"/>
      <c r="C130" s="69"/>
      <c r="D130" s="109"/>
      <c r="E130" s="121"/>
      <c r="F130" s="131"/>
      <c r="G130" s="131"/>
      <c r="H130" s="119"/>
    </row>
    <row r="131" spans="1:8" ht="12.75" outlineLevel="1">
      <c r="A131" s="79"/>
      <c r="B131" s="79"/>
      <c r="C131" s="69">
        <v>4040</v>
      </c>
      <c r="D131" s="109" t="s">
        <v>10</v>
      </c>
      <c r="E131" s="121">
        <v>24920</v>
      </c>
      <c r="F131" s="131"/>
      <c r="G131" s="131">
        <v>623</v>
      </c>
      <c r="H131" s="119">
        <f>E131+F131-G131</f>
        <v>24297</v>
      </c>
    </row>
    <row r="132" spans="1:8" ht="12.75" outlineLevel="1">
      <c r="A132" s="79"/>
      <c r="B132" s="79"/>
      <c r="C132" s="69"/>
      <c r="D132" s="109"/>
      <c r="E132" s="121"/>
      <c r="F132" s="131"/>
      <c r="G132" s="131"/>
      <c r="H132" s="119"/>
    </row>
    <row r="133" spans="1:8" ht="22.5" outlineLevel="1">
      <c r="A133" s="79"/>
      <c r="B133" s="79"/>
      <c r="C133" s="69">
        <v>4440</v>
      </c>
      <c r="D133" s="109" t="s">
        <v>17</v>
      </c>
      <c r="E133" s="121">
        <v>22500</v>
      </c>
      <c r="F133" s="131"/>
      <c r="G133" s="131">
        <v>722</v>
      </c>
      <c r="H133" s="119">
        <f>E133+F133-G133</f>
        <v>21778</v>
      </c>
    </row>
    <row r="134" spans="1:8" ht="12.75">
      <c r="A134" s="79"/>
      <c r="B134" s="79"/>
      <c r="C134" s="69"/>
      <c r="D134" s="109"/>
      <c r="E134" s="121"/>
      <c r="F134" s="131"/>
      <c r="G134" s="131"/>
      <c r="H134" s="119"/>
    </row>
    <row r="135" spans="1:8" s="91" customFormat="1" ht="22.5">
      <c r="A135" s="79"/>
      <c r="B135" s="79">
        <v>80146</v>
      </c>
      <c r="C135" s="69"/>
      <c r="D135" s="115" t="s">
        <v>77</v>
      </c>
      <c r="E135" s="129"/>
      <c r="F135" s="140">
        <f>SUM(F137:F141)</f>
        <v>2972</v>
      </c>
      <c r="G135" s="140">
        <f>SUM(G137:G141)</f>
        <v>2742</v>
      </c>
      <c r="H135" s="143">
        <f>E135+F135-G135</f>
        <v>230</v>
      </c>
    </row>
    <row r="136" spans="1:8" ht="12.75" outlineLevel="1">
      <c r="A136" s="79"/>
      <c r="B136" s="79"/>
      <c r="C136" s="69"/>
      <c r="D136" s="109"/>
      <c r="E136" s="151"/>
      <c r="F136" s="139"/>
      <c r="G136" s="139"/>
      <c r="H136" s="119"/>
    </row>
    <row r="137" spans="1:8" ht="67.5" outlineLevel="1">
      <c r="A137" s="79"/>
      <c r="B137" s="79"/>
      <c r="C137" s="69">
        <v>2310</v>
      </c>
      <c r="D137" s="109" t="s">
        <v>78</v>
      </c>
      <c r="E137" s="151">
        <v>5200</v>
      </c>
      <c r="F137" s="139">
        <v>230</v>
      </c>
      <c r="G137" s="139"/>
      <c r="H137" s="119">
        <f>E137+F137-G137</f>
        <v>5430</v>
      </c>
    </row>
    <row r="138" spans="1:8" ht="12.75" outlineLevel="1">
      <c r="A138" s="79"/>
      <c r="B138" s="79"/>
      <c r="C138" s="69"/>
      <c r="D138" s="109"/>
      <c r="E138" s="151"/>
      <c r="F138" s="139"/>
      <c r="G138" s="139"/>
      <c r="H138" s="119"/>
    </row>
    <row r="139" spans="1:8" ht="12.75" outlineLevel="1">
      <c r="A139" s="79"/>
      <c r="B139" s="79"/>
      <c r="C139" s="69">
        <v>4300</v>
      </c>
      <c r="D139" s="109" t="s">
        <v>23</v>
      </c>
      <c r="E139" s="152">
        <v>32886</v>
      </c>
      <c r="F139" s="141">
        <v>2242</v>
      </c>
      <c r="G139" s="141">
        <v>500</v>
      </c>
      <c r="H139" s="119">
        <f>E139+F139-G139</f>
        <v>34628</v>
      </c>
    </row>
    <row r="140" spans="1:8" ht="12.75" outlineLevel="1">
      <c r="A140" s="79"/>
      <c r="B140" s="79"/>
      <c r="C140" s="69"/>
      <c r="D140" s="109"/>
      <c r="E140" s="151"/>
      <c r="F140" s="139"/>
      <c r="G140" s="139"/>
      <c r="H140" s="119"/>
    </row>
    <row r="141" spans="1:8" ht="12.75" outlineLevel="1">
      <c r="A141" s="79"/>
      <c r="B141" s="79"/>
      <c r="C141" s="69">
        <v>4410</v>
      </c>
      <c r="D141" s="109" t="s">
        <v>15</v>
      </c>
      <c r="E141" s="151">
        <v>11004</v>
      </c>
      <c r="F141" s="139">
        <v>500</v>
      </c>
      <c r="G141" s="139">
        <v>2242</v>
      </c>
      <c r="H141" s="119">
        <f>E141+F141-G141</f>
        <v>9262</v>
      </c>
    </row>
    <row r="142" spans="1:8" ht="12.75" outlineLevel="1">
      <c r="A142" s="79"/>
      <c r="B142" s="79"/>
      <c r="C142" s="69"/>
      <c r="D142" s="109"/>
      <c r="E142" s="151"/>
      <c r="F142" s="139"/>
      <c r="G142" s="139"/>
      <c r="H142" s="119"/>
    </row>
    <row r="143" spans="1:8" s="91" customFormat="1" ht="12.75">
      <c r="A143" s="79"/>
      <c r="B143" s="82">
        <v>80195</v>
      </c>
      <c r="C143" s="69"/>
      <c r="D143" s="115" t="s">
        <v>29</v>
      </c>
      <c r="E143" s="127"/>
      <c r="F143" s="127">
        <f>SUM(F144:F158)</f>
        <v>13748</v>
      </c>
      <c r="G143" s="127">
        <f>SUM(G144:G158)</f>
        <v>15100</v>
      </c>
      <c r="H143" s="119">
        <f>E143+F143-G143</f>
        <v>-1352</v>
      </c>
    </row>
    <row r="144" spans="1:8" ht="12.75" outlineLevel="1">
      <c r="A144" s="79"/>
      <c r="B144" s="79"/>
      <c r="C144" s="69"/>
      <c r="D144" s="109"/>
      <c r="E144" s="121"/>
      <c r="F144" s="131"/>
      <c r="G144" s="131"/>
      <c r="H144" s="119"/>
    </row>
    <row r="145" spans="1:8" ht="22.5" outlineLevel="1">
      <c r="A145" s="79"/>
      <c r="B145" s="79"/>
      <c r="C145" s="69">
        <v>4010</v>
      </c>
      <c r="D145" s="109" t="s">
        <v>9</v>
      </c>
      <c r="E145" s="121">
        <v>127440</v>
      </c>
      <c r="F145" s="131">
        <v>9570</v>
      </c>
      <c r="G145" s="131">
        <v>12130</v>
      </c>
      <c r="H145" s="119">
        <f>E145+F145-G145</f>
        <v>124880</v>
      </c>
    </row>
    <row r="146" spans="1:8" ht="12.75" outlineLevel="1">
      <c r="A146" s="79"/>
      <c r="B146" s="79"/>
      <c r="C146" s="69"/>
      <c r="D146" s="109"/>
      <c r="E146" s="121"/>
      <c r="F146" s="131"/>
      <c r="G146" s="131"/>
      <c r="H146" s="119"/>
    </row>
    <row r="147" spans="1:8" ht="12.75" outlineLevel="1">
      <c r="A147" s="79"/>
      <c r="B147" s="79"/>
      <c r="C147" s="69">
        <v>4110</v>
      </c>
      <c r="D147" s="109" t="s">
        <v>69</v>
      </c>
      <c r="E147" s="121">
        <v>23701</v>
      </c>
      <c r="F147" s="131">
        <v>3151</v>
      </c>
      <c r="G147" s="131">
        <v>2170</v>
      </c>
      <c r="H147" s="119">
        <f>E147+F147-G147</f>
        <v>24682</v>
      </c>
    </row>
    <row r="148" spans="1:8" ht="12.75" outlineLevel="1">
      <c r="A148" s="79"/>
      <c r="B148" s="79"/>
      <c r="C148" s="69"/>
      <c r="D148" s="109"/>
      <c r="E148" s="121"/>
      <c r="F148" s="131"/>
      <c r="G148" s="131"/>
      <c r="H148" s="119"/>
    </row>
    <row r="149" spans="1:8" ht="12.75" outlineLevel="1">
      <c r="A149" s="79"/>
      <c r="B149" s="79"/>
      <c r="C149" s="69">
        <v>4120</v>
      </c>
      <c r="D149" s="109" t="s">
        <v>12</v>
      </c>
      <c r="E149" s="121">
        <v>3323</v>
      </c>
      <c r="F149" s="131">
        <v>394</v>
      </c>
      <c r="G149" s="131">
        <v>300</v>
      </c>
      <c r="H149" s="119">
        <f>E149+F149-G149</f>
        <v>3417</v>
      </c>
    </row>
    <row r="150" spans="1:8" ht="12.75" outlineLevel="1">
      <c r="A150" s="79"/>
      <c r="B150" s="79"/>
      <c r="C150" s="69"/>
      <c r="D150" s="109"/>
      <c r="E150" s="121"/>
      <c r="F150" s="131"/>
      <c r="G150" s="131"/>
      <c r="H150" s="119"/>
    </row>
    <row r="151" spans="1:8" ht="12.75" outlineLevel="1">
      <c r="A151" s="79"/>
      <c r="B151" s="79"/>
      <c r="C151" s="69">
        <v>4170</v>
      </c>
      <c r="D151" s="109" t="s">
        <v>96</v>
      </c>
      <c r="E151" s="121">
        <v>2840</v>
      </c>
      <c r="F151" s="131"/>
      <c r="G151" s="131">
        <v>500</v>
      </c>
      <c r="H151" s="119">
        <f>E151+F151-G151</f>
        <v>2340</v>
      </c>
    </row>
    <row r="152" spans="1:8" ht="12.75" outlineLevel="1">
      <c r="A152" s="79"/>
      <c r="B152" s="79"/>
      <c r="C152" s="69"/>
      <c r="D152" s="109"/>
      <c r="E152" s="121"/>
      <c r="F152" s="131"/>
      <c r="G152" s="131"/>
      <c r="H152" s="119"/>
    </row>
    <row r="153" spans="1:8" ht="12.75" outlineLevel="1">
      <c r="A153" s="79"/>
      <c r="B153" s="79"/>
      <c r="C153" s="69">
        <v>4270</v>
      </c>
      <c r="D153" s="109" t="s">
        <v>21</v>
      </c>
      <c r="E153" s="121">
        <v>300</v>
      </c>
      <c r="F153" s="131">
        <v>200</v>
      </c>
      <c r="G153" s="131"/>
      <c r="H153" s="119">
        <f>E153+F153-G153</f>
        <v>500</v>
      </c>
    </row>
    <row r="154" spans="1:8" ht="12.75" outlineLevel="1">
      <c r="A154" s="79"/>
      <c r="B154" s="79"/>
      <c r="C154" s="69"/>
      <c r="D154" s="109"/>
      <c r="E154" s="121"/>
      <c r="F154" s="131"/>
      <c r="G154" s="131"/>
      <c r="H154" s="119"/>
    </row>
    <row r="155" spans="1:8" ht="12.75" outlineLevel="1">
      <c r="A155" s="79"/>
      <c r="B155" s="79"/>
      <c r="C155" s="69">
        <v>4410</v>
      </c>
      <c r="D155" s="109" t="s">
        <v>15</v>
      </c>
      <c r="E155" s="121">
        <v>1030</v>
      </c>
      <c r="F155" s="131">
        <v>300</v>
      </c>
      <c r="G155" s="131"/>
      <c r="H155" s="119">
        <f>E155+F155-G155</f>
        <v>1330</v>
      </c>
    </row>
    <row r="156" spans="1:8" ht="12.75" outlineLevel="1">
      <c r="A156" s="79"/>
      <c r="B156" s="79"/>
      <c r="C156" s="69"/>
      <c r="D156" s="109"/>
      <c r="E156" s="121"/>
      <c r="F156" s="131"/>
      <c r="G156" s="131"/>
      <c r="H156" s="119"/>
    </row>
    <row r="157" spans="1:8" ht="22.5" outlineLevel="1">
      <c r="A157" s="79"/>
      <c r="B157" s="79"/>
      <c r="C157" s="69">
        <v>4440</v>
      </c>
      <c r="D157" s="109" t="s">
        <v>17</v>
      </c>
      <c r="E157" s="121">
        <v>52484</v>
      </c>
      <c r="F157" s="131">
        <v>133</v>
      </c>
      <c r="G157" s="131"/>
      <c r="H157" s="119">
        <f>E157+F157-G157</f>
        <v>52617</v>
      </c>
    </row>
    <row r="158" spans="1:8" ht="12.75" outlineLevel="1">
      <c r="A158" s="79"/>
      <c r="B158" s="79"/>
      <c r="C158" s="69"/>
      <c r="D158" s="109"/>
      <c r="E158" s="121"/>
      <c r="F158" s="131"/>
      <c r="G158" s="131"/>
      <c r="H158" s="119"/>
    </row>
    <row r="159" spans="1:8" s="94" customFormat="1" ht="12.75">
      <c r="A159" s="73">
        <v>803</v>
      </c>
      <c r="B159" s="73"/>
      <c r="C159" s="74"/>
      <c r="D159" s="112" t="s">
        <v>86</v>
      </c>
      <c r="E159" s="123">
        <f>E161</f>
        <v>0</v>
      </c>
      <c r="F159" s="134">
        <f>F161</f>
        <v>2000</v>
      </c>
      <c r="G159" s="134">
        <f>G161</f>
        <v>0</v>
      </c>
      <c r="H159" s="119">
        <f>E159+F159-G159</f>
        <v>2000</v>
      </c>
    </row>
    <row r="160" spans="1:8" ht="12.75">
      <c r="A160" s="95"/>
      <c r="B160" s="95"/>
      <c r="C160" s="96"/>
      <c r="D160" s="111"/>
      <c r="E160" s="150"/>
      <c r="F160" s="136"/>
      <c r="G160" s="136"/>
      <c r="H160" s="119"/>
    </row>
    <row r="161" spans="1:8" s="91" customFormat="1" ht="22.5">
      <c r="A161" s="77"/>
      <c r="B161" s="77">
        <v>80309</v>
      </c>
      <c r="C161" s="78"/>
      <c r="D161" s="110" t="s">
        <v>87</v>
      </c>
      <c r="E161" s="125">
        <f>SUM(E163:E163)</f>
        <v>0</v>
      </c>
      <c r="F161" s="125">
        <f>SUM(F163:F163)</f>
        <v>2000</v>
      </c>
      <c r="G161" s="125">
        <f>SUM(G163:G163)</f>
        <v>0</v>
      </c>
      <c r="H161" s="119">
        <f>E161+F161-G161</f>
        <v>2000</v>
      </c>
    </row>
    <row r="162" spans="1:8" s="91" customFormat="1" ht="12.75">
      <c r="A162" s="77"/>
      <c r="B162" s="77"/>
      <c r="C162" s="78"/>
      <c r="D162" s="110"/>
      <c r="E162" s="125"/>
      <c r="F162" s="125"/>
      <c r="G162" s="125"/>
      <c r="H162" s="119"/>
    </row>
    <row r="163" spans="1:8" ht="45" outlineLevel="2">
      <c r="A163" s="97"/>
      <c r="B163" s="97"/>
      <c r="C163" s="100">
        <v>2910</v>
      </c>
      <c r="D163" s="111" t="s">
        <v>108</v>
      </c>
      <c r="E163" s="150"/>
      <c r="F163" s="136">
        <v>2000</v>
      </c>
      <c r="G163" s="136"/>
      <c r="H163" s="119">
        <f>E163+F163-G163</f>
        <v>2000</v>
      </c>
    </row>
    <row r="164" spans="1:8" ht="12.75" outlineLevel="2">
      <c r="A164" s="97"/>
      <c r="B164" s="97"/>
      <c r="C164" s="100"/>
      <c r="D164" s="111"/>
      <c r="E164" s="150"/>
      <c r="F164" s="136"/>
      <c r="G164" s="136"/>
      <c r="H164" s="119"/>
    </row>
    <row r="165" spans="1:8" s="65" customFormat="1" ht="12.75">
      <c r="A165" s="73">
        <v>852</v>
      </c>
      <c r="B165" s="73"/>
      <c r="C165" s="74"/>
      <c r="D165" s="112" t="s">
        <v>55</v>
      </c>
      <c r="E165" s="123">
        <f>E167+E178+E246+E242+E216</f>
        <v>0</v>
      </c>
      <c r="F165" s="123">
        <f>F167+F178+F246+F242+F216</f>
        <v>520237</v>
      </c>
      <c r="G165" s="123">
        <f>G167+G178+G246+G242+G216</f>
        <v>213576</v>
      </c>
      <c r="H165" s="119">
        <f>E165+F165-G165</f>
        <v>306661</v>
      </c>
    </row>
    <row r="166" spans="1:8" ht="12.75">
      <c r="A166" s="75"/>
      <c r="B166" s="75"/>
      <c r="C166" s="76"/>
      <c r="D166" s="111"/>
      <c r="E166" s="150"/>
      <c r="F166" s="136"/>
      <c r="G166" s="136"/>
      <c r="H166" s="119"/>
    </row>
    <row r="167" spans="1:8" s="66" customFormat="1" ht="22.5">
      <c r="A167" s="77"/>
      <c r="B167" s="77">
        <v>85201</v>
      </c>
      <c r="C167" s="78"/>
      <c r="D167" s="110" t="s">
        <v>56</v>
      </c>
      <c r="E167" s="125"/>
      <c r="F167" s="125">
        <f>SUM(F169:F176)</f>
        <v>118000</v>
      </c>
      <c r="G167" s="125">
        <f>SUM(G169:G176)</f>
        <v>10969</v>
      </c>
      <c r="H167" s="119">
        <f>E167+F167-G167</f>
        <v>107031</v>
      </c>
    </row>
    <row r="168" spans="1:8" ht="12.75" outlineLevel="1">
      <c r="A168" s="75"/>
      <c r="B168" s="75"/>
      <c r="C168" s="76"/>
      <c r="D168" s="111"/>
      <c r="E168" s="150"/>
      <c r="F168" s="136"/>
      <c r="G168" s="136"/>
      <c r="H168" s="119"/>
    </row>
    <row r="169" spans="1:8" ht="12.75" outlineLevel="1">
      <c r="A169" s="97"/>
      <c r="B169" s="97"/>
      <c r="C169" s="100">
        <v>3110</v>
      </c>
      <c r="D169" s="111" t="s">
        <v>57</v>
      </c>
      <c r="E169" s="150">
        <v>141300</v>
      </c>
      <c r="F169" s="136"/>
      <c r="G169" s="136">
        <v>10000</v>
      </c>
      <c r="H169" s="119">
        <f>E169+F169-G169</f>
        <v>131300</v>
      </c>
    </row>
    <row r="170" spans="1:8" ht="12.75" outlineLevel="1">
      <c r="A170" s="97"/>
      <c r="B170" s="97"/>
      <c r="C170" s="100"/>
      <c r="D170" s="111"/>
      <c r="E170" s="150"/>
      <c r="F170" s="136"/>
      <c r="G170" s="136"/>
      <c r="H170" s="119"/>
    </row>
    <row r="171" spans="1:8" ht="22.5" outlineLevel="1">
      <c r="A171" s="97"/>
      <c r="B171" s="97"/>
      <c r="C171" s="100">
        <v>4010</v>
      </c>
      <c r="D171" s="111" t="s">
        <v>9</v>
      </c>
      <c r="E171" s="150">
        <v>546000</v>
      </c>
      <c r="F171" s="136">
        <v>23000</v>
      </c>
      <c r="G171" s="136">
        <v>820</v>
      </c>
      <c r="H171" s="119">
        <f>E171+F171-G171</f>
        <v>568180</v>
      </c>
    </row>
    <row r="172" spans="1:8" ht="12.75" outlineLevel="1">
      <c r="A172" s="97"/>
      <c r="B172" s="97"/>
      <c r="C172" s="100"/>
      <c r="D172" s="111"/>
      <c r="E172" s="150"/>
      <c r="F172" s="136"/>
      <c r="G172" s="136"/>
      <c r="H172" s="119"/>
    </row>
    <row r="173" spans="1:8" ht="12.75" outlineLevel="1">
      <c r="A173" s="97"/>
      <c r="B173" s="97"/>
      <c r="C173" s="100">
        <v>4110</v>
      </c>
      <c r="D173" s="111" t="s">
        <v>11</v>
      </c>
      <c r="E173" s="150">
        <f>111400-4700</f>
        <v>106700</v>
      </c>
      <c r="F173" s="136"/>
      <c r="G173" s="136">
        <v>132</v>
      </c>
      <c r="H173" s="119">
        <f>E173+F173-G173</f>
        <v>106568</v>
      </c>
    </row>
    <row r="174" spans="1:8" ht="12.75" outlineLevel="1">
      <c r="A174" s="97"/>
      <c r="B174" s="97"/>
      <c r="C174" s="100"/>
      <c r="D174" s="111"/>
      <c r="E174" s="150"/>
      <c r="F174" s="136"/>
      <c r="G174" s="136"/>
      <c r="H174" s="119"/>
    </row>
    <row r="175" spans="1:8" ht="12.75" outlineLevel="1">
      <c r="A175" s="97"/>
      <c r="B175" s="97"/>
      <c r="C175" s="100">
        <v>4120</v>
      </c>
      <c r="D175" s="111" t="s">
        <v>12</v>
      </c>
      <c r="E175" s="150">
        <f>16100-2200</f>
        <v>13900</v>
      </c>
      <c r="F175" s="136"/>
      <c r="G175" s="136">
        <v>17</v>
      </c>
      <c r="H175" s="119">
        <f>E175+F175-G175</f>
        <v>13883</v>
      </c>
    </row>
    <row r="176" spans="1:8" ht="45" outlineLevel="1">
      <c r="A176" s="97"/>
      <c r="B176" s="97"/>
      <c r="C176" s="100">
        <v>4330</v>
      </c>
      <c r="D176" s="111" t="s">
        <v>95</v>
      </c>
      <c r="E176" s="150">
        <f>345000+45500</f>
        <v>390500</v>
      </c>
      <c r="F176" s="136">
        <v>95000</v>
      </c>
      <c r="G176" s="136"/>
      <c r="H176" s="119">
        <f>E176+F176-G176</f>
        <v>485500</v>
      </c>
    </row>
    <row r="177" spans="1:8" ht="13.5" customHeight="1">
      <c r="A177" s="97"/>
      <c r="B177" s="97"/>
      <c r="C177" s="100"/>
      <c r="D177" s="111"/>
      <c r="E177" s="150"/>
      <c r="F177" s="136"/>
      <c r="G177" s="136"/>
      <c r="H177" s="119"/>
    </row>
    <row r="178" spans="1:8" s="66" customFormat="1" ht="12.75">
      <c r="A178" s="77"/>
      <c r="B178" s="77">
        <v>85202</v>
      </c>
      <c r="C178" s="78"/>
      <c r="D178" s="110" t="s">
        <v>60</v>
      </c>
      <c r="E178" s="125"/>
      <c r="F178" s="125">
        <f>SUM(F180:F215)</f>
        <v>378620</v>
      </c>
      <c r="G178" s="125">
        <f>SUM(G180:G215)</f>
        <v>112990</v>
      </c>
      <c r="H178" s="119">
        <f>E178+F178-G178</f>
        <v>265630</v>
      </c>
    </row>
    <row r="179" spans="1:8" ht="12.75" outlineLevel="1">
      <c r="A179" s="75"/>
      <c r="B179" s="75"/>
      <c r="C179" s="76"/>
      <c r="D179" s="111"/>
      <c r="E179" s="150"/>
      <c r="F179" s="136"/>
      <c r="G179" s="136"/>
      <c r="H179" s="119"/>
    </row>
    <row r="180" spans="1:8" ht="22.5" outlineLevel="1">
      <c r="A180" s="97"/>
      <c r="B180" s="97"/>
      <c r="C180" s="100">
        <v>3020</v>
      </c>
      <c r="D180" s="111" t="s">
        <v>8</v>
      </c>
      <c r="E180" s="150">
        <v>48900</v>
      </c>
      <c r="F180" s="136"/>
      <c r="G180" s="136">
        <f>7000+6380</f>
        <v>13380</v>
      </c>
      <c r="H180" s="119">
        <f>E180+F180-G180</f>
        <v>35520</v>
      </c>
    </row>
    <row r="181" spans="1:8" ht="12.75" outlineLevel="1">
      <c r="A181" s="97"/>
      <c r="B181" s="97"/>
      <c r="C181" s="100"/>
      <c r="D181" s="111"/>
      <c r="E181" s="150" t="s">
        <v>4</v>
      </c>
      <c r="F181" s="136" t="s">
        <v>4</v>
      </c>
      <c r="G181" s="136" t="s">
        <v>4</v>
      </c>
      <c r="H181" s="119"/>
    </row>
    <row r="182" spans="1:8" ht="22.5" outlineLevel="1">
      <c r="A182" s="97"/>
      <c r="B182" s="97"/>
      <c r="C182" s="100">
        <v>4010</v>
      </c>
      <c r="D182" s="111" t="s">
        <v>9</v>
      </c>
      <c r="E182" s="150">
        <v>4465290</v>
      </c>
      <c r="F182" s="136">
        <f>10650+69900+19800+2400+2880+9010+10000+22840</f>
        <v>147480</v>
      </c>
      <c r="G182" s="136">
        <v>2500</v>
      </c>
      <c r="H182" s="119">
        <f>E182+F182-G182</f>
        <v>4610270</v>
      </c>
    </row>
    <row r="183" spans="1:8" ht="12.75" outlineLevel="1">
      <c r="A183" s="97"/>
      <c r="B183" s="97"/>
      <c r="C183" s="100"/>
      <c r="D183" s="111"/>
      <c r="E183" s="150"/>
      <c r="F183" s="136"/>
      <c r="G183" s="136"/>
      <c r="H183" s="119"/>
    </row>
    <row r="184" spans="1:8" ht="12.75" outlineLevel="1">
      <c r="A184" s="97"/>
      <c r="B184" s="97"/>
      <c r="C184" s="100">
        <v>4040</v>
      </c>
      <c r="D184" s="111" t="s">
        <v>10</v>
      </c>
      <c r="E184" s="150">
        <v>376100</v>
      </c>
      <c r="F184" s="136"/>
      <c r="G184" s="136">
        <f>3900+4100+3190</f>
        <v>11190</v>
      </c>
      <c r="H184" s="119">
        <f>E184+F184-G184</f>
        <v>364910</v>
      </c>
    </row>
    <row r="185" spans="1:8" ht="12.75" outlineLevel="1">
      <c r="A185" s="97"/>
      <c r="B185" s="97"/>
      <c r="C185" s="100"/>
      <c r="D185" s="111"/>
      <c r="E185" s="150"/>
      <c r="F185" s="136"/>
      <c r="G185" s="136"/>
      <c r="H185" s="119"/>
    </row>
    <row r="186" spans="1:8" ht="12.75" outlineLevel="1">
      <c r="A186" s="97"/>
      <c r="B186" s="97"/>
      <c r="C186" s="100">
        <v>4110</v>
      </c>
      <c r="D186" s="111" t="s">
        <v>11</v>
      </c>
      <c r="E186" s="150">
        <v>829260</v>
      </c>
      <c r="F186" s="136">
        <f>1770+3200+15100+600+510+1460+1800+4090</f>
        <v>28530</v>
      </c>
      <c r="G186" s="136">
        <v>3350</v>
      </c>
      <c r="H186" s="119">
        <f>E186+F186-G186</f>
        <v>854440</v>
      </c>
    </row>
    <row r="187" spans="1:8" ht="12.75" outlineLevel="1">
      <c r="A187" s="97"/>
      <c r="B187" s="97"/>
      <c r="C187" s="100"/>
      <c r="D187" s="111"/>
      <c r="E187" s="150"/>
      <c r="F187" s="136"/>
      <c r="G187" s="136"/>
      <c r="H187" s="119"/>
    </row>
    <row r="188" spans="1:8" ht="12.75" outlineLevel="1">
      <c r="A188" s="97"/>
      <c r="B188" s="97"/>
      <c r="C188" s="100">
        <v>4120</v>
      </c>
      <c r="D188" s="111" t="s">
        <v>12</v>
      </c>
      <c r="E188" s="150">
        <f>115400-200+2300+1000</f>
        <v>118500</v>
      </c>
      <c r="F188" s="136">
        <f>70+100</f>
        <v>170</v>
      </c>
      <c r="G188" s="136">
        <v>4700</v>
      </c>
      <c r="H188" s="119">
        <f>E188+F188-G188</f>
        <v>113970</v>
      </c>
    </row>
    <row r="189" spans="1:8" ht="12.75" outlineLevel="1">
      <c r="A189" s="97"/>
      <c r="B189" s="97"/>
      <c r="C189" s="100"/>
      <c r="D189" s="111"/>
      <c r="E189" s="150"/>
      <c r="F189" s="136"/>
      <c r="G189" s="136"/>
      <c r="H189" s="119"/>
    </row>
    <row r="190" spans="1:8" ht="12.75" outlineLevel="1">
      <c r="A190" s="97"/>
      <c r="B190" s="97"/>
      <c r="C190" s="100">
        <v>4170</v>
      </c>
      <c r="D190" s="111" t="s">
        <v>98</v>
      </c>
      <c r="E190" s="150">
        <f>15000+2000+5500+1000</f>
        <v>23500</v>
      </c>
      <c r="F190" s="136">
        <v>3000</v>
      </c>
      <c r="G190" s="136"/>
      <c r="H190" s="119">
        <f>E190+F190-G190</f>
        <v>26500</v>
      </c>
    </row>
    <row r="191" spans="1:8" ht="12.75" outlineLevel="1">
      <c r="A191" s="97"/>
      <c r="B191" s="97"/>
      <c r="C191" s="100"/>
      <c r="D191" s="111"/>
      <c r="E191" s="150"/>
      <c r="F191" s="136"/>
      <c r="G191" s="136"/>
      <c r="H191" s="119"/>
    </row>
    <row r="192" spans="1:8" ht="12.75" outlineLevel="1">
      <c r="A192" s="97"/>
      <c r="B192" s="97"/>
      <c r="C192" s="100">
        <v>4210</v>
      </c>
      <c r="D192" s="111" t="s">
        <v>5</v>
      </c>
      <c r="E192" s="150">
        <v>1029520</v>
      </c>
      <c r="F192" s="136">
        <f>32000+41910+17230</f>
        <v>91140</v>
      </c>
      <c r="G192" s="136">
        <v>10000</v>
      </c>
      <c r="H192" s="119">
        <f>E192+F192-G192</f>
        <v>1110660</v>
      </c>
    </row>
    <row r="193" spans="1:8" ht="12.75" outlineLevel="1">
      <c r="A193" s="97"/>
      <c r="B193" s="97"/>
      <c r="C193" s="100"/>
      <c r="D193" s="111"/>
      <c r="E193" s="150"/>
      <c r="F193" s="136"/>
      <c r="G193" s="136"/>
      <c r="H193" s="119"/>
    </row>
    <row r="194" spans="1:8" ht="22.5" outlineLevel="1">
      <c r="A194" s="97"/>
      <c r="B194" s="97"/>
      <c r="C194" s="100">
        <v>4230</v>
      </c>
      <c r="D194" s="111" t="s">
        <v>59</v>
      </c>
      <c r="E194" s="150">
        <v>111500</v>
      </c>
      <c r="F194" s="136">
        <f>23200+5000</f>
        <v>28200</v>
      </c>
      <c r="G194" s="136"/>
      <c r="H194" s="119">
        <f>E194+F194-G194</f>
        <v>139700</v>
      </c>
    </row>
    <row r="195" spans="1:8" ht="12.75" outlineLevel="1">
      <c r="A195" s="97"/>
      <c r="B195" s="97"/>
      <c r="C195" s="100"/>
      <c r="D195" s="111"/>
      <c r="E195" s="150"/>
      <c r="F195" s="136"/>
      <c r="G195" s="136"/>
      <c r="H195" s="119"/>
    </row>
    <row r="196" spans="1:8" ht="12.75" outlineLevel="1">
      <c r="A196" s="97"/>
      <c r="B196" s="97"/>
      <c r="C196" s="100">
        <v>4260</v>
      </c>
      <c r="D196" s="111" t="s">
        <v>13</v>
      </c>
      <c r="E196" s="150">
        <v>270290</v>
      </c>
      <c r="F196" s="136">
        <v>6000</v>
      </c>
      <c r="G196" s="136">
        <v>20100</v>
      </c>
      <c r="H196" s="119">
        <f>E196+F196-G196</f>
        <v>256190</v>
      </c>
    </row>
    <row r="197" spans="1:8" ht="12.75" outlineLevel="1">
      <c r="A197" s="97"/>
      <c r="B197" s="97"/>
      <c r="C197" s="100"/>
      <c r="D197" s="111"/>
      <c r="E197" s="150"/>
      <c r="F197" s="136"/>
      <c r="G197" s="136"/>
      <c r="H197" s="119"/>
    </row>
    <row r="198" spans="1:8" ht="12.75" outlineLevel="1">
      <c r="A198" s="97"/>
      <c r="B198" s="97"/>
      <c r="C198" s="100">
        <v>4270</v>
      </c>
      <c r="D198" s="111" t="s">
        <v>14</v>
      </c>
      <c r="E198" s="150">
        <v>213500</v>
      </c>
      <c r="F198" s="136">
        <v>16000</v>
      </c>
      <c r="G198" s="136">
        <f>28500+100</f>
        <v>28600</v>
      </c>
      <c r="H198" s="119">
        <f>E198+F198-G198</f>
        <v>200900</v>
      </c>
    </row>
    <row r="199" spans="1:8" ht="12.75" outlineLevel="1">
      <c r="A199" s="97"/>
      <c r="B199" s="97"/>
      <c r="C199" s="100"/>
      <c r="D199" s="111"/>
      <c r="E199" s="150"/>
      <c r="F199" s="136"/>
      <c r="G199" s="136"/>
      <c r="H199" s="119"/>
    </row>
    <row r="200" spans="1:8" ht="12.75" outlineLevel="1">
      <c r="A200" s="97"/>
      <c r="B200" s="97"/>
      <c r="C200" s="100">
        <v>4280</v>
      </c>
      <c r="D200" s="111" t="s">
        <v>61</v>
      </c>
      <c r="E200" s="150">
        <v>10200</v>
      </c>
      <c r="F200" s="136">
        <v>4700</v>
      </c>
      <c r="G200" s="136">
        <v>2300</v>
      </c>
      <c r="H200" s="119">
        <f>E200+F200-G200</f>
        <v>12600</v>
      </c>
    </row>
    <row r="201" spans="1:8" ht="12.75" outlineLevel="1">
      <c r="A201" s="97"/>
      <c r="B201" s="97"/>
      <c r="C201" s="100"/>
      <c r="D201" s="111"/>
      <c r="E201" s="150"/>
      <c r="F201" s="136"/>
      <c r="G201" s="136"/>
      <c r="H201" s="119"/>
    </row>
    <row r="202" spans="1:8" ht="12.75" outlineLevel="1">
      <c r="A202" s="97"/>
      <c r="B202" s="97"/>
      <c r="C202" s="100">
        <v>4300</v>
      </c>
      <c r="D202" s="111" t="s">
        <v>54</v>
      </c>
      <c r="E202" s="150">
        <v>390400</v>
      </c>
      <c r="F202" s="136">
        <f>10000+600</f>
        <v>10600</v>
      </c>
      <c r="G202" s="136">
        <f>3900+9970</f>
        <v>13870</v>
      </c>
      <c r="H202" s="119">
        <f>E202+F202-G202</f>
        <v>387130</v>
      </c>
    </row>
    <row r="203" spans="1:8" ht="12.75" outlineLevel="1">
      <c r="A203" s="97"/>
      <c r="B203" s="97"/>
      <c r="C203" s="100"/>
      <c r="D203" s="111"/>
      <c r="E203" s="150"/>
      <c r="F203" s="136"/>
      <c r="G203" s="136"/>
      <c r="H203" s="119"/>
    </row>
    <row r="204" spans="1:8" ht="22.5" outlineLevel="1">
      <c r="A204" s="97"/>
      <c r="B204" s="97"/>
      <c r="C204" s="100">
        <v>4350</v>
      </c>
      <c r="D204" s="109" t="s">
        <v>106</v>
      </c>
      <c r="E204" s="150">
        <f>3000+1900+1500+1500</f>
        <v>7900</v>
      </c>
      <c r="F204" s="136">
        <v>800</v>
      </c>
      <c r="G204" s="136">
        <v>200</v>
      </c>
      <c r="H204" s="119">
        <f>E204+F204-G204</f>
        <v>8500</v>
      </c>
    </row>
    <row r="205" spans="1:8" ht="12.75" outlineLevel="1">
      <c r="A205" s="97"/>
      <c r="B205" s="97"/>
      <c r="C205" s="100"/>
      <c r="D205" s="111"/>
      <c r="E205" s="150"/>
      <c r="F205" s="136"/>
      <c r="G205" s="136"/>
      <c r="H205" s="119"/>
    </row>
    <row r="206" spans="1:8" ht="12.75" outlineLevel="1">
      <c r="A206" s="97"/>
      <c r="B206" s="97"/>
      <c r="C206" s="100">
        <v>4410</v>
      </c>
      <c r="D206" s="111" t="s">
        <v>15</v>
      </c>
      <c r="E206" s="150">
        <f>8500+4000</f>
        <v>12500</v>
      </c>
      <c r="F206" s="136"/>
      <c r="G206" s="136">
        <v>2100</v>
      </c>
      <c r="H206" s="119">
        <f>E206+F206-G206</f>
        <v>10400</v>
      </c>
    </row>
    <row r="207" spans="1:8" ht="12.75" outlineLevel="1">
      <c r="A207" s="97"/>
      <c r="B207" s="97"/>
      <c r="C207" s="100"/>
      <c r="D207" s="111"/>
      <c r="E207" s="150"/>
      <c r="F207" s="136"/>
      <c r="G207" s="136"/>
      <c r="H207" s="119"/>
    </row>
    <row r="208" spans="1:8" ht="12.75" outlineLevel="1">
      <c r="A208" s="97"/>
      <c r="B208" s="97"/>
      <c r="C208" s="100">
        <v>4430</v>
      </c>
      <c r="D208" s="111" t="s">
        <v>16</v>
      </c>
      <c r="E208" s="150">
        <v>27000</v>
      </c>
      <c r="F208" s="136">
        <v>520</v>
      </c>
      <c r="G208" s="136"/>
      <c r="H208" s="119">
        <f>E208+F208-G208</f>
        <v>27520</v>
      </c>
    </row>
    <row r="209" spans="1:8" ht="12.75" outlineLevel="1">
      <c r="A209" s="97"/>
      <c r="B209" s="97"/>
      <c r="C209" s="100"/>
      <c r="D209" s="111"/>
      <c r="E209" s="150"/>
      <c r="F209" s="136"/>
      <c r="G209" s="136"/>
      <c r="H209" s="119"/>
    </row>
    <row r="210" spans="1:8" ht="22.5" outlineLevel="1">
      <c r="A210" s="97"/>
      <c r="B210" s="97"/>
      <c r="C210" s="100">
        <v>4440</v>
      </c>
      <c r="D210" s="111" t="s">
        <v>17</v>
      </c>
      <c r="E210" s="150">
        <v>177400</v>
      </c>
      <c r="F210" s="136">
        <f>4630+6050</f>
        <v>10680</v>
      </c>
      <c r="G210" s="136"/>
      <c r="H210" s="119">
        <f>E210+F210-G210</f>
        <v>188080</v>
      </c>
    </row>
    <row r="211" spans="1:8" ht="12.75" outlineLevel="1">
      <c r="A211" s="97"/>
      <c r="B211" s="97"/>
      <c r="C211" s="100"/>
      <c r="D211" s="111"/>
      <c r="E211" s="150"/>
      <c r="F211" s="136"/>
      <c r="G211" s="136"/>
      <c r="H211" s="119"/>
    </row>
    <row r="212" spans="1:8" ht="12.75" outlineLevel="1">
      <c r="A212" s="97"/>
      <c r="B212" s="97"/>
      <c r="C212" s="100">
        <v>4480</v>
      </c>
      <c r="D212" s="111" t="s">
        <v>18</v>
      </c>
      <c r="E212" s="150">
        <v>27000</v>
      </c>
      <c r="F212" s="136">
        <v>2300</v>
      </c>
      <c r="G212" s="136">
        <v>700</v>
      </c>
      <c r="H212" s="119">
        <f>E212+F212-G212</f>
        <v>28600</v>
      </c>
    </row>
    <row r="213" spans="1:8" ht="12.75" outlineLevel="1">
      <c r="A213" s="97"/>
      <c r="B213" s="97"/>
      <c r="C213" s="100"/>
      <c r="D213" s="111"/>
      <c r="E213" s="150"/>
      <c r="F213" s="136"/>
      <c r="G213" s="136"/>
      <c r="H213" s="119"/>
    </row>
    <row r="214" spans="1:8" ht="22.5" outlineLevel="1">
      <c r="A214" s="79"/>
      <c r="B214" s="79"/>
      <c r="C214" s="80">
        <v>6050</v>
      </c>
      <c r="D214" s="113" t="s">
        <v>93</v>
      </c>
      <c r="E214" s="121">
        <v>69400</v>
      </c>
      <c r="F214" s="131">
        <v>28500</v>
      </c>
      <c r="G214" s="131"/>
      <c r="H214" s="119">
        <f>E214+F214-G214</f>
        <v>97900</v>
      </c>
    </row>
    <row r="215" spans="1:8" ht="12.75" outlineLevel="1">
      <c r="A215" s="79"/>
      <c r="B215" s="79"/>
      <c r="C215" s="80"/>
      <c r="D215" s="113"/>
      <c r="E215" s="121"/>
      <c r="F215" s="131"/>
      <c r="G215" s="131"/>
      <c r="H215" s="119"/>
    </row>
    <row r="216" spans="1:8" s="66" customFormat="1" ht="12.75">
      <c r="A216" s="77"/>
      <c r="B216" s="77">
        <v>85203</v>
      </c>
      <c r="C216" s="78"/>
      <c r="D216" s="110" t="s">
        <v>107</v>
      </c>
      <c r="E216" s="125"/>
      <c r="F216" s="125">
        <f>SUM(F218:F241)</f>
        <v>23340</v>
      </c>
      <c r="G216" s="125">
        <f>SUM(G218:G241)</f>
        <v>4340</v>
      </c>
      <c r="H216" s="119">
        <f>E216+F216-G216</f>
        <v>19000</v>
      </c>
    </row>
    <row r="217" spans="1:8" s="66" customFormat="1" ht="12.75">
      <c r="A217" s="77"/>
      <c r="B217" s="77"/>
      <c r="C217" s="78"/>
      <c r="D217" s="110"/>
      <c r="E217" s="125"/>
      <c r="F217" s="125"/>
      <c r="G217" s="125"/>
      <c r="H217" s="119"/>
    </row>
    <row r="218" spans="1:8" ht="22.5" outlineLevel="1">
      <c r="A218" s="97"/>
      <c r="B218" s="97"/>
      <c r="C218" s="100">
        <v>4010</v>
      </c>
      <c r="D218" s="111" t="s">
        <v>9</v>
      </c>
      <c r="E218" s="150">
        <v>48900</v>
      </c>
      <c r="F218" s="136">
        <f>610+2500+13400</f>
        <v>16510</v>
      </c>
      <c r="G218" s="136"/>
      <c r="H218" s="119">
        <f>E218+F218-G218</f>
        <v>65410</v>
      </c>
    </row>
    <row r="219" spans="1:8" ht="12.75" outlineLevel="1">
      <c r="A219" s="97"/>
      <c r="B219" s="97"/>
      <c r="C219" s="100"/>
      <c r="D219" s="111"/>
      <c r="E219" s="150"/>
      <c r="F219" s="136"/>
      <c r="G219" s="136"/>
      <c r="H219" s="119"/>
    </row>
    <row r="220" spans="1:8" ht="12.75" outlineLevel="1">
      <c r="A220" s="97"/>
      <c r="B220" s="97"/>
      <c r="C220" s="100">
        <v>4110</v>
      </c>
      <c r="D220" s="111" t="s">
        <v>11</v>
      </c>
      <c r="E220" s="150">
        <v>8700</v>
      </c>
      <c r="F220" s="136">
        <f>110+2380</f>
        <v>2490</v>
      </c>
      <c r="G220" s="136"/>
      <c r="H220" s="119">
        <f>E220+F220-G220</f>
        <v>11190</v>
      </c>
    </row>
    <row r="221" spans="1:8" ht="12.75" outlineLevel="1">
      <c r="A221" s="97"/>
      <c r="B221" s="97"/>
      <c r="C221" s="100"/>
      <c r="D221" s="111"/>
      <c r="E221" s="150"/>
      <c r="F221" s="136"/>
      <c r="G221" s="136"/>
      <c r="H221" s="119"/>
    </row>
    <row r="222" spans="1:8" ht="12.75" outlineLevel="1">
      <c r="A222" s="97"/>
      <c r="B222" s="97"/>
      <c r="C222" s="100">
        <v>4170</v>
      </c>
      <c r="D222" s="111" t="s">
        <v>98</v>
      </c>
      <c r="E222" s="150">
        <v>5600</v>
      </c>
      <c r="F222" s="136"/>
      <c r="G222" s="136">
        <v>2800</v>
      </c>
      <c r="H222" s="119">
        <f>E222+F222-G222</f>
        <v>2800</v>
      </c>
    </row>
    <row r="223" spans="1:8" ht="12.75" outlineLevel="1">
      <c r="A223" s="97"/>
      <c r="B223" s="97"/>
      <c r="C223" s="100"/>
      <c r="D223" s="111"/>
      <c r="E223" s="150"/>
      <c r="F223" s="136"/>
      <c r="G223" s="136"/>
      <c r="H223" s="119"/>
    </row>
    <row r="224" spans="1:8" ht="12.75" outlineLevel="1">
      <c r="A224" s="97"/>
      <c r="B224" s="97"/>
      <c r="C224" s="100">
        <v>4210</v>
      </c>
      <c r="D224" s="111" t="s">
        <v>5</v>
      </c>
      <c r="E224" s="150">
        <v>46710</v>
      </c>
      <c r="F224" s="136">
        <v>2140</v>
      </c>
      <c r="G224" s="136"/>
      <c r="H224" s="119">
        <f>E224+F224-G224</f>
        <v>48850</v>
      </c>
    </row>
    <row r="225" spans="1:8" ht="12.75" outlineLevel="1">
      <c r="A225" s="97"/>
      <c r="B225" s="97"/>
      <c r="C225" s="100"/>
      <c r="D225" s="111"/>
      <c r="E225" s="150"/>
      <c r="F225" s="136"/>
      <c r="G225" s="136"/>
      <c r="H225" s="119"/>
    </row>
    <row r="226" spans="1:8" ht="12.75" outlineLevel="1">
      <c r="A226" s="97"/>
      <c r="B226" s="97"/>
      <c r="C226" s="100">
        <v>4220</v>
      </c>
      <c r="D226" s="111" t="s">
        <v>58</v>
      </c>
      <c r="E226" s="150">
        <v>7200</v>
      </c>
      <c r="F226" s="136"/>
      <c r="G226" s="136">
        <v>1000</v>
      </c>
      <c r="H226" s="119">
        <f>E226+F226-G226</f>
        <v>6200</v>
      </c>
    </row>
    <row r="227" spans="1:8" ht="12.75" outlineLevel="1">
      <c r="A227" s="97"/>
      <c r="B227" s="97"/>
      <c r="C227" s="100"/>
      <c r="D227" s="111"/>
      <c r="E227" s="150"/>
      <c r="F227" s="136"/>
      <c r="G227" s="136"/>
      <c r="H227" s="119"/>
    </row>
    <row r="228" spans="1:8" ht="22.5" outlineLevel="1">
      <c r="A228" s="97"/>
      <c r="B228" s="97"/>
      <c r="C228" s="100">
        <v>4230</v>
      </c>
      <c r="D228" s="111" t="s">
        <v>59</v>
      </c>
      <c r="E228" s="150">
        <v>100</v>
      </c>
      <c r="F228" s="136"/>
      <c r="G228" s="136">
        <v>100</v>
      </c>
      <c r="H228" s="119">
        <f>E228+F228-G228</f>
        <v>0</v>
      </c>
    </row>
    <row r="229" spans="1:8" ht="12.75" outlineLevel="1">
      <c r="A229" s="97"/>
      <c r="B229" s="97"/>
      <c r="C229" s="100"/>
      <c r="D229" s="111"/>
      <c r="E229" s="150"/>
      <c r="F229" s="136"/>
      <c r="G229" s="136"/>
      <c r="H229" s="119"/>
    </row>
    <row r="230" spans="1:8" ht="12.75" outlineLevel="1">
      <c r="A230" s="97"/>
      <c r="B230" s="97"/>
      <c r="C230" s="100">
        <v>4260</v>
      </c>
      <c r="D230" s="111" t="s">
        <v>13</v>
      </c>
      <c r="E230" s="150">
        <v>1500</v>
      </c>
      <c r="F230" s="136">
        <v>790</v>
      </c>
      <c r="G230" s="136"/>
      <c r="H230" s="119">
        <f>E230+F230-G230</f>
        <v>2290</v>
      </c>
    </row>
    <row r="231" spans="1:8" ht="12.75" outlineLevel="1">
      <c r="A231" s="97"/>
      <c r="B231" s="97"/>
      <c r="C231" s="100"/>
      <c r="D231" s="111"/>
      <c r="E231" s="150"/>
      <c r="F231" s="136"/>
      <c r="G231" s="136"/>
      <c r="H231" s="119"/>
    </row>
    <row r="232" spans="1:8" ht="12.75" outlineLevel="1">
      <c r="A232" s="97"/>
      <c r="B232" s="97"/>
      <c r="C232" s="100">
        <v>4270</v>
      </c>
      <c r="D232" s="111" t="s">
        <v>14</v>
      </c>
      <c r="E232" s="150">
        <v>7700</v>
      </c>
      <c r="F232" s="136"/>
      <c r="G232" s="136">
        <v>170</v>
      </c>
      <c r="H232" s="119">
        <f>E232+F232-G232</f>
        <v>7530</v>
      </c>
    </row>
    <row r="233" spans="1:8" ht="12.75" outlineLevel="1">
      <c r="A233" s="97"/>
      <c r="B233" s="97"/>
      <c r="C233" s="100"/>
      <c r="D233" s="111"/>
      <c r="E233" s="150"/>
      <c r="F233" s="136"/>
      <c r="G233" s="136"/>
      <c r="H233" s="119"/>
    </row>
    <row r="234" spans="1:8" ht="12.75" outlineLevel="1">
      <c r="A234" s="97"/>
      <c r="B234" s="97"/>
      <c r="C234" s="100">
        <v>4280</v>
      </c>
      <c r="D234" s="111" t="s">
        <v>28</v>
      </c>
      <c r="E234" s="150">
        <v>230</v>
      </c>
      <c r="F234" s="136"/>
      <c r="G234" s="136">
        <v>70</v>
      </c>
      <c r="H234" s="119">
        <f>E234+F234-G234</f>
        <v>160</v>
      </c>
    </row>
    <row r="235" spans="1:8" ht="12.75" outlineLevel="1">
      <c r="A235" s="97"/>
      <c r="B235" s="97"/>
      <c r="C235" s="100"/>
      <c r="D235" s="111"/>
      <c r="E235" s="150"/>
      <c r="F235" s="136"/>
      <c r="G235" s="136"/>
      <c r="H235" s="119"/>
    </row>
    <row r="236" spans="1:8" ht="12.75" outlineLevel="1">
      <c r="A236" s="97"/>
      <c r="B236" s="97"/>
      <c r="C236" s="100">
        <v>4300</v>
      </c>
      <c r="D236" s="111" t="s">
        <v>54</v>
      </c>
      <c r="E236" s="150">
        <v>1160</v>
      </c>
      <c r="F236" s="136">
        <v>450</v>
      </c>
      <c r="G236" s="136"/>
      <c r="H236" s="119">
        <f>E236+F236-G236</f>
        <v>1610</v>
      </c>
    </row>
    <row r="237" spans="1:8" ht="12.75" outlineLevel="1">
      <c r="A237" s="97"/>
      <c r="B237" s="97"/>
      <c r="C237" s="100"/>
      <c r="D237" s="111"/>
      <c r="E237" s="150"/>
      <c r="F237" s="136"/>
      <c r="G237" s="136"/>
      <c r="H237" s="119"/>
    </row>
    <row r="238" spans="1:8" ht="12.75" outlineLevel="1">
      <c r="A238" s="97"/>
      <c r="B238" s="97"/>
      <c r="C238" s="100">
        <v>4430</v>
      </c>
      <c r="D238" s="111" t="s">
        <v>16</v>
      </c>
      <c r="E238" s="150">
        <v>200</v>
      </c>
      <c r="F238" s="136"/>
      <c r="G238" s="136">
        <v>200</v>
      </c>
      <c r="H238" s="119">
        <f>E238+F238-G238</f>
        <v>0</v>
      </c>
    </row>
    <row r="239" spans="1:8" ht="12.75" outlineLevel="1">
      <c r="A239" s="97"/>
      <c r="B239" s="97"/>
      <c r="C239" s="100"/>
      <c r="D239" s="111"/>
      <c r="E239" s="150"/>
      <c r="F239" s="136"/>
      <c r="G239" s="136"/>
      <c r="H239" s="119"/>
    </row>
    <row r="240" spans="1:8" ht="22.5" outlineLevel="1">
      <c r="A240" s="97"/>
      <c r="B240" s="97"/>
      <c r="C240" s="100">
        <v>4440</v>
      </c>
      <c r="D240" s="111" t="s">
        <v>17</v>
      </c>
      <c r="E240" s="150">
        <v>2100</v>
      </c>
      <c r="F240" s="136">
        <v>960</v>
      </c>
      <c r="G240" s="136"/>
      <c r="H240" s="119">
        <f>E240+F240-G240</f>
        <v>3060</v>
      </c>
    </row>
    <row r="241" spans="1:8" ht="12.75" outlineLevel="1">
      <c r="A241" s="97"/>
      <c r="B241" s="97"/>
      <c r="C241" s="100"/>
      <c r="D241" s="111"/>
      <c r="E241" s="150"/>
      <c r="F241" s="136"/>
      <c r="G241" s="136"/>
      <c r="H241" s="119"/>
    </row>
    <row r="242" spans="1:8" s="66" customFormat="1" ht="12.75">
      <c r="A242" s="77"/>
      <c r="B242" s="77">
        <v>85204</v>
      </c>
      <c r="C242" s="78"/>
      <c r="D242" s="110" t="s">
        <v>64</v>
      </c>
      <c r="E242" s="125"/>
      <c r="F242" s="135">
        <f>SUM(F243:F245)</f>
        <v>0</v>
      </c>
      <c r="G242" s="135">
        <f>SUM(G243:G245)</f>
        <v>85000</v>
      </c>
      <c r="H242" s="119">
        <f>E242+F242-G242</f>
        <v>-85000</v>
      </c>
    </row>
    <row r="243" spans="1:8" ht="12.75" outlineLevel="1">
      <c r="A243" s="75"/>
      <c r="B243" s="75"/>
      <c r="C243" s="76"/>
      <c r="D243" s="111"/>
      <c r="E243" s="150"/>
      <c r="F243" s="136"/>
      <c r="G243" s="136"/>
      <c r="H243" s="119"/>
    </row>
    <row r="244" spans="1:8" ht="12.75" outlineLevel="1">
      <c r="A244" s="97"/>
      <c r="B244" s="97"/>
      <c r="C244" s="100">
        <v>3110</v>
      </c>
      <c r="D244" s="111" t="s">
        <v>57</v>
      </c>
      <c r="E244" s="150">
        <v>1494770</v>
      </c>
      <c r="F244" s="136"/>
      <c r="G244" s="136">
        <v>85000</v>
      </c>
      <c r="H244" s="119">
        <f>E244+F244-G244</f>
        <v>1409770</v>
      </c>
    </row>
    <row r="245" spans="1:8" ht="12.75" outlineLevel="1">
      <c r="A245" s="97"/>
      <c r="B245" s="97"/>
      <c r="C245" s="100"/>
      <c r="D245" s="111"/>
      <c r="E245" s="150"/>
      <c r="F245" s="136"/>
      <c r="G245" s="136"/>
      <c r="H245" s="119"/>
    </row>
    <row r="246" spans="1:8" s="66" customFormat="1" ht="22.5">
      <c r="A246" s="77"/>
      <c r="B246" s="77">
        <v>85218</v>
      </c>
      <c r="C246" s="78"/>
      <c r="D246" s="110" t="s">
        <v>90</v>
      </c>
      <c r="E246" s="125"/>
      <c r="F246" s="135">
        <f>SUM(F248:F251)</f>
        <v>277</v>
      </c>
      <c r="G246" s="135">
        <f>SUM(G248:G251)</f>
        <v>277</v>
      </c>
      <c r="H246" s="119">
        <f>E246+F246-G246</f>
        <v>0</v>
      </c>
    </row>
    <row r="247" spans="1:8" ht="12.75" outlineLevel="1">
      <c r="A247" s="75"/>
      <c r="B247" s="75"/>
      <c r="C247" s="76"/>
      <c r="D247" s="111" t="s">
        <v>63</v>
      </c>
      <c r="E247" s="150"/>
      <c r="F247" s="136"/>
      <c r="G247" s="136"/>
      <c r="H247" s="119"/>
    </row>
    <row r="248" spans="1:8" ht="12.75" outlineLevel="1">
      <c r="A248" s="97"/>
      <c r="B248" s="97"/>
      <c r="C248" s="100"/>
      <c r="D248" s="111"/>
      <c r="E248" s="150"/>
      <c r="F248" s="136"/>
      <c r="G248" s="136"/>
      <c r="H248" s="119"/>
    </row>
    <row r="249" spans="1:8" ht="22.5" outlineLevel="1">
      <c r="A249" s="97"/>
      <c r="B249" s="97"/>
      <c r="C249" s="100">
        <v>3020</v>
      </c>
      <c r="D249" s="109" t="s">
        <v>92</v>
      </c>
      <c r="E249" s="150">
        <v>1020</v>
      </c>
      <c r="F249" s="136"/>
      <c r="G249" s="136">
        <v>277</v>
      </c>
      <c r="H249" s="119">
        <f>E249+F249-G249</f>
        <v>743</v>
      </c>
    </row>
    <row r="250" spans="1:8" ht="12.75" outlineLevel="1">
      <c r="A250" s="97"/>
      <c r="B250" s="97"/>
      <c r="C250" s="100"/>
      <c r="D250" s="111"/>
      <c r="E250" s="150"/>
      <c r="F250" s="136"/>
      <c r="G250" s="136"/>
      <c r="H250" s="119"/>
    </row>
    <row r="251" spans="1:8" ht="12.75" outlineLevel="1">
      <c r="A251" s="97"/>
      <c r="B251" s="97"/>
      <c r="C251" s="100">
        <v>4280</v>
      </c>
      <c r="D251" s="111" t="s">
        <v>28</v>
      </c>
      <c r="E251" s="150"/>
      <c r="F251" s="136">
        <v>277</v>
      </c>
      <c r="G251" s="136"/>
      <c r="H251" s="119">
        <f>E251+F251-G251</f>
        <v>277</v>
      </c>
    </row>
    <row r="252" spans="1:8" ht="12.75" outlineLevel="1">
      <c r="A252" s="97"/>
      <c r="B252" s="97"/>
      <c r="C252" s="100"/>
      <c r="D252" s="111"/>
      <c r="E252" s="150"/>
      <c r="F252" s="136"/>
      <c r="G252" s="136"/>
      <c r="H252" s="119"/>
    </row>
    <row r="253" spans="1:8" s="65" customFormat="1" ht="22.5">
      <c r="A253" s="73">
        <v>853</v>
      </c>
      <c r="B253" s="73"/>
      <c r="C253" s="74"/>
      <c r="D253" s="112" t="s">
        <v>65</v>
      </c>
      <c r="E253" s="123">
        <f>E255+E265+E279</f>
        <v>0</v>
      </c>
      <c r="F253" s="123">
        <f>F255+F265+F279</f>
        <v>211243</v>
      </c>
      <c r="G253" s="123">
        <f>G255+G265+G279</f>
        <v>29219</v>
      </c>
      <c r="H253" s="119">
        <f>E253+F253-G253</f>
        <v>182024</v>
      </c>
    </row>
    <row r="254" spans="1:8" ht="12.75" outlineLevel="1">
      <c r="A254" s="75"/>
      <c r="B254" s="75"/>
      <c r="C254" s="76"/>
      <c r="D254" s="111"/>
      <c r="E254" s="150"/>
      <c r="F254" s="136"/>
      <c r="G254" s="136"/>
      <c r="H254" s="119"/>
    </row>
    <row r="255" spans="1:8" s="66" customFormat="1" ht="22.5" outlineLevel="1">
      <c r="A255" s="77"/>
      <c r="B255" s="77">
        <v>85321</v>
      </c>
      <c r="C255" s="78"/>
      <c r="D255" s="110" t="s">
        <v>66</v>
      </c>
      <c r="E255" s="125"/>
      <c r="F255" s="135">
        <f>SUM(F257:F264)</f>
        <v>3019</v>
      </c>
      <c r="G255" s="135">
        <f>SUM(G257:G264)</f>
        <v>3019</v>
      </c>
      <c r="H255" s="119">
        <f>E255+F255-G255</f>
        <v>0</v>
      </c>
    </row>
    <row r="256" spans="1:8" s="66" customFormat="1" ht="12.75" outlineLevel="2">
      <c r="A256" s="77"/>
      <c r="B256" s="77"/>
      <c r="C256" s="78"/>
      <c r="D256" s="110"/>
      <c r="E256" s="125"/>
      <c r="F256" s="135"/>
      <c r="G256" s="135"/>
      <c r="H256" s="119"/>
    </row>
    <row r="257" spans="1:8" ht="22.5" outlineLevel="2">
      <c r="A257" s="75"/>
      <c r="B257" s="75"/>
      <c r="C257" s="76">
        <v>4010</v>
      </c>
      <c r="D257" s="111" t="s">
        <v>9</v>
      </c>
      <c r="E257" s="150">
        <v>18700</v>
      </c>
      <c r="F257" s="136">
        <v>1991</v>
      </c>
      <c r="G257" s="136"/>
      <c r="H257" s="119">
        <f>E257+F257-G257</f>
        <v>20691</v>
      </c>
    </row>
    <row r="258" spans="1:8" ht="12.75" outlineLevel="2">
      <c r="A258" s="97"/>
      <c r="B258" s="97"/>
      <c r="C258" s="100"/>
      <c r="D258" s="111"/>
      <c r="E258" s="150"/>
      <c r="F258" s="136"/>
      <c r="G258" s="136"/>
      <c r="H258" s="119"/>
    </row>
    <row r="259" spans="1:8" ht="12.75" outlineLevel="2">
      <c r="A259" s="97"/>
      <c r="B259" s="97"/>
      <c r="C259" s="100">
        <v>4110</v>
      </c>
      <c r="D259" s="111" t="s">
        <v>11</v>
      </c>
      <c r="E259" s="150">
        <v>7500</v>
      </c>
      <c r="F259" s="136">
        <v>901</v>
      </c>
      <c r="G259" s="136"/>
      <c r="H259" s="119">
        <f>E259+F259-G259</f>
        <v>8401</v>
      </c>
    </row>
    <row r="260" spans="1:8" ht="12.75" outlineLevel="2">
      <c r="A260" s="97"/>
      <c r="B260" s="97"/>
      <c r="C260" s="100"/>
      <c r="D260" s="111"/>
      <c r="E260" s="150"/>
      <c r="F260" s="136"/>
      <c r="G260" s="136"/>
      <c r="H260" s="119"/>
    </row>
    <row r="261" spans="1:8" ht="12.75" outlineLevel="2">
      <c r="A261" s="97"/>
      <c r="B261" s="97"/>
      <c r="C261" s="100">
        <v>4120</v>
      </c>
      <c r="D261" s="111" t="s">
        <v>12</v>
      </c>
      <c r="E261" s="150">
        <v>1034</v>
      </c>
      <c r="F261" s="136">
        <v>127</v>
      </c>
      <c r="G261" s="136"/>
      <c r="H261" s="119">
        <f>E261+F261-G261</f>
        <v>1161</v>
      </c>
    </row>
    <row r="262" spans="1:8" ht="12.75" outlineLevel="2">
      <c r="A262" s="97"/>
      <c r="B262" s="97"/>
      <c r="C262" s="100"/>
      <c r="D262" s="111"/>
      <c r="E262" s="150"/>
      <c r="F262" s="136"/>
      <c r="G262" s="136"/>
      <c r="H262" s="119"/>
    </row>
    <row r="263" spans="1:8" ht="12.75" outlineLevel="2">
      <c r="A263" s="97"/>
      <c r="B263" s="97"/>
      <c r="C263" s="100">
        <v>4170</v>
      </c>
      <c r="D263" s="111" t="s">
        <v>97</v>
      </c>
      <c r="E263" s="150">
        <v>60070</v>
      </c>
      <c r="F263" s="136"/>
      <c r="G263" s="136">
        <v>3019</v>
      </c>
      <c r="H263" s="119">
        <f>E263+F263-G263</f>
        <v>57051</v>
      </c>
    </row>
    <row r="264" spans="1:8" ht="12.75" outlineLevel="2">
      <c r="A264" s="97"/>
      <c r="B264" s="97"/>
      <c r="C264" s="100"/>
      <c r="D264" s="111"/>
      <c r="E264" s="150"/>
      <c r="F264" s="136"/>
      <c r="G264" s="136"/>
      <c r="H264" s="119"/>
    </row>
    <row r="265" spans="1:8" s="91" customFormat="1" ht="12.75" outlineLevel="1">
      <c r="A265" s="90"/>
      <c r="B265" s="82">
        <v>85333</v>
      </c>
      <c r="C265" s="69"/>
      <c r="D265" s="115" t="s">
        <v>88</v>
      </c>
      <c r="E265" s="127"/>
      <c r="F265" s="127">
        <f>SUM(F267:F278)</f>
        <v>203280</v>
      </c>
      <c r="G265" s="127">
        <f>SUM(G267:G278)</f>
        <v>26200</v>
      </c>
      <c r="H265" s="119">
        <f>E265+F265-G265</f>
        <v>177080</v>
      </c>
    </row>
    <row r="266" spans="1:8" ht="12.75" outlineLevel="2">
      <c r="A266" s="103"/>
      <c r="B266" s="82"/>
      <c r="C266" s="69"/>
      <c r="D266" s="115"/>
      <c r="E266" s="121"/>
      <c r="F266" s="131"/>
      <c r="G266" s="131"/>
      <c r="H266" s="119"/>
    </row>
    <row r="267" spans="1:8" ht="22.5" outlineLevel="2">
      <c r="A267" s="90"/>
      <c r="B267" s="90"/>
      <c r="C267" s="89">
        <v>4010</v>
      </c>
      <c r="D267" s="109" t="s">
        <v>9</v>
      </c>
      <c r="E267" s="121">
        <v>969410</v>
      </c>
      <c r="F267" s="131">
        <v>144993</v>
      </c>
      <c r="G267" s="131">
        <v>15000</v>
      </c>
      <c r="H267" s="119">
        <f>E267+F267-G267</f>
        <v>1099403</v>
      </c>
    </row>
    <row r="268" spans="1:8" ht="12.75" outlineLevel="2">
      <c r="A268" s="90"/>
      <c r="B268" s="90"/>
      <c r="C268" s="89"/>
      <c r="D268" s="109"/>
      <c r="E268" s="121"/>
      <c r="F268" s="131"/>
      <c r="G268" s="131"/>
      <c r="H268" s="119"/>
    </row>
    <row r="269" spans="1:8" ht="12.75" outlineLevel="2">
      <c r="A269" s="90"/>
      <c r="B269" s="90"/>
      <c r="C269" s="102">
        <v>4040</v>
      </c>
      <c r="D269" s="109" t="s">
        <v>10</v>
      </c>
      <c r="E269" s="121">
        <v>61000</v>
      </c>
      <c r="F269" s="131">
        <v>11200</v>
      </c>
      <c r="G269" s="131"/>
      <c r="H269" s="119">
        <f>E269+F269-G269</f>
        <v>72200</v>
      </c>
    </row>
    <row r="270" spans="1:8" ht="12.75" outlineLevel="2">
      <c r="A270" s="90"/>
      <c r="B270" s="90"/>
      <c r="C270" s="102"/>
      <c r="D270" s="109"/>
      <c r="E270" s="121"/>
      <c r="F270" s="131"/>
      <c r="G270" s="131"/>
      <c r="H270" s="119"/>
    </row>
    <row r="271" spans="1:8" ht="12.75" outlineLevel="2">
      <c r="A271" s="90"/>
      <c r="B271" s="90"/>
      <c r="C271" s="102">
        <v>4110</v>
      </c>
      <c r="D271" s="109" t="s">
        <v>11</v>
      </c>
      <c r="E271" s="121">
        <v>185300</v>
      </c>
      <c r="F271" s="131">
        <v>28535</v>
      </c>
      <c r="G271" s="131">
        <v>9806</v>
      </c>
      <c r="H271" s="119">
        <f>E271+F271-G271</f>
        <v>204029</v>
      </c>
    </row>
    <row r="272" spans="1:8" ht="12.75" outlineLevel="2">
      <c r="A272" s="90"/>
      <c r="B272" s="90"/>
      <c r="C272" s="102"/>
      <c r="D272" s="109"/>
      <c r="E272" s="121"/>
      <c r="F272" s="131"/>
      <c r="G272" s="131"/>
      <c r="H272" s="119"/>
    </row>
    <row r="273" spans="1:8" ht="12.75" outlineLevel="2">
      <c r="A273" s="90"/>
      <c r="B273" s="90"/>
      <c r="C273" s="102">
        <v>4120</v>
      </c>
      <c r="D273" s="109" t="s">
        <v>12</v>
      </c>
      <c r="E273" s="121">
        <v>25190</v>
      </c>
      <c r="F273" s="131">
        <v>3552</v>
      </c>
      <c r="G273" s="131">
        <v>1394</v>
      </c>
      <c r="H273" s="119">
        <f>E273+F273-G273</f>
        <v>27348</v>
      </c>
    </row>
    <row r="274" spans="1:8" ht="12.75" outlineLevel="2">
      <c r="A274" s="90"/>
      <c r="B274" s="90"/>
      <c r="C274" s="102"/>
      <c r="D274" s="109"/>
      <c r="E274" s="121"/>
      <c r="F274" s="131"/>
      <c r="G274" s="131"/>
      <c r="H274" s="119"/>
    </row>
    <row r="275" spans="1:8" ht="12.75" outlineLevel="2">
      <c r="A275" s="90"/>
      <c r="B275" s="90"/>
      <c r="C275" s="102">
        <v>4210</v>
      </c>
      <c r="D275" s="109" t="s">
        <v>5</v>
      </c>
      <c r="E275" s="121">
        <v>27130</v>
      </c>
      <c r="F275" s="131">
        <v>5000</v>
      </c>
      <c r="G275" s="131"/>
      <c r="H275" s="119">
        <f>E275+F275-G275</f>
        <v>32130</v>
      </c>
    </row>
    <row r="276" spans="1:8" ht="12.75" outlineLevel="2">
      <c r="A276" s="90"/>
      <c r="B276" s="90"/>
      <c r="C276" s="102"/>
      <c r="D276" s="109"/>
      <c r="E276" s="121"/>
      <c r="F276" s="131"/>
      <c r="G276" s="131"/>
      <c r="H276" s="119"/>
    </row>
    <row r="277" spans="1:8" ht="12.75" outlineLevel="2">
      <c r="A277" s="90"/>
      <c r="B277" s="90"/>
      <c r="C277" s="102">
        <v>4300</v>
      </c>
      <c r="D277" s="111" t="s">
        <v>62</v>
      </c>
      <c r="E277" s="121">
        <v>61340</v>
      </c>
      <c r="F277" s="131">
        <v>10000</v>
      </c>
      <c r="G277" s="131"/>
      <c r="H277" s="119">
        <f>E277+F277-G277</f>
        <v>71340</v>
      </c>
    </row>
    <row r="278" spans="1:8" ht="12.75" outlineLevel="2">
      <c r="A278" s="90"/>
      <c r="B278" s="90"/>
      <c r="C278" s="102"/>
      <c r="D278" s="109"/>
      <c r="E278" s="121"/>
      <c r="F278" s="131"/>
      <c r="G278" s="131"/>
      <c r="H278" s="119"/>
    </row>
    <row r="279" spans="1:8" ht="12.75">
      <c r="A279" s="86"/>
      <c r="B279" s="88">
        <v>85334</v>
      </c>
      <c r="C279" s="87"/>
      <c r="D279" s="144" t="s">
        <v>105</v>
      </c>
      <c r="E279" s="127"/>
      <c r="F279" s="127">
        <f>SUM(F281:F283)</f>
        <v>4944</v>
      </c>
      <c r="G279" s="127">
        <f>SUM(G281:G283)</f>
        <v>0</v>
      </c>
      <c r="H279" s="124">
        <f>E279+F279-G279</f>
        <v>4944</v>
      </c>
    </row>
    <row r="280" spans="1:8" ht="12.75">
      <c r="A280" s="86"/>
      <c r="B280" s="88"/>
      <c r="C280" s="87"/>
      <c r="D280" s="144"/>
      <c r="E280" s="121"/>
      <c r="F280" s="121"/>
      <c r="G280" s="121"/>
      <c r="H280" s="145"/>
    </row>
    <row r="281" spans="1:8" ht="25.5">
      <c r="A281" s="86"/>
      <c r="B281" s="86"/>
      <c r="C281" s="146">
        <v>4010</v>
      </c>
      <c r="D281" s="147" t="s">
        <v>9</v>
      </c>
      <c r="E281" s="121">
        <v>7697</v>
      </c>
      <c r="F281" s="121">
        <f>2806+1397</f>
        <v>4203</v>
      </c>
      <c r="G281" s="121"/>
      <c r="H281" s="145">
        <f>E281+F281-G281</f>
        <v>11900</v>
      </c>
    </row>
    <row r="282" spans="1:8" ht="12.75">
      <c r="A282" s="86"/>
      <c r="B282" s="86"/>
      <c r="C282" s="87"/>
      <c r="D282" s="147"/>
      <c r="E282" s="121"/>
      <c r="F282" s="121"/>
      <c r="G282" s="121"/>
      <c r="H282" s="145"/>
    </row>
    <row r="283" spans="1:8" ht="25.5">
      <c r="A283" s="86"/>
      <c r="B283" s="86"/>
      <c r="C283" s="87">
        <v>4110</v>
      </c>
      <c r="D283" s="147" t="s">
        <v>11</v>
      </c>
      <c r="E283" s="121">
        <v>1368</v>
      </c>
      <c r="F283" s="121">
        <f>490+251</f>
        <v>741</v>
      </c>
      <c r="G283" s="121"/>
      <c r="H283" s="145">
        <f>E283+F283-G283</f>
        <v>2109</v>
      </c>
    </row>
    <row r="284" spans="1:8" ht="12.75">
      <c r="A284" s="86"/>
      <c r="B284" s="86"/>
      <c r="C284" s="87"/>
      <c r="D284" s="147"/>
      <c r="E284" s="121"/>
      <c r="F284" s="121"/>
      <c r="G284" s="121"/>
      <c r="H284" s="145"/>
    </row>
    <row r="285" spans="1:8" s="65" customFormat="1" ht="22.5">
      <c r="A285" s="79">
        <v>854</v>
      </c>
      <c r="B285" s="79"/>
      <c r="C285" s="84"/>
      <c r="D285" s="116" t="s">
        <v>79</v>
      </c>
      <c r="E285" s="128">
        <f>E287+E299+E311+E334+E329</f>
        <v>0</v>
      </c>
      <c r="F285" s="128">
        <f>F287+F299+F311+F334+F329</f>
        <v>81253</v>
      </c>
      <c r="G285" s="128">
        <f>G287+G299+G311+G334+G329</f>
        <v>81781</v>
      </c>
      <c r="H285" s="119">
        <f>E285+F285-G285</f>
        <v>-528</v>
      </c>
    </row>
    <row r="286" spans="1:8" ht="12.75">
      <c r="A286" s="70"/>
      <c r="B286" s="70"/>
      <c r="C286" s="69"/>
      <c r="D286" s="109"/>
      <c r="E286" s="121"/>
      <c r="F286" s="131"/>
      <c r="G286" s="131"/>
      <c r="H286" s="119"/>
    </row>
    <row r="287" spans="1:8" s="66" customFormat="1" ht="12.75">
      <c r="A287" s="82"/>
      <c r="B287" s="82">
        <v>85401</v>
      </c>
      <c r="C287" s="83"/>
      <c r="D287" s="115" t="s">
        <v>80</v>
      </c>
      <c r="E287" s="127"/>
      <c r="F287" s="137">
        <f>SUM(F289:F297)</f>
        <v>500</v>
      </c>
      <c r="G287" s="137">
        <f>SUM(G289:G297)</f>
        <v>6499</v>
      </c>
      <c r="H287" s="119">
        <f>E287+F287-G287</f>
        <v>-5999</v>
      </c>
    </row>
    <row r="288" spans="1:8" ht="12.75" outlineLevel="1">
      <c r="A288" s="70"/>
      <c r="B288" s="70"/>
      <c r="C288" s="69"/>
      <c r="D288" s="109"/>
      <c r="E288" s="121"/>
      <c r="F288" s="131"/>
      <c r="G288" s="131"/>
      <c r="H288" s="119"/>
    </row>
    <row r="289" spans="1:8" ht="22.5" outlineLevel="1">
      <c r="A289" s="90"/>
      <c r="B289" s="90"/>
      <c r="C289" s="102">
        <v>4010</v>
      </c>
      <c r="D289" s="109" t="s">
        <v>9</v>
      </c>
      <c r="E289" s="121">
        <v>124000</v>
      </c>
      <c r="F289" s="131"/>
      <c r="G289" s="131">
        <v>4500</v>
      </c>
      <c r="H289" s="119">
        <f>E289+F289-G289</f>
        <v>119500</v>
      </c>
    </row>
    <row r="290" spans="1:8" ht="12.75" outlineLevel="1">
      <c r="A290" s="90"/>
      <c r="B290" s="90"/>
      <c r="C290" s="102"/>
      <c r="D290" s="109"/>
      <c r="E290" s="121"/>
      <c r="F290" s="131"/>
      <c r="G290" s="131"/>
      <c r="H290" s="119"/>
    </row>
    <row r="291" spans="1:8" ht="12.75" outlineLevel="1">
      <c r="A291" s="90"/>
      <c r="B291" s="90"/>
      <c r="C291" s="102">
        <v>4040</v>
      </c>
      <c r="D291" s="109" t="s">
        <v>10</v>
      </c>
      <c r="E291" s="121">
        <v>9510</v>
      </c>
      <c r="F291" s="131"/>
      <c r="G291" s="131">
        <v>1314</v>
      </c>
      <c r="H291" s="119">
        <f>E291+F291-G291</f>
        <v>8196</v>
      </c>
    </row>
    <row r="292" spans="1:8" ht="12.75" outlineLevel="1">
      <c r="A292" s="90"/>
      <c r="B292" s="90"/>
      <c r="C292" s="102"/>
      <c r="D292" s="109"/>
      <c r="E292" s="121"/>
      <c r="F292" s="131"/>
      <c r="G292" s="131"/>
      <c r="H292" s="119"/>
    </row>
    <row r="293" spans="1:8" ht="12.75" outlineLevel="1">
      <c r="A293" s="90"/>
      <c r="B293" s="90"/>
      <c r="C293" s="102">
        <v>4110</v>
      </c>
      <c r="D293" s="109" t="s">
        <v>69</v>
      </c>
      <c r="E293" s="121">
        <v>22540</v>
      </c>
      <c r="F293" s="131">
        <v>300</v>
      </c>
      <c r="G293" s="131"/>
      <c r="H293" s="119">
        <f>E293+F293-G293</f>
        <v>22840</v>
      </c>
    </row>
    <row r="294" spans="1:8" ht="12.75" outlineLevel="1">
      <c r="A294" s="90"/>
      <c r="B294" s="90"/>
      <c r="C294" s="102"/>
      <c r="D294" s="109"/>
      <c r="E294" s="121"/>
      <c r="F294" s="131"/>
      <c r="G294" s="131"/>
      <c r="H294" s="119"/>
    </row>
    <row r="295" spans="1:8" ht="12.75" outlineLevel="1">
      <c r="A295" s="90"/>
      <c r="B295" s="90"/>
      <c r="C295" s="102">
        <v>4120</v>
      </c>
      <c r="D295" s="109" t="s">
        <v>12</v>
      </c>
      <c r="E295" s="121">
        <v>3270</v>
      </c>
      <c r="F295" s="131">
        <v>200</v>
      </c>
      <c r="G295" s="131"/>
      <c r="H295" s="119">
        <f>E295+F295-G295</f>
        <v>3470</v>
      </c>
    </row>
    <row r="296" spans="1:8" ht="12.75" outlineLevel="1">
      <c r="A296" s="90"/>
      <c r="B296" s="90"/>
      <c r="C296" s="102"/>
      <c r="D296" s="109"/>
      <c r="E296" s="121"/>
      <c r="F296" s="131"/>
      <c r="G296" s="131"/>
      <c r="H296" s="119"/>
    </row>
    <row r="297" spans="1:8" ht="22.5" outlineLevel="1">
      <c r="A297" s="90"/>
      <c r="B297" s="90"/>
      <c r="C297" s="102">
        <v>4440</v>
      </c>
      <c r="D297" s="109" t="s">
        <v>17</v>
      </c>
      <c r="E297" s="121">
        <v>8300</v>
      </c>
      <c r="F297" s="131"/>
      <c r="G297" s="131">
        <v>685</v>
      </c>
      <c r="H297" s="119">
        <f>E297+F297-G297</f>
        <v>7615</v>
      </c>
    </row>
    <row r="298" spans="1:8" ht="12.75">
      <c r="A298" s="90"/>
      <c r="B298" s="90"/>
      <c r="C298" s="102"/>
      <c r="D298" s="109"/>
      <c r="E298" s="121"/>
      <c r="F298" s="131"/>
      <c r="G298" s="131"/>
      <c r="H298" s="119"/>
    </row>
    <row r="299" spans="1:8" s="66" customFormat="1" ht="33.75">
      <c r="A299" s="82"/>
      <c r="B299" s="82">
        <v>85406</v>
      </c>
      <c r="C299" s="83"/>
      <c r="D299" s="115" t="s">
        <v>89</v>
      </c>
      <c r="E299" s="127"/>
      <c r="F299" s="137">
        <f>SUM(F301:F309)</f>
        <v>17872</v>
      </c>
      <c r="G299" s="137">
        <f>SUM(G301:G309)</f>
        <v>14068</v>
      </c>
      <c r="H299" s="119">
        <f>E299+F299-G299</f>
        <v>3804</v>
      </c>
    </row>
    <row r="300" spans="1:8" ht="12.75" outlineLevel="1">
      <c r="A300" s="70"/>
      <c r="B300" s="70"/>
      <c r="C300" s="69"/>
      <c r="D300" s="109"/>
      <c r="E300" s="121"/>
      <c r="F300" s="131"/>
      <c r="G300" s="131"/>
      <c r="H300" s="119"/>
    </row>
    <row r="301" spans="1:8" ht="56.25" outlineLevel="1">
      <c r="A301" s="90"/>
      <c r="B301" s="90"/>
      <c r="C301" s="102">
        <v>2310</v>
      </c>
      <c r="D301" s="109" t="s">
        <v>81</v>
      </c>
      <c r="E301" s="121">
        <v>266000</v>
      </c>
      <c r="F301" s="131"/>
      <c r="G301" s="131">
        <v>14068</v>
      </c>
      <c r="H301" s="119">
        <f>E301+F301-G301</f>
        <v>251932</v>
      </c>
    </row>
    <row r="302" spans="1:8" ht="12.75" outlineLevel="1">
      <c r="A302" s="90"/>
      <c r="B302" s="90"/>
      <c r="C302" s="102"/>
      <c r="D302" s="109"/>
      <c r="E302" s="121"/>
      <c r="F302" s="131"/>
      <c r="G302" s="131"/>
      <c r="H302" s="119"/>
    </row>
    <row r="303" spans="1:8" ht="22.5" outlineLevel="1">
      <c r="A303" s="90"/>
      <c r="B303" s="90"/>
      <c r="C303" s="102">
        <v>4010</v>
      </c>
      <c r="D303" s="109" t="s">
        <v>9</v>
      </c>
      <c r="E303" s="121">
        <v>302200</v>
      </c>
      <c r="F303" s="131">
        <v>12042</v>
      </c>
      <c r="G303" s="131"/>
      <c r="H303" s="119">
        <f>E303+F303-G303</f>
        <v>314242</v>
      </c>
    </row>
    <row r="304" spans="1:8" ht="12.75" outlineLevel="1">
      <c r="A304" s="90"/>
      <c r="B304" s="90"/>
      <c r="C304" s="102"/>
      <c r="D304" s="109"/>
      <c r="E304" s="121"/>
      <c r="F304" s="131"/>
      <c r="G304" s="131"/>
      <c r="H304" s="119"/>
    </row>
    <row r="305" spans="1:8" ht="12.75" outlineLevel="1">
      <c r="A305" s="90"/>
      <c r="B305" s="90"/>
      <c r="C305" s="102">
        <v>4110</v>
      </c>
      <c r="D305" s="109" t="s">
        <v>69</v>
      </c>
      <c r="E305" s="121">
        <v>55210</v>
      </c>
      <c r="F305" s="131">
        <v>4790</v>
      </c>
      <c r="G305" s="131"/>
      <c r="H305" s="119">
        <f>E305+F305-G305</f>
        <v>60000</v>
      </c>
    </row>
    <row r="306" spans="1:8" ht="12.75" outlineLevel="1">
      <c r="A306" s="90"/>
      <c r="B306" s="90"/>
      <c r="C306" s="102"/>
      <c r="D306" s="109"/>
      <c r="E306" s="121"/>
      <c r="F306" s="131"/>
      <c r="G306" s="131"/>
      <c r="H306" s="119"/>
    </row>
    <row r="307" spans="1:8" ht="12.75" outlineLevel="1">
      <c r="A307" s="90"/>
      <c r="B307" s="90"/>
      <c r="C307" s="102">
        <v>4120</v>
      </c>
      <c r="D307" s="109" t="s">
        <v>12</v>
      </c>
      <c r="E307" s="121">
        <v>8010</v>
      </c>
      <c r="F307" s="131">
        <v>400</v>
      </c>
      <c r="G307" s="131"/>
      <c r="H307" s="119">
        <f>E307+F307-G307</f>
        <v>8410</v>
      </c>
    </row>
    <row r="308" spans="1:8" ht="12.75" outlineLevel="1">
      <c r="A308" s="90"/>
      <c r="B308" s="90"/>
      <c r="C308" s="102"/>
      <c r="D308" s="109"/>
      <c r="E308" s="121"/>
      <c r="F308" s="131"/>
      <c r="G308" s="131"/>
      <c r="H308" s="119"/>
    </row>
    <row r="309" spans="1:8" ht="22.5" outlineLevel="1">
      <c r="A309" s="90"/>
      <c r="B309" s="90"/>
      <c r="C309" s="102">
        <v>4440</v>
      </c>
      <c r="D309" s="109" t="s">
        <v>17</v>
      </c>
      <c r="E309" s="121">
        <v>20140</v>
      </c>
      <c r="F309" s="131">
        <v>640</v>
      </c>
      <c r="G309" s="131"/>
      <c r="H309" s="119">
        <f>E309+F309-G309</f>
        <v>20780</v>
      </c>
    </row>
    <row r="310" spans="1:8" ht="12.75" outlineLevel="1">
      <c r="A310" s="90"/>
      <c r="B310" s="90"/>
      <c r="C310" s="102"/>
      <c r="D310" s="109"/>
      <c r="E310" s="121"/>
      <c r="F310" s="131"/>
      <c r="G310" s="131"/>
      <c r="H310" s="119"/>
    </row>
    <row r="311" spans="1:8" s="66" customFormat="1" ht="12.75">
      <c r="A311" s="82"/>
      <c r="B311" s="82">
        <v>85410</v>
      </c>
      <c r="C311" s="83"/>
      <c r="D311" s="115" t="s">
        <v>82</v>
      </c>
      <c r="E311" s="127"/>
      <c r="F311" s="127">
        <f>SUM(F313:F327)</f>
        <v>56616</v>
      </c>
      <c r="G311" s="127">
        <f>SUM(G313:G327)</f>
        <v>61214</v>
      </c>
      <c r="H311" s="119">
        <f>E311+F311-G311</f>
        <v>-4598</v>
      </c>
    </row>
    <row r="312" spans="1:8" ht="12.75" outlineLevel="1">
      <c r="A312" s="70"/>
      <c r="B312" s="70"/>
      <c r="C312" s="69"/>
      <c r="D312" s="109"/>
      <c r="E312" s="121"/>
      <c r="F312" s="131"/>
      <c r="G312" s="131"/>
      <c r="H312" s="119"/>
    </row>
    <row r="313" spans="1:8" ht="22.5" outlineLevel="1">
      <c r="A313" s="90"/>
      <c r="B313" s="90"/>
      <c r="C313" s="102">
        <v>3020</v>
      </c>
      <c r="D313" s="109" t="s">
        <v>92</v>
      </c>
      <c r="E313" s="121">
        <v>21580</v>
      </c>
      <c r="F313" s="131"/>
      <c r="G313" s="131">
        <v>300</v>
      </c>
      <c r="H313" s="119">
        <f>E313+F313-G313</f>
        <v>21280</v>
      </c>
    </row>
    <row r="314" spans="1:8" ht="12.75" outlineLevel="1">
      <c r="A314" s="90"/>
      <c r="B314" s="90"/>
      <c r="C314" s="102"/>
      <c r="D314" s="109"/>
      <c r="E314" s="121"/>
      <c r="F314" s="131"/>
      <c r="G314" s="131"/>
      <c r="H314" s="119"/>
    </row>
    <row r="315" spans="1:8" ht="22.5" outlineLevel="1">
      <c r="A315" s="90"/>
      <c r="B315" s="90"/>
      <c r="C315" s="102">
        <v>4010</v>
      </c>
      <c r="D315" s="109" t="s">
        <v>9</v>
      </c>
      <c r="E315" s="121">
        <v>357290</v>
      </c>
      <c r="F315" s="131">
        <v>21850</v>
      </c>
      <c r="G315" s="131">
        <v>44755</v>
      </c>
      <c r="H315" s="119">
        <f>E315+F315-G315</f>
        <v>334385</v>
      </c>
    </row>
    <row r="316" spans="1:8" ht="12.75" outlineLevel="1">
      <c r="A316" s="90"/>
      <c r="B316" s="90"/>
      <c r="C316" s="102"/>
      <c r="D316" s="109"/>
      <c r="E316" s="121"/>
      <c r="F316" s="131"/>
      <c r="G316" s="131"/>
      <c r="H316" s="119"/>
    </row>
    <row r="317" spans="1:8" ht="12.75" outlineLevel="1">
      <c r="A317" s="90"/>
      <c r="B317" s="90"/>
      <c r="C317" s="102">
        <v>4040</v>
      </c>
      <c r="D317" s="109" t="s">
        <v>10</v>
      </c>
      <c r="E317" s="121">
        <v>29640</v>
      </c>
      <c r="F317" s="131"/>
      <c r="G317" s="131">
        <v>7092</v>
      </c>
      <c r="H317" s="119">
        <f>E317+F317-G317</f>
        <v>22548</v>
      </c>
    </row>
    <row r="318" spans="1:8" ht="12.75" outlineLevel="1">
      <c r="A318" s="90"/>
      <c r="B318" s="90"/>
      <c r="C318" s="102"/>
      <c r="D318" s="109"/>
      <c r="E318" s="121"/>
      <c r="F318" s="131"/>
      <c r="G318" s="131"/>
      <c r="H318" s="119"/>
    </row>
    <row r="319" spans="1:8" ht="12.75" outlineLevel="1">
      <c r="A319" s="90"/>
      <c r="B319" s="90"/>
      <c r="C319" s="102">
        <v>4110</v>
      </c>
      <c r="D319" s="109" t="s">
        <v>69</v>
      </c>
      <c r="E319" s="121">
        <v>65310</v>
      </c>
      <c r="F319" s="131">
        <v>3931</v>
      </c>
      <c r="G319" s="131">
        <v>7431</v>
      </c>
      <c r="H319" s="119">
        <f>E319+F319-G319</f>
        <v>61810</v>
      </c>
    </row>
    <row r="320" spans="1:8" ht="12.75" outlineLevel="1">
      <c r="A320" s="90"/>
      <c r="B320" s="90"/>
      <c r="C320" s="102"/>
      <c r="D320" s="109"/>
      <c r="E320" s="121"/>
      <c r="F320" s="131"/>
      <c r="G320" s="131"/>
      <c r="H320" s="119"/>
    </row>
    <row r="321" spans="1:8" ht="12.75" outlineLevel="1">
      <c r="A321" s="90"/>
      <c r="B321" s="90"/>
      <c r="C321" s="102">
        <v>4120</v>
      </c>
      <c r="D321" s="109" t="s">
        <v>12</v>
      </c>
      <c r="E321" s="121">
        <v>9480</v>
      </c>
      <c r="F321" s="131">
        <v>535</v>
      </c>
      <c r="G321" s="131">
        <v>1636</v>
      </c>
      <c r="H321" s="119">
        <f>E321+F321-G321</f>
        <v>8379</v>
      </c>
    </row>
    <row r="322" spans="1:8" ht="12.75" outlineLevel="1">
      <c r="A322" s="90"/>
      <c r="B322" s="90"/>
      <c r="C322" s="102"/>
      <c r="D322" s="109"/>
      <c r="E322" s="121"/>
      <c r="F322" s="131"/>
      <c r="G322" s="131"/>
      <c r="H322" s="119"/>
    </row>
    <row r="323" spans="1:8" ht="12.75" outlineLevel="1">
      <c r="A323" s="90"/>
      <c r="B323" s="90"/>
      <c r="C323" s="102">
        <v>4210</v>
      </c>
      <c r="D323" s="109" t="s">
        <v>5</v>
      </c>
      <c r="E323" s="121">
        <f>173400+30000</f>
        <v>203400</v>
      </c>
      <c r="F323" s="131">
        <v>29400</v>
      </c>
      <c r="G323" s="131"/>
      <c r="H323" s="119">
        <f>E323+F323-G323</f>
        <v>232800</v>
      </c>
    </row>
    <row r="324" spans="1:8" ht="12.75" outlineLevel="1">
      <c r="A324" s="90"/>
      <c r="B324" s="90"/>
      <c r="C324" s="102"/>
      <c r="D324" s="109"/>
      <c r="E324" s="121"/>
      <c r="F324" s="131"/>
      <c r="G324" s="131"/>
      <c r="H324" s="119"/>
    </row>
    <row r="325" spans="1:8" ht="12.75" outlineLevel="1">
      <c r="A325" s="90"/>
      <c r="B325" s="90"/>
      <c r="C325" s="102">
        <v>4270</v>
      </c>
      <c r="D325" s="109" t="s">
        <v>14</v>
      </c>
      <c r="E325" s="121">
        <v>1000</v>
      </c>
      <c r="F325" s="131">
        <v>600</v>
      </c>
      <c r="G325" s="131"/>
      <c r="H325" s="119">
        <f>E325+F325-G325</f>
        <v>1600</v>
      </c>
    </row>
    <row r="326" spans="1:8" ht="12.75" outlineLevel="1">
      <c r="A326" s="90"/>
      <c r="B326" s="90"/>
      <c r="C326" s="102"/>
      <c r="D326" s="109"/>
      <c r="E326" s="121"/>
      <c r="F326" s="131"/>
      <c r="G326" s="131"/>
      <c r="H326" s="119"/>
    </row>
    <row r="327" spans="1:8" ht="12.75" outlineLevel="1">
      <c r="A327" s="90"/>
      <c r="B327" s="90"/>
      <c r="C327" s="102">
        <v>4280</v>
      </c>
      <c r="D327" s="109" t="s">
        <v>28</v>
      </c>
      <c r="E327" s="121">
        <v>0</v>
      </c>
      <c r="F327" s="131">
        <v>300</v>
      </c>
      <c r="G327" s="131"/>
      <c r="H327" s="119">
        <f>E327+F327-G327</f>
        <v>300</v>
      </c>
    </row>
    <row r="328" spans="1:8" ht="12.75" outlineLevel="1">
      <c r="A328" s="90"/>
      <c r="B328" s="90"/>
      <c r="C328" s="102"/>
      <c r="D328" s="109"/>
      <c r="E328" s="121"/>
      <c r="F328" s="131"/>
      <c r="G328" s="131"/>
      <c r="H328" s="119"/>
    </row>
    <row r="329" spans="1:8" s="66" customFormat="1" ht="12.75">
      <c r="A329" s="82"/>
      <c r="B329" s="82">
        <v>85415</v>
      </c>
      <c r="C329" s="83"/>
      <c r="D329" s="115" t="s">
        <v>83</v>
      </c>
      <c r="E329" s="129"/>
      <c r="F329" s="140">
        <f>SUM(F331:F332)</f>
        <v>40</v>
      </c>
      <c r="G329" s="140">
        <f>SUM(G331:G332)</f>
        <v>0</v>
      </c>
      <c r="H329" s="143">
        <f>E329+F329-G329</f>
        <v>40</v>
      </c>
    </row>
    <row r="330" spans="1:8" s="66" customFormat="1" ht="12.75" outlineLevel="1">
      <c r="A330" s="82"/>
      <c r="B330" s="82"/>
      <c r="C330" s="83"/>
      <c r="D330" s="115"/>
      <c r="E330" s="129"/>
      <c r="F330" s="140"/>
      <c r="G330" s="140"/>
      <c r="H330" s="119"/>
    </row>
    <row r="331" spans="1:8" s="35" customFormat="1" ht="12.75" outlineLevel="1">
      <c r="A331" s="88"/>
      <c r="B331" s="88"/>
      <c r="C331" s="87"/>
      <c r="D331" s="109"/>
      <c r="E331" s="153"/>
      <c r="F331" s="142"/>
      <c r="G331" s="142"/>
      <c r="H331" s="119"/>
    </row>
    <row r="332" spans="1:8" s="35" customFormat="1" ht="22.5" outlineLevel="1">
      <c r="A332" s="86"/>
      <c r="B332" s="86"/>
      <c r="C332" s="87">
        <v>3240</v>
      </c>
      <c r="D332" s="109" t="s">
        <v>99</v>
      </c>
      <c r="E332" s="153">
        <v>41900</v>
      </c>
      <c r="F332" s="142">
        <v>40</v>
      </c>
      <c r="G332" s="142"/>
      <c r="H332" s="119">
        <f>E332+F332-G332</f>
        <v>41940</v>
      </c>
    </row>
    <row r="333" spans="1:8" s="35" customFormat="1" ht="12.75">
      <c r="A333" s="86"/>
      <c r="B333" s="86"/>
      <c r="C333" s="87"/>
      <c r="D333" s="109"/>
      <c r="E333" s="153"/>
      <c r="F333" s="142"/>
      <c r="G333" s="142"/>
      <c r="H333" s="119"/>
    </row>
    <row r="334" spans="1:8" s="66" customFormat="1" ht="12.75">
      <c r="A334" s="82"/>
      <c r="B334" s="82">
        <v>85495</v>
      </c>
      <c r="C334" s="83"/>
      <c r="D334" s="115" t="s">
        <v>29</v>
      </c>
      <c r="E334" s="127">
        <f>SUM(E336:E340)</f>
        <v>0</v>
      </c>
      <c r="F334" s="127">
        <f>SUM(F336:F340)</f>
        <v>6225</v>
      </c>
      <c r="G334" s="121">
        <f>SUM(G336:G340)</f>
        <v>0</v>
      </c>
      <c r="H334" s="127">
        <f>SUM(H336:H340)</f>
        <v>6225</v>
      </c>
    </row>
    <row r="335" spans="1:8" s="66" customFormat="1" ht="12.75">
      <c r="A335" s="82"/>
      <c r="B335" s="82"/>
      <c r="C335" s="83"/>
      <c r="D335" s="115"/>
      <c r="E335" s="121"/>
      <c r="F335" s="131"/>
      <c r="G335" s="131"/>
      <c r="H335" s="119"/>
    </row>
    <row r="336" spans="1:8" s="66" customFormat="1" ht="22.5">
      <c r="A336" s="82"/>
      <c r="B336" s="82"/>
      <c r="C336" s="69">
        <v>4010</v>
      </c>
      <c r="D336" s="109" t="s">
        <v>9</v>
      </c>
      <c r="E336" s="121">
        <v>0</v>
      </c>
      <c r="F336" s="131">
        <v>5180</v>
      </c>
      <c r="G336" s="131"/>
      <c r="H336" s="119">
        <f>E336+F336-G336</f>
        <v>5180</v>
      </c>
    </row>
    <row r="337" spans="1:8" s="66" customFormat="1" ht="12.75">
      <c r="A337" s="82"/>
      <c r="B337" s="82"/>
      <c r="C337" s="69"/>
      <c r="D337" s="109"/>
      <c r="E337" s="121"/>
      <c r="F337" s="131"/>
      <c r="G337" s="131"/>
      <c r="H337" s="119"/>
    </row>
    <row r="338" spans="1:8" s="66" customFormat="1" ht="12.75">
      <c r="A338" s="82"/>
      <c r="B338" s="82"/>
      <c r="C338" s="69">
        <v>4110</v>
      </c>
      <c r="D338" s="109" t="s">
        <v>69</v>
      </c>
      <c r="E338" s="121">
        <v>0</v>
      </c>
      <c r="F338" s="131">
        <v>918</v>
      </c>
      <c r="G338" s="131"/>
      <c r="H338" s="119">
        <f>E338+F338-G338</f>
        <v>918</v>
      </c>
    </row>
    <row r="339" spans="1:8" s="66" customFormat="1" ht="12.75">
      <c r="A339" s="82"/>
      <c r="B339" s="82"/>
      <c r="C339" s="69"/>
      <c r="D339" s="109"/>
      <c r="E339" s="121"/>
      <c r="F339" s="131"/>
      <c r="G339" s="131"/>
      <c r="H339" s="119"/>
    </row>
    <row r="340" spans="1:8" s="66" customFormat="1" ht="12.75">
      <c r="A340" s="82"/>
      <c r="B340" s="82"/>
      <c r="C340" s="69">
        <v>4120</v>
      </c>
      <c r="D340" s="109" t="s">
        <v>12</v>
      </c>
      <c r="E340" s="121">
        <v>0</v>
      </c>
      <c r="F340" s="131">
        <v>127</v>
      </c>
      <c r="G340" s="131"/>
      <c r="H340" s="119">
        <f>E340+F340-G340</f>
        <v>127</v>
      </c>
    </row>
    <row r="341" spans="1:8" s="66" customFormat="1" ht="12.75">
      <c r="A341" s="82"/>
      <c r="B341" s="82"/>
      <c r="C341" s="69"/>
      <c r="D341" s="109"/>
      <c r="E341" s="121"/>
      <c r="F341" s="131"/>
      <c r="G341" s="131"/>
      <c r="H341" s="119"/>
    </row>
    <row r="342" spans="1:8" s="94" customFormat="1" ht="22.5">
      <c r="A342" s="73">
        <v>921</v>
      </c>
      <c r="B342" s="73"/>
      <c r="C342" s="74"/>
      <c r="D342" s="112" t="s">
        <v>84</v>
      </c>
      <c r="E342" s="123">
        <f>E344</f>
        <v>0</v>
      </c>
      <c r="F342" s="123">
        <f>F344</f>
        <v>692</v>
      </c>
      <c r="G342" s="123">
        <f>G344</f>
        <v>692</v>
      </c>
      <c r="H342" s="119">
        <f>E342+F342-G342</f>
        <v>0</v>
      </c>
    </row>
    <row r="343" spans="1:8" ht="12.75" outlineLevel="1">
      <c r="A343" s="95"/>
      <c r="B343" s="95"/>
      <c r="C343" s="96"/>
      <c r="D343" s="111"/>
      <c r="E343" s="150" t="s">
        <v>71</v>
      </c>
      <c r="F343" s="136" t="s">
        <v>71</v>
      </c>
      <c r="G343" s="136" t="s">
        <v>71</v>
      </c>
      <c r="H343" s="119"/>
    </row>
    <row r="344" spans="1:8" s="91" customFormat="1" ht="12.75" outlineLevel="1">
      <c r="A344" s="77"/>
      <c r="B344" s="77">
        <v>92195</v>
      </c>
      <c r="C344" s="78"/>
      <c r="D344" s="110" t="s">
        <v>29</v>
      </c>
      <c r="E344" s="125"/>
      <c r="F344" s="125">
        <f>SUM(F346:F350)</f>
        <v>692</v>
      </c>
      <c r="G344" s="125">
        <f>SUM(G346:G350)</f>
        <v>692</v>
      </c>
      <c r="H344" s="143">
        <f>E344+F344-G344</f>
        <v>0</v>
      </c>
    </row>
    <row r="345" spans="1:8" s="91" customFormat="1" ht="12.75" outlineLevel="2">
      <c r="A345" s="77"/>
      <c r="B345" s="77"/>
      <c r="C345" s="78"/>
      <c r="D345" s="110"/>
      <c r="E345" s="125"/>
      <c r="F345" s="135"/>
      <c r="G345" s="135"/>
      <c r="H345" s="119"/>
    </row>
    <row r="346" spans="1:8" ht="12.75" outlineLevel="2">
      <c r="A346" s="97"/>
      <c r="B346" s="97"/>
      <c r="C346" s="100">
        <v>4210</v>
      </c>
      <c r="D346" s="111" t="s">
        <v>5</v>
      </c>
      <c r="E346" s="150">
        <v>26081</v>
      </c>
      <c r="F346" s="136"/>
      <c r="G346" s="136">
        <v>442</v>
      </c>
      <c r="H346" s="119">
        <f>E346+F346-G346</f>
        <v>25639</v>
      </c>
    </row>
    <row r="347" spans="1:8" ht="12.75" outlineLevel="2">
      <c r="A347" s="97"/>
      <c r="B347" s="97"/>
      <c r="C347" s="100"/>
      <c r="D347" s="111"/>
      <c r="E347" s="150"/>
      <c r="F347" s="136"/>
      <c r="G347" s="136"/>
      <c r="H347" s="119"/>
    </row>
    <row r="348" spans="1:8" ht="12.75" outlineLevel="2">
      <c r="A348" s="97"/>
      <c r="B348" s="97"/>
      <c r="C348" s="100">
        <v>4300</v>
      </c>
      <c r="D348" s="111" t="s">
        <v>23</v>
      </c>
      <c r="E348" s="150">
        <v>3180</v>
      </c>
      <c r="F348" s="136">
        <v>692</v>
      </c>
      <c r="G348" s="136"/>
      <c r="H348" s="119">
        <f>E348+F348-G348</f>
        <v>3872</v>
      </c>
    </row>
    <row r="349" spans="1:8" ht="12.75" outlineLevel="2">
      <c r="A349" s="97"/>
      <c r="B349" s="97"/>
      <c r="C349" s="100"/>
      <c r="D349" s="111"/>
      <c r="E349" s="150"/>
      <c r="F349" s="136"/>
      <c r="G349" s="136"/>
      <c r="H349" s="119"/>
    </row>
    <row r="350" spans="1:8" ht="12.75" outlineLevel="2">
      <c r="A350" s="97"/>
      <c r="B350" s="97"/>
      <c r="C350" s="100">
        <v>4410</v>
      </c>
      <c r="D350" s="109" t="s">
        <v>15</v>
      </c>
      <c r="E350" s="150">
        <v>250</v>
      </c>
      <c r="F350" s="136"/>
      <c r="G350" s="136">
        <v>250</v>
      </c>
      <c r="H350" s="119">
        <f>E350+F350-G350</f>
        <v>0</v>
      </c>
    </row>
    <row r="351" spans="1:8" ht="12.75">
      <c r="A351" s="97"/>
      <c r="B351" s="97"/>
      <c r="C351" s="100"/>
      <c r="D351" s="111" t="s">
        <v>24</v>
      </c>
      <c r="E351" s="150"/>
      <c r="F351" s="136"/>
      <c r="G351" s="136"/>
      <c r="H351" s="119"/>
    </row>
    <row r="352" spans="1:8" ht="12.75" outlineLevel="1">
      <c r="A352" s="97"/>
      <c r="B352" s="97"/>
      <c r="C352" s="100"/>
      <c r="D352" s="111"/>
      <c r="E352" s="150"/>
      <c r="F352" s="136"/>
      <c r="G352" s="136"/>
      <c r="H352" s="119"/>
    </row>
    <row r="353" spans="1:8" s="94" customFormat="1" ht="12.75">
      <c r="A353" s="79"/>
      <c r="B353" s="79"/>
      <c r="C353" s="84"/>
      <c r="D353" s="116" t="s">
        <v>30</v>
      </c>
      <c r="E353" s="128">
        <f>E9+E24+E30+E36+E253+E165+E47+E285+E342+E159</f>
        <v>0</v>
      </c>
      <c r="F353" s="128">
        <f>F9+F24+F30+F36+F253+F165+F47+F285+F342+F159</f>
        <v>1635129</v>
      </c>
      <c r="G353" s="128">
        <f>G9+G24+G30+G36+G253+G165+G47+G285+G342+G159</f>
        <v>1169939</v>
      </c>
      <c r="H353" s="148">
        <f>E353+F353-G353</f>
        <v>465190</v>
      </c>
    </row>
    <row r="354" spans="1:7" s="94" customFormat="1" ht="12.75">
      <c r="A354" s="79"/>
      <c r="B354" s="79"/>
      <c r="C354" s="84"/>
      <c r="D354" s="116"/>
      <c r="E354" s="128"/>
      <c r="F354" s="138"/>
      <c r="G354" s="138"/>
    </row>
  </sheetData>
  <printOptions/>
  <pageMargins left="0.5905511811023623" right="0.5905511811023623" top="0.5118110236220472" bottom="0.2755905511811024" header="0.5118110236220472" footer="0.35433070866141736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1" sqref="A1"/>
    </sheetView>
  </sheetViews>
  <sheetFormatPr defaultColWidth="9.00390625" defaultRowHeight="12.75"/>
  <cols>
    <col min="1" max="1" width="8.25390625" style="0" customWidth="1"/>
    <col min="2" max="2" width="23.625" style="0" customWidth="1"/>
    <col min="5" max="5" width="9.00390625" style="0" bestFit="1" customWidth="1"/>
    <col min="6" max="6" width="9.625" style="0" bestFit="1" customWidth="1"/>
    <col min="7" max="7" width="16.125" style="59" customWidth="1"/>
  </cols>
  <sheetData>
    <row r="1" spans="1:7" ht="15">
      <c r="A1" s="64" t="s">
        <v>50</v>
      </c>
      <c r="B1" s="21"/>
      <c r="C1" s="1"/>
      <c r="D1" s="1"/>
      <c r="E1" s="1"/>
      <c r="F1" s="3"/>
      <c r="G1" s="48"/>
    </row>
    <row r="2" spans="1:7" ht="15.75" thickBot="1">
      <c r="A2" s="36"/>
      <c r="B2" s="20"/>
      <c r="C2" s="2"/>
      <c r="D2" s="2"/>
      <c r="E2" s="2"/>
      <c r="F2" s="4"/>
      <c r="G2" s="49"/>
    </row>
    <row r="3" spans="1:7" ht="63">
      <c r="A3" s="37" t="s">
        <v>32</v>
      </c>
      <c r="B3" s="22" t="s">
        <v>31</v>
      </c>
      <c r="C3" s="8" t="s">
        <v>34</v>
      </c>
      <c r="D3" s="8" t="s">
        <v>9</v>
      </c>
      <c r="E3" s="8" t="s">
        <v>11</v>
      </c>
      <c r="F3" s="8" t="s">
        <v>12</v>
      </c>
      <c r="G3" s="50" t="s">
        <v>33</v>
      </c>
    </row>
    <row r="4" spans="1:7" ht="16.5" thickBot="1">
      <c r="A4" s="38"/>
      <c r="B4" s="32"/>
      <c r="C4" s="9"/>
      <c r="D4" s="10"/>
      <c r="E4" s="10"/>
      <c r="F4" s="10"/>
      <c r="G4" s="51"/>
    </row>
    <row r="5" spans="1:7" ht="30">
      <c r="A5" s="39">
        <v>600</v>
      </c>
      <c r="B5" s="63" t="s">
        <v>6</v>
      </c>
      <c r="C5" s="11"/>
      <c r="D5" s="12"/>
      <c r="E5" s="12"/>
      <c r="F5" s="12"/>
      <c r="G5" s="52"/>
    </row>
    <row r="6" spans="1:7" ht="15.75">
      <c r="A6" s="39"/>
      <c r="B6" s="63"/>
      <c r="C6" s="11"/>
      <c r="D6" s="12"/>
      <c r="E6" s="12"/>
      <c r="F6" s="12"/>
      <c r="G6" s="52"/>
    </row>
    <row r="7" spans="1:7" ht="28.5">
      <c r="A7" s="40">
        <v>60014</v>
      </c>
      <c r="B7" s="23" t="s">
        <v>7</v>
      </c>
      <c r="C7" s="13">
        <v>390000</v>
      </c>
      <c r="D7" s="12">
        <v>7800</v>
      </c>
      <c r="E7" s="12">
        <f>D7*17.88%</f>
        <v>1394.6399999999999</v>
      </c>
      <c r="F7" s="12">
        <f>D7*2.45%</f>
        <v>191.1</v>
      </c>
      <c r="G7" s="52">
        <f>SUM(D7:F7)</f>
        <v>9385.74</v>
      </c>
    </row>
    <row r="8" spans="1:7" ht="15.75">
      <c r="A8" s="41"/>
      <c r="B8" s="24"/>
      <c r="C8" s="13"/>
      <c r="D8" s="12"/>
      <c r="E8" s="12"/>
      <c r="F8" s="12"/>
      <c r="G8" s="52"/>
    </row>
    <row r="9" spans="1:7" ht="30">
      <c r="A9" s="39">
        <v>750</v>
      </c>
      <c r="B9" s="63" t="s">
        <v>25</v>
      </c>
      <c r="C9" s="14"/>
      <c r="D9" s="12"/>
      <c r="E9" s="12"/>
      <c r="F9" s="12"/>
      <c r="G9" s="52"/>
    </row>
    <row r="10" spans="1:7" ht="15.75">
      <c r="A10" s="41"/>
      <c r="B10" s="25"/>
      <c r="C10" s="15"/>
      <c r="D10" s="12"/>
      <c r="E10" s="12"/>
      <c r="F10" s="12"/>
      <c r="G10" s="52"/>
    </row>
    <row r="11" spans="1:7" ht="15.75">
      <c r="A11" s="40">
        <v>75011</v>
      </c>
      <c r="B11" s="23" t="s">
        <v>26</v>
      </c>
      <c r="C11" s="16">
        <v>130500</v>
      </c>
      <c r="D11" s="12">
        <v>2610</v>
      </c>
      <c r="E11" s="12">
        <f>D11*17.88%</f>
        <v>466.66799999999995</v>
      </c>
      <c r="F11" s="12">
        <f>D11*2.45%</f>
        <v>63.945</v>
      </c>
      <c r="G11" s="52">
        <f>SUM(D11:F11)</f>
        <v>3140.6130000000003</v>
      </c>
    </row>
    <row r="12" spans="1:7" ht="15.75">
      <c r="A12" s="41"/>
      <c r="B12" s="24"/>
      <c r="C12" s="13"/>
      <c r="D12" s="12"/>
      <c r="E12" s="12"/>
      <c r="F12" s="12"/>
      <c r="G12" s="52"/>
    </row>
    <row r="13" spans="1:7" ht="15.75">
      <c r="A13" s="40">
        <v>75020</v>
      </c>
      <c r="B13" s="23" t="s">
        <v>27</v>
      </c>
      <c r="C13" s="17">
        <v>2006000</v>
      </c>
      <c r="D13" s="12">
        <v>40120</v>
      </c>
      <c r="E13" s="12">
        <f>D13*17.88%</f>
        <v>7173.455999999999</v>
      </c>
      <c r="F13" s="12">
        <f>D13*2.45%</f>
        <v>982.94</v>
      </c>
      <c r="G13" s="52">
        <f>SUM(D13:F13)</f>
        <v>48276.396</v>
      </c>
    </row>
    <row r="14" spans="1:7" ht="15.75">
      <c r="A14" s="40"/>
      <c r="B14" s="23"/>
      <c r="C14" s="17"/>
      <c r="D14" s="12"/>
      <c r="E14" s="12"/>
      <c r="F14" s="12"/>
      <c r="G14" s="52"/>
    </row>
    <row r="15" spans="1:7" ht="30">
      <c r="A15" s="40">
        <v>801</v>
      </c>
      <c r="B15" s="63" t="s">
        <v>51</v>
      </c>
      <c r="C15" s="17"/>
      <c r="D15" s="12"/>
      <c r="E15" s="12"/>
      <c r="F15" s="12"/>
      <c r="G15" s="52"/>
    </row>
    <row r="16" spans="1:7" ht="15.75">
      <c r="A16" s="40"/>
      <c r="B16" s="33"/>
      <c r="C16" s="17"/>
      <c r="D16" s="12"/>
      <c r="E16" s="12"/>
      <c r="F16" s="12"/>
      <c r="G16" s="52"/>
    </row>
    <row r="17" spans="1:7" ht="15.75">
      <c r="A17" s="40"/>
      <c r="B17" s="24" t="s">
        <v>35</v>
      </c>
      <c r="C17" s="13">
        <v>88759</v>
      </c>
      <c r="D17" s="12"/>
      <c r="E17" s="12">
        <f>D17*17.88%</f>
        <v>0</v>
      </c>
      <c r="F17" s="12">
        <f>D17*2.45%</f>
        <v>0</v>
      </c>
      <c r="G17" s="52">
        <f>SUM(D17:F17)</f>
        <v>0</v>
      </c>
    </row>
    <row r="18" spans="1:7" ht="15.75">
      <c r="A18" s="40"/>
      <c r="B18" s="24" t="s">
        <v>36</v>
      </c>
      <c r="C18" s="13">
        <v>290040</v>
      </c>
      <c r="D18" s="12"/>
      <c r="E18" s="12">
        <f>D18*17.88%</f>
        <v>0</v>
      </c>
      <c r="F18" s="12">
        <f>D18*2.45%</f>
        <v>0</v>
      </c>
      <c r="G18" s="52">
        <f>SUM(D18:F18)</f>
        <v>0</v>
      </c>
    </row>
    <row r="19" spans="1:7" ht="28.5">
      <c r="A19" s="42">
        <v>80132</v>
      </c>
      <c r="B19" s="26" t="s">
        <v>38</v>
      </c>
      <c r="C19" s="17">
        <v>19560</v>
      </c>
      <c r="D19" s="12"/>
      <c r="E19" s="12">
        <f>D19*17.88%</f>
        <v>0</v>
      </c>
      <c r="F19" s="12">
        <f>D19*2.45%</f>
        <v>0</v>
      </c>
      <c r="G19" s="52">
        <f>SUM(D19:F19)</f>
        <v>0</v>
      </c>
    </row>
    <row r="20" spans="1:7" ht="54.75" customHeight="1">
      <c r="A20" s="40">
        <v>80195</v>
      </c>
      <c r="B20" s="24" t="s">
        <v>37</v>
      </c>
      <c r="C20" s="13">
        <v>67741</v>
      </c>
      <c r="D20" s="12">
        <v>560</v>
      </c>
      <c r="E20" s="12">
        <f>D20*17.88%</f>
        <v>100.12799999999999</v>
      </c>
      <c r="F20" s="12">
        <f>D20*2.45%</f>
        <v>13.72</v>
      </c>
      <c r="G20" s="52">
        <f>SUM(D20:F20)</f>
        <v>673.848</v>
      </c>
    </row>
    <row r="21" spans="1:7" ht="15.75">
      <c r="A21" s="41"/>
      <c r="B21" s="24"/>
      <c r="C21" s="13"/>
      <c r="D21" s="12"/>
      <c r="E21" s="12"/>
      <c r="F21" s="12"/>
      <c r="G21" s="52"/>
    </row>
    <row r="22" spans="1:7" ht="15.75">
      <c r="A22" s="43">
        <v>833</v>
      </c>
      <c r="B22" s="62" t="s">
        <v>52</v>
      </c>
      <c r="C22" s="12"/>
      <c r="D22" s="12"/>
      <c r="E22" s="12"/>
      <c r="F22" s="6"/>
      <c r="G22" s="53"/>
    </row>
    <row r="23" spans="1:7" ht="15">
      <c r="A23" s="43"/>
      <c r="B23" s="27"/>
      <c r="C23" s="12"/>
      <c r="D23" s="12"/>
      <c r="E23" s="12"/>
      <c r="F23" s="6"/>
      <c r="G23" s="53"/>
    </row>
    <row r="24" spans="1:7" ht="28.5">
      <c r="A24" s="44">
        <v>85301</v>
      </c>
      <c r="B24" s="24" t="s">
        <v>39</v>
      </c>
      <c r="C24" s="12"/>
      <c r="D24" s="12"/>
      <c r="E24" s="12"/>
      <c r="F24" s="6" t="s">
        <v>40</v>
      </c>
      <c r="G24" s="54">
        <v>9370</v>
      </c>
    </row>
    <row r="25" spans="1:7" ht="15">
      <c r="A25" s="44"/>
      <c r="B25" s="24"/>
      <c r="C25" s="12"/>
      <c r="D25" s="12"/>
      <c r="E25" s="12"/>
      <c r="F25" s="6"/>
      <c r="G25" s="53"/>
    </row>
    <row r="26" spans="1:7" ht="15.75">
      <c r="A26" s="44">
        <v>85302</v>
      </c>
      <c r="B26" s="24" t="s">
        <v>41</v>
      </c>
      <c r="C26" s="13">
        <v>4423400</v>
      </c>
      <c r="D26" s="12">
        <v>88468</v>
      </c>
      <c r="E26" s="12">
        <f>D26*17.88%</f>
        <v>15818.078399999999</v>
      </c>
      <c r="F26" s="12">
        <f>D26*2.45%</f>
        <v>2167.466</v>
      </c>
      <c r="G26" s="52">
        <f>SUM(D26:F26)</f>
        <v>106453.5444</v>
      </c>
    </row>
    <row r="27" spans="1:7" ht="15">
      <c r="A27" s="45"/>
      <c r="B27" s="34"/>
      <c r="C27" s="12"/>
      <c r="D27" s="12"/>
      <c r="E27" s="12"/>
      <c r="F27" s="6"/>
      <c r="G27" s="53"/>
    </row>
    <row r="28" spans="1:7" ht="15.75">
      <c r="A28" s="44">
        <v>85318</v>
      </c>
      <c r="B28" s="24" t="s">
        <v>42</v>
      </c>
      <c r="C28" s="13">
        <v>210800</v>
      </c>
      <c r="D28" s="12">
        <v>4216</v>
      </c>
      <c r="E28" s="12">
        <f>D28*17.88%</f>
        <v>753.8208</v>
      </c>
      <c r="F28" s="12">
        <f>D28*2.45%</f>
        <v>103.292</v>
      </c>
      <c r="G28" s="52">
        <f>SUM(D28:F28)</f>
        <v>5073.1128</v>
      </c>
    </row>
    <row r="29" spans="1:7" ht="15.75">
      <c r="A29" s="46">
        <v>85320</v>
      </c>
      <c r="B29" s="28" t="s">
        <v>43</v>
      </c>
      <c r="C29" s="13">
        <v>28100</v>
      </c>
      <c r="D29" s="12">
        <v>562</v>
      </c>
      <c r="E29" s="12">
        <f>D29*17.88%</f>
        <v>100.48559999999999</v>
      </c>
      <c r="F29" s="12">
        <f>D29*2.45%</f>
        <v>13.769</v>
      </c>
      <c r="G29" s="52">
        <f>SUM(D29:F29)</f>
        <v>676.2546</v>
      </c>
    </row>
    <row r="30" spans="1:7" ht="42.75">
      <c r="A30" s="46">
        <v>85321</v>
      </c>
      <c r="B30" s="29" t="s">
        <v>44</v>
      </c>
      <c r="C30" s="12">
        <v>15900</v>
      </c>
      <c r="D30" s="12">
        <v>318</v>
      </c>
      <c r="E30" s="12">
        <f>D30*17.88%</f>
        <v>56.858399999999996</v>
      </c>
      <c r="F30" s="12">
        <f>D30*2.45%</f>
        <v>7.791</v>
      </c>
      <c r="G30" s="52">
        <f>SUM(D30:F30)</f>
        <v>382.6494</v>
      </c>
    </row>
    <row r="31" spans="1:7" ht="16.5" thickBot="1">
      <c r="A31" s="46">
        <v>85333</v>
      </c>
      <c r="B31" s="28" t="s">
        <v>45</v>
      </c>
      <c r="C31" s="13">
        <v>488810</v>
      </c>
      <c r="D31" s="12">
        <v>9776</v>
      </c>
      <c r="E31" s="12">
        <f>D31*17.88%</f>
        <v>1747.9488</v>
      </c>
      <c r="F31" s="12">
        <f>D31*2.45%</f>
        <v>239.512</v>
      </c>
      <c r="G31" s="52">
        <f>SUM(D31:F31)</f>
        <v>11763.4608</v>
      </c>
    </row>
    <row r="32" spans="1:7" ht="15">
      <c r="A32" s="37"/>
      <c r="B32" s="30"/>
      <c r="C32" s="18"/>
      <c r="D32" s="18"/>
      <c r="E32" s="18"/>
      <c r="F32" s="19"/>
      <c r="G32" s="55"/>
    </row>
    <row r="33" spans="1:7" ht="45">
      <c r="A33" s="61">
        <v>854</v>
      </c>
      <c r="B33" s="60" t="s">
        <v>53</v>
      </c>
      <c r="C33" s="12"/>
      <c r="D33" s="12"/>
      <c r="E33" s="12"/>
      <c r="F33" s="6"/>
      <c r="G33" s="56"/>
    </row>
    <row r="34" spans="1:7" ht="15.75">
      <c r="A34" s="46">
        <v>85401</v>
      </c>
      <c r="B34" s="28" t="s">
        <v>47</v>
      </c>
      <c r="C34" s="5">
        <v>45965</v>
      </c>
      <c r="D34" s="12"/>
      <c r="E34" s="12">
        <f>D34*17.88%</f>
        <v>0</v>
      </c>
      <c r="F34" s="12">
        <f>D34*2.45%</f>
        <v>0</v>
      </c>
      <c r="G34" s="57">
        <f>SUM(D34:F34)</f>
        <v>0</v>
      </c>
    </row>
    <row r="35" spans="1:7" ht="15.75">
      <c r="A35" s="46">
        <v>85406</v>
      </c>
      <c r="B35" s="28" t="s">
        <v>48</v>
      </c>
      <c r="C35" s="12">
        <v>35784</v>
      </c>
      <c r="D35" s="12"/>
      <c r="E35" s="12">
        <f>D35*17.88%</f>
        <v>0</v>
      </c>
      <c r="F35" s="12">
        <f>D35*2.45%</f>
        <v>0</v>
      </c>
      <c r="G35" s="57">
        <f>SUM(D35:F35)</f>
        <v>0</v>
      </c>
    </row>
    <row r="36" spans="1:7" ht="15.75">
      <c r="A36" s="46">
        <v>85410</v>
      </c>
      <c r="B36" s="28" t="s">
        <v>49</v>
      </c>
      <c r="C36" s="12">
        <v>97048</v>
      </c>
      <c r="D36" s="12"/>
      <c r="E36" s="12">
        <f>D36*17.88%</f>
        <v>0</v>
      </c>
      <c r="F36" s="12">
        <f>D36*2.45%</f>
        <v>0</v>
      </c>
      <c r="G36" s="57">
        <f>SUM(D36:F36)</f>
        <v>0</v>
      </c>
    </row>
    <row r="37" spans="1:7" ht="15">
      <c r="A37" s="46"/>
      <c r="B37" s="28"/>
      <c r="C37" s="12"/>
      <c r="D37" s="5"/>
      <c r="E37" s="5"/>
      <c r="F37" s="7"/>
      <c r="G37" s="56"/>
    </row>
    <row r="38" spans="1:7" ht="16.5" thickBot="1">
      <c r="A38" s="47"/>
      <c r="B38" s="31" t="s">
        <v>46</v>
      </c>
      <c r="C38" s="10">
        <f>SUM(C7:C36)</f>
        <v>8338407</v>
      </c>
      <c r="D38" s="10">
        <f>SUM(D7:D36)</f>
        <v>154430</v>
      </c>
      <c r="E38" s="10">
        <f>SUM(E7:E36)</f>
        <v>27612.084</v>
      </c>
      <c r="F38" s="10">
        <f>SUM(F7:F36)</f>
        <v>3783.5350000000003</v>
      </c>
      <c r="G38" s="58">
        <f>SUM(G5:G37)</f>
        <v>195195.61899999998</v>
      </c>
    </row>
    <row r="39" spans="1:7" ht="15">
      <c r="A39" s="36"/>
      <c r="B39" s="20"/>
      <c r="C39" s="2"/>
      <c r="D39" s="2"/>
      <c r="E39" s="2"/>
      <c r="F39" s="4"/>
      <c r="G39" s="4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starostwo</cp:lastModifiedBy>
  <cp:lastPrinted>2005-11-22T09:39:04Z</cp:lastPrinted>
  <dcterms:created xsi:type="dcterms:W3CDTF">2002-09-13T05:51:01Z</dcterms:created>
  <dcterms:modified xsi:type="dcterms:W3CDTF">2005-11-22T10:11:24Z</dcterms:modified>
  <cp:category/>
  <cp:version/>
  <cp:contentType/>
  <cp:contentStatus/>
</cp:coreProperties>
</file>