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195" windowWidth="12120" windowHeight="834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<sst xmlns="http://schemas.openxmlformats.org/spreadsheetml/2006/main" count="216" uniqueCount="118">
  <si>
    <t>Dz.</t>
  </si>
  <si>
    <t>R.</t>
  </si>
  <si>
    <t>P.</t>
  </si>
  <si>
    <t>W Y S Z C Z E G Ó L N I E N I E</t>
  </si>
  <si>
    <t xml:space="preserve"> </t>
  </si>
  <si>
    <t>Zakup materiałów i wyposażenia</t>
  </si>
  <si>
    <t>TRANSPORT I ŁĄCZNOŚĆ</t>
  </si>
  <si>
    <t>Drogi publiczne powiatowe</t>
  </si>
  <si>
    <t>Nagrody i wydatki osobowe nie zaliczane do wynagr.</t>
  </si>
  <si>
    <t>Wynagrodzenia osobowe pracowników</t>
  </si>
  <si>
    <t>Dodatkowe wynagrodzenie roczne</t>
  </si>
  <si>
    <t>Składki na ubezpieczenia społeczne</t>
  </si>
  <si>
    <t>Składki na Fundusz Pracy</t>
  </si>
  <si>
    <t>Zakup energii</t>
  </si>
  <si>
    <t>Zakup usług remontowych</t>
  </si>
  <si>
    <t>Podróże służbowe krajowe</t>
  </si>
  <si>
    <t>Różne opłaty i składki</t>
  </si>
  <si>
    <t>Odpisy na zakładowy fundusz świadczeń socjalnych</t>
  </si>
  <si>
    <t>Podatek od nieruchomości</t>
  </si>
  <si>
    <t>GOSPODARKA MIESZKANIOWA</t>
  </si>
  <si>
    <t>Gospodarka gruntami i nieruchomościami</t>
  </si>
  <si>
    <t xml:space="preserve">Zakup usług remontowych </t>
  </si>
  <si>
    <t>Zakup usług pozostałych</t>
  </si>
  <si>
    <t>ADMINISTRACJA PUBLICZNA</t>
  </si>
  <si>
    <t>Urzędy wojewódzkie</t>
  </si>
  <si>
    <t>Starostwa powiatowe</t>
  </si>
  <si>
    <t xml:space="preserve">Zakup usług zdrowotnych </t>
  </si>
  <si>
    <t>Pozostała działalność</t>
  </si>
  <si>
    <t>OBSŁUGA DŁUGU PUBLICZNEGO</t>
  </si>
  <si>
    <t>RAZEM   WYDATKI BUDŻETOWE</t>
  </si>
  <si>
    <t>Obsługa papierów wartościowych , kredytów i pożyczek jednostek samorządu terytorialnego</t>
  </si>
  <si>
    <t>Odsetki i dyskonto od krajowych skarbowych papierów wartościowych oraz pożyczek i kredytów</t>
  </si>
  <si>
    <t xml:space="preserve">WYSZCZEGÓLNIENIE </t>
  </si>
  <si>
    <t>Klas.budżet.</t>
  </si>
  <si>
    <t>Razem  podwyżki wynagrodzeń</t>
  </si>
  <si>
    <t>Podstawa  do regulacji</t>
  </si>
  <si>
    <t>Szkoła w Chełmży</t>
  </si>
  <si>
    <t xml:space="preserve">Szkoła w Gronowie </t>
  </si>
  <si>
    <t xml:space="preserve">Pozostała działalność </t>
  </si>
  <si>
    <t xml:space="preserve">Szkoła Muzyczna w Chełmży </t>
  </si>
  <si>
    <t xml:space="preserve">Placówki opiekuńczo - wychowawcze </t>
  </si>
  <si>
    <t>( rezerwa )</t>
  </si>
  <si>
    <t>DPS</t>
  </si>
  <si>
    <t>PCPR</t>
  </si>
  <si>
    <t>Interwencja kryzysowa</t>
  </si>
  <si>
    <t xml:space="preserve">Zespoły ds. orzekania o stopniu niepełnosprawności </t>
  </si>
  <si>
    <t>PUP</t>
  </si>
  <si>
    <t xml:space="preserve">RAZEM </t>
  </si>
  <si>
    <t xml:space="preserve">Szkoła specjalna </t>
  </si>
  <si>
    <t>PPP-Chełmża</t>
  </si>
  <si>
    <t xml:space="preserve">Internat </t>
  </si>
  <si>
    <t xml:space="preserve">Urzędy Wojewódzkie </t>
  </si>
  <si>
    <t xml:space="preserve">Regulacja wynagrodzeń  w jednostkach Powiatu Toruńskiego  od 1 lipca 2002 roku </t>
  </si>
  <si>
    <t xml:space="preserve">OśWIATA I WYCHOWANIE </t>
  </si>
  <si>
    <t xml:space="preserve">OPIEKA SPOŁECZNA </t>
  </si>
  <si>
    <t xml:space="preserve">EDUKACYJNA  OPIEKA  WYCHOWAWCZA </t>
  </si>
  <si>
    <t xml:space="preserve">Zakup  usług  pozostałych </t>
  </si>
  <si>
    <t>POMOC SPOŁECZNA</t>
  </si>
  <si>
    <t xml:space="preserve">Placówki Opiekuńczo-Wychowawcze </t>
  </si>
  <si>
    <t>Zakup środków żywności</t>
  </si>
  <si>
    <t>Zakup leków i materiałów medycznych</t>
  </si>
  <si>
    <t>Domy pomocy społecznej</t>
  </si>
  <si>
    <t>Zakup usług zdrowotnych</t>
  </si>
  <si>
    <t xml:space="preserve">zakup  usług  pozostałych </t>
  </si>
  <si>
    <t>POZOSTAŁE ZADANIA W ZAKRESIE POLITYKI SPOŁECZNEJ</t>
  </si>
  <si>
    <t>OŚWIATA I WYCHOWANIE</t>
  </si>
  <si>
    <t>Szkoła podstawowa  specjalna</t>
  </si>
  <si>
    <t>Składki na ubezpieczenie społeczne</t>
  </si>
  <si>
    <t>Gimnazja specjalne</t>
  </si>
  <si>
    <t>Licea ogólnokształcące</t>
  </si>
  <si>
    <t>Dotacja podmiotowa z budżetu dla niepublicznej szkoły lub innej placówki oświatowo - wychowawczej</t>
  </si>
  <si>
    <t xml:space="preserve">Podatek od nieruchomości </t>
  </si>
  <si>
    <t>Szkoły  zawodowe</t>
  </si>
  <si>
    <t>Szkoły artystyczne</t>
  </si>
  <si>
    <t>Szkoły zawodowe specjalne</t>
  </si>
  <si>
    <t>Dokształcanie i doskonalenie nauczycieli</t>
  </si>
  <si>
    <t>Zakup  usług pozostałych</t>
  </si>
  <si>
    <t>EDUKACYJNA OPIEKA WYCHOWAWCZA</t>
  </si>
  <si>
    <t>Świetlice szkolne</t>
  </si>
  <si>
    <t xml:space="preserve">Internaty i bursy szkolne </t>
  </si>
  <si>
    <t>WYDATKI BUDŻETOWE NA ROK 2005 - PLAN</t>
  </si>
  <si>
    <t xml:space="preserve">Powiatowe urzędy pracy </t>
  </si>
  <si>
    <t xml:space="preserve">Poradnie psychologiczno -pedagogiczne, w  tym  poradnie  specjalistyczne </t>
  </si>
  <si>
    <t>Wydatki osobowe nie zaliczane do wynagr.</t>
  </si>
  <si>
    <t>Powiatowe centra pomocy rodzinie</t>
  </si>
  <si>
    <t xml:space="preserve">Wydatki na  zakupy   inwestycyjne  jednostek  budżetowych </t>
  </si>
  <si>
    <t>Wydatki osobowe niezaliczone do wynagrodzeń</t>
  </si>
  <si>
    <t xml:space="preserve">Wydatki  inwestycyjne  jednostek  budżetowych </t>
  </si>
  <si>
    <t>Dotacje celowe przekazane gminie  na zadania  bieżące realizowane na podstawie porozumień (umów) między  jednostkami samorządu terytorialnego</t>
  </si>
  <si>
    <t xml:space="preserve">Wydatki  na  zakupy inwestycyjne  jednostek  budżetowych </t>
  </si>
  <si>
    <t xml:space="preserve">Administracja  publiczna </t>
  </si>
  <si>
    <t xml:space="preserve">Wynagrodzenia  bezosobowe </t>
  </si>
  <si>
    <t>Wynagrodzenia bezosobowe</t>
  </si>
  <si>
    <t>Wynagrodzenia  bezosobowe</t>
  </si>
  <si>
    <t xml:space="preserve">Podróże służbowe zagraniczne </t>
  </si>
  <si>
    <t xml:space="preserve">Zakup  pomocy naukowych , dydaktycznych i  książek </t>
  </si>
  <si>
    <t xml:space="preserve">Zwiększenia </t>
  </si>
  <si>
    <t xml:space="preserve">Zmniejszenia </t>
  </si>
  <si>
    <t xml:space="preserve">Plan  po  zmianach </t>
  </si>
  <si>
    <t xml:space="preserve">Załącznik  nr  2  do  uchwały Rady   Powiatu  Toruńskiego </t>
  </si>
  <si>
    <t>w  sprawie  Budżetu  Powiatu  Toruńskiego  na  rok  2005  .</t>
  </si>
  <si>
    <t xml:space="preserve">Zakup  środków  żywności </t>
  </si>
  <si>
    <t xml:space="preserve">Wpłaty  na  PFRON </t>
  </si>
  <si>
    <t>UE</t>
  </si>
  <si>
    <t xml:space="preserve">Powiat </t>
  </si>
  <si>
    <t xml:space="preserve">razem </t>
  </si>
  <si>
    <t xml:space="preserve">DROGI - WNIOSKI  2005  r-TURZNO </t>
  </si>
  <si>
    <t xml:space="preserve">Promocja jednostek  samorządu  terytorialnego </t>
  </si>
  <si>
    <t xml:space="preserve">Zakup  usług  dostępu  do  sieci  Internet </t>
  </si>
  <si>
    <t xml:space="preserve">Ośrodki  wsparcia </t>
  </si>
  <si>
    <t xml:space="preserve">Koszty  usług   zdrowotnych </t>
  </si>
  <si>
    <t xml:space="preserve">Zakup  usług  zdrowotnych </t>
  </si>
  <si>
    <t xml:space="preserve">Budżet  2005 </t>
  </si>
  <si>
    <t>stan  na  dzień  28.12.2005  r.</t>
  </si>
  <si>
    <t xml:space="preserve">zakup  usług  zdrowotnych </t>
  </si>
  <si>
    <t>KULTURA I OCHRONA DZIEDZICTWA NARODOWEGO</t>
  </si>
  <si>
    <t xml:space="preserve">Dokształcanie  i  doskonalenie  nauczycieli </t>
  </si>
  <si>
    <t>Zakup pozostałych usług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</si>
</sst>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\ mmmm\ yyyy"/>
    <numFmt numFmtId="169" formatCode="00\-000"/>
    <numFmt numFmtId="170" formatCode="#,##0.0"/>
  </numFmts>
  <fonts count="17">
    <font>
      <sz val="10"/>
      <name val="Arial CE"/>
      <family val="0"/>
    </font>
    <font>
      <sz val="8"/>
      <name val="Arial CE"/>
      <family val="2"/>
    </font>
    <font>
      <b/>
      <u val="single"/>
      <sz val="8"/>
      <name val="Arial CE"/>
      <family val="0"/>
    </font>
    <font>
      <b/>
      <sz val="8"/>
      <name val="Arial CE"/>
      <family val="0"/>
    </font>
    <font>
      <b/>
      <sz val="10"/>
      <name val="Arial CE"/>
      <family val="0"/>
    </font>
    <font>
      <b/>
      <u val="single"/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1"/>
      <name val="Arial CE"/>
      <family val="0"/>
    </font>
    <font>
      <b/>
      <sz val="11"/>
      <name val="Arial CE"/>
      <family val="0"/>
    </font>
    <font>
      <b/>
      <u val="single"/>
      <sz val="11"/>
      <name val="Arial CE"/>
      <family val="0"/>
    </font>
    <font>
      <u val="single"/>
      <sz val="11"/>
      <name val="Arial CE"/>
      <family val="0"/>
    </font>
    <font>
      <sz val="12"/>
      <name val="Arial CE"/>
      <family val="2"/>
    </font>
    <font>
      <b/>
      <sz val="12"/>
      <name val="Arial CE"/>
      <family val="2"/>
    </font>
    <font>
      <sz val="9"/>
      <name val="Arial CE"/>
      <family val="0"/>
    </font>
    <font>
      <b/>
      <sz val="9"/>
      <name val="Arial CE"/>
      <family val="0"/>
    </font>
    <font>
      <b/>
      <u val="single"/>
      <sz val="9"/>
      <name val="Arial CE"/>
      <family val="0"/>
    </font>
  </fonts>
  <fills count="2">
    <fill>
      <patternFill/>
    </fill>
    <fill>
      <patternFill patternType="gray125"/>
    </fill>
  </fills>
  <borders count="9">
    <border>
      <left/>
      <right/>
      <top/>
      <bottom/>
      <diagonal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 style="medium"/>
      <top style="medium"/>
      <bottom>
        <color indexed="63"/>
      </bottom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medium"/>
    </border>
    <border>
      <left>
        <color indexed="63"/>
      </left>
      <right style="medium"/>
      <top style="medium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159">
    <xf numFmtId="0" fontId="0" fillId="0" borderId="0" xfId="0" applyAlignment="1">
      <alignment/>
    </xf>
    <xf numFmtId="3" fontId="1" fillId="0" borderId="0" xfId="0" applyNumberFormat="1" applyFont="1" applyBorder="1" applyAlignment="1">
      <alignment vertical="center" shrinkToFit="1"/>
    </xf>
    <xf numFmtId="0" fontId="0" fillId="0" borderId="0" xfId="0" applyAlignment="1">
      <alignment vertical="center"/>
    </xf>
    <xf numFmtId="1" fontId="1" fillId="0" borderId="0" xfId="0" applyNumberFormat="1" applyFont="1" applyBorder="1" applyAlignment="1">
      <alignment horizontal="right" vertical="center" wrapText="1" shrinkToFit="1"/>
    </xf>
    <xf numFmtId="1" fontId="0" fillId="0" borderId="0" xfId="0" applyNumberFormat="1" applyAlignment="1">
      <alignment horizontal="right" vertical="center" wrapText="1"/>
    </xf>
    <xf numFmtId="3" fontId="0" fillId="0" borderId="1" xfId="0" applyNumberFormat="1" applyBorder="1" applyAlignment="1">
      <alignment/>
    </xf>
    <xf numFmtId="3" fontId="3" fillId="0" borderId="1" xfId="0" applyNumberFormat="1" applyFont="1" applyBorder="1" applyAlignment="1">
      <alignment/>
    </xf>
    <xf numFmtId="3" fontId="4" fillId="0" borderId="1" xfId="0" applyNumberFormat="1" applyFont="1" applyBorder="1" applyAlignment="1">
      <alignment/>
    </xf>
    <xf numFmtId="3" fontId="1" fillId="0" borderId="2" xfId="0" applyNumberFormat="1" applyFont="1" applyBorder="1" applyAlignment="1">
      <alignment vertical="center" wrapText="1" shrinkToFit="1"/>
    </xf>
    <xf numFmtId="3" fontId="3" fillId="0" borderId="3" xfId="0" applyNumberFormat="1" applyFont="1" applyBorder="1" applyAlignment="1">
      <alignment horizontal="center" vertical="center" shrinkToFit="1"/>
    </xf>
    <xf numFmtId="3" fontId="1" fillId="0" borderId="3" xfId="0" applyNumberFormat="1" applyFont="1" applyBorder="1" applyAlignment="1">
      <alignment/>
    </xf>
    <xf numFmtId="3" fontId="2" fillId="0" borderId="1" xfId="0" applyNumberFormat="1" applyFont="1" applyBorder="1" applyAlignment="1">
      <alignment vertical="center" wrapText="1" shrinkToFit="1"/>
    </xf>
    <xf numFmtId="3" fontId="1" fillId="0" borderId="1" xfId="0" applyNumberFormat="1" applyFont="1" applyBorder="1" applyAlignment="1">
      <alignment/>
    </xf>
    <xf numFmtId="3" fontId="1" fillId="0" borderId="1" xfId="0" applyNumberFormat="1" applyFont="1" applyBorder="1" applyAlignment="1">
      <alignment vertical="center" shrinkToFit="1"/>
    </xf>
    <xf numFmtId="1" fontId="2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right" vertical="center"/>
    </xf>
    <xf numFmtId="3" fontId="1" fillId="0" borderId="1" xfId="0" applyNumberFormat="1" applyFont="1" applyBorder="1" applyAlignment="1">
      <alignment vertical="center"/>
    </xf>
    <xf numFmtId="3" fontId="0" fillId="0" borderId="2" xfId="0" applyNumberFormat="1" applyBorder="1" applyAlignment="1">
      <alignment/>
    </xf>
    <xf numFmtId="3" fontId="4" fillId="0" borderId="2" xfId="0" applyNumberFormat="1" applyFont="1" applyBorder="1" applyAlignment="1">
      <alignment/>
    </xf>
    <xf numFmtId="0" fontId="8" fillId="0" borderId="0" xfId="0" applyFont="1" applyAlignment="1">
      <alignment vertical="center"/>
    </xf>
    <xf numFmtId="3" fontId="8" fillId="0" borderId="0" xfId="0" applyNumberFormat="1" applyFont="1" applyBorder="1" applyAlignment="1">
      <alignment vertical="center" shrinkToFit="1"/>
    </xf>
    <xf numFmtId="3" fontId="8" fillId="0" borderId="2" xfId="0" applyNumberFormat="1" applyFont="1" applyBorder="1" applyAlignment="1">
      <alignment horizontal="left" vertical="center" wrapText="1" shrinkToFit="1"/>
    </xf>
    <xf numFmtId="1" fontId="8" fillId="0" borderId="1" xfId="0" applyNumberFormat="1" applyFont="1" applyBorder="1" applyAlignment="1">
      <alignment horizontal="left" vertical="center" wrapText="1" shrinkToFit="1"/>
    </xf>
    <xf numFmtId="3" fontId="8" fillId="0" borderId="1" xfId="0" applyNumberFormat="1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 shrinkToFit="1"/>
    </xf>
    <xf numFmtId="0" fontId="8" fillId="0" borderId="1" xfId="0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horizontal="left" wrapText="1"/>
    </xf>
    <xf numFmtId="3" fontId="8" fillId="0" borderId="1" xfId="0" applyNumberFormat="1" applyFont="1" applyBorder="1" applyAlignment="1">
      <alignment horizontal="left" vertical="center" wrapText="1"/>
    </xf>
    <xf numFmtId="3" fontId="8" fillId="0" borderId="1" xfId="0" applyNumberFormat="1" applyFont="1" applyBorder="1" applyAlignment="1">
      <alignment vertical="center" wrapText="1" shrinkToFit="1"/>
    </xf>
    <xf numFmtId="3" fontId="8" fillId="0" borderId="2" xfId="0" applyNumberFormat="1" applyFont="1" applyBorder="1" applyAlignment="1">
      <alignment horizontal="left" vertical="center" wrapText="1"/>
    </xf>
    <xf numFmtId="3" fontId="8" fillId="0" borderId="3" xfId="0" applyNumberFormat="1" applyFont="1" applyBorder="1" applyAlignment="1">
      <alignment horizontal="left" vertical="center" wrapText="1"/>
    </xf>
    <xf numFmtId="0" fontId="8" fillId="0" borderId="3" xfId="0" applyFont="1" applyBorder="1" applyAlignment="1">
      <alignment horizontal="left" vertical="center" wrapText="1" shrinkToFit="1"/>
    </xf>
    <xf numFmtId="1" fontId="11" fillId="0" borderId="1" xfId="0" applyNumberFormat="1" applyFont="1" applyBorder="1" applyAlignment="1">
      <alignment horizontal="left" vertical="center" wrapText="1" shrinkToFit="1"/>
    </xf>
    <xf numFmtId="3" fontId="11" fillId="0" borderId="1" xfId="0" applyNumberFormat="1" applyFont="1" applyBorder="1" applyAlignment="1">
      <alignment horizontal="left" vertical="center" wrapText="1" shrinkToFit="1"/>
    </xf>
    <xf numFmtId="0" fontId="0" fillId="0" borderId="0" xfId="0" applyFont="1" applyAlignment="1">
      <alignment vertical="center"/>
    </xf>
    <xf numFmtId="1" fontId="0" fillId="0" borderId="2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/>
    </xf>
    <xf numFmtId="1" fontId="5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 shrinkToFit="1"/>
    </xf>
    <xf numFmtId="1" fontId="0" fillId="0" borderId="1" xfId="0" applyNumberFormat="1" applyFont="1" applyBorder="1" applyAlignment="1">
      <alignment horizontal="right" vertical="center" shrinkToFit="1"/>
    </xf>
    <xf numFmtId="1" fontId="4" fillId="0" borderId="1" xfId="0" applyNumberFormat="1" applyFont="1" applyBorder="1" applyAlignment="1">
      <alignment horizontal="right" vertical="center"/>
    </xf>
    <xf numFmtId="1" fontId="4" fillId="0" borderId="1" xfId="0" applyNumberFormat="1" applyFont="1" applyBorder="1" applyAlignment="1">
      <alignment horizontal="right" wrapText="1"/>
    </xf>
    <xf numFmtId="1" fontId="4" fillId="0" borderId="1" xfId="0" applyNumberFormat="1" applyFont="1" applyBorder="1" applyAlignment="1">
      <alignment horizontal="right" vertical="center" wrapText="1" shrinkToFit="1"/>
    </xf>
    <xf numFmtId="1" fontId="5" fillId="0" borderId="1" xfId="0" applyNumberFormat="1" applyFont="1" applyBorder="1" applyAlignment="1">
      <alignment horizontal="right" vertical="center" wrapText="1" shrinkToFit="1"/>
    </xf>
    <xf numFmtId="1" fontId="0" fillId="0" borderId="1" xfId="0" applyNumberFormat="1" applyFont="1" applyBorder="1" applyAlignment="1">
      <alignment horizontal="right" vertical="center" wrapText="1"/>
    </xf>
    <xf numFmtId="1" fontId="0" fillId="0" borderId="3" xfId="0" applyNumberFormat="1" applyFont="1" applyBorder="1" applyAlignment="1">
      <alignment horizontal="right" vertical="center" wrapText="1"/>
    </xf>
    <xf numFmtId="3" fontId="12" fillId="0" borderId="0" xfId="0" applyNumberFormat="1" applyFont="1" applyBorder="1" applyAlignment="1">
      <alignment horizontal="left" vertical="center" wrapText="1" shrinkToFit="1"/>
    </xf>
    <xf numFmtId="3" fontId="12" fillId="0" borderId="0" xfId="0" applyNumberFormat="1" applyFont="1" applyAlignment="1">
      <alignment horizontal="left" vertical="center" wrapText="1"/>
    </xf>
    <xf numFmtId="3" fontId="13" fillId="0" borderId="4" xfId="0" applyNumberFormat="1" applyFont="1" applyBorder="1" applyAlignment="1">
      <alignment vertical="center" wrapText="1" shrinkToFit="1"/>
    </xf>
    <xf numFmtId="3" fontId="13" fillId="0" borderId="5" xfId="0" applyNumberFormat="1" applyFont="1" applyBorder="1" applyAlignment="1">
      <alignment/>
    </xf>
    <xf numFmtId="3" fontId="13" fillId="0" borderId="6" xfId="0" applyNumberFormat="1" applyFont="1" applyBorder="1" applyAlignment="1">
      <alignment/>
    </xf>
    <xf numFmtId="0" fontId="12" fillId="0" borderId="6" xfId="0" applyFont="1" applyBorder="1" applyAlignment="1">
      <alignment/>
    </xf>
    <xf numFmtId="0" fontId="13" fillId="0" borderId="6" xfId="0" applyFont="1" applyBorder="1" applyAlignment="1">
      <alignment/>
    </xf>
    <xf numFmtId="0" fontId="12" fillId="0" borderId="2" xfId="0" applyFont="1" applyBorder="1" applyAlignment="1">
      <alignment/>
    </xf>
    <xf numFmtId="0" fontId="12" fillId="0" borderId="1" xfId="0" applyFont="1" applyBorder="1" applyAlignment="1">
      <alignment/>
    </xf>
    <xf numFmtId="3" fontId="13" fillId="0" borderId="1" xfId="0" applyNumberFormat="1" applyFont="1" applyBorder="1" applyAlignment="1">
      <alignment/>
    </xf>
    <xf numFmtId="3" fontId="13" fillId="0" borderId="3" xfId="0" applyNumberFormat="1" applyFont="1" applyBorder="1" applyAlignment="1">
      <alignment/>
    </xf>
    <xf numFmtId="0" fontId="12" fillId="0" borderId="0" xfId="0" applyFont="1" applyAlignment="1">
      <alignment/>
    </xf>
    <xf numFmtId="3" fontId="10" fillId="0" borderId="1" xfId="0" applyNumberFormat="1" applyFont="1" applyBorder="1" applyAlignment="1">
      <alignment horizontal="left" vertical="center" wrapText="1"/>
    </xf>
    <xf numFmtId="1" fontId="4" fillId="0" borderId="1" xfId="0" applyNumberFormat="1" applyFont="1" applyBorder="1" applyAlignment="1">
      <alignment horizontal="right" vertical="center" wrapText="1"/>
    </xf>
    <xf numFmtId="3" fontId="10" fillId="0" borderId="1" xfId="0" applyNumberFormat="1" applyFont="1" applyBorder="1" applyAlignment="1">
      <alignment horizontal="left" wrapText="1"/>
    </xf>
    <xf numFmtId="1" fontId="10" fillId="0" borderId="1" xfId="0" applyNumberFormat="1" applyFont="1" applyBorder="1" applyAlignment="1">
      <alignment horizontal="left" vertical="center" wrapText="1" shrinkToFit="1"/>
    </xf>
    <xf numFmtId="1" fontId="9" fillId="0" borderId="0" xfId="0" applyNumberFormat="1" applyFont="1" applyBorder="1" applyAlignment="1">
      <alignment vertical="center"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1" fontId="5" fillId="0" borderId="0" xfId="0" applyNumberFormat="1" applyFont="1" applyBorder="1" applyAlignment="1">
      <alignment horizontal="center" vertical="center" shrinkToFit="1"/>
    </xf>
    <xf numFmtId="1" fontId="0" fillId="0" borderId="0" xfId="0" applyNumberFormat="1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4" fillId="0" borderId="7" xfId="0" applyFont="1" applyFill="1" applyBorder="1" applyAlignment="1">
      <alignment horizontal="center" vertical="center" shrinkToFit="1"/>
    </xf>
    <xf numFmtId="1" fontId="4" fillId="0" borderId="7" xfId="0" applyNumberFormat="1" applyFont="1" applyFill="1" applyBorder="1" applyAlignment="1">
      <alignment horizontal="center" vertical="center"/>
    </xf>
    <xf numFmtId="0" fontId="5" fillId="0" borderId="0" xfId="0" applyFont="1" applyBorder="1" applyAlignment="1">
      <alignment horizontal="center" vertical="center" shrinkToFit="1"/>
    </xf>
    <xf numFmtId="1" fontId="5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4" fillId="0" borderId="0" xfId="0" applyFont="1" applyBorder="1" applyAlignment="1">
      <alignment horizontal="center" vertical="center" shrinkToFit="1"/>
    </xf>
    <xf numFmtId="1" fontId="4" fillId="0" borderId="0" xfId="0" applyNumberFormat="1" applyFont="1" applyBorder="1" applyAlignment="1">
      <alignment horizontal="center" vertical="center"/>
    </xf>
    <xf numFmtId="0" fontId="5" fillId="0" borderId="0" xfId="0" applyFont="1" applyAlignment="1">
      <alignment horizontal="center" vertical="center" shrinkToFit="1"/>
    </xf>
    <xf numFmtId="0" fontId="0" fillId="0" borderId="0" xfId="0" applyFont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 shrinkToFit="1"/>
    </xf>
    <xf numFmtId="1" fontId="4" fillId="0" borderId="0" xfId="0" applyNumberFormat="1" applyFont="1" applyAlignment="1">
      <alignment horizontal="center" vertical="center"/>
    </xf>
    <xf numFmtId="1" fontId="5" fillId="0" borderId="0" xfId="0" applyNumberFormat="1" applyFont="1" applyAlignment="1">
      <alignment horizontal="center" vertical="center"/>
    </xf>
    <xf numFmtId="0" fontId="0" fillId="0" borderId="0" xfId="0" applyFont="1" applyAlignment="1">
      <alignment/>
    </xf>
    <xf numFmtId="0" fontId="12" fillId="0" borderId="0" xfId="0" applyFont="1" applyAlignment="1">
      <alignment/>
    </xf>
    <xf numFmtId="0" fontId="0" fillId="0" borderId="0" xfId="0" applyFont="1" applyAlignment="1">
      <alignment horizontal="center" vertical="center"/>
    </xf>
    <xf numFmtId="0" fontId="0" fillId="0" borderId="0" xfId="0" applyFont="1" applyAlignment="1">
      <alignment horizontal="center" vertical="center" shrinkToFit="1"/>
    </xf>
    <xf numFmtId="0" fontId="0" fillId="0" borderId="0" xfId="0" applyFont="1" applyAlignment="1">
      <alignment/>
    </xf>
    <xf numFmtId="0" fontId="0" fillId="0" borderId="0" xfId="0" applyFont="1" applyFill="1" applyBorder="1" applyAlignment="1">
      <alignment horizontal="center" vertical="center" shrinkToFit="1"/>
    </xf>
    <xf numFmtId="1" fontId="0" fillId="0" borderId="0" xfId="0" applyNumberFormat="1" applyFont="1" applyFill="1" applyBorder="1" applyAlignment="1">
      <alignment horizontal="center" vertical="center"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Border="1" applyAlignment="1">
      <alignment horizontal="center" vertical="center" shrinkToFit="1"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/>
    </xf>
    <xf numFmtId="1" fontId="0" fillId="0" borderId="0" xfId="0" applyNumberFormat="1" applyFont="1" applyAlignment="1">
      <alignment horizontal="center" vertical="center"/>
    </xf>
    <xf numFmtId="3" fontId="3" fillId="0" borderId="7" xfId="0" applyNumberFormat="1" applyFont="1" applyFill="1" applyBorder="1" applyAlignment="1">
      <alignment horizontal="center" vertical="center" wrapText="1" shrinkToFit="1"/>
    </xf>
    <xf numFmtId="1" fontId="3" fillId="0" borderId="0" xfId="0" applyNumberFormat="1" applyFont="1" applyAlignment="1">
      <alignment horizontal="center" vertical="center" wrapText="1" shrinkToFit="1"/>
    </xf>
    <xf numFmtId="1" fontId="1" fillId="0" borderId="0" xfId="0" applyNumberFormat="1" applyFont="1" applyAlignment="1">
      <alignment horizontal="right" vertical="center" wrapText="1" shrinkToFit="1"/>
    </xf>
    <xf numFmtId="1" fontId="3" fillId="0" borderId="7" xfId="0" applyNumberFormat="1" applyFont="1" applyFill="1" applyBorder="1" applyAlignment="1">
      <alignment vertical="center" wrapText="1" shrinkToFit="1"/>
    </xf>
    <xf numFmtId="1" fontId="1" fillId="0" borderId="0" xfId="0" applyNumberFormat="1" applyFont="1" applyFill="1" applyBorder="1" applyAlignment="1">
      <alignment vertical="center" wrapText="1" shrinkToFit="1"/>
    </xf>
    <xf numFmtId="1" fontId="1" fillId="0" borderId="0" xfId="0" applyNumberFormat="1" applyFont="1" applyAlignment="1">
      <alignment vertical="center" wrapText="1" shrinkToFit="1"/>
    </xf>
    <xf numFmtId="1" fontId="3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Border="1" applyAlignment="1">
      <alignment vertical="center" wrapText="1" shrinkToFit="1"/>
    </xf>
    <xf numFmtId="1" fontId="2" fillId="0" borderId="0" xfId="0" applyNumberFormat="1" applyFont="1" applyBorder="1" applyAlignment="1">
      <alignment vertical="center" wrapText="1" shrinkToFit="1"/>
    </xf>
    <xf numFmtId="1" fontId="1" fillId="0" borderId="0" xfId="0" applyNumberFormat="1" applyFont="1" applyAlignment="1">
      <alignment horizontal="left" vertical="center" wrapText="1"/>
    </xf>
    <xf numFmtId="0" fontId="2" fillId="0" borderId="0" xfId="0" applyFont="1" applyAlignment="1">
      <alignment vertical="center" wrapText="1"/>
    </xf>
    <xf numFmtId="1" fontId="3" fillId="0" borderId="0" xfId="0" applyNumberFormat="1" applyFont="1" applyAlignment="1">
      <alignment vertical="center" wrapText="1" shrinkToFit="1"/>
    </xf>
    <xf numFmtId="1" fontId="2" fillId="0" borderId="0" xfId="0" applyNumberFormat="1" applyFont="1" applyAlignment="1">
      <alignment vertical="center" wrapText="1" shrinkToFit="1"/>
    </xf>
    <xf numFmtId="0" fontId="1" fillId="0" borderId="0" xfId="0" applyFont="1" applyAlignment="1">
      <alignment vertical="center" wrapText="1"/>
    </xf>
    <xf numFmtId="0" fontId="1" fillId="0" borderId="0" xfId="0" applyFont="1" applyAlignment="1">
      <alignment wrapText="1"/>
    </xf>
    <xf numFmtId="0" fontId="3" fillId="0" borderId="0" xfId="0" applyFont="1" applyAlignment="1">
      <alignment vertical="center" wrapText="1"/>
    </xf>
    <xf numFmtId="3" fontId="0" fillId="0" borderId="0" xfId="0" applyNumberFormat="1" applyFont="1" applyAlignment="1">
      <alignment/>
    </xf>
    <xf numFmtId="3" fontId="0" fillId="0" borderId="0" xfId="0" applyNumberFormat="1" applyFont="1" applyAlignment="1">
      <alignment vertical="center"/>
    </xf>
    <xf numFmtId="3" fontId="0" fillId="0" borderId="0" xfId="0" applyNumberFormat="1" applyFont="1" applyAlignment="1">
      <alignment vertical="center" shrinkToFit="1"/>
    </xf>
    <xf numFmtId="3" fontId="4" fillId="0" borderId="7" xfId="0" applyNumberFormat="1" applyFont="1" applyFill="1" applyBorder="1" applyAlignment="1">
      <alignment horizontal="center" vertical="center" wrapText="1" shrinkToFit="1"/>
    </xf>
    <xf numFmtId="3" fontId="5" fillId="0" borderId="0" xfId="0" applyNumberFormat="1" applyFont="1" applyBorder="1" applyAlignment="1">
      <alignment vertical="center" shrinkToFit="1"/>
    </xf>
    <xf numFmtId="3" fontId="4" fillId="0" borderId="0" xfId="0" applyNumberFormat="1" applyFont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3" fontId="4" fillId="0" borderId="0" xfId="0" applyNumberFormat="1" applyFont="1" applyAlignment="1">
      <alignment vertical="center" shrinkToFit="1"/>
    </xf>
    <xf numFmtId="3" fontId="5" fillId="0" borderId="0" xfId="0" applyNumberFormat="1" applyFont="1" applyAlignment="1">
      <alignment vertical="center" shrinkToFit="1"/>
    </xf>
    <xf numFmtId="3" fontId="4" fillId="0" borderId="0" xfId="0" applyNumberFormat="1" applyFont="1" applyAlignment="1">
      <alignment horizontal="right" vertical="center" shrinkToFit="1"/>
    </xf>
    <xf numFmtId="0" fontId="4" fillId="0" borderId="0" xfId="0" applyFont="1" applyAlignment="1">
      <alignment horizontal="right" vertical="center"/>
    </xf>
    <xf numFmtId="3" fontId="14" fillId="0" borderId="0" xfId="0" applyNumberFormat="1" applyFont="1" applyAlignment="1">
      <alignment vertical="center"/>
    </xf>
    <xf numFmtId="3" fontId="14" fillId="0" borderId="0" xfId="0" applyNumberFormat="1" applyFont="1" applyAlignment="1">
      <alignment vertical="center" shrinkToFit="1"/>
    </xf>
    <xf numFmtId="3" fontId="15" fillId="0" borderId="7" xfId="0" applyNumberFormat="1" applyFont="1" applyFill="1" applyBorder="1" applyAlignment="1">
      <alignment horizontal="center" vertical="center" wrapText="1" shrinkToFit="1"/>
    </xf>
    <xf numFmtId="3" fontId="14" fillId="0" borderId="0" xfId="0" applyNumberFormat="1" applyFont="1" applyFill="1" applyBorder="1" applyAlignment="1">
      <alignment vertical="center" shrinkToFit="1"/>
    </xf>
    <xf numFmtId="3" fontId="16" fillId="0" borderId="0" xfId="0" applyNumberFormat="1" applyFont="1" applyBorder="1" applyAlignment="1">
      <alignment vertical="center" shrinkToFit="1"/>
    </xf>
    <xf numFmtId="3" fontId="15" fillId="0" borderId="0" xfId="0" applyNumberFormat="1" applyFont="1" applyBorder="1" applyAlignment="1">
      <alignment vertical="center" shrinkToFit="1"/>
    </xf>
    <xf numFmtId="3" fontId="14" fillId="0" borderId="0" xfId="0" applyNumberFormat="1" applyFont="1" applyBorder="1" applyAlignment="1">
      <alignment vertical="center" shrinkToFit="1"/>
    </xf>
    <xf numFmtId="3" fontId="15" fillId="0" borderId="0" xfId="0" applyNumberFormat="1" applyFont="1" applyAlignment="1">
      <alignment vertical="center" shrinkToFit="1"/>
    </xf>
    <xf numFmtId="3" fontId="16" fillId="0" borderId="0" xfId="0" applyNumberFormat="1" applyFont="1" applyAlignment="1">
      <alignment vertical="center" shrinkToFit="1"/>
    </xf>
    <xf numFmtId="0" fontId="14" fillId="0" borderId="0" xfId="0" applyFont="1" applyAlignment="1">
      <alignment horizontal="right" vertical="center"/>
    </xf>
    <xf numFmtId="3" fontId="15" fillId="0" borderId="0" xfId="0" applyNumberFormat="1" applyFont="1" applyAlignment="1">
      <alignment horizontal="right" vertical="center" shrinkToFit="1"/>
    </xf>
    <xf numFmtId="3" fontId="14" fillId="0" borderId="0" xfId="0" applyNumberFormat="1" applyFont="1" applyAlignment="1">
      <alignment horizontal="right" vertical="center" wrapText="1"/>
    </xf>
    <xf numFmtId="3" fontId="14" fillId="0" borderId="0" xfId="0" applyNumberFormat="1" applyFont="1" applyAlignment="1">
      <alignment horizontal="right" vertical="center"/>
    </xf>
    <xf numFmtId="0" fontId="15" fillId="0" borderId="0" xfId="0" applyFont="1" applyAlignment="1">
      <alignment horizontal="right" vertical="center"/>
    </xf>
    <xf numFmtId="3" fontId="4" fillId="0" borderId="0" xfId="0" applyNumberFormat="1" applyFont="1" applyAlignment="1">
      <alignment/>
    </xf>
    <xf numFmtId="0" fontId="0" fillId="0" borderId="2" xfId="0" applyFont="1" applyBorder="1" applyAlignment="1">
      <alignment/>
    </xf>
    <xf numFmtId="0" fontId="0" fillId="0" borderId="1" xfId="0" applyFont="1" applyBorder="1" applyAlignment="1">
      <alignment/>
    </xf>
    <xf numFmtId="0" fontId="0" fillId="0" borderId="7" xfId="0" applyFont="1" applyBorder="1" applyAlignment="1">
      <alignment/>
    </xf>
    <xf numFmtId="0" fontId="0" fillId="0" borderId="8" xfId="0" applyFont="1" applyBorder="1" applyAlignment="1">
      <alignment/>
    </xf>
    <xf numFmtId="3" fontId="0" fillId="0" borderId="1" xfId="0" applyNumberFormat="1" applyFont="1" applyBorder="1" applyAlignment="1">
      <alignment/>
    </xf>
    <xf numFmtId="3" fontId="5" fillId="0" borderId="0" xfId="0" applyNumberFormat="1" applyFont="1" applyAlignment="1">
      <alignment/>
    </xf>
    <xf numFmtId="3" fontId="0" fillId="0" borderId="0" xfId="0" applyNumberFormat="1" applyFont="1" applyFill="1" applyBorder="1" applyAlignment="1">
      <alignment vertical="center" shrinkToFit="1"/>
    </xf>
    <xf numFmtId="3" fontId="0" fillId="0" borderId="0" xfId="0" applyNumberFormat="1" applyFont="1" applyBorder="1" applyAlignment="1">
      <alignment vertical="center" shrinkToFit="1"/>
    </xf>
    <xf numFmtId="0" fontId="0" fillId="0" borderId="0" xfId="0" applyFont="1" applyAlignment="1">
      <alignment horizontal="right" vertical="center"/>
    </xf>
    <xf numFmtId="3" fontId="0" fillId="0" borderId="0" xfId="0" applyNumberFormat="1" applyFont="1" applyAlignment="1">
      <alignment horizontal="right" vertical="center" wrapText="1"/>
    </xf>
    <xf numFmtId="3" fontId="0" fillId="0" borderId="0" xfId="0" applyNumberFormat="1" applyFont="1" applyAlignment="1">
      <alignment horizontal="right" vertical="center"/>
    </xf>
    <xf numFmtId="3" fontId="0" fillId="0" borderId="0" xfId="0" applyNumberFormat="1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 horizontal="center" vertical="center" shrinkToFit="1"/>
    </xf>
    <xf numFmtId="1" fontId="0" fillId="0" borderId="0" xfId="0" applyNumberFormat="1" applyFont="1" applyBorder="1" applyAlignment="1">
      <alignment horizontal="center" vertical="center"/>
    </xf>
    <xf numFmtId="0" fontId="0" fillId="0" borderId="0" xfId="0" applyFont="1" applyAlignment="1">
      <alignment horizontal="center" vertical="center" shrinkToFit="1"/>
    </xf>
  </cellXfs>
  <cellStyles count="8">
    <cellStyle name="Normal" xfId="0"/>
    <cellStyle name="Comma" xfId="15"/>
    <cellStyle name="Comma [0]" xfId="16"/>
    <cellStyle name="Hyperlink" xfId="17"/>
    <cellStyle name="Followed Hyperlink" xfId="18"/>
    <cellStyle name="Percent" xfId="19"/>
    <cellStyle name="Currency" xfId="20"/>
    <cellStyle name="Currency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N335"/>
  <sheetViews>
    <sheetView tabSelected="1" showOutlineSymbols="0" workbookViewId="0" topLeftCell="A204">
      <selection activeCell="G219" sqref="G219"/>
    </sheetView>
  </sheetViews>
  <sheetFormatPr defaultColWidth="9.00390625" defaultRowHeight="12.75" outlineLevelRow="2" outlineLevelCol="1"/>
  <cols>
    <col min="1" max="1" width="4.625" style="99" bestFit="1" customWidth="1"/>
    <col min="2" max="3" width="7.75390625" style="99" bestFit="1" customWidth="1"/>
    <col min="4" max="4" width="27.125" style="114" customWidth="1"/>
    <col min="5" max="5" width="12.25390625" style="118" customWidth="1" outlineLevel="1"/>
    <col min="6" max="6" width="7.75390625" style="128" bestFit="1" customWidth="1" outlineLevel="1"/>
    <col min="7" max="7" width="8.25390625" style="128" bestFit="1" customWidth="1" outlineLevel="1"/>
    <col min="8" max="8" width="10.125" style="85" bestFit="1" customWidth="1"/>
    <col min="9" max="10" width="9.125" style="85" customWidth="1"/>
    <col min="11" max="11" width="15.00390625" style="85" bestFit="1" customWidth="1"/>
    <col min="12" max="16384" width="9.125" style="85" customWidth="1"/>
  </cols>
  <sheetData>
    <row r="1" spans="1:3" ht="15">
      <c r="A1" s="66"/>
      <c r="B1" s="86" t="s">
        <v>99</v>
      </c>
      <c r="C1" s="87"/>
    </row>
    <row r="2" spans="1:3" ht="15">
      <c r="A2" s="87"/>
      <c r="B2" s="86" t="s">
        <v>100</v>
      </c>
      <c r="C2" s="87"/>
    </row>
    <row r="3" spans="1:4" ht="12.75">
      <c r="A3" s="87"/>
      <c r="B3" s="87"/>
      <c r="C3" s="87"/>
      <c r="D3" s="115"/>
    </row>
    <row r="4" spans="1:4" ht="12.75">
      <c r="A4" s="87"/>
      <c r="B4" s="87"/>
      <c r="C4" s="87"/>
      <c r="D4" s="115" t="s">
        <v>113</v>
      </c>
    </row>
    <row r="5" spans="1:7" ht="22.5">
      <c r="A5" s="88"/>
      <c r="B5" s="67"/>
      <c r="C5" s="68"/>
      <c r="D5" s="102" t="s">
        <v>80</v>
      </c>
      <c r="E5" s="119"/>
      <c r="F5" s="129"/>
      <c r="G5" s="129"/>
    </row>
    <row r="6" spans="1:7" ht="13.5" thickBot="1">
      <c r="A6" s="88"/>
      <c r="B6" s="67"/>
      <c r="C6" s="68"/>
      <c r="D6" s="103"/>
      <c r="E6" s="119"/>
      <c r="F6" s="129"/>
      <c r="G6" s="129"/>
    </row>
    <row r="7" spans="1:8" s="89" customFormat="1" ht="26.25" thickBot="1">
      <c r="A7" s="70" t="s">
        <v>0</v>
      </c>
      <c r="B7" s="70" t="s">
        <v>1</v>
      </c>
      <c r="C7" s="71" t="s">
        <v>2</v>
      </c>
      <c r="D7" s="104" t="s">
        <v>3</v>
      </c>
      <c r="E7" s="120" t="s">
        <v>112</v>
      </c>
      <c r="F7" s="130" t="s">
        <v>96</v>
      </c>
      <c r="G7" s="130" t="s">
        <v>97</v>
      </c>
      <c r="H7" s="101" t="s">
        <v>98</v>
      </c>
    </row>
    <row r="8" spans="1:7" ht="12.75">
      <c r="A8" s="90"/>
      <c r="B8" s="90"/>
      <c r="C8" s="91"/>
      <c r="D8" s="105"/>
      <c r="E8" s="149"/>
      <c r="F8" s="131"/>
      <c r="G8" s="131"/>
    </row>
    <row r="9" spans="1:8" s="92" customFormat="1" ht="12.75">
      <c r="A9" s="72">
        <v>600</v>
      </c>
      <c r="B9" s="72"/>
      <c r="C9" s="73"/>
      <c r="D9" s="109" t="s">
        <v>6</v>
      </c>
      <c r="E9" s="121">
        <f>E11</f>
        <v>0</v>
      </c>
      <c r="F9" s="132">
        <f>F11</f>
        <v>98460</v>
      </c>
      <c r="G9" s="132">
        <f>G11</f>
        <v>864085</v>
      </c>
      <c r="H9" s="117">
        <f>E9+F9-G9</f>
        <v>-765625</v>
      </c>
    </row>
    <row r="10" spans="1:7" ht="12.75">
      <c r="A10" s="93"/>
      <c r="B10" s="93"/>
      <c r="C10" s="94"/>
      <c r="D10" s="108"/>
      <c r="E10" s="150"/>
      <c r="F10" s="134"/>
      <c r="G10" s="134"/>
    </row>
    <row r="11" spans="1:8" ht="12.75">
      <c r="A11" s="76"/>
      <c r="B11" s="76">
        <v>60014</v>
      </c>
      <c r="C11" s="77"/>
      <c r="D11" s="107" t="s">
        <v>7</v>
      </c>
      <c r="E11" s="150"/>
      <c r="F11" s="123">
        <f>SUM(F13:F40)</f>
        <v>98460</v>
      </c>
      <c r="G11" s="123">
        <f>SUM(G13:G40)</f>
        <v>864085</v>
      </c>
      <c r="H11" s="117">
        <f>E11+F11-G11</f>
        <v>-765625</v>
      </c>
    </row>
    <row r="12" spans="1:7" ht="12.75" outlineLevel="1">
      <c r="A12" s="95"/>
      <c r="B12" s="95"/>
      <c r="C12" s="98"/>
      <c r="D12" s="108"/>
      <c r="E12" s="150"/>
      <c r="F12" s="134"/>
      <c r="G12" s="134"/>
    </row>
    <row r="13" spans="1:8" ht="22.5" outlineLevel="1">
      <c r="A13" s="78"/>
      <c r="B13" s="78"/>
      <c r="C13" s="68">
        <v>3020</v>
      </c>
      <c r="D13" s="106" t="s">
        <v>83</v>
      </c>
      <c r="E13" s="119">
        <v>16000</v>
      </c>
      <c r="F13" s="129">
        <v>2000</v>
      </c>
      <c r="G13" s="129"/>
      <c r="H13" s="117">
        <f>E13+F13-G13</f>
        <v>18000</v>
      </c>
    </row>
    <row r="14" spans="1:8" ht="12.75" outlineLevel="1">
      <c r="A14" s="78"/>
      <c r="B14" s="78"/>
      <c r="C14" s="79"/>
      <c r="D14" s="106"/>
      <c r="E14" s="119"/>
      <c r="F14" s="129"/>
      <c r="G14" s="129"/>
      <c r="H14" s="117"/>
    </row>
    <row r="15" spans="1:8" ht="12.75" outlineLevel="1">
      <c r="A15" s="78"/>
      <c r="B15" s="78"/>
      <c r="C15" s="68">
        <v>4040</v>
      </c>
      <c r="D15" s="106" t="s">
        <v>10</v>
      </c>
      <c r="E15" s="119">
        <v>32400</v>
      </c>
      <c r="F15" s="129"/>
      <c r="G15" s="129">
        <v>200</v>
      </c>
      <c r="H15" s="117">
        <f>E15+F15-G15</f>
        <v>32200</v>
      </c>
    </row>
    <row r="16" spans="1:8" ht="12.75" outlineLevel="1">
      <c r="A16" s="78"/>
      <c r="B16" s="78"/>
      <c r="C16" s="68"/>
      <c r="D16" s="106"/>
      <c r="E16" s="119"/>
      <c r="F16" s="129"/>
      <c r="G16" s="129"/>
      <c r="H16" s="117"/>
    </row>
    <row r="17" spans="1:8" ht="12.75" outlineLevel="1">
      <c r="A17" s="78"/>
      <c r="B17" s="78"/>
      <c r="C17" s="68">
        <v>4110</v>
      </c>
      <c r="D17" s="106" t="s">
        <v>11</v>
      </c>
      <c r="E17" s="119">
        <v>85070</v>
      </c>
      <c r="F17" s="129">
        <v>4400</v>
      </c>
      <c r="G17" s="129"/>
      <c r="H17" s="117">
        <f>E17+F17-G17</f>
        <v>89470</v>
      </c>
    </row>
    <row r="18" spans="1:8" ht="12.75" outlineLevel="1">
      <c r="A18" s="78"/>
      <c r="B18" s="78"/>
      <c r="C18" s="68"/>
      <c r="D18" s="106" t="s">
        <v>4</v>
      </c>
      <c r="E18" s="119"/>
      <c r="F18" s="129"/>
      <c r="G18" s="129"/>
      <c r="H18" s="117"/>
    </row>
    <row r="19" spans="1:8" ht="12.75" outlineLevel="1">
      <c r="A19" s="78"/>
      <c r="B19" s="78"/>
      <c r="C19" s="68">
        <v>4120</v>
      </c>
      <c r="D19" s="106" t="s">
        <v>12</v>
      </c>
      <c r="E19" s="119">
        <v>11000</v>
      </c>
      <c r="F19" s="129">
        <v>900</v>
      </c>
      <c r="G19" s="129"/>
      <c r="H19" s="117">
        <f>E19+F19-G19</f>
        <v>11900</v>
      </c>
    </row>
    <row r="20" spans="1:8" ht="12.75" outlineLevel="1">
      <c r="A20" s="78"/>
      <c r="B20" s="78"/>
      <c r="C20" s="68"/>
      <c r="D20" s="106"/>
      <c r="E20" s="119"/>
      <c r="F20" s="129"/>
      <c r="G20" s="129"/>
      <c r="H20" s="117"/>
    </row>
    <row r="21" spans="1:8" ht="12.75" outlineLevel="1">
      <c r="A21" s="78"/>
      <c r="B21" s="78"/>
      <c r="C21" s="68">
        <v>4210</v>
      </c>
      <c r="D21" s="106" t="s">
        <v>5</v>
      </c>
      <c r="E21" s="119">
        <f>94800+8000</f>
        <v>102800</v>
      </c>
      <c r="F21" s="129">
        <v>2800</v>
      </c>
      <c r="G21" s="129"/>
      <c r="H21" s="117">
        <f>E21+F21-G21</f>
        <v>105600</v>
      </c>
    </row>
    <row r="22" spans="1:8" ht="12.75" outlineLevel="1">
      <c r="A22" s="78"/>
      <c r="B22" s="78"/>
      <c r="C22" s="68"/>
      <c r="D22" s="106"/>
      <c r="E22" s="119"/>
      <c r="F22" s="129"/>
      <c r="G22" s="129"/>
      <c r="H22" s="117"/>
    </row>
    <row r="23" spans="1:8" ht="12.75" outlineLevel="1">
      <c r="A23" s="78"/>
      <c r="B23" s="78"/>
      <c r="C23" s="68">
        <v>4260</v>
      </c>
      <c r="D23" s="106" t="s">
        <v>13</v>
      </c>
      <c r="E23" s="119">
        <v>17000</v>
      </c>
      <c r="F23" s="129"/>
      <c r="G23" s="129">
        <v>1600</v>
      </c>
      <c r="H23" s="117">
        <f>E23+F23-G23</f>
        <v>15400</v>
      </c>
    </row>
    <row r="24" spans="1:8" ht="12.75" outlineLevel="1">
      <c r="A24" s="78"/>
      <c r="B24" s="78"/>
      <c r="C24" s="68"/>
      <c r="D24" s="106"/>
      <c r="E24" s="119"/>
      <c r="F24" s="129"/>
      <c r="G24" s="129"/>
      <c r="H24" s="117"/>
    </row>
    <row r="25" spans="1:8" ht="12.75" outlineLevel="1">
      <c r="A25" s="78"/>
      <c r="B25" s="78"/>
      <c r="C25" s="68">
        <v>4270</v>
      </c>
      <c r="D25" s="106" t="s">
        <v>14</v>
      </c>
      <c r="E25" s="119">
        <v>825000</v>
      </c>
      <c r="F25" s="129"/>
      <c r="G25" s="129">
        <v>46000</v>
      </c>
      <c r="H25" s="117">
        <f>E25+F25-G25</f>
        <v>779000</v>
      </c>
    </row>
    <row r="26" spans="1:8" ht="12.75" outlineLevel="1">
      <c r="A26" s="78"/>
      <c r="B26" s="78"/>
      <c r="C26" s="68"/>
      <c r="D26" s="106"/>
      <c r="E26" s="119"/>
      <c r="F26" s="129"/>
      <c r="G26" s="129"/>
      <c r="H26" s="117"/>
    </row>
    <row r="27" spans="1:8" ht="12.75" outlineLevel="1">
      <c r="A27" s="78"/>
      <c r="B27" s="78"/>
      <c r="C27" s="68">
        <v>4280</v>
      </c>
      <c r="D27" s="106" t="s">
        <v>111</v>
      </c>
      <c r="E27" s="119"/>
      <c r="F27" s="129">
        <v>700</v>
      </c>
      <c r="G27" s="129"/>
      <c r="H27" s="117">
        <f>E27+F27-G27</f>
        <v>700</v>
      </c>
    </row>
    <row r="28" spans="1:8" ht="12.75" outlineLevel="1">
      <c r="A28" s="78"/>
      <c r="B28" s="78"/>
      <c r="C28" s="68"/>
      <c r="D28" s="106"/>
      <c r="E28" s="119"/>
      <c r="F28" s="129"/>
      <c r="G28" s="129"/>
      <c r="H28" s="117"/>
    </row>
    <row r="29" spans="1:8" ht="12.75" outlineLevel="1">
      <c r="A29" s="78"/>
      <c r="B29" s="78"/>
      <c r="C29" s="68">
        <v>4300</v>
      </c>
      <c r="D29" s="106" t="s">
        <v>56</v>
      </c>
      <c r="E29" s="119">
        <v>1088990</v>
      </c>
      <c r="F29" s="129">
        <f>20000+66940</f>
        <v>86940</v>
      </c>
      <c r="G29" s="129"/>
      <c r="H29" s="117">
        <f>E29+F29-G29</f>
        <v>1175930</v>
      </c>
    </row>
    <row r="30" spans="1:8" ht="12.75" outlineLevel="1">
      <c r="A30" s="78"/>
      <c r="B30" s="78"/>
      <c r="C30" s="68"/>
      <c r="D30" s="106"/>
      <c r="E30" s="119"/>
      <c r="F30" s="129"/>
      <c r="G30" s="129"/>
      <c r="H30" s="117"/>
    </row>
    <row r="31" spans="1:8" ht="22.5" outlineLevel="1">
      <c r="A31" s="78"/>
      <c r="B31" s="78"/>
      <c r="C31" s="68">
        <v>4350</v>
      </c>
      <c r="D31" s="106" t="s">
        <v>108</v>
      </c>
      <c r="E31" s="119">
        <v>1110</v>
      </c>
      <c r="F31" s="129">
        <v>380</v>
      </c>
      <c r="G31" s="129"/>
      <c r="H31" s="117">
        <f>E31+F31-G31</f>
        <v>1490</v>
      </c>
    </row>
    <row r="32" spans="1:8" ht="12.75" outlineLevel="1">
      <c r="A32" s="78"/>
      <c r="B32" s="78"/>
      <c r="C32" s="68"/>
      <c r="D32" s="106"/>
      <c r="E32" s="119"/>
      <c r="F32" s="129"/>
      <c r="G32" s="129"/>
      <c r="H32" s="117"/>
    </row>
    <row r="33" spans="1:8" ht="22.5" outlineLevel="1">
      <c r="A33" s="78"/>
      <c r="B33" s="78"/>
      <c r="C33" s="68">
        <v>4440</v>
      </c>
      <c r="D33" s="106" t="s">
        <v>17</v>
      </c>
      <c r="E33" s="119">
        <v>16000</v>
      </c>
      <c r="F33" s="129">
        <v>340</v>
      </c>
      <c r="G33" s="129"/>
      <c r="H33" s="117">
        <f>E33+F33-G33</f>
        <v>16340</v>
      </c>
    </row>
    <row r="34" spans="1:8" ht="12.75" outlineLevel="1">
      <c r="A34" s="78"/>
      <c r="B34" s="78"/>
      <c r="C34" s="68"/>
      <c r="D34" s="106"/>
      <c r="E34" s="119"/>
      <c r="F34" s="129"/>
      <c r="G34" s="129"/>
      <c r="H34" s="117"/>
    </row>
    <row r="35" spans="1:11" ht="22.5" outlineLevel="1">
      <c r="A35" s="78"/>
      <c r="B35" s="78"/>
      <c r="C35" s="79">
        <v>6050</v>
      </c>
      <c r="D35" s="110" t="s">
        <v>87</v>
      </c>
      <c r="E35" s="119">
        <v>509153</v>
      </c>
      <c r="F35" s="129"/>
      <c r="G35" s="129">
        <v>27860</v>
      </c>
      <c r="H35" s="117">
        <f>E35+F35-G35</f>
        <v>481293</v>
      </c>
      <c r="K35" s="85" t="s">
        <v>106</v>
      </c>
    </row>
    <row r="36" spans="1:8" ht="13.5" outlineLevel="1" thickBot="1">
      <c r="A36" s="78"/>
      <c r="B36" s="78"/>
      <c r="C36" s="79"/>
      <c r="D36" s="110"/>
      <c r="E36" s="119"/>
      <c r="F36" s="129"/>
      <c r="G36" s="129"/>
      <c r="H36" s="117"/>
    </row>
    <row r="37" spans="1:14" ht="23.25" outlineLevel="1" thickBot="1">
      <c r="A37" s="78"/>
      <c r="B37" s="78"/>
      <c r="C37" s="79">
        <v>6058</v>
      </c>
      <c r="D37" s="110" t="s">
        <v>87</v>
      </c>
      <c r="E37" s="119">
        <v>556410</v>
      </c>
      <c r="F37" s="129"/>
      <c r="G37" s="129">
        <v>388623</v>
      </c>
      <c r="H37" s="117">
        <f>E37+F37-G37</f>
        <v>167787</v>
      </c>
      <c r="K37" s="145"/>
      <c r="L37" s="145">
        <v>2005</v>
      </c>
      <c r="M37" s="145">
        <v>2006</v>
      </c>
      <c r="N37" s="146" t="s">
        <v>105</v>
      </c>
    </row>
    <row r="38" spans="1:14" ht="12.75" outlineLevel="1">
      <c r="A38" s="78"/>
      <c r="B38" s="78"/>
      <c r="C38" s="79"/>
      <c r="D38" s="110"/>
      <c r="E38" s="119"/>
      <c r="F38" s="129"/>
      <c r="G38" s="129"/>
      <c r="H38" s="117"/>
      <c r="K38" s="144"/>
      <c r="L38" s="144"/>
      <c r="M38" s="144"/>
      <c r="N38" s="143"/>
    </row>
    <row r="39" spans="1:14" ht="22.5" outlineLevel="1">
      <c r="A39" s="78"/>
      <c r="B39" s="78"/>
      <c r="C39" s="79">
        <v>6059</v>
      </c>
      <c r="D39" s="110" t="s">
        <v>87</v>
      </c>
      <c r="E39" s="119">
        <v>574508</v>
      </c>
      <c r="F39" s="129"/>
      <c r="G39" s="129">
        <v>399802</v>
      </c>
      <c r="H39" s="117">
        <f>E39+F39-G39</f>
        <v>174706</v>
      </c>
      <c r="K39" s="144" t="s">
        <v>104</v>
      </c>
      <c r="L39" s="147"/>
      <c r="M39" s="147"/>
      <c r="N39" s="147">
        <f>SUM(L39:M39)</f>
        <v>0</v>
      </c>
    </row>
    <row r="40" spans="1:14" ht="12.75" outlineLevel="1">
      <c r="A40" s="78"/>
      <c r="B40" s="78"/>
      <c r="C40" s="79"/>
      <c r="D40" s="110"/>
      <c r="E40" s="119"/>
      <c r="F40" s="129"/>
      <c r="G40" s="129"/>
      <c r="H40" s="117"/>
      <c r="K40" s="144" t="s">
        <v>103</v>
      </c>
      <c r="L40" s="147"/>
      <c r="M40" s="147"/>
      <c r="N40" s="147">
        <f>SUM(L40:M40)</f>
        <v>0</v>
      </c>
    </row>
    <row r="41" spans="1:8" s="92" customFormat="1" ht="12.75">
      <c r="A41" s="72">
        <v>700</v>
      </c>
      <c r="B41" s="72"/>
      <c r="C41" s="73"/>
      <c r="D41" s="109" t="s">
        <v>19</v>
      </c>
      <c r="E41" s="121">
        <f>E43</f>
        <v>0</v>
      </c>
      <c r="F41" s="132">
        <f>F43</f>
        <v>0</v>
      </c>
      <c r="G41" s="132">
        <f>G43</f>
        <v>5000</v>
      </c>
      <c r="H41" s="117">
        <f>E41+F41-G41</f>
        <v>-5000</v>
      </c>
    </row>
    <row r="42" spans="1:8" ht="12.75">
      <c r="A42" s="93"/>
      <c r="B42" s="93"/>
      <c r="C42" s="94"/>
      <c r="D42" s="108"/>
      <c r="E42" s="150"/>
      <c r="F42" s="134"/>
      <c r="G42" s="134"/>
      <c r="H42" s="117"/>
    </row>
    <row r="43" spans="1:8" s="89" customFormat="1" ht="22.5">
      <c r="A43" s="76"/>
      <c r="B43" s="76">
        <v>70005</v>
      </c>
      <c r="C43" s="77"/>
      <c r="D43" s="107" t="s">
        <v>20</v>
      </c>
      <c r="E43" s="122"/>
      <c r="F43" s="122">
        <f>SUM(F45:F46)</f>
        <v>0</v>
      </c>
      <c r="G43" s="122">
        <f>SUM(G45:G46)</f>
        <v>5000</v>
      </c>
      <c r="H43" s="117">
        <f>E43+F43-G43</f>
        <v>-5000</v>
      </c>
    </row>
    <row r="44" spans="1:8" s="89" customFormat="1" ht="12.75">
      <c r="A44" s="76"/>
      <c r="B44" s="76"/>
      <c r="C44" s="77"/>
      <c r="D44" s="107"/>
      <c r="E44" s="122"/>
      <c r="F44" s="133"/>
      <c r="G44" s="133"/>
      <c r="H44" s="117"/>
    </row>
    <row r="45" spans="1:8" ht="12.75" outlineLevel="1">
      <c r="A45" s="95"/>
      <c r="B45" s="95"/>
      <c r="C45" s="98">
        <v>4300</v>
      </c>
      <c r="D45" s="106" t="s">
        <v>56</v>
      </c>
      <c r="E45" s="150">
        <v>50513</v>
      </c>
      <c r="F45" s="134"/>
      <c r="G45" s="134">
        <v>5000</v>
      </c>
      <c r="H45" s="117">
        <f>E45+F45-G45</f>
        <v>45513</v>
      </c>
    </row>
    <row r="46" spans="1:8" ht="12.75" outlineLevel="1">
      <c r="A46" s="95"/>
      <c r="B46" s="95"/>
      <c r="C46" s="98"/>
      <c r="D46" s="108"/>
      <c r="E46" s="150"/>
      <c r="F46" s="134"/>
      <c r="G46" s="134"/>
      <c r="H46" s="117"/>
    </row>
    <row r="47" spans="1:8" s="92" customFormat="1" ht="12.75">
      <c r="A47" s="87"/>
      <c r="B47" s="80">
        <v>750</v>
      </c>
      <c r="C47" s="80"/>
      <c r="D47" s="111" t="s">
        <v>90</v>
      </c>
      <c r="E47" s="121">
        <f>E49+E59+E71</f>
        <v>0</v>
      </c>
      <c r="F47" s="121">
        <f>F49+F59+F71</f>
        <v>5103</v>
      </c>
      <c r="G47" s="121">
        <f>G49+G59+G71</f>
        <v>72747</v>
      </c>
      <c r="H47" s="117">
        <f>E47+F47-G47</f>
        <v>-67644</v>
      </c>
    </row>
    <row r="48" spans="5:8" ht="12.75" outlineLevel="1">
      <c r="E48" s="150"/>
      <c r="F48" s="134"/>
      <c r="G48" s="134"/>
      <c r="H48" s="117"/>
    </row>
    <row r="49" spans="1:8" s="89" customFormat="1" ht="12.75" outlineLevel="1">
      <c r="A49" s="87"/>
      <c r="B49" s="81">
        <v>75011</v>
      </c>
      <c r="C49" s="81"/>
      <c r="D49" s="116" t="s">
        <v>51</v>
      </c>
      <c r="E49" s="122"/>
      <c r="F49" s="133">
        <f>SUM(F50:F57)</f>
        <v>302</v>
      </c>
      <c r="G49" s="133">
        <f>SUM(G50:G57)</f>
        <v>302</v>
      </c>
      <c r="H49" s="117">
        <f>E49+F49-G49</f>
        <v>0</v>
      </c>
    </row>
    <row r="50" spans="1:8" ht="12.75" outlineLevel="2">
      <c r="A50" s="76"/>
      <c r="B50" s="76"/>
      <c r="C50" s="77"/>
      <c r="D50" s="107"/>
      <c r="E50" s="150"/>
      <c r="F50" s="134"/>
      <c r="G50" s="134"/>
      <c r="H50" s="117"/>
    </row>
    <row r="51" spans="1:8" ht="22.5" outlineLevel="2">
      <c r="A51" s="78"/>
      <c r="B51" s="78"/>
      <c r="C51" s="68">
        <v>3020</v>
      </c>
      <c r="D51" s="106" t="s">
        <v>86</v>
      </c>
      <c r="E51" s="119">
        <v>200</v>
      </c>
      <c r="F51" s="129"/>
      <c r="G51" s="129">
        <v>200</v>
      </c>
      <c r="H51" s="117">
        <f>E51+F51-G51</f>
        <v>0</v>
      </c>
    </row>
    <row r="52" spans="1:8" ht="12.75" outlineLevel="2">
      <c r="A52" s="78"/>
      <c r="B52" s="78"/>
      <c r="C52" s="68"/>
      <c r="D52" s="106"/>
      <c r="E52" s="119"/>
      <c r="F52" s="129"/>
      <c r="G52" s="129"/>
      <c r="H52" s="117"/>
    </row>
    <row r="53" spans="1:8" ht="12.75" outlineLevel="2">
      <c r="A53" s="78"/>
      <c r="B53" s="78"/>
      <c r="C53" s="68">
        <v>4280</v>
      </c>
      <c r="D53" s="106" t="s">
        <v>110</v>
      </c>
      <c r="E53" s="119">
        <v>200</v>
      </c>
      <c r="F53" s="129"/>
      <c r="G53" s="129">
        <v>102</v>
      </c>
      <c r="H53" s="117">
        <f>E53+F53-G53</f>
        <v>98</v>
      </c>
    </row>
    <row r="54" spans="1:8" ht="12.75" outlineLevel="2">
      <c r="A54" s="78"/>
      <c r="B54" s="78"/>
      <c r="C54" s="68"/>
      <c r="D54" s="106"/>
      <c r="E54" s="119"/>
      <c r="F54" s="129"/>
      <c r="G54" s="129"/>
      <c r="H54" s="117"/>
    </row>
    <row r="55" spans="1:8" ht="12.75" outlineLevel="2">
      <c r="A55" s="78"/>
      <c r="B55" s="78"/>
      <c r="C55" s="68">
        <v>4410</v>
      </c>
      <c r="D55" s="108" t="s">
        <v>15</v>
      </c>
      <c r="E55" s="119">
        <v>1500</v>
      </c>
      <c r="F55" s="129">
        <v>302</v>
      </c>
      <c r="G55" s="129"/>
      <c r="H55" s="117">
        <f>E55+F55-G55</f>
        <v>1802</v>
      </c>
    </row>
    <row r="56" spans="1:8" ht="12.75" outlineLevel="2">
      <c r="A56" s="78"/>
      <c r="B56" s="78"/>
      <c r="C56" s="68"/>
      <c r="D56" s="106"/>
      <c r="E56" s="119"/>
      <c r="F56" s="129"/>
      <c r="G56" s="129"/>
      <c r="H56" s="117"/>
    </row>
    <row r="57" spans="1:8" ht="22.5" outlineLevel="2">
      <c r="A57" s="78"/>
      <c r="B57" s="78"/>
      <c r="C57" s="68">
        <v>4440</v>
      </c>
      <c r="D57" s="106" t="s">
        <v>17</v>
      </c>
      <c r="E57" s="119">
        <v>5866</v>
      </c>
      <c r="F57" s="129"/>
      <c r="G57" s="129"/>
      <c r="H57" s="117">
        <f>E57+F57-G57</f>
        <v>5866</v>
      </c>
    </row>
    <row r="58" spans="1:8" ht="12.75" outlineLevel="1">
      <c r="A58" s="95"/>
      <c r="B58" s="95"/>
      <c r="C58" s="98"/>
      <c r="D58" s="108"/>
      <c r="E58" s="150"/>
      <c r="F58" s="134"/>
      <c r="G58" s="134"/>
      <c r="H58" s="117"/>
    </row>
    <row r="59" spans="1:8" s="89" customFormat="1" ht="12.75" outlineLevel="1">
      <c r="A59" s="76"/>
      <c r="B59" s="76">
        <v>75020</v>
      </c>
      <c r="C59" s="77"/>
      <c r="D59" s="107" t="s">
        <v>25</v>
      </c>
      <c r="E59" s="122"/>
      <c r="F59" s="122">
        <f>SUM(F61:F70)</f>
        <v>4032</v>
      </c>
      <c r="G59" s="122">
        <f>SUM(G61:G70)</f>
        <v>57676</v>
      </c>
      <c r="H59" s="117">
        <f>E59+F59-G59</f>
        <v>-53644</v>
      </c>
    </row>
    <row r="60" spans="1:8" ht="12.75" outlineLevel="2">
      <c r="A60" s="96"/>
      <c r="B60" s="96"/>
      <c r="C60" s="97"/>
      <c r="D60" s="108"/>
      <c r="E60" s="119"/>
      <c r="F60" s="129"/>
      <c r="G60" s="129"/>
      <c r="H60" s="117"/>
    </row>
    <row r="61" spans="1:8" ht="12.75" outlineLevel="2">
      <c r="A61" s="78"/>
      <c r="B61" s="78"/>
      <c r="C61" s="68">
        <v>4040</v>
      </c>
      <c r="D61" s="106" t="s">
        <v>10</v>
      </c>
      <c r="E61" s="119">
        <v>143327</v>
      </c>
      <c r="F61" s="129"/>
      <c r="G61" s="129">
        <v>5474</v>
      </c>
      <c r="H61" s="117">
        <f>E61+F61-G61</f>
        <v>137853</v>
      </c>
    </row>
    <row r="62" spans="1:8" ht="12.75" outlineLevel="2">
      <c r="A62" s="78"/>
      <c r="B62" s="78"/>
      <c r="C62" s="68"/>
      <c r="D62" s="106"/>
      <c r="E62" s="119"/>
      <c r="F62" s="129"/>
      <c r="G62" s="129"/>
      <c r="H62" s="117"/>
    </row>
    <row r="63" spans="1:8" ht="12.75" outlineLevel="2">
      <c r="A63" s="78"/>
      <c r="B63" s="78"/>
      <c r="C63" s="68">
        <v>4210</v>
      </c>
      <c r="D63" s="106" t="s">
        <v>5</v>
      </c>
      <c r="E63" s="119">
        <v>891400</v>
      </c>
      <c r="F63" s="129"/>
      <c r="G63" s="129">
        <v>45000</v>
      </c>
      <c r="H63" s="117">
        <f>E63+F63-G63</f>
        <v>846400</v>
      </c>
    </row>
    <row r="64" spans="1:8" ht="12.75" outlineLevel="2">
      <c r="A64" s="78"/>
      <c r="B64" s="78"/>
      <c r="C64" s="68"/>
      <c r="D64" s="106"/>
      <c r="E64" s="119"/>
      <c r="F64" s="129"/>
      <c r="G64" s="129"/>
      <c r="H64" s="117"/>
    </row>
    <row r="65" spans="1:8" ht="12.75" outlineLevel="2">
      <c r="A65" s="78"/>
      <c r="B65" s="78"/>
      <c r="C65" s="68">
        <v>4300</v>
      </c>
      <c r="D65" s="106" t="s">
        <v>56</v>
      </c>
      <c r="E65" s="119">
        <v>697700</v>
      </c>
      <c r="F65" s="129">
        <v>4032</v>
      </c>
      <c r="G65" s="129"/>
      <c r="H65" s="117">
        <f>E65+F65-G65</f>
        <v>701732</v>
      </c>
    </row>
    <row r="66" spans="1:8" ht="12.75" outlineLevel="2">
      <c r="A66" s="78"/>
      <c r="B66" s="78"/>
      <c r="C66" s="68"/>
      <c r="D66" s="106"/>
      <c r="E66" s="119"/>
      <c r="F66" s="129"/>
      <c r="G66" s="129"/>
      <c r="H66" s="117"/>
    </row>
    <row r="67" spans="1:8" ht="12.75" outlineLevel="2">
      <c r="A67" s="78"/>
      <c r="B67" s="78"/>
      <c r="C67" s="68">
        <v>4420</v>
      </c>
      <c r="D67" s="106" t="s">
        <v>94</v>
      </c>
      <c r="E67" s="119">
        <v>5000</v>
      </c>
      <c r="F67" s="129"/>
      <c r="G67" s="129">
        <v>3170</v>
      </c>
      <c r="H67" s="117">
        <f>E67+F67-G67</f>
        <v>1830</v>
      </c>
    </row>
    <row r="68" spans="1:8" ht="12.75" outlineLevel="2">
      <c r="A68" s="78"/>
      <c r="B68" s="78"/>
      <c r="C68" s="68"/>
      <c r="D68" s="106"/>
      <c r="E68" s="119"/>
      <c r="F68" s="129"/>
      <c r="G68" s="129"/>
      <c r="H68" s="117"/>
    </row>
    <row r="69" spans="1:8" ht="12.75" outlineLevel="2">
      <c r="A69" s="78"/>
      <c r="B69" s="78"/>
      <c r="C69" s="68">
        <v>4430</v>
      </c>
      <c r="D69" s="106" t="s">
        <v>16</v>
      </c>
      <c r="E69" s="119">
        <v>8000</v>
      </c>
      <c r="F69" s="129"/>
      <c r="G69" s="129">
        <v>4032</v>
      </c>
      <c r="H69" s="117">
        <f>E69+F69-G69</f>
        <v>3968</v>
      </c>
    </row>
    <row r="70" spans="1:8" ht="12.75" outlineLevel="2">
      <c r="A70" s="78"/>
      <c r="B70" s="78"/>
      <c r="C70" s="68"/>
      <c r="D70" s="106"/>
      <c r="E70" s="119"/>
      <c r="F70" s="129"/>
      <c r="G70" s="129"/>
      <c r="H70" s="117"/>
    </row>
    <row r="71" spans="1:8" s="89" customFormat="1" ht="22.5" outlineLevel="1">
      <c r="A71" s="82"/>
      <c r="B71" s="82">
        <v>75075</v>
      </c>
      <c r="C71" s="83"/>
      <c r="D71" s="112" t="s">
        <v>107</v>
      </c>
      <c r="E71" s="124"/>
      <c r="F71" s="124">
        <f>F73+F75</f>
        <v>769</v>
      </c>
      <c r="G71" s="124">
        <f>G73+G75</f>
        <v>14769</v>
      </c>
      <c r="H71" s="124">
        <f>H73+H75</f>
        <v>21000</v>
      </c>
    </row>
    <row r="72" spans="1:8" s="89" customFormat="1" ht="12.75" outlineLevel="1">
      <c r="A72" s="82"/>
      <c r="B72" s="82"/>
      <c r="C72" s="83"/>
      <c r="D72" s="112"/>
      <c r="E72" s="124"/>
      <c r="F72" s="124"/>
      <c r="G72" s="124"/>
      <c r="H72" s="124"/>
    </row>
    <row r="73" spans="1:8" ht="12.75" outlineLevel="2">
      <c r="A73" s="78"/>
      <c r="B73" s="78"/>
      <c r="C73" s="68">
        <v>4210</v>
      </c>
      <c r="D73" s="106" t="s">
        <v>5</v>
      </c>
      <c r="E73" s="119"/>
      <c r="F73" s="129">
        <v>769</v>
      </c>
      <c r="G73" s="129"/>
      <c r="H73" s="117">
        <f>E73+F73-G73</f>
        <v>769</v>
      </c>
    </row>
    <row r="74" spans="1:8" ht="12.75" outlineLevel="2">
      <c r="A74" s="78"/>
      <c r="B74" s="78"/>
      <c r="C74" s="68"/>
      <c r="D74" s="106"/>
      <c r="E74" s="119"/>
      <c r="F74" s="129"/>
      <c r="G74" s="129"/>
      <c r="H74" s="117"/>
    </row>
    <row r="75" spans="1:8" ht="12.75" outlineLevel="2">
      <c r="A75" s="78"/>
      <c r="B75" s="78"/>
      <c r="C75" s="68">
        <v>4300</v>
      </c>
      <c r="D75" s="106" t="s">
        <v>56</v>
      </c>
      <c r="E75" s="119">
        <v>35000</v>
      </c>
      <c r="F75" s="129"/>
      <c r="G75" s="129">
        <v>14769</v>
      </c>
      <c r="H75" s="117">
        <f>E75+F75-G75</f>
        <v>20231</v>
      </c>
    </row>
    <row r="76" spans="1:8" ht="12.75">
      <c r="A76" s="78"/>
      <c r="B76" s="78"/>
      <c r="C76" s="68"/>
      <c r="D76" s="106"/>
      <c r="E76" s="119"/>
      <c r="F76" s="129"/>
      <c r="G76" s="129"/>
      <c r="H76" s="117"/>
    </row>
    <row r="77" spans="1:8" s="92" customFormat="1" ht="12.75">
      <c r="A77" s="78">
        <v>757</v>
      </c>
      <c r="B77" s="78"/>
      <c r="C77" s="84"/>
      <c r="D77" s="113" t="s">
        <v>28</v>
      </c>
      <c r="E77" s="125">
        <f>E79</f>
        <v>0</v>
      </c>
      <c r="F77" s="136">
        <f>F79</f>
        <v>0</v>
      </c>
      <c r="G77" s="136">
        <f>G79</f>
        <v>112000</v>
      </c>
      <c r="H77" s="148">
        <f>E77+F77-G77</f>
        <v>-112000</v>
      </c>
    </row>
    <row r="78" spans="1:8" ht="12.75">
      <c r="A78" s="78"/>
      <c r="B78" s="78"/>
      <c r="C78" s="68"/>
      <c r="D78" s="106"/>
      <c r="E78" s="119"/>
      <c r="F78" s="129"/>
      <c r="G78" s="129"/>
      <c r="H78" s="117"/>
    </row>
    <row r="79" spans="1:8" s="89" customFormat="1" ht="45">
      <c r="A79" s="82"/>
      <c r="B79" s="82">
        <v>75702</v>
      </c>
      <c r="C79" s="83"/>
      <c r="D79" s="112" t="s">
        <v>30</v>
      </c>
      <c r="E79" s="124"/>
      <c r="F79" s="135">
        <f>SUM(F80:F81)</f>
        <v>0</v>
      </c>
      <c r="G79" s="135">
        <f>SUM(G80:G81)</f>
        <v>112000</v>
      </c>
      <c r="H79" s="142">
        <f>E79+F79-G79</f>
        <v>-112000</v>
      </c>
    </row>
    <row r="80" spans="1:8" ht="12.75" outlineLevel="1">
      <c r="A80" s="78"/>
      <c r="B80" s="78"/>
      <c r="C80" s="68"/>
      <c r="D80" s="106"/>
      <c r="E80" s="119"/>
      <c r="F80" s="129"/>
      <c r="G80" s="129"/>
      <c r="H80" s="117"/>
    </row>
    <row r="81" spans="1:8" ht="69" customHeight="1" outlineLevel="1">
      <c r="A81" s="78"/>
      <c r="B81" s="78"/>
      <c r="C81" s="68">
        <v>8070</v>
      </c>
      <c r="D81" s="106" t="s">
        <v>31</v>
      </c>
      <c r="E81" s="119">
        <v>350000</v>
      </c>
      <c r="F81" s="129"/>
      <c r="G81" s="129">
        <v>112000</v>
      </c>
      <c r="H81" s="117">
        <f>E81+F81-G81</f>
        <v>238000</v>
      </c>
    </row>
    <row r="82" spans="1:8" ht="12.75">
      <c r="A82" s="78"/>
      <c r="B82" s="78"/>
      <c r="C82" s="68"/>
      <c r="D82" s="106"/>
      <c r="E82" s="119"/>
      <c r="F82" s="129"/>
      <c r="G82" s="129"/>
      <c r="H82" s="117"/>
    </row>
    <row r="83" spans="1:8" s="92" customFormat="1" ht="12.75">
      <c r="A83" s="78">
        <v>801</v>
      </c>
      <c r="B83" s="78"/>
      <c r="C83" s="68"/>
      <c r="D83" s="113" t="s">
        <v>65</v>
      </c>
      <c r="E83" s="125">
        <f>E85+E93+E111+E116+E150+E168+E172+E180</f>
        <v>0</v>
      </c>
      <c r="F83" s="136">
        <f>F85+F93+F111+F116+F150+F168+F172+F180</f>
        <v>65458</v>
      </c>
      <c r="G83" s="136">
        <f>G85+G93+G111+G116+G150+G168+G172+G180</f>
        <v>88253</v>
      </c>
      <c r="H83" s="148">
        <f>E83+F83-G83</f>
        <v>-22795</v>
      </c>
    </row>
    <row r="84" spans="1:8" ht="12.75">
      <c r="A84" s="78"/>
      <c r="B84" s="78"/>
      <c r="C84" s="68"/>
      <c r="D84" s="106"/>
      <c r="E84" s="119"/>
      <c r="F84" s="129"/>
      <c r="G84" s="129"/>
      <c r="H84" s="117"/>
    </row>
    <row r="85" spans="1:8" s="89" customFormat="1" ht="12.75">
      <c r="A85" s="78"/>
      <c r="B85" s="82">
        <v>80102</v>
      </c>
      <c r="C85" s="68"/>
      <c r="D85" s="112" t="s">
        <v>66</v>
      </c>
      <c r="E85" s="124"/>
      <c r="F85" s="135">
        <f>SUM(F87:F92)</f>
        <v>5226</v>
      </c>
      <c r="G85" s="135">
        <f>SUM(G87:G92)</f>
        <v>0</v>
      </c>
      <c r="H85" s="142">
        <f>E85+F85-G85</f>
        <v>5226</v>
      </c>
    </row>
    <row r="86" spans="1:8" ht="12.75" outlineLevel="1">
      <c r="A86" s="78"/>
      <c r="B86" s="78"/>
      <c r="C86" s="68"/>
      <c r="D86" s="106"/>
      <c r="E86" s="119"/>
      <c r="F86" s="129"/>
      <c r="G86" s="129"/>
      <c r="H86" s="117"/>
    </row>
    <row r="87" spans="1:8" ht="22.5" outlineLevel="1">
      <c r="A87" s="78"/>
      <c r="B87" s="78"/>
      <c r="C87" s="68">
        <v>4010</v>
      </c>
      <c r="D87" s="106" t="s">
        <v>9</v>
      </c>
      <c r="E87" s="119">
        <v>361993</v>
      </c>
      <c r="F87" s="129">
        <v>5112</v>
      </c>
      <c r="G87" s="129"/>
      <c r="H87" s="117">
        <f>E87+F87-G87</f>
        <v>367105</v>
      </c>
    </row>
    <row r="88" spans="1:8" ht="12.75" outlineLevel="1">
      <c r="A88" s="78"/>
      <c r="B88" s="78"/>
      <c r="C88" s="68"/>
      <c r="D88" s="106"/>
      <c r="E88" s="119"/>
      <c r="F88" s="129"/>
      <c r="G88" s="129"/>
      <c r="H88" s="117"/>
    </row>
    <row r="89" spans="1:8" ht="12.75" outlineLevel="1">
      <c r="A89" s="78"/>
      <c r="B89" s="78"/>
      <c r="C89" s="68">
        <v>4110</v>
      </c>
      <c r="D89" s="106" t="s">
        <v>67</v>
      </c>
      <c r="E89" s="119">
        <v>66866</v>
      </c>
      <c r="F89" s="129">
        <v>100</v>
      </c>
      <c r="G89" s="129"/>
      <c r="H89" s="117">
        <f>E89+F89-G89</f>
        <v>66966</v>
      </c>
    </row>
    <row r="90" spans="1:8" ht="12.75" outlineLevel="1">
      <c r="A90" s="78"/>
      <c r="B90" s="78"/>
      <c r="C90" s="68"/>
      <c r="D90" s="106"/>
      <c r="E90" s="119"/>
      <c r="F90" s="129"/>
      <c r="G90" s="129"/>
      <c r="H90" s="117"/>
    </row>
    <row r="91" spans="1:8" ht="12.75" outlineLevel="1">
      <c r="A91" s="78"/>
      <c r="B91" s="78"/>
      <c r="C91" s="68">
        <v>4120</v>
      </c>
      <c r="D91" s="106" t="s">
        <v>12</v>
      </c>
      <c r="E91" s="119">
        <v>9428</v>
      </c>
      <c r="F91" s="129">
        <v>14</v>
      </c>
      <c r="G91" s="129"/>
      <c r="H91" s="117">
        <f>E91+F91-G91</f>
        <v>9442</v>
      </c>
    </row>
    <row r="92" spans="1:8" ht="12.75" outlineLevel="1">
      <c r="A92" s="78"/>
      <c r="B92" s="78"/>
      <c r="C92" s="68"/>
      <c r="D92" s="106"/>
      <c r="E92" s="119"/>
      <c r="F92" s="129"/>
      <c r="G92" s="129"/>
      <c r="H92" s="117"/>
    </row>
    <row r="93" spans="1:8" s="89" customFormat="1" ht="12.75">
      <c r="A93" s="78"/>
      <c r="B93" s="82">
        <v>80111</v>
      </c>
      <c r="C93" s="68"/>
      <c r="D93" s="112" t="s">
        <v>68</v>
      </c>
      <c r="E93" s="124"/>
      <c r="F93" s="135">
        <f>SUM(F95:F109)</f>
        <v>8305</v>
      </c>
      <c r="G93" s="135">
        <f>SUM(G95:G109)</f>
        <v>5514</v>
      </c>
      <c r="H93" s="117">
        <f>E93+F93-G93</f>
        <v>2791</v>
      </c>
    </row>
    <row r="94" spans="1:8" ht="12.75" outlineLevel="1">
      <c r="A94" s="78"/>
      <c r="B94" s="78"/>
      <c r="C94" s="68"/>
      <c r="D94" s="106"/>
      <c r="E94" s="119"/>
      <c r="F94" s="129"/>
      <c r="G94" s="129"/>
      <c r="H94" s="117"/>
    </row>
    <row r="95" spans="1:8" ht="22.5" outlineLevel="1">
      <c r="A95" s="78"/>
      <c r="B95" s="78"/>
      <c r="C95" s="68">
        <v>3020</v>
      </c>
      <c r="D95" s="106" t="s">
        <v>86</v>
      </c>
      <c r="E95" s="119">
        <v>4280</v>
      </c>
      <c r="F95" s="129">
        <v>550</v>
      </c>
      <c r="G95" s="129"/>
      <c r="H95" s="117">
        <f>E95+F95-G95</f>
        <v>4830</v>
      </c>
    </row>
    <row r="96" spans="1:8" ht="12.75" outlineLevel="1">
      <c r="A96" s="78"/>
      <c r="B96" s="78"/>
      <c r="C96" s="68"/>
      <c r="D96" s="106"/>
      <c r="E96" s="119"/>
      <c r="F96" s="129"/>
      <c r="G96" s="129"/>
      <c r="H96" s="117"/>
    </row>
    <row r="97" spans="1:8" ht="22.5" outlineLevel="1">
      <c r="A97" s="78"/>
      <c r="B97" s="78"/>
      <c r="C97" s="68">
        <v>4010</v>
      </c>
      <c r="D97" s="106" t="s">
        <v>9</v>
      </c>
      <c r="E97" s="119">
        <v>334330</v>
      </c>
      <c r="F97" s="129">
        <v>2795</v>
      </c>
      <c r="G97" s="129"/>
      <c r="H97" s="117">
        <f>E97+F97-G97</f>
        <v>337125</v>
      </c>
    </row>
    <row r="98" spans="1:8" ht="12.75" outlineLevel="1">
      <c r="A98" s="78"/>
      <c r="B98" s="78"/>
      <c r="C98" s="68"/>
      <c r="D98" s="106"/>
      <c r="E98" s="119"/>
      <c r="F98" s="129"/>
      <c r="G98" s="129"/>
      <c r="H98" s="117"/>
    </row>
    <row r="99" spans="1:8" ht="12.75" outlineLevel="1">
      <c r="A99" s="78"/>
      <c r="B99" s="78"/>
      <c r="C99" s="68">
        <v>4210</v>
      </c>
      <c r="D99" s="106" t="s">
        <v>5</v>
      </c>
      <c r="E99" s="119">
        <v>25400</v>
      </c>
      <c r="F99" s="129">
        <v>4960</v>
      </c>
      <c r="G99" s="129"/>
      <c r="H99" s="117">
        <f>E99+F99-G99</f>
        <v>30360</v>
      </c>
    </row>
    <row r="100" spans="1:8" ht="12.75" outlineLevel="1">
      <c r="A100" s="78"/>
      <c r="B100" s="78"/>
      <c r="C100" s="68"/>
      <c r="D100" s="106"/>
      <c r="E100" s="119"/>
      <c r="F100" s="129"/>
      <c r="G100" s="129"/>
      <c r="H100" s="117"/>
    </row>
    <row r="101" spans="1:8" ht="12.75" outlineLevel="1">
      <c r="A101" s="78"/>
      <c r="B101" s="78"/>
      <c r="C101" s="68">
        <v>4260</v>
      </c>
      <c r="D101" s="106" t="s">
        <v>13</v>
      </c>
      <c r="E101" s="119">
        <v>75504</v>
      </c>
      <c r="F101" s="129"/>
      <c r="G101" s="129">
        <v>4535</v>
      </c>
      <c r="H101" s="117">
        <f>E101+F101-G101</f>
        <v>70969</v>
      </c>
    </row>
    <row r="102" spans="1:8" ht="12.75" outlineLevel="1">
      <c r="A102" s="78"/>
      <c r="B102" s="78"/>
      <c r="C102" s="68"/>
      <c r="D102" s="106"/>
      <c r="E102" s="119"/>
      <c r="F102" s="129"/>
      <c r="G102" s="129"/>
      <c r="H102" s="117"/>
    </row>
    <row r="103" spans="1:8" ht="12.75" outlineLevel="1">
      <c r="A103" s="78"/>
      <c r="B103" s="78"/>
      <c r="C103" s="68">
        <v>4280</v>
      </c>
      <c r="D103" s="106" t="s">
        <v>26</v>
      </c>
      <c r="E103" s="119">
        <v>1400</v>
      </c>
      <c r="F103" s="129"/>
      <c r="G103" s="129">
        <v>305</v>
      </c>
      <c r="H103" s="117">
        <f>E103+F103-G103</f>
        <v>1095</v>
      </c>
    </row>
    <row r="104" spans="1:8" ht="12.75" outlineLevel="1">
      <c r="A104" s="78"/>
      <c r="B104" s="78"/>
      <c r="C104" s="68"/>
      <c r="D104" s="106"/>
      <c r="E104" s="119"/>
      <c r="F104" s="129"/>
      <c r="G104" s="129"/>
      <c r="H104" s="117"/>
    </row>
    <row r="105" spans="1:8" ht="12.75" outlineLevel="1">
      <c r="A105" s="78"/>
      <c r="B105" s="78"/>
      <c r="C105" s="68">
        <v>4300</v>
      </c>
      <c r="D105" s="106" t="s">
        <v>56</v>
      </c>
      <c r="E105" s="119">
        <v>38696</v>
      </c>
      <c r="F105" s="129"/>
      <c r="G105" s="129">
        <v>400</v>
      </c>
      <c r="H105" s="117">
        <f>E105+F105-G105</f>
        <v>38296</v>
      </c>
    </row>
    <row r="106" spans="1:8" ht="12.75" outlineLevel="1">
      <c r="A106" s="78"/>
      <c r="B106" s="78"/>
      <c r="C106" s="68"/>
      <c r="D106" s="106"/>
      <c r="E106" s="119"/>
      <c r="F106" s="129"/>
      <c r="G106" s="129"/>
      <c r="H106" s="117"/>
    </row>
    <row r="107" spans="1:8" ht="22.5" outlineLevel="1">
      <c r="A107" s="78"/>
      <c r="B107" s="78"/>
      <c r="C107" s="68">
        <v>4350</v>
      </c>
      <c r="D107" s="106" t="s">
        <v>108</v>
      </c>
      <c r="E107" s="119">
        <v>2400</v>
      </c>
      <c r="F107" s="129"/>
      <c r="G107" s="129">
        <v>270</v>
      </c>
      <c r="H107" s="117">
        <f>E107+F107-G107</f>
        <v>2130</v>
      </c>
    </row>
    <row r="108" spans="1:8" ht="12.75" outlineLevel="1">
      <c r="A108" s="78"/>
      <c r="B108" s="78"/>
      <c r="C108" s="68"/>
      <c r="D108" s="106"/>
      <c r="E108" s="119"/>
      <c r="F108" s="129"/>
      <c r="G108" s="129"/>
      <c r="H108" s="117"/>
    </row>
    <row r="109" spans="1:8" ht="22.5" outlineLevel="1">
      <c r="A109" s="78"/>
      <c r="B109" s="78"/>
      <c r="C109" s="68">
        <v>6050</v>
      </c>
      <c r="D109" s="110" t="s">
        <v>87</v>
      </c>
      <c r="E109" s="119">
        <v>4500</v>
      </c>
      <c r="F109" s="129"/>
      <c r="G109" s="129">
        <v>4</v>
      </c>
      <c r="H109" s="117">
        <f>E109+F109-G109</f>
        <v>4496</v>
      </c>
    </row>
    <row r="110" spans="1:8" ht="12.75">
      <c r="A110" s="78"/>
      <c r="B110" s="78"/>
      <c r="C110" s="68"/>
      <c r="D110" s="106"/>
      <c r="E110" s="119"/>
      <c r="F110" s="129"/>
      <c r="G110" s="129"/>
      <c r="H110" s="117"/>
    </row>
    <row r="111" spans="1:8" s="89" customFormat="1" ht="12.75">
      <c r="A111" s="78"/>
      <c r="B111" s="82">
        <v>80120</v>
      </c>
      <c r="C111" s="68"/>
      <c r="D111" s="112" t="s">
        <v>69</v>
      </c>
      <c r="E111" s="124"/>
      <c r="F111" s="135">
        <f>SUM(F113:F114)</f>
        <v>0</v>
      </c>
      <c r="G111" s="135">
        <f>SUM(G113:G114)</f>
        <v>1586</v>
      </c>
      <c r="H111" s="142">
        <f>E111+F111-G111</f>
        <v>-1586</v>
      </c>
    </row>
    <row r="112" spans="1:8" ht="12.75" outlineLevel="1">
      <c r="A112" s="78"/>
      <c r="B112" s="78"/>
      <c r="C112" s="68"/>
      <c r="D112" s="106"/>
      <c r="E112" s="119"/>
      <c r="F112" s="129"/>
      <c r="G112" s="129"/>
      <c r="H112" s="117"/>
    </row>
    <row r="113" spans="1:8" ht="45" outlineLevel="1">
      <c r="A113" s="78"/>
      <c r="B113" s="78"/>
      <c r="C113" s="68">
        <v>2540</v>
      </c>
      <c r="D113" s="106" t="s">
        <v>70</v>
      </c>
      <c r="E113" s="119">
        <v>98012</v>
      </c>
      <c r="F113" s="129"/>
      <c r="G113" s="129">
        <v>1046</v>
      </c>
      <c r="H113" s="117">
        <f>E113+F113-G113</f>
        <v>96966</v>
      </c>
    </row>
    <row r="114" spans="1:8" ht="22.5" outlineLevel="1">
      <c r="A114" s="78"/>
      <c r="B114" s="78"/>
      <c r="C114" s="68">
        <v>4440</v>
      </c>
      <c r="D114" s="106" t="s">
        <v>17</v>
      </c>
      <c r="E114" s="119">
        <v>66188</v>
      </c>
      <c r="F114" s="129"/>
      <c r="G114" s="129">
        <v>540</v>
      </c>
      <c r="H114" s="117">
        <f>E114+F114-G114</f>
        <v>65648</v>
      </c>
    </row>
    <row r="115" spans="1:8" ht="12.75" outlineLevel="1">
      <c r="A115" s="78"/>
      <c r="B115" s="78"/>
      <c r="C115" s="68"/>
      <c r="D115" s="106"/>
      <c r="E115" s="119"/>
      <c r="F115" s="129"/>
      <c r="G115" s="129"/>
      <c r="H115" s="117"/>
    </row>
    <row r="116" spans="1:8" s="89" customFormat="1" ht="12.75">
      <c r="A116" s="78"/>
      <c r="B116" s="82">
        <v>80130</v>
      </c>
      <c r="C116" s="68"/>
      <c r="D116" s="112" t="s">
        <v>72</v>
      </c>
      <c r="E116" s="124"/>
      <c r="F116" s="135">
        <f>SUM(F118:F148)</f>
        <v>39057</v>
      </c>
      <c r="G116" s="135">
        <f>SUM(G118:G148)</f>
        <v>72971</v>
      </c>
      <c r="H116" s="142">
        <f>E116+F116-G116</f>
        <v>-33914</v>
      </c>
    </row>
    <row r="117" spans="1:8" s="89" customFormat="1" ht="12.75" outlineLevel="1">
      <c r="A117" s="78"/>
      <c r="B117" s="82"/>
      <c r="C117" s="68"/>
      <c r="D117" s="112"/>
      <c r="E117" s="124"/>
      <c r="F117" s="135"/>
      <c r="G117" s="135"/>
      <c r="H117" s="117"/>
    </row>
    <row r="118" spans="1:8" ht="56.25" outlineLevel="1">
      <c r="A118" s="78"/>
      <c r="B118" s="78"/>
      <c r="C118" s="68">
        <v>2310</v>
      </c>
      <c r="D118" s="108" t="s">
        <v>88</v>
      </c>
      <c r="E118" s="119">
        <v>33238</v>
      </c>
      <c r="F118" s="129"/>
      <c r="G118" s="129">
        <v>16959</v>
      </c>
      <c r="H118" s="117">
        <f>E118+F118-G118</f>
        <v>16279</v>
      </c>
    </row>
    <row r="119" spans="1:8" ht="12.75" outlineLevel="1">
      <c r="A119" s="78"/>
      <c r="B119" s="78"/>
      <c r="C119" s="68"/>
      <c r="D119" s="108"/>
      <c r="E119" s="119"/>
      <c r="F119" s="129"/>
      <c r="G119" s="129"/>
      <c r="H119" s="117"/>
    </row>
    <row r="120" spans="1:8" ht="22.5" outlineLevel="1">
      <c r="A120" s="78"/>
      <c r="B120" s="78"/>
      <c r="C120" s="68">
        <v>3020</v>
      </c>
      <c r="D120" s="106" t="s">
        <v>86</v>
      </c>
      <c r="E120" s="119">
        <v>181535</v>
      </c>
      <c r="F120" s="129"/>
      <c r="G120" s="129">
        <v>1490</v>
      </c>
      <c r="H120" s="117">
        <f>E120+F120-G120</f>
        <v>180045</v>
      </c>
    </row>
    <row r="121" spans="1:8" ht="12.75" outlineLevel="1">
      <c r="A121" s="78"/>
      <c r="B121" s="78"/>
      <c r="C121" s="68"/>
      <c r="D121" s="106"/>
      <c r="E121" s="119"/>
      <c r="F121" s="129"/>
      <c r="G121" s="129"/>
      <c r="H121" s="117"/>
    </row>
    <row r="122" spans="1:8" ht="22.5" outlineLevel="1">
      <c r="A122" s="78"/>
      <c r="B122" s="78"/>
      <c r="C122" s="68">
        <v>4010</v>
      </c>
      <c r="D122" s="106" t="s">
        <v>9</v>
      </c>
      <c r="E122" s="119">
        <v>2994614</v>
      </c>
      <c r="F122" s="129">
        <v>3092</v>
      </c>
      <c r="G122" s="129">
        <v>7130</v>
      </c>
      <c r="H122" s="117">
        <f>E122+F122-G122</f>
        <v>2990576</v>
      </c>
    </row>
    <row r="123" spans="1:8" ht="12.75" outlineLevel="1">
      <c r="A123" s="78"/>
      <c r="B123" s="78"/>
      <c r="C123" s="68"/>
      <c r="D123" s="106"/>
      <c r="E123" s="119"/>
      <c r="F123" s="129"/>
      <c r="G123" s="129"/>
      <c r="H123" s="117"/>
    </row>
    <row r="124" spans="1:8" ht="12.75" outlineLevel="1">
      <c r="A124" s="78"/>
      <c r="B124" s="78"/>
      <c r="C124" s="68">
        <v>4110</v>
      </c>
      <c r="D124" s="106" t="s">
        <v>67</v>
      </c>
      <c r="E124" s="119">
        <v>560342</v>
      </c>
      <c r="F124" s="129"/>
      <c r="G124" s="129">
        <v>1280</v>
      </c>
      <c r="H124" s="117">
        <f>E124+F124-G124</f>
        <v>559062</v>
      </c>
    </row>
    <row r="125" spans="1:8" ht="12.75" outlineLevel="1">
      <c r="A125" s="78"/>
      <c r="B125" s="78"/>
      <c r="C125" s="68"/>
      <c r="D125" s="106"/>
      <c r="E125" s="119"/>
      <c r="F125" s="129"/>
      <c r="G125" s="129"/>
      <c r="H125" s="117"/>
    </row>
    <row r="126" spans="1:8" ht="12.75" outlineLevel="1">
      <c r="A126" s="78"/>
      <c r="B126" s="78"/>
      <c r="C126" s="68">
        <v>4140</v>
      </c>
      <c r="D126" s="106" t="s">
        <v>102</v>
      </c>
      <c r="E126" s="119">
        <v>3700</v>
      </c>
      <c r="F126" s="129"/>
      <c r="G126" s="129">
        <v>2390</v>
      </c>
      <c r="H126" s="117">
        <f>E126+F126-G126</f>
        <v>1310</v>
      </c>
    </row>
    <row r="127" spans="1:8" ht="12.75" outlineLevel="1">
      <c r="A127" s="78"/>
      <c r="B127" s="78"/>
      <c r="C127" s="68"/>
      <c r="D127" s="106"/>
      <c r="E127" s="119"/>
      <c r="F127" s="129"/>
      <c r="G127" s="129"/>
      <c r="H127" s="117"/>
    </row>
    <row r="128" spans="1:8" ht="12.75" outlineLevel="1">
      <c r="A128" s="78"/>
      <c r="B128" s="78"/>
      <c r="C128" s="68">
        <v>4170</v>
      </c>
      <c r="D128" s="106" t="s">
        <v>91</v>
      </c>
      <c r="E128" s="119">
        <v>75522</v>
      </c>
      <c r="F128" s="129">
        <v>900</v>
      </c>
      <c r="G128" s="129"/>
      <c r="H128" s="117">
        <f>E128+F128-G128</f>
        <v>76422</v>
      </c>
    </row>
    <row r="129" spans="1:8" ht="12.75" outlineLevel="1">
      <c r="A129" s="78"/>
      <c r="B129" s="78"/>
      <c r="C129" s="68"/>
      <c r="D129" s="106"/>
      <c r="E129" s="119"/>
      <c r="F129" s="129"/>
      <c r="G129" s="129"/>
      <c r="H129" s="117"/>
    </row>
    <row r="130" spans="1:8" ht="12.75" outlineLevel="1">
      <c r="A130" s="78"/>
      <c r="B130" s="78"/>
      <c r="C130" s="68">
        <v>4210</v>
      </c>
      <c r="D130" s="106" t="s">
        <v>5</v>
      </c>
      <c r="E130" s="119">
        <v>335118</v>
      </c>
      <c r="F130" s="129">
        <v>16959</v>
      </c>
      <c r="G130" s="129"/>
      <c r="H130" s="117">
        <f>E130+F130-G130</f>
        <v>352077</v>
      </c>
    </row>
    <row r="131" spans="1:8" ht="12.75" outlineLevel="1">
      <c r="A131" s="78"/>
      <c r="B131" s="78"/>
      <c r="C131" s="68"/>
      <c r="D131" s="106"/>
      <c r="E131" s="151"/>
      <c r="F131" s="137"/>
      <c r="G131" s="137"/>
      <c r="H131" s="117"/>
    </row>
    <row r="132" spans="1:8" ht="12.75" outlineLevel="1">
      <c r="A132" s="78"/>
      <c r="B132" s="78"/>
      <c r="C132" s="68">
        <v>4260</v>
      </c>
      <c r="D132" s="106" t="s">
        <v>13</v>
      </c>
      <c r="E132" s="119">
        <v>125290</v>
      </c>
      <c r="F132" s="129">
        <v>13436</v>
      </c>
      <c r="G132" s="129"/>
      <c r="H132" s="117">
        <f>E132+F132-G132</f>
        <v>138726</v>
      </c>
    </row>
    <row r="133" spans="1:8" ht="12.75" outlineLevel="1">
      <c r="A133" s="78"/>
      <c r="B133" s="78"/>
      <c r="C133" s="68"/>
      <c r="D133" s="106"/>
      <c r="E133" s="119"/>
      <c r="F133" s="129"/>
      <c r="G133" s="129"/>
      <c r="H133" s="117"/>
    </row>
    <row r="134" spans="1:8" ht="12.75" outlineLevel="1">
      <c r="A134" s="78"/>
      <c r="B134" s="78"/>
      <c r="C134" s="68">
        <v>4270</v>
      </c>
      <c r="D134" s="106" t="s">
        <v>14</v>
      </c>
      <c r="E134" s="119">
        <v>92164</v>
      </c>
      <c r="F134" s="129"/>
      <c r="G134" s="129">
        <v>8700</v>
      </c>
      <c r="H134" s="117">
        <f>E134+F134-G134</f>
        <v>83464</v>
      </c>
    </row>
    <row r="135" spans="1:8" ht="12.75" outlineLevel="1">
      <c r="A135" s="78"/>
      <c r="B135" s="78"/>
      <c r="C135" s="68"/>
      <c r="D135" s="106"/>
      <c r="E135" s="119"/>
      <c r="F135" s="129"/>
      <c r="G135" s="129"/>
      <c r="H135" s="117"/>
    </row>
    <row r="136" spans="1:8" ht="12.75" outlineLevel="1">
      <c r="A136" s="78"/>
      <c r="B136" s="78"/>
      <c r="C136" s="68">
        <v>4280</v>
      </c>
      <c r="D136" s="106" t="s">
        <v>26</v>
      </c>
      <c r="E136" s="119">
        <v>1900</v>
      </c>
      <c r="F136" s="129">
        <v>4510</v>
      </c>
      <c r="G136" s="129"/>
      <c r="H136" s="117">
        <f>E136+F136-G136</f>
        <v>6410</v>
      </c>
    </row>
    <row r="137" spans="1:8" ht="12.75" outlineLevel="1">
      <c r="A137" s="78"/>
      <c r="B137" s="78"/>
      <c r="C137" s="68"/>
      <c r="D137" s="106"/>
      <c r="E137" s="151"/>
      <c r="F137" s="137"/>
      <c r="G137" s="137"/>
      <c r="H137" s="117"/>
    </row>
    <row r="138" spans="1:8" ht="12.75" outlineLevel="1">
      <c r="A138" s="78"/>
      <c r="B138" s="78"/>
      <c r="C138" s="68">
        <v>4300</v>
      </c>
      <c r="D138" s="106" t="s">
        <v>22</v>
      </c>
      <c r="E138" s="119">
        <v>131120</v>
      </c>
      <c r="F138" s="129"/>
      <c r="G138" s="129">
        <v>25800</v>
      </c>
      <c r="H138" s="117">
        <f>E138+F138-G138</f>
        <v>105320</v>
      </c>
    </row>
    <row r="139" spans="1:8" ht="12.75" outlineLevel="1">
      <c r="A139" s="78"/>
      <c r="B139" s="78"/>
      <c r="C139" s="68"/>
      <c r="D139" s="106"/>
      <c r="E139" s="119"/>
      <c r="F139" s="129"/>
      <c r="G139" s="129"/>
      <c r="H139" s="117"/>
    </row>
    <row r="140" spans="1:8" ht="22.5" outlineLevel="1">
      <c r="A140" s="78"/>
      <c r="B140" s="78"/>
      <c r="C140" s="68">
        <v>4350</v>
      </c>
      <c r="D140" s="106" t="s">
        <v>108</v>
      </c>
      <c r="E140" s="119">
        <v>6800</v>
      </c>
      <c r="F140" s="129"/>
      <c r="G140" s="129">
        <v>2000</v>
      </c>
      <c r="H140" s="117">
        <f>E140+F140-G140</f>
        <v>4800</v>
      </c>
    </row>
    <row r="141" spans="1:8" ht="12.75" outlineLevel="1">
      <c r="A141" s="87"/>
      <c r="B141" s="87"/>
      <c r="C141" s="87"/>
      <c r="H141" s="117"/>
    </row>
    <row r="142" spans="1:8" ht="12.75" outlineLevel="1">
      <c r="A142" s="78"/>
      <c r="B142" s="78"/>
      <c r="C142" s="68">
        <v>4410</v>
      </c>
      <c r="D142" s="106" t="s">
        <v>15</v>
      </c>
      <c r="E142" s="119">
        <v>9470</v>
      </c>
      <c r="F142" s="129">
        <v>160</v>
      </c>
      <c r="G142" s="129"/>
      <c r="H142" s="117">
        <f>E142+F142-G142</f>
        <v>9630</v>
      </c>
    </row>
    <row r="143" spans="1:8" ht="12.75" outlineLevel="1">
      <c r="A143" s="78"/>
      <c r="B143" s="78"/>
      <c r="C143" s="68"/>
      <c r="D143" s="106"/>
      <c r="E143" s="119"/>
      <c r="F143" s="129"/>
      <c r="G143" s="129"/>
      <c r="H143" s="117"/>
    </row>
    <row r="144" spans="1:8" ht="12.75" outlineLevel="1">
      <c r="A144" s="78"/>
      <c r="B144" s="78"/>
      <c r="C144" s="68">
        <v>4430</v>
      </c>
      <c r="D144" s="106" t="s">
        <v>16</v>
      </c>
      <c r="E144" s="119">
        <v>12430</v>
      </c>
      <c r="F144" s="129"/>
      <c r="G144" s="129">
        <v>6507</v>
      </c>
      <c r="H144" s="117">
        <f>E144+F144-G144</f>
        <v>5923</v>
      </c>
    </row>
    <row r="145" spans="1:8" ht="12.75" outlineLevel="1">
      <c r="A145" s="78"/>
      <c r="B145" s="78"/>
      <c r="C145" s="68"/>
      <c r="D145" s="106"/>
      <c r="E145" s="119"/>
      <c r="F145" s="129"/>
      <c r="G145" s="129"/>
      <c r="H145" s="117"/>
    </row>
    <row r="146" spans="1:8" ht="12.75" outlineLevel="1">
      <c r="A146" s="78"/>
      <c r="B146" s="78"/>
      <c r="C146" s="68">
        <v>4480</v>
      </c>
      <c r="D146" s="106" t="s">
        <v>71</v>
      </c>
      <c r="E146" s="118">
        <v>4680</v>
      </c>
      <c r="G146" s="128">
        <v>669</v>
      </c>
      <c r="H146" s="117">
        <f>E146+F146-G146</f>
        <v>4011</v>
      </c>
    </row>
    <row r="147" spans="1:8" ht="12.75" outlineLevel="1">
      <c r="A147" s="78"/>
      <c r="B147" s="78"/>
      <c r="C147" s="68"/>
      <c r="D147" s="106"/>
      <c r="H147" s="117"/>
    </row>
    <row r="148" spans="1:8" ht="22.5" outlineLevel="1">
      <c r="A148" s="78"/>
      <c r="B148" s="78"/>
      <c r="C148" s="79">
        <v>6060</v>
      </c>
      <c r="D148" s="110" t="s">
        <v>85</v>
      </c>
      <c r="E148" s="119">
        <v>25500</v>
      </c>
      <c r="F148" s="129"/>
      <c r="G148" s="129">
        <v>46</v>
      </c>
      <c r="H148" s="117">
        <f>E148+F148-G148</f>
        <v>25454</v>
      </c>
    </row>
    <row r="149" spans="1:8" ht="12.75" outlineLevel="1">
      <c r="A149" s="78"/>
      <c r="B149" s="78"/>
      <c r="C149" s="79"/>
      <c r="D149" s="110"/>
      <c r="E149" s="119"/>
      <c r="F149" s="129"/>
      <c r="G149" s="129"/>
      <c r="H149" s="117"/>
    </row>
    <row r="150" spans="1:8" s="89" customFormat="1" ht="12.75">
      <c r="A150" s="78"/>
      <c r="B150" s="82">
        <v>80132</v>
      </c>
      <c r="C150" s="68"/>
      <c r="D150" s="112" t="s">
        <v>73</v>
      </c>
      <c r="E150" s="124"/>
      <c r="F150" s="124">
        <f>SUM(F152:F167)</f>
        <v>4621</v>
      </c>
      <c r="G150" s="124">
        <f>SUM(G152:G167)</f>
        <v>3721</v>
      </c>
      <c r="H150" s="142">
        <f>E150+F150-G150</f>
        <v>900</v>
      </c>
    </row>
    <row r="151" spans="1:8" ht="12.75" outlineLevel="1">
      <c r="A151" s="78"/>
      <c r="B151" s="78"/>
      <c r="C151" s="68"/>
      <c r="D151" s="106"/>
      <c r="E151" s="119"/>
      <c r="F151" s="129"/>
      <c r="G151" s="129"/>
      <c r="H151" s="117"/>
    </row>
    <row r="152" spans="1:8" ht="22.5" outlineLevel="1">
      <c r="A152" s="78"/>
      <c r="B152" s="78"/>
      <c r="C152" s="68">
        <v>3020</v>
      </c>
      <c r="D152" s="106" t="s">
        <v>86</v>
      </c>
      <c r="E152" s="119">
        <v>1822</v>
      </c>
      <c r="F152" s="129"/>
      <c r="G152" s="129">
        <v>576</v>
      </c>
      <c r="H152" s="117">
        <f>E152+F152-G152</f>
        <v>1246</v>
      </c>
    </row>
    <row r="153" spans="1:8" ht="12.75" outlineLevel="1">
      <c r="A153" s="78"/>
      <c r="B153" s="78"/>
      <c r="C153" s="68"/>
      <c r="D153" s="106"/>
      <c r="E153" s="119"/>
      <c r="F153" s="129"/>
      <c r="G153" s="129"/>
      <c r="H153" s="117"/>
    </row>
    <row r="154" spans="1:8" ht="22.5" outlineLevel="1">
      <c r="A154" s="78"/>
      <c r="B154" s="78"/>
      <c r="C154" s="68">
        <v>4010</v>
      </c>
      <c r="D154" s="106" t="s">
        <v>9</v>
      </c>
      <c r="E154" s="119">
        <v>273380</v>
      </c>
      <c r="F154" s="129">
        <v>900</v>
      </c>
      <c r="G154" s="129"/>
      <c r="H154" s="117">
        <f>E154+F154-G154</f>
        <v>274280</v>
      </c>
    </row>
    <row r="155" spans="1:8" ht="12.75" outlineLevel="1">
      <c r="A155" s="78"/>
      <c r="B155" s="78"/>
      <c r="C155" s="68"/>
      <c r="D155" s="106"/>
      <c r="E155" s="119"/>
      <c r="F155" s="129"/>
      <c r="G155" s="129"/>
      <c r="H155" s="117"/>
    </row>
    <row r="156" spans="1:8" ht="12.75" outlineLevel="1">
      <c r="A156" s="78"/>
      <c r="B156" s="78"/>
      <c r="C156" s="68">
        <v>4170</v>
      </c>
      <c r="D156" s="106" t="s">
        <v>91</v>
      </c>
      <c r="E156" s="119">
        <v>500</v>
      </c>
      <c r="F156" s="129"/>
      <c r="G156" s="129">
        <v>200</v>
      </c>
      <c r="H156" s="117">
        <f>E156+F156-G156</f>
        <v>300</v>
      </c>
    </row>
    <row r="157" spans="1:8" ht="12.75" outlineLevel="1">
      <c r="A157" s="78"/>
      <c r="B157" s="78"/>
      <c r="C157" s="68"/>
      <c r="D157" s="106"/>
      <c r="E157" s="119"/>
      <c r="F157" s="129"/>
      <c r="G157" s="129"/>
      <c r="H157" s="117"/>
    </row>
    <row r="158" spans="1:8" ht="22.5" outlineLevel="1">
      <c r="A158" s="78"/>
      <c r="B158" s="78"/>
      <c r="C158" s="68">
        <v>4240</v>
      </c>
      <c r="D158" s="106" t="s">
        <v>95</v>
      </c>
      <c r="E158" s="119">
        <v>30000</v>
      </c>
      <c r="F158" s="129">
        <v>3355</v>
      </c>
      <c r="G158" s="129"/>
      <c r="H158" s="117">
        <f>E158+F158-G158</f>
        <v>33355</v>
      </c>
    </row>
    <row r="159" spans="1:8" ht="12.75" outlineLevel="1">
      <c r="A159" s="78"/>
      <c r="B159" s="78"/>
      <c r="C159" s="68"/>
      <c r="D159" s="106"/>
      <c r="E159" s="119"/>
      <c r="F159" s="129"/>
      <c r="G159" s="129"/>
      <c r="H159" s="117"/>
    </row>
    <row r="160" spans="1:8" ht="12.75" outlineLevel="1">
      <c r="A160" s="78"/>
      <c r="B160" s="78"/>
      <c r="C160" s="68">
        <v>4260</v>
      </c>
      <c r="D160" s="106" t="s">
        <v>13</v>
      </c>
      <c r="E160" s="119">
        <v>8400</v>
      </c>
      <c r="F160" s="129"/>
      <c r="G160" s="129">
        <v>470</v>
      </c>
      <c r="H160" s="117">
        <f>E160+F160-G160</f>
        <v>7930</v>
      </c>
    </row>
    <row r="161" spans="1:8" ht="12.75" outlineLevel="1">
      <c r="A161" s="78"/>
      <c r="B161" s="78"/>
      <c r="C161" s="68"/>
      <c r="D161" s="106"/>
      <c r="E161" s="119"/>
      <c r="F161" s="129"/>
      <c r="G161" s="129"/>
      <c r="H161" s="117"/>
    </row>
    <row r="162" spans="1:8" ht="12.75" outlineLevel="1">
      <c r="A162" s="78"/>
      <c r="B162" s="78"/>
      <c r="C162" s="68">
        <v>4270</v>
      </c>
      <c r="D162" s="106" t="s">
        <v>14</v>
      </c>
      <c r="E162" s="119">
        <v>7000</v>
      </c>
      <c r="F162" s="129">
        <v>366</v>
      </c>
      <c r="G162" s="129"/>
      <c r="H162" s="117">
        <f>E162+F162-G162</f>
        <v>7366</v>
      </c>
    </row>
    <row r="163" spans="1:8" ht="12.75" outlineLevel="1">
      <c r="A163" s="78"/>
      <c r="B163" s="78"/>
      <c r="C163" s="68"/>
      <c r="D163" s="106"/>
      <c r="E163" s="119"/>
      <c r="F163" s="129"/>
      <c r="G163" s="129"/>
      <c r="H163" s="117"/>
    </row>
    <row r="164" spans="1:8" ht="12.75" outlineLevel="1">
      <c r="A164" s="78"/>
      <c r="B164" s="78"/>
      <c r="C164" s="68">
        <v>4280</v>
      </c>
      <c r="D164" s="106" t="s">
        <v>26</v>
      </c>
      <c r="E164" s="119">
        <v>350</v>
      </c>
      <c r="F164" s="129"/>
      <c r="G164" s="129">
        <v>75</v>
      </c>
      <c r="H164" s="117">
        <f>E164+F164-G164</f>
        <v>275</v>
      </c>
    </row>
    <row r="165" spans="1:8" ht="12.75" outlineLevel="1">
      <c r="A165" s="78"/>
      <c r="B165" s="78"/>
      <c r="C165" s="68"/>
      <c r="D165" s="106"/>
      <c r="E165" s="119"/>
      <c r="F165" s="129"/>
      <c r="G165" s="129"/>
      <c r="H165" s="117"/>
    </row>
    <row r="166" spans="1:8" ht="12.75" outlineLevel="1">
      <c r="A166" s="78"/>
      <c r="B166" s="78"/>
      <c r="C166" s="68">
        <v>4300</v>
      </c>
      <c r="D166" s="106" t="s">
        <v>22</v>
      </c>
      <c r="E166" s="119">
        <v>42800</v>
      </c>
      <c r="F166" s="129"/>
      <c r="G166" s="129">
        <v>2400</v>
      </c>
      <c r="H166" s="117">
        <f>E166+F166-G166</f>
        <v>40400</v>
      </c>
    </row>
    <row r="167" spans="1:8" ht="12.75" outlineLevel="1">
      <c r="A167" s="78"/>
      <c r="B167" s="78"/>
      <c r="C167" s="68"/>
      <c r="D167" s="106"/>
      <c r="E167" s="119"/>
      <c r="F167" s="129"/>
      <c r="G167" s="129"/>
      <c r="H167" s="117"/>
    </row>
    <row r="168" spans="1:8" s="89" customFormat="1" ht="12.75">
      <c r="A168" s="78"/>
      <c r="B168" s="78">
        <v>80134</v>
      </c>
      <c r="C168" s="68"/>
      <c r="D168" s="112" t="s">
        <v>74</v>
      </c>
      <c r="E168" s="124"/>
      <c r="F168" s="135">
        <f>SUM(F170:F171)</f>
        <v>2019</v>
      </c>
      <c r="G168" s="135">
        <f>SUM(G170:G171)</f>
        <v>0</v>
      </c>
      <c r="H168" s="142">
        <f>E168+F168-G168</f>
        <v>2019</v>
      </c>
    </row>
    <row r="169" spans="1:8" ht="12.75" outlineLevel="1">
      <c r="A169" s="78"/>
      <c r="B169" s="78"/>
      <c r="C169" s="68"/>
      <c r="D169" s="106"/>
      <c r="E169" s="119"/>
      <c r="F169" s="129"/>
      <c r="G169" s="129"/>
      <c r="H169" s="117"/>
    </row>
    <row r="170" spans="1:8" ht="22.5" outlineLevel="1">
      <c r="A170" s="78"/>
      <c r="B170" s="78"/>
      <c r="C170" s="68">
        <v>4010</v>
      </c>
      <c r="D170" s="106" t="s">
        <v>9</v>
      </c>
      <c r="E170" s="119">
        <v>346426</v>
      </c>
      <c r="F170" s="129">
        <v>2019</v>
      </c>
      <c r="G170" s="129"/>
      <c r="H170" s="117">
        <f>E170+F170-G170</f>
        <v>348445</v>
      </c>
    </row>
    <row r="171" spans="1:8" ht="12.75" outlineLevel="1">
      <c r="A171" s="78"/>
      <c r="B171" s="78"/>
      <c r="C171" s="68"/>
      <c r="D171" s="106"/>
      <c r="E171" s="119"/>
      <c r="F171" s="129"/>
      <c r="G171" s="129"/>
      <c r="H171" s="117"/>
    </row>
    <row r="172" spans="1:8" s="89" customFormat="1" ht="22.5">
      <c r="A172" s="78"/>
      <c r="B172" s="78">
        <v>80146</v>
      </c>
      <c r="C172" s="68"/>
      <c r="D172" s="112" t="s">
        <v>75</v>
      </c>
      <c r="E172" s="126"/>
      <c r="F172" s="138">
        <f>SUM(F174:F176)</f>
        <v>2482</v>
      </c>
      <c r="G172" s="138">
        <f>SUM(G174:G176)</f>
        <v>2242</v>
      </c>
      <c r="H172" s="142">
        <f>E172+F172-G172</f>
        <v>240</v>
      </c>
    </row>
    <row r="173" spans="1:8" ht="12.75" outlineLevel="1">
      <c r="A173" s="78"/>
      <c r="B173" s="78"/>
      <c r="C173" s="68"/>
      <c r="D173" s="106"/>
      <c r="E173" s="151"/>
      <c r="F173" s="137"/>
      <c r="G173" s="137"/>
      <c r="H173" s="117"/>
    </row>
    <row r="174" spans="1:8" ht="12.75" outlineLevel="1">
      <c r="A174" s="78"/>
      <c r="B174" s="78"/>
      <c r="C174" s="68">
        <v>4300</v>
      </c>
      <c r="D174" s="106" t="s">
        <v>22</v>
      </c>
      <c r="E174" s="152">
        <v>30109</v>
      </c>
      <c r="F174" s="139">
        <v>40</v>
      </c>
      <c r="G174" s="139">
        <v>2242</v>
      </c>
      <c r="H174" s="117">
        <f>E174+F174-G174</f>
        <v>27907</v>
      </c>
    </row>
    <row r="175" spans="1:8" ht="12.75" outlineLevel="1">
      <c r="A175" s="78"/>
      <c r="B175" s="78"/>
      <c r="C175" s="68"/>
      <c r="D175" s="106"/>
      <c r="E175" s="151"/>
      <c r="F175" s="137"/>
      <c r="G175" s="137"/>
      <c r="H175" s="117"/>
    </row>
    <row r="176" spans="1:8" ht="12.75" outlineLevel="1">
      <c r="A176" s="78"/>
      <c r="B176" s="78"/>
      <c r="C176" s="68">
        <v>4410</v>
      </c>
      <c r="D176" s="106" t="s">
        <v>15</v>
      </c>
      <c r="E176" s="151">
        <v>5927</v>
      </c>
      <c r="F176" s="137">
        <v>2442</v>
      </c>
      <c r="G176" s="137"/>
      <c r="H176" s="117">
        <f>E176+F176-G176</f>
        <v>8369</v>
      </c>
    </row>
    <row r="177" spans="1:8" ht="12.75" outlineLevel="1">
      <c r="A177" s="78"/>
      <c r="B177" s="78"/>
      <c r="C177" s="68"/>
      <c r="D177" s="106"/>
      <c r="E177" s="151"/>
      <c r="F177" s="137"/>
      <c r="G177" s="137"/>
      <c r="H177" s="117"/>
    </row>
    <row r="178" spans="1:8" ht="12.75">
      <c r="A178" s="78"/>
      <c r="B178" s="78"/>
      <c r="C178" s="68">
        <v>4170</v>
      </c>
      <c r="D178" s="106" t="s">
        <v>92</v>
      </c>
      <c r="E178" s="153">
        <v>0</v>
      </c>
      <c r="F178" s="140">
        <v>2242</v>
      </c>
      <c r="G178" s="140"/>
      <c r="H178" s="117">
        <f>E178+F178-G178</f>
        <v>2242</v>
      </c>
    </row>
    <row r="179" spans="1:8" ht="12.75">
      <c r="A179" s="78"/>
      <c r="B179" s="78"/>
      <c r="C179" s="68"/>
      <c r="D179" s="106"/>
      <c r="E179" s="151"/>
      <c r="F179" s="137"/>
      <c r="G179" s="137"/>
      <c r="H179" s="117"/>
    </row>
    <row r="180" spans="1:8" s="89" customFormat="1" ht="12.75">
      <c r="A180" s="78"/>
      <c r="B180" s="82">
        <v>80195</v>
      </c>
      <c r="C180" s="68"/>
      <c r="D180" s="112" t="s">
        <v>27</v>
      </c>
      <c r="E180" s="124"/>
      <c r="F180" s="124">
        <f>SUM(F181:F197)</f>
        <v>3748</v>
      </c>
      <c r="G180" s="124">
        <f>SUM(G181:G197)</f>
        <v>2219</v>
      </c>
      <c r="H180" s="117">
        <f>E180+F180-G180</f>
        <v>1529</v>
      </c>
    </row>
    <row r="181" spans="1:8" ht="12.75" outlineLevel="1">
      <c r="A181" s="78"/>
      <c r="B181" s="78"/>
      <c r="C181" s="68"/>
      <c r="D181" s="106"/>
      <c r="E181" s="119"/>
      <c r="F181" s="129"/>
      <c r="G181" s="129"/>
      <c r="H181" s="117"/>
    </row>
    <row r="182" spans="1:8" ht="22.5" outlineLevel="1">
      <c r="A182" s="78"/>
      <c r="B182" s="78"/>
      <c r="C182" s="68">
        <v>3020</v>
      </c>
      <c r="D182" s="106" t="s">
        <v>86</v>
      </c>
      <c r="E182" s="119">
        <v>1050</v>
      </c>
      <c r="F182" s="129"/>
      <c r="G182" s="129">
        <v>27</v>
      </c>
      <c r="H182" s="117">
        <f>E182+F182-G182</f>
        <v>1023</v>
      </c>
    </row>
    <row r="183" spans="1:8" ht="12.75" outlineLevel="1">
      <c r="A183" s="78"/>
      <c r="B183" s="78"/>
      <c r="C183" s="68"/>
      <c r="D183" s="106"/>
      <c r="E183" s="119"/>
      <c r="F183" s="129"/>
      <c r="G183" s="129"/>
      <c r="H183" s="117"/>
    </row>
    <row r="184" spans="1:8" ht="22.5" outlineLevel="1">
      <c r="A184" s="78"/>
      <c r="B184" s="78"/>
      <c r="C184" s="68">
        <v>4010</v>
      </c>
      <c r="D184" s="106" t="s">
        <v>9</v>
      </c>
      <c r="E184" s="119">
        <v>132371</v>
      </c>
      <c r="F184" s="129">
        <v>1731</v>
      </c>
      <c r="G184" s="129"/>
      <c r="H184" s="117">
        <f>E184+F184-G184</f>
        <v>134102</v>
      </c>
    </row>
    <row r="185" spans="1:8" ht="15.75" customHeight="1" outlineLevel="1">
      <c r="A185" s="78"/>
      <c r="B185" s="78"/>
      <c r="C185" s="68"/>
      <c r="D185" s="106"/>
      <c r="E185" s="119"/>
      <c r="F185" s="129"/>
      <c r="G185" s="129"/>
      <c r="H185" s="117"/>
    </row>
    <row r="186" spans="1:8" ht="12.75" outlineLevel="1">
      <c r="A186" s="78"/>
      <c r="B186" s="78"/>
      <c r="C186" s="68">
        <v>4170</v>
      </c>
      <c r="D186" s="106" t="s">
        <v>91</v>
      </c>
      <c r="E186" s="119">
        <v>2340</v>
      </c>
      <c r="F186" s="129"/>
      <c r="G186" s="129">
        <v>350</v>
      </c>
      <c r="H186" s="117">
        <f>E186+F186-G186</f>
        <v>1990</v>
      </c>
    </row>
    <row r="187" spans="1:8" ht="12.75" outlineLevel="1">
      <c r="A187" s="78"/>
      <c r="B187" s="78"/>
      <c r="C187" s="68"/>
      <c r="D187" s="106"/>
      <c r="E187" s="119"/>
      <c r="F187" s="129"/>
      <c r="G187" s="129"/>
      <c r="H187" s="117"/>
    </row>
    <row r="188" spans="1:8" ht="12.75" outlineLevel="1">
      <c r="A188" s="78"/>
      <c r="B188" s="78"/>
      <c r="C188" s="68">
        <v>4210</v>
      </c>
      <c r="D188" s="106" t="s">
        <v>5</v>
      </c>
      <c r="E188" s="119">
        <v>11260</v>
      </c>
      <c r="F188" s="129">
        <v>2017</v>
      </c>
      <c r="G188" s="129"/>
      <c r="H188" s="117">
        <f>E188+F188-G188</f>
        <v>13277</v>
      </c>
    </row>
    <row r="189" spans="1:8" ht="12.75" outlineLevel="1">
      <c r="A189" s="78"/>
      <c r="B189" s="78"/>
      <c r="C189" s="68"/>
      <c r="D189" s="106"/>
      <c r="E189" s="119"/>
      <c r="F189" s="129"/>
      <c r="G189" s="129"/>
      <c r="H189" s="117"/>
    </row>
    <row r="190" spans="1:8" ht="12.75" outlineLevel="1">
      <c r="A190" s="78"/>
      <c r="B190" s="78"/>
      <c r="C190" s="68">
        <v>4260</v>
      </c>
      <c r="D190" s="106" t="s">
        <v>13</v>
      </c>
      <c r="E190" s="119">
        <v>2850</v>
      </c>
      <c r="F190" s="129"/>
      <c r="G190" s="129">
        <v>1000</v>
      </c>
      <c r="H190" s="117">
        <f>E190+F190-G190</f>
        <v>1850</v>
      </c>
    </row>
    <row r="191" spans="1:8" ht="12.75" outlineLevel="1">
      <c r="A191" s="78"/>
      <c r="B191" s="78"/>
      <c r="C191" s="68"/>
      <c r="D191" s="106"/>
      <c r="E191" s="119"/>
      <c r="F191" s="129"/>
      <c r="G191" s="129"/>
      <c r="H191" s="117"/>
    </row>
    <row r="192" spans="1:8" ht="12.75" outlineLevel="1">
      <c r="A192" s="78"/>
      <c r="B192" s="78"/>
      <c r="C192" s="68">
        <v>4270</v>
      </c>
      <c r="D192" s="106" t="s">
        <v>21</v>
      </c>
      <c r="E192" s="119">
        <v>500</v>
      </c>
      <c r="F192" s="129"/>
      <c r="G192" s="129">
        <v>202</v>
      </c>
      <c r="H192" s="117">
        <f>E192+F192-G192</f>
        <v>298</v>
      </c>
    </row>
    <row r="193" spans="1:8" ht="12.75" outlineLevel="1">
      <c r="A193" s="78"/>
      <c r="B193" s="78"/>
      <c r="C193" s="68"/>
      <c r="D193" s="106"/>
      <c r="E193" s="119"/>
      <c r="F193" s="129"/>
      <c r="G193" s="129"/>
      <c r="H193" s="117"/>
    </row>
    <row r="194" spans="1:8" ht="12.75" outlineLevel="1">
      <c r="A194" s="78"/>
      <c r="B194" s="78"/>
      <c r="C194" s="68">
        <v>4300</v>
      </c>
      <c r="D194" s="106" t="s">
        <v>76</v>
      </c>
      <c r="E194" s="119">
        <v>9503</v>
      </c>
      <c r="F194" s="129"/>
      <c r="G194" s="129">
        <v>400</v>
      </c>
      <c r="H194" s="117">
        <f>E194+F194-G194</f>
        <v>9103</v>
      </c>
    </row>
    <row r="195" spans="1:8" ht="12.75" outlineLevel="1">
      <c r="A195" s="78"/>
      <c r="B195" s="78"/>
      <c r="C195" s="68"/>
      <c r="D195" s="106"/>
      <c r="E195" s="119"/>
      <c r="F195" s="129"/>
      <c r="G195" s="129"/>
      <c r="H195" s="117"/>
    </row>
    <row r="196" spans="1:8" ht="12.75" outlineLevel="1">
      <c r="A196" s="78"/>
      <c r="B196" s="78"/>
      <c r="C196" s="68">
        <v>4430</v>
      </c>
      <c r="D196" s="106" t="s">
        <v>16</v>
      </c>
      <c r="E196" s="119">
        <v>240</v>
      </c>
      <c r="F196" s="129"/>
      <c r="G196" s="129">
        <v>240</v>
      </c>
      <c r="H196" s="117">
        <f>E196+F196-G196</f>
        <v>0</v>
      </c>
    </row>
    <row r="197" spans="1:8" ht="12.75" outlineLevel="1">
      <c r="A197" s="78"/>
      <c r="B197" s="78"/>
      <c r="C197" s="68"/>
      <c r="D197" s="106"/>
      <c r="E197" s="119"/>
      <c r="F197" s="129"/>
      <c r="G197" s="129"/>
      <c r="H197" s="117"/>
    </row>
    <row r="198" spans="1:8" s="64" customFormat="1" ht="12.75">
      <c r="A198" s="72">
        <v>852</v>
      </c>
      <c r="B198" s="72"/>
      <c r="C198" s="73"/>
      <c r="D198" s="109" t="s">
        <v>57</v>
      </c>
      <c r="E198" s="121">
        <f>E200+E204+E250+E242+E258</f>
        <v>0</v>
      </c>
      <c r="F198" s="121">
        <f>F200+F204+F250+F242+F258</f>
        <v>78273</v>
      </c>
      <c r="G198" s="121">
        <f>G200+G204+G250+G242+G258</f>
        <v>236883</v>
      </c>
      <c r="H198" s="117">
        <f>E198+F198-G198</f>
        <v>-158610</v>
      </c>
    </row>
    <row r="199" spans="1:8" ht="12.75">
      <c r="A199" s="74"/>
      <c r="B199" s="74"/>
      <c r="C199" s="75"/>
      <c r="D199" s="108"/>
      <c r="E199" s="150"/>
      <c r="F199" s="134"/>
      <c r="G199" s="134"/>
      <c r="H199" s="117"/>
    </row>
    <row r="200" spans="1:8" s="65" customFormat="1" ht="22.5">
      <c r="A200" s="76"/>
      <c r="B200" s="76">
        <v>85201</v>
      </c>
      <c r="C200" s="77"/>
      <c r="D200" s="107" t="s">
        <v>58</v>
      </c>
      <c r="E200" s="122"/>
      <c r="F200" s="122">
        <f>SUM(F202:F203)</f>
        <v>2510</v>
      </c>
      <c r="G200" s="122">
        <f>SUM(G202:G203)</f>
        <v>0</v>
      </c>
      <c r="H200" s="117">
        <f>E200+F200-G200</f>
        <v>2510</v>
      </c>
    </row>
    <row r="201" spans="1:8" s="65" customFormat="1" ht="12.75">
      <c r="A201" s="76"/>
      <c r="B201" s="76"/>
      <c r="C201" s="77"/>
      <c r="D201" s="107"/>
      <c r="E201" s="122"/>
      <c r="F201" s="122"/>
      <c r="G201" s="122"/>
      <c r="H201" s="117"/>
    </row>
    <row r="202" spans="1:8" ht="12.75" outlineLevel="1">
      <c r="A202" s="95"/>
      <c r="B202" s="95"/>
      <c r="C202" s="98">
        <v>4210</v>
      </c>
      <c r="D202" s="108" t="s">
        <v>5</v>
      </c>
      <c r="E202" s="150">
        <v>30000</v>
      </c>
      <c r="F202" s="134">
        <v>2510</v>
      </c>
      <c r="G202" s="134"/>
      <c r="H202" s="117">
        <f>E202+F202-G202</f>
        <v>32510</v>
      </c>
    </row>
    <row r="203" spans="1:8" ht="12.75" outlineLevel="1">
      <c r="A203" s="95"/>
      <c r="B203" s="95"/>
      <c r="C203" s="98"/>
      <c r="D203" s="108"/>
      <c r="E203" s="150"/>
      <c r="F203" s="134"/>
      <c r="G203" s="134"/>
      <c r="H203" s="117"/>
    </row>
    <row r="204" spans="1:8" s="65" customFormat="1" ht="12.75">
      <c r="A204" s="76"/>
      <c r="B204" s="76">
        <v>85202</v>
      </c>
      <c r="C204" s="77"/>
      <c r="D204" s="107" t="s">
        <v>61</v>
      </c>
      <c r="E204" s="122"/>
      <c r="F204" s="122">
        <f>SUM(F206:F240)</f>
        <v>66727</v>
      </c>
      <c r="G204" s="122">
        <f>SUM(G206:G240)</f>
        <v>233766</v>
      </c>
      <c r="H204" s="117">
        <f>E204+F204-G204</f>
        <v>-167039</v>
      </c>
    </row>
    <row r="205" spans="1:8" ht="12.75" outlineLevel="1">
      <c r="A205" s="74"/>
      <c r="B205" s="74"/>
      <c r="C205" s="75"/>
      <c r="D205" s="108"/>
      <c r="E205" s="150"/>
      <c r="F205" s="134"/>
      <c r="G205" s="134"/>
      <c r="H205" s="117"/>
    </row>
    <row r="206" spans="1:8" ht="22.5" outlineLevel="1">
      <c r="A206" s="95"/>
      <c r="B206" s="95"/>
      <c r="C206" s="98">
        <v>3020</v>
      </c>
      <c r="D206" s="108" t="s">
        <v>8</v>
      </c>
      <c r="E206" s="150">
        <v>35520</v>
      </c>
      <c r="F206" s="134">
        <v>1142</v>
      </c>
      <c r="G206" s="134">
        <f>300+2900</f>
        <v>3200</v>
      </c>
      <c r="H206" s="117">
        <f>E206+F206-G206</f>
        <v>33462</v>
      </c>
    </row>
    <row r="207" spans="1:8" ht="12.75" outlineLevel="1">
      <c r="A207" s="95"/>
      <c r="B207" s="95"/>
      <c r="C207" s="98"/>
      <c r="D207" s="108"/>
      <c r="E207" s="150" t="s">
        <v>4</v>
      </c>
      <c r="F207" s="134" t="s">
        <v>4</v>
      </c>
      <c r="G207" s="134" t="s">
        <v>4</v>
      </c>
      <c r="H207" s="117"/>
    </row>
    <row r="208" spans="1:8" ht="22.5" outlineLevel="1">
      <c r="A208" s="95"/>
      <c r="B208" s="95"/>
      <c r="C208" s="98">
        <v>4010</v>
      </c>
      <c r="D208" s="108" t="s">
        <v>9</v>
      </c>
      <c r="E208" s="150">
        <v>4610270</v>
      </c>
      <c r="F208" s="134">
        <f>1018+258</f>
        <v>1276</v>
      </c>
      <c r="G208" s="134">
        <f>69400</f>
        <v>69400</v>
      </c>
      <c r="H208" s="117">
        <f>E208+F208-G208</f>
        <v>4542146</v>
      </c>
    </row>
    <row r="209" spans="1:8" ht="12.75" outlineLevel="1">
      <c r="A209" s="95"/>
      <c r="B209" s="95"/>
      <c r="C209" s="98"/>
      <c r="D209" s="108"/>
      <c r="E209" s="150"/>
      <c r="F209" s="134"/>
      <c r="G209" s="134"/>
      <c r="H209" s="117"/>
    </row>
    <row r="210" spans="1:8" ht="12.75" outlineLevel="1">
      <c r="A210" s="95"/>
      <c r="B210" s="95"/>
      <c r="C210" s="98">
        <v>4040</v>
      </c>
      <c r="D210" s="108" t="s">
        <v>10</v>
      </c>
      <c r="E210" s="150">
        <v>364910</v>
      </c>
      <c r="F210" s="134">
        <v>58</v>
      </c>
      <c r="G210" s="134"/>
      <c r="H210" s="117">
        <f>E210+F210-G210</f>
        <v>364968</v>
      </c>
    </row>
    <row r="211" spans="1:8" ht="12.75" outlineLevel="1">
      <c r="A211" s="95"/>
      <c r="B211" s="95"/>
      <c r="C211" s="98"/>
      <c r="D211" s="108"/>
      <c r="E211" s="150"/>
      <c r="F211" s="134"/>
      <c r="G211" s="134"/>
      <c r="H211" s="117"/>
    </row>
    <row r="212" spans="1:8" ht="12.75" outlineLevel="1">
      <c r="A212" s="95"/>
      <c r="B212" s="95"/>
      <c r="C212" s="98">
        <v>4110</v>
      </c>
      <c r="D212" s="108" t="s">
        <v>11</v>
      </c>
      <c r="E212" s="150">
        <v>854440</v>
      </c>
      <c r="F212" s="134"/>
      <c r="G212" s="134">
        <f>19895+700</f>
        <v>20595</v>
      </c>
      <c r="H212" s="117">
        <f>E212+F212-G212</f>
        <v>833845</v>
      </c>
    </row>
    <row r="213" spans="1:8" ht="12.75" outlineLevel="1">
      <c r="A213" s="95"/>
      <c r="B213" s="95"/>
      <c r="C213" s="98"/>
      <c r="D213" s="108"/>
      <c r="E213" s="150"/>
      <c r="F213" s="134"/>
      <c r="G213" s="134"/>
      <c r="H213" s="117"/>
    </row>
    <row r="214" spans="1:8" ht="12.75" outlineLevel="1">
      <c r="A214" s="95"/>
      <c r="B214" s="95"/>
      <c r="C214" s="98">
        <v>4120</v>
      </c>
      <c r="D214" s="108" t="s">
        <v>12</v>
      </c>
      <c r="E214" s="150">
        <v>113970</v>
      </c>
      <c r="F214" s="134"/>
      <c r="G214" s="134">
        <f>3630+700</f>
        <v>4330</v>
      </c>
      <c r="H214" s="117">
        <f>E214+F214-G214</f>
        <v>109640</v>
      </c>
    </row>
    <row r="215" spans="1:8" ht="12.75" outlineLevel="1">
      <c r="A215" s="95"/>
      <c r="B215" s="95"/>
      <c r="C215" s="98"/>
      <c r="D215" s="108"/>
      <c r="E215" s="150"/>
      <c r="F215" s="134"/>
      <c r="G215" s="134"/>
      <c r="H215" s="117"/>
    </row>
    <row r="216" spans="1:8" ht="12.75" outlineLevel="1">
      <c r="A216" s="95"/>
      <c r="B216" s="95"/>
      <c r="C216" s="98">
        <v>4170</v>
      </c>
      <c r="D216" s="108" t="s">
        <v>93</v>
      </c>
      <c r="E216" s="150">
        <v>26500</v>
      </c>
      <c r="F216" s="134"/>
      <c r="G216" s="134">
        <v>5315</v>
      </c>
      <c r="H216" s="117">
        <f>E216+F216-G216</f>
        <v>21185</v>
      </c>
    </row>
    <row r="217" spans="1:8" ht="12.75" outlineLevel="1">
      <c r="A217" s="95"/>
      <c r="B217" s="95"/>
      <c r="C217" s="98"/>
      <c r="D217" s="108"/>
      <c r="E217" s="150"/>
      <c r="F217" s="134"/>
      <c r="G217" s="134"/>
      <c r="H217" s="117"/>
    </row>
    <row r="218" spans="1:8" ht="12.75" outlineLevel="1">
      <c r="A218" s="95"/>
      <c r="B218" s="95"/>
      <c r="C218" s="98">
        <v>4210</v>
      </c>
      <c r="D218" s="108" t="s">
        <v>5</v>
      </c>
      <c r="E218" s="150">
        <v>1110660</v>
      </c>
      <c r="F218" s="134">
        <f>24161+3230</f>
        <v>27391</v>
      </c>
      <c r="G218" s="134">
        <f>500+6000</f>
        <v>6500</v>
      </c>
      <c r="H218" s="117">
        <f>E218+F218-G218</f>
        <v>1131551</v>
      </c>
    </row>
    <row r="219" spans="1:8" ht="12.75" outlineLevel="1">
      <c r="A219" s="95"/>
      <c r="B219" s="95"/>
      <c r="C219" s="98"/>
      <c r="D219" s="108"/>
      <c r="E219" s="150"/>
      <c r="F219" s="134"/>
      <c r="G219" s="134"/>
      <c r="H219" s="117"/>
    </row>
    <row r="220" spans="1:8" ht="12.75" outlineLevel="1">
      <c r="A220" s="95"/>
      <c r="B220" s="95"/>
      <c r="C220" s="98">
        <v>4220</v>
      </c>
      <c r="D220" s="108" t="s">
        <v>59</v>
      </c>
      <c r="E220" s="150">
        <f>904750+45450</f>
        <v>950200</v>
      </c>
      <c r="F220" s="134"/>
      <c r="G220" s="134">
        <v>60000</v>
      </c>
      <c r="H220" s="117">
        <f>E220+F220-G220</f>
        <v>890200</v>
      </c>
    </row>
    <row r="221" spans="1:8" ht="12.75" outlineLevel="1">
      <c r="A221" s="95"/>
      <c r="B221" s="95"/>
      <c r="C221" s="98"/>
      <c r="D221" s="108"/>
      <c r="E221" s="150"/>
      <c r="F221" s="134"/>
      <c r="G221" s="134"/>
      <c r="H221" s="117"/>
    </row>
    <row r="222" spans="1:8" ht="22.5" outlineLevel="1">
      <c r="A222" s="95"/>
      <c r="B222" s="95"/>
      <c r="C222" s="98">
        <v>4230</v>
      </c>
      <c r="D222" s="108" t="s">
        <v>60</v>
      </c>
      <c r="E222" s="150">
        <v>139700</v>
      </c>
      <c r="F222" s="134">
        <v>4000</v>
      </c>
      <c r="G222" s="134"/>
      <c r="H222" s="117">
        <f>E222+F222-G222</f>
        <v>143700</v>
      </c>
    </row>
    <row r="223" spans="1:8" ht="12.75" outlineLevel="1">
      <c r="A223" s="95"/>
      <c r="B223" s="95"/>
      <c r="C223" s="98"/>
      <c r="D223" s="108"/>
      <c r="E223" s="150"/>
      <c r="F223" s="134"/>
      <c r="G223" s="134"/>
      <c r="H223" s="117"/>
    </row>
    <row r="224" spans="1:8" ht="12.75" outlineLevel="1">
      <c r="A224" s="95"/>
      <c r="B224" s="95"/>
      <c r="C224" s="98">
        <v>4260</v>
      </c>
      <c r="D224" s="108" t="s">
        <v>13</v>
      </c>
      <c r="E224" s="150">
        <v>256190</v>
      </c>
      <c r="F224" s="134"/>
      <c r="G224" s="134">
        <f>10990+590</f>
        <v>11580</v>
      </c>
      <c r="H224" s="117">
        <f>E224+F224-G224</f>
        <v>244610</v>
      </c>
    </row>
    <row r="225" spans="1:8" ht="12.75" outlineLevel="1">
      <c r="A225" s="95"/>
      <c r="B225" s="95"/>
      <c r="C225" s="98"/>
      <c r="D225" s="108"/>
      <c r="E225" s="150"/>
      <c r="F225" s="134"/>
      <c r="G225" s="134"/>
      <c r="H225" s="117"/>
    </row>
    <row r="226" spans="1:8" ht="12.75" outlineLevel="1">
      <c r="A226" s="95"/>
      <c r="B226" s="95"/>
      <c r="C226" s="98">
        <v>4270</v>
      </c>
      <c r="D226" s="108" t="s">
        <v>14</v>
      </c>
      <c r="E226" s="150">
        <v>200900</v>
      </c>
      <c r="F226" s="134">
        <f>800+10500</f>
        <v>11300</v>
      </c>
      <c r="G226" s="134">
        <v>2219</v>
      </c>
      <c r="H226" s="117">
        <f>E226+F226-G226</f>
        <v>209981</v>
      </c>
    </row>
    <row r="227" spans="1:8" ht="12.75" outlineLevel="1">
      <c r="A227" s="95"/>
      <c r="B227" s="95"/>
      <c r="C227" s="98"/>
      <c r="D227" s="108"/>
      <c r="E227" s="150"/>
      <c r="F227" s="134"/>
      <c r="G227" s="134"/>
      <c r="H227" s="117"/>
    </row>
    <row r="228" spans="1:8" ht="12.75" outlineLevel="1">
      <c r="A228" s="95"/>
      <c r="B228" s="95"/>
      <c r="C228" s="98">
        <v>4280</v>
      </c>
      <c r="D228" s="108" t="s">
        <v>62</v>
      </c>
      <c r="E228" s="150">
        <v>12600</v>
      </c>
      <c r="F228" s="134">
        <v>2900</v>
      </c>
      <c r="G228" s="134"/>
      <c r="H228" s="117">
        <f>E228+F228-G228</f>
        <v>15500</v>
      </c>
    </row>
    <row r="229" spans="1:8" ht="12.75" outlineLevel="1">
      <c r="A229" s="95"/>
      <c r="B229" s="95"/>
      <c r="C229" s="98"/>
      <c r="D229" s="108"/>
      <c r="E229" s="150"/>
      <c r="F229" s="134"/>
      <c r="G229" s="134"/>
      <c r="H229" s="117"/>
    </row>
    <row r="230" spans="1:8" ht="12.75" outlineLevel="1">
      <c r="A230" s="95"/>
      <c r="B230" s="95"/>
      <c r="C230" s="98">
        <v>4300</v>
      </c>
      <c r="D230" s="108" t="s">
        <v>56</v>
      </c>
      <c r="E230" s="150">
        <v>387130</v>
      </c>
      <c r="F230" s="134"/>
      <c r="G230" s="134">
        <f>41000+1600</f>
        <v>42600</v>
      </c>
      <c r="H230" s="117">
        <f>E230+F230-G230</f>
        <v>344530</v>
      </c>
    </row>
    <row r="231" spans="1:8" ht="12.75" outlineLevel="1">
      <c r="A231" s="95"/>
      <c r="B231" s="95"/>
      <c r="C231" s="98"/>
      <c r="D231" s="108"/>
      <c r="E231" s="150"/>
      <c r="F231" s="134"/>
      <c r="G231" s="134"/>
      <c r="H231" s="117"/>
    </row>
    <row r="232" spans="1:8" ht="12.75" outlineLevel="1">
      <c r="A232" s="95"/>
      <c r="B232" s="95"/>
      <c r="C232" s="98">
        <v>4430</v>
      </c>
      <c r="D232" s="108" t="s">
        <v>16</v>
      </c>
      <c r="E232" s="150">
        <v>27520</v>
      </c>
      <c r="F232" s="134"/>
      <c r="G232" s="134">
        <v>1040</v>
      </c>
      <c r="H232" s="117">
        <f>E232+F232-G232</f>
        <v>26480</v>
      </c>
    </row>
    <row r="233" spans="1:8" ht="12.75" outlineLevel="1">
      <c r="A233" s="95"/>
      <c r="B233" s="95"/>
      <c r="C233" s="98"/>
      <c r="D233" s="108"/>
      <c r="E233" s="150"/>
      <c r="F233" s="134"/>
      <c r="G233" s="134"/>
      <c r="H233" s="117"/>
    </row>
    <row r="234" spans="1:8" ht="22.5" outlineLevel="1">
      <c r="A234" s="95"/>
      <c r="B234" s="95"/>
      <c r="C234" s="98">
        <v>4440</v>
      </c>
      <c r="D234" s="108" t="s">
        <v>17</v>
      </c>
      <c r="E234" s="150">
        <v>188080</v>
      </c>
      <c r="F234" s="134">
        <v>18660</v>
      </c>
      <c r="G234" s="134"/>
      <c r="H234" s="117">
        <f>E234+F234-G234</f>
        <v>206740</v>
      </c>
    </row>
    <row r="235" spans="1:8" ht="12.75" outlineLevel="1">
      <c r="A235" s="95"/>
      <c r="B235" s="95"/>
      <c r="C235" s="98"/>
      <c r="D235" s="108"/>
      <c r="E235" s="150"/>
      <c r="F235" s="134"/>
      <c r="G235" s="134"/>
      <c r="H235" s="117"/>
    </row>
    <row r="236" spans="1:8" ht="12.75" outlineLevel="1">
      <c r="A236" s="95"/>
      <c r="B236" s="95"/>
      <c r="C236" s="98">
        <v>4480</v>
      </c>
      <c r="D236" s="108" t="s">
        <v>18</v>
      </c>
      <c r="E236" s="150">
        <v>28600</v>
      </c>
      <c r="F236" s="134"/>
      <c r="G236" s="134">
        <v>56</v>
      </c>
      <c r="H236" s="117">
        <f>E236+F236-G236</f>
        <v>28544</v>
      </c>
    </row>
    <row r="237" spans="1:8" ht="12.75" outlineLevel="1">
      <c r="A237" s="95"/>
      <c r="B237" s="95"/>
      <c r="C237" s="98"/>
      <c r="D237" s="108"/>
      <c r="E237" s="150"/>
      <c r="F237" s="134"/>
      <c r="G237" s="134"/>
      <c r="H237" s="117"/>
    </row>
    <row r="238" spans="1:8" ht="22.5" outlineLevel="1">
      <c r="A238" s="78"/>
      <c r="B238" s="78"/>
      <c r="C238" s="79">
        <v>6050</v>
      </c>
      <c r="D238" s="110" t="s">
        <v>87</v>
      </c>
      <c r="E238" s="119">
        <v>97900</v>
      </c>
      <c r="F238" s="129"/>
      <c r="G238" s="129">
        <v>18</v>
      </c>
      <c r="H238" s="117">
        <f>E238+F238-G238</f>
        <v>97882</v>
      </c>
    </row>
    <row r="239" spans="1:8" ht="12.75" outlineLevel="1">
      <c r="A239" s="78"/>
      <c r="B239" s="78"/>
      <c r="C239" s="79"/>
      <c r="D239" s="110"/>
      <c r="E239" s="119"/>
      <c r="F239" s="129"/>
      <c r="G239" s="129"/>
      <c r="H239" s="117"/>
    </row>
    <row r="240" spans="1:8" ht="22.5" outlineLevel="1">
      <c r="A240" s="78"/>
      <c r="B240" s="78"/>
      <c r="C240" s="79">
        <v>6060</v>
      </c>
      <c r="D240" s="110" t="s">
        <v>89</v>
      </c>
      <c r="E240" s="119">
        <v>121805</v>
      </c>
      <c r="F240" s="129"/>
      <c r="G240" s="129">
        <f>900+6013</f>
        <v>6913</v>
      </c>
      <c r="H240" s="117">
        <f>E240+F240-G240</f>
        <v>114892</v>
      </c>
    </row>
    <row r="241" spans="1:8" ht="12.75" outlineLevel="1">
      <c r="A241" s="95"/>
      <c r="B241" s="95"/>
      <c r="C241" s="98"/>
      <c r="D241" s="108"/>
      <c r="E241" s="150"/>
      <c r="F241" s="134"/>
      <c r="G241" s="134"/>
      <c r="H241" s="117"/>
    </row>
    <row r="242" spans="1:8" s="65" customFormat="1" ht="12.75">
      <c r="A242" s="76"/>
      <c r="B242" s="76">
        <v>85203</v>
      </c>
      <c r="C242" s="77"/>
      <c r="D242" s="107" t="s">
        <v>109</v>
      </c>
      <c r="E242" s="122"/>
      <c r="F242" s="122">
        <f>SUM(F243:F248)</f>
        <v>7507</v>
      </c>
      <c r="G242" s="122">
        <f>SUM(G243:G248)</f>
        <v>607</v>
      </c>
      <c r="H242" s="117">
        <f>E242+F242-G242</f>
        <v>6900</v>
      </c>
    </row>
    <row r="243" spans="1:8" ht="12.75" outlineLevel="1">
      <c r="A243" s="95"/>
      <c r="B243" s="95"/>
      <c r="C243" s="98"/>
      <c r="D243" s="108"/>
      <c r="E243" s="150"/>
      <c r="F243" s="134"/>
      <c r="G243" s="134"/>
      <c r="H243" s="117"/>
    </row>
    <row r="244" spans="1:8" ht="12.75" outlineLevel="1">
      <c r="A244" s="95"/>
      <c r="B244" s="95"/>
      <c r="C244" s="98">
        <v>4210</v>
      </c>
      <c r="D244" s="108" t="s">
        <v>5</v>
      </c>
      <c r="E244" s="150">
        <v>48850</v>
      </c>
      <c r="F244" s="134">
        <f>607+900</f>
        <v>1507</v>
      </c>
      <c r="G244" s="134"/>
      <c r="H244" s="117">
        <f>E244+F244-G244</f>
        <v>50357</v>
      </c>
    </row>
    <row r="245" spans="1:8" ht="12.75" outlineLevel="1">
      <c r="A245" s="95"/>
      <c r="B245" s="95"/>
      <c r="C245" s="98"/>
      <c r="D245" s="108"/>
      <c r="E245" s="150"/>
      <c r="F245" s="134"/>
      <c r="G245" s="134"/>
      <c r="H245" s="117"/>
    </row>
    <row r="246" spans="1:8" ht="12.75" outlineLevel="1">
      <c r="A246" s="95"/>
      <c r="B246" s="95"/>
      <c r="C246" s="98">
        <v>4170</v>
      </c>
      <c r="D246" s="108" t="s">
        <v>93</v>
      </c>
      <c r="E246" s="150">
        <v>2800</v>
      </c>
      <c r="F246" s="134">
        <v>6000</v>
      </c>
      <c r="G246" s="134"/>
      <c r="H246" s="117">
        <v>8800</v>
      </c>
    </row>
    <row r="247" spans="1:8" ht="12.75" outlineLevel="1">
      <c r="A247" s="95"/>
      <c r="B247" s="95"/>
      <c r="C247" s="98"/>
      <c r="D247" s="108"/>
      <c r="E247" s="150"/>
      <c r="F247" s="134"/>
      <c r="G247" s="134"/>
      <c r="H247" s="117"/>
    </row>
    <row r="248" spans="1:8" ht="22.5" outlineLevel="1">
      <c r="A248" s="78"/>
      <c r="B248" s="78"/>
      <c r="C248" s="79">
        <v>6050</v>
      </c>
      <c r="D248" s="110" t="s">
        <v>87</v>
      </c>
      <c r="E248" s="119">
        <v>59120</v>
      </c>
      <c r="F248" s="129"/>
      <c r="G248" s="129">
        <v>607</v>
      </c>
      <c r="H248" s="117">
        <f>E248+F248-G248</f>
        <v>58513</v>
      </c>
    </row>
    <row r="249" spans="1:8" ht="12.75" outlineLevel="1">
      <c r="A249" s="78"/>
      <c r="B249" s="78"/>
      <c r="C249" s="79"/>
      <c r="D249" s="110"/>
      <c r="E249" s="119"/>
      <c r="F249" s="129"/>
      <c r="G249" s="129"/>
      <c r="H249" s="117"/>
    </row>
    <row r="250" spans="1:8" s="65" customFormat="1" ht="22.5">
      <c r="A250" s="76"/>
      <c r="B250" s="76">
        <v>85218</v>
      </c>
      <c r="C250" s="77"/>
      <c r="D250" s="107" t="s">
        <v>84</v>
      </c>
      <c r="E250" s="122"/>
      <c r="F250" s="133">
        <f>SUM(F251:F256)</f>
        <v>1529</v>
      </c>
      <c r="G250" s="133">
        <f>SUM(G251:G256)</f>
        <v>0</v>
      </c>
      <c r="H250" s="117">
        <f>E250+F250-G250</f>
        <v>1529</v>
      </c>
    </row>
    <row r="251" spans="1:8" ht="12.75" outlineLevel="1">
      <c r="A251" s="95"/>
      <c r="B251" s="95"/>
      <c r="C251" s="98"/>
      <c r="D251" s="108"/>
      <c r="E251" s="150"/>
      <c r="F251" s="134"/>
      <c r="G251" s="134"/>
      <c r="H251" s="117"/>
    </row>
    <row r="252" spans="1:8" ht="22.5" outlineLevel="1">
      <c r="A252" s="95"/>
      <c r="B252" s="95"/>
      <c r="C252" s="98">
        <v>4010</v>
      </c>
      <c r="D252" s="108" t="s">
        <v>9</v>
      </c>
      <c r="E252" s="150">
        <v>234333</v>
      </c>
      <c r="F252" s="134">
        <v>1273</v>
      </c>
      <c r="G252" s="134"/>
      <c r="H252" s="117">
        <f>E252+F252-G252</f>
        <v>235606</v>
      </c>
    </row>
    <row r="253" spans="1:8" ht="12.75" outlineLevel="1">
      <c r="A253" s="95"/>
      <c r="B253" s="95"/>
      <c r="C253" s="98"/>
      <c r="D253" s="108"/>
      <c r="E253" s="150"/>
      <c r="F253" s="134"/>
      <c r="G253" s="134"/>
      <c r="H253" s="117"/>
    </row>
    <row r="254" spans="1:8" ht="12.75" outlineLevel="1">
      <c r="A254" s="95"/>
      <c r="B254" s="95"/>
      <c r="C254" s="98">
        <v>4110</v>
      </c>
      <c r="D254" s="108" t="s">
        <v>11</v>
      </c>
      <c r="E254" s="150">
        <v>43424</v>
      </c>
      <c r="F254" s="134">
        <v>226</v>
      </c>
      <c r="G254" s="134"/>
      <c r="H254" s="117">
        <f>E254+F254-G254</f>
        <v>43650</v>
      </c>
    </row>
    <row r="255" spans="1:8" ht="12.75" outlineLevel="1">
      <c r="A255" s="95"/>
      <c r="B255" s="95"/>
      <c r="C255" s="98"/>
      <c r="D255" s="108"/>
      <c r="E255" s="150"/>
      <c r="F255" s="134"/>
      <c r="G255" s="134"/>
      <c r="H255" s="117"/>
    </row>
    <row r="256" spans="1:8" ht="12.75" outlineLevel="1">
      <c r="A256" s="95"/>
      <c r="B256" s="95"/>
      <c r="C256" s="98">
        <v>4120</v>
      </c>
      <c r="D256" s="108" t="s">
        <v>12</v>
      </c>
      <c r="E256" s="150">
        <v>6292</v>
      </c>
      <c r="F256" s="134">
        <v>30</v>
      </c>
      <c r="G256" s="134"/>
      <c r="H256" s="117">
        <f>E256+F256-G256</f>
        <v>6322</v>
      </c>
    </row>
    <row r="257" spans="1:8" ht="12.75" outlineLevel="1">
      <c r="A257" s="95"/>
      <c r="B257" s="95"/>
      <c r="C257" s="98"/>
      <c r="D257" s="108"/>
      <c r="E257" s="150"/>
      <c r="F257" s="134"/>
      <c r="G257" s="134"/>
      <c r="H257" s="117"/>
    </row>
    <row r="258" spans="1:8" s="65" customFormat="1" ht="22.5">
      <c r="A258" s="76"/>
      <c r="B258" s="76">
        <v>85233</v>
      </c>
      <c r="C258" s="77"/>
      <c r="D258" s="107" t="s">
        <v>116</v>
      </c>
      <c r="E258" s="122"/>
      <c r="F258" s="133">
        <f>SUM(F260:F262)</f>
        <v>0</v>
      </c>
      <c r="G258" s="133">
        <f>SUM(G260:G262)</f>
        <v>2510</v>
      </c>
      <c r="H258" s="154">
        <f>E258+F258-G258</f>
        <v>-2510</v>
      </c>
    </row>
    <row r="259" spans="1:8" s="65" customFormat="1" ht="12.75">
      <c r="A259" s="76"/>
      <c r="B259" s="76"/>
      <c r="C259" s="77"/>
      <c r="D259" s="107"/>
      <c r="E259" s="122"/>
      <c r="F259" s="133"/>
      <c r="G259" s="133"/>
      <c r="H259" s="154"/>
    </row>
    <row r="260" spans="1:8" s="155" customFormat="1" ht="12.75" outlineLevel="1">
      <c r="A260" s="156"/>
      <c r="B260" s="156"/>
      <c r="C260" s="157">
        <v>4300</v>
      </c>
      <c r="D260" s="108" t="s">
        <v>117</v>
      </c>
      <c r="E260" s="150">
        <v>2220</v>
      </c>
      <c r="F260" s="134"/>
      <c r="G260" s="134">
        <v>2220</v>
      </c>
      <c r="H260" s="154">
        <f>E260+F260-G260</f>
        <v>0</v>
      </c>
    </row>
    <row r="261" spans="1:8" s="155" customFormat="1" ht="12.75" outlineLevel="1">
      <c r="A261" s="156"/>
      <c r="B261" s="156"/>
      <c r="C261" s="157"/>
      <c r="D261" s="108"/>
      <c r="E261" s="150"/>
      <c r="F261" s="134"/>
      <c r="G261" s="134"/>
      <c r="H261" s="154"/>
    </row>
    <row r="262" spans="1:8" s="155" customFormat="1" ht="12.75" outlineLevel="1">
      <c r="A262" s="156"/>
      <c r="B262" s="156"/>
      <c r="C262" s="157">
        <v>4410</v>
      </c>
      <c r="D262" s="108" t="s">
        <v>15</v>
      </c>
      <c r="E262" s="150">
        <v>290</v>
      </c>
      <c r="F262" s="134"/>
      <c r="G262" s="134">
        <v>290</v>
      </c>
      <c r="H262" s="154">
        <f>E262+F262-G262</f>
        <v>0</v>
      </c>
    </row>
    <row r="263" spans="1:8" s="155" customFormat="1" ht="12.75" outlineLevel="2">
      <c r="A263" s="78"/>
      <c r="B263" s="78"/>
      <c r="C263" s="66"/>
      <c r="D263" s="110"/>
      <c r="E263" s="119"/>
      <c r="F263" s="129"/>
      <c r="G263" s="129"/>
      <c r="H263" s="154"/>
    </row>
    <row r="264" spans="1:8" s="64" customFormat="1" ht="22.5">
      <c r="A264" s="72">
        <v>853</v>
      </c>
      <c r="B264" s="72"/>
      <c r="C264" s="73"/>
      <c r="D264" s="109" t="s">
        <v>64</v>
      </c>
      <c r="E264" s="121">
        <f>E266</f>
        <v>0</v>
      </c>
      <c r="F264" s="121">
        <f>F266</f>
        <v>1075</v>
      </c>
      <c r="G264" s="121">
        <f>G266</f>
        <v>13231</v>
      </c>
      <c r="H264" s="117">
        <f>E264+F264-G264</f>
        <v>-12156</v>
      </c>
    </row>
    <row r="265" spans="1:8" ht="12.75" outlineLevel="1">
      <c r="A265" s="95"/>
      <c r="B265" s="95"/>
      <c r="C265" s="98"/>
      <c r="D265" s="108"/>
      <c r="E265" s="150"/>
      <c r="F265" s="134"/>
      <c r="G265" s="134"/>
      <c r="H265" s="117"/>
    </row>
    <row r="266" spans="1:8" s="89" customFormat="1" ht="12.75" outlineLevel="1">
      <c r="A266" s="88"/>
      <c r="B266" s="82">
        <v>85333</v>
      </c>
      <c r="C266" s="68"/>
      <c r="D266" s="112" t="s">
        <v>81</v>
      </c>
      <c r="E266" s="124"/>
      <c r="F266" s="124">
        <f>SUM(F268:F274)</f>
        <v>1075</v>
      </c>
      <c r="G266" s="124">
        <f>SUM(G268:G274)</f>
        <v>13231</v>
      </c>
      <c r="H266" s="117">
        <f>E266+F266-G266</f>
        <v>-12156</v>
      </c>
    </row>
    <row r="267" spans="1:8" s="89" customFormat="1" ht="12.75" outlineLevel="1">
      <c r="A267" s="88"/>
      <c r="B267" s="82"/>
      <c r="C267" s="68"/>
      <c r="D267" s="112"/>
      <c r="E267" s="124"/>
      <c r="F267" s="124"/>
      <c r="G267" s="124"/>
      <c r="H267" s="117"/>
    </row>
    <row r="268" spans="1:8" s="155" customFormat="1" ht="22.5" outlineLevel="2">
      <c r="A268" s="158"/>
      <c r="B268" s="158"/>
      <c r="C268" s="66">
        <v>4010</v>
      </c>
      <c r="D268" s="106" t="s">
        <v>9</v>
      </c>
      <c r="E268" s="119">
        <v>1093768</v>
      </c>
      <c r="F268" s="129"/>
      <c r="G268" s="129">
        <v>10921</v>
      </c>
      <c r="H268" s="154">
        <f>E268+F268-G268</f>
        <v>1082847</v>
      </c>
    </row>
    <row r="269" spans="1:8" s="155" customFormat="1" ht="12.75" outlineLevel="2">
      <c r="A269" s="158"/>
      <c r="B269" s="158"/>
      <c r="C269" s="66"/>
      <c r="D269" s="106"/>
      <c r="E269" s="119"/>
      <c r="F269" s="129"/>
      <c r="G269" s="129"/>
      <c r="H269" s="154"/>
    </row>
    <row r="270" spans="1:8" ht="12.75" outlineLevel="2">
      <c r="A270" s="88"/>
      <c r="B270" s="88"/>
      <c r="C270" s="100">
        <v>4280</v>
      </c>
      <c r="D270" s="106" t="s">
        <v>114</v>
      </c>
      <c r="E270" s="119"/>
      <c r="F270" s="129">
        <v>1075</v>
      </c>
      <c r="G270" s="129"/>
      <c r="H270" s="117">
        <f>E270+F270-G270</f>
        <v>1075</v>
      </c>
    </row>
    <row r="271" spans="1:8" ht="12.75" outlineLevel="2">
      <c r="A271" s="88"/>
      <c r="B271" s="88"/>
      <c r="C271" s="100"/>
      <c r="D271" s="106"/>
      <c r="E271" s="119"/>
      <c r="F271" s="129"/>
      <c r="G271" s="129"/>
      <c r="H271" s="117"/>
    </row>
    <row r="272" spans="1:8" ht="12.75" outlineLevel="2">
      <c r="A272" s="88"/>
      <c r="B272" s="88"/>
      <c r="C272" s="100">
        <v>4300</v>
      </c>
      <c r="D272" s="108" t="s">
        <v>63</v>
      </c>
      <c r="E272" s="119">
        <v>82000</v>
      </c>
      <c r="F272" s="129"/>
      <c r="G272" s="129">
        <v>1075</v>
      </c>
      <c r="H272" s="117">
        <f>E272+F272-G272</f>
        <v>80925</v>
      </c>
    </row>
    <row r="273" spans="1:8" ht="12.75" outlineLevel="2">
      <c r="A273" s="88"/>
      <c r="B273" s="88"/>
      <c r="C273" s="100"/>
      <c r="D273" s="108"/>
      <c r="E273" s="119"/>
      <c r="F273" s="129"/>
      <c r="G273" s="129"/>
      <c r="H273" s="117"/>
    </row>
    <row r="274" spans="1:8" s="155" customFormat="1" ht="22.5" outlineLevel="2">
      <c r="A274" s="78"/>
      <c r="B274" s="78"/>
      <c r="C274" s="66">
        <v>6060</v>
      </c>
      <c r="D274" s="110" t="s">
        <v>85</v>
      </c>
      <c r="E274" s="119">
        <v>45000</v>
      </c>
      <c r="F274" s="129"/>
      <c r="G274" s="129">
        <v>1235</v>
      </c>
      <c r="H274" s="154">
        <f>E274+F274-G274</f>
        <v>43765</v>
      </c>
    </row>
    <row r="275" spans="1:8" s="155" customFormat="1" ht="12.75" outlineLevel="2">
      <c r="A275" s="78"/>
      <c r="B275" s="78"/>
      <c r="C275" s="66"/>
      <c r="D275" s="110"/>
      <c r="E275" s="119"/>
      <c r="F275" s="129"/>
      <c r="G275" s="129"/>
      <c r="H275" s="154"/>
    </row>
    <row r="276" spans="1:8" s="64" customFormat="1" ht="22.5">
      <c r="A276" s="78" t="s">
        <v>4</v>
      </c>
      <c r="B276" s="78"/>
      <c r="C276" s="84"/>
      <c r="D276" s="113" t="s">
        <v>77</v>
      </c>
      <c r="E276" s="125">
        <f>E278+E284+E308+E322</f>
        <v>0</v>
      </c>
      <c r="F276" s="125">
        <f>F278+F284+F308+F322</f>
        <v>54167</v>
      </c>
      <c r="G276" s="125">
        <f>G278+G284+G308+G322</f>
        <v>157310</v>
      </c>
      <c r="H276" s="117">
        <f>E276+F276-G276</f>
        <v>-103143</v>
      </c>
    </row>
    <row r="277" spans="1:8" ht="12.75">
      <c r="A277" s="69"/>
      <c r="B277" s="69"/>
      <c r="C277" s="68"/>
      <c r="D277" s="106"/>
      <c r="E277" s="119"/>
      <c r="F277" s="129"/>
      <c r="G277" s="129"/>
      <c r="H277" s="117"/>
    </row>
    <row r="278" spans="1:8" s="65" customFormat="1" ht="12.75">
      <c r="A278" s="82"/>
      <c r="B278" s="82">
        <v>85401</v>
      </c>
      <c r="C278" s="83"/>
      <c r="D278" s="112" t="s">
        <v>78</v>
      </c>
      <c r="E278" s="124"/>
      <c r="F278" s="135">
        <f>SUM(F280:F283)</f>
        <v>1182</v>
      </c>
      <c r="G278" s="135">
        <f>SUM(G280:G283)</f>
        <v>5800</v>
      </c>
      <c r="H278" s="117">
        <f>E278+F278-G278</f>
        <v>-4618</v>
      </c>
    </row>
    <row r="279" spans="1:8" ht="12.75" outlineLevel="1">
      <c r="A279" s="69"/>
      <c r="B279" s="69"/>
      <c r="C279" s="68"/>
      <c r="D279" s="106"/>
      <c r="E279" s="119"/>
      <c r="F279" s="129"/>
      <c r="G279" s="129"/>
      <c r="H279" s="117"/>
    </row>
    <row r="280" spans="1:8" ht="22.5" outlineLevel="1">
      <c r="A280" s="88"/>
      <c r="B280" s="88"/>
      <c r="C280" s="100">
        <v>4010</v>
      </c>
      <c r="D280" s="106" t="s">
        <v>9</v>
      </c>
      <c r="E280" s="119">
        <v>121885</v>
      </c>
      <c r="F280" s="129">
        <v>1182</v>
      </c>
      <c r="G280" s="129"/>
      <c r="H280" s="117">
        <f>E280+F280-G280</f>
        <v>123067</v>
      </c>
    </row>
    <row r="281" spans="1:8" ht="12.75" outlineLevel="1">
      <c r="A281" s="88"/>
      <c r="B281" s="88"/>
      <c r="C281" s="100"/>
      <c r="D281" s="106"/>
      <c r="E281" s="119"/>
      <c r="F281" s="129"/>
      <c r="G281" s="129"/>
      <c r="H281" s="117"/>
    </row>
    <row r="282" spans="1:8" ht="12.75" outlineLevel="1">
      <c r="A282" s="88"/>
      <c r="B282" s="88"/>
      <c r="C282" s="100">
        <v>4220</v>
      </c>
      <c r="D282" s="106" t="s">
        <v>101</v>
      </c>
      <c r="E282" s="119">
        <v>13000</v>
      </c>
      <c r="F282" s="129"/>
      <c r="G282" s="129">
        <v>5800</v>
      </c>
      <c r="H282" s="117">
        <f>E282+F282-G282</f>
        <v>7200</v>
      </c>
    </row>
    <row r="283" spans="1:8" ht="12.75" outlineLevel="1">
      <c r="A283" s="88"/>
      <c r="B283" s="88"/>
      <c r="C283" s="100"/>
      <c r="D283" s="106"/>
      <c r="E283" s="119"/>
      <c r="F283" s="129"/>
      <c r="G283" s="129"/>
      <c r="H283" s="117"/>
    </row>
    <row r="284" spans="1:8" s="65" customFormat="1" ht="33.75">
      <c r="A284" s="82"/>
      <c r="B284" s="82">
        <v>85406</v>
      </c>
      <c r="C284" s="83"/>
      <c r="D284" s="112" t="s">
        <v>82</v>
      </c>
      <c r="E284" s="124"/>
      <c r="F284" s="135">
        <f>SUM(F286:F306)</f>
        <v>5085</v>
      </c>
      <c r="G284" s="135">
        <f>SUM(G286:G306)</f>
        <v>3928</v>
      </c>
      <c r="H284" s="117">
        <f>E284+F284-G284</f>
        <v>1157</v>
      </c>
    </row>
    <row r="285" spans="1:8" ht="12.75" outlineLevel="1">
      <c r="A285" s="69"/>
      <c r="B285" s="69"/>
      <c r="C285" s="68"/>
      <c r="D285" s="106"/>
      <c r="E285" s="119"/>
      <c r="F285" s="129"/>
      <c r="G285" s="129"/>
      <c r="H285" s="117"/>
    </row>
    <row r="286" spans="1:8" ht="22.5" outlineLevel="1">
      <c r="A286" s="88"/>
      <c r="B286" s="88"/>
      <c r="C286" s="100">
        <v>3020</v>
      </c>
      <c r="D286" s="106" t="s">
        <v>86</v>
      </c>
      <c r="E286" s="119">
        <v>6159</v>
      </c>
      <c r="F286" s="129"/>
      <c r="G286" s="129">
        <v>320</v>
      </c>
      <c r="H286" s="117">
        <f>E286+F286-G286</f>
        <v>5839</v>
      </c>
    </row>
    <row r="287" spans="1:8" ht="12.75" outlineLevel="1">
      <c r="A287" s="88"/>
      <c r="B287" s="88"/>
      <c r="C287" s="100"/>
      <c r="D287" s="106"/>
      <c r="E287" s="119"/>
      <c r="F287" s="129"/>
      <c r="G287" s="129"/>
      <c r="H287" s="117"/>
    </row>
    <row r="288" spans="1:8" ht="22.5" outlineLevel="1">
      <c r="A288" s="88"/>
      <c r="B288" s="88"/>
      <c r="C288" s="100">
        <v>4010</v>
      </c>
      <c r="D288" s="106" t="s">
        <v>9</v>
      </c>
      <c r="E288" s="119">
        <v>317042</v>
      </c>
      <c r="F288" s="129">
        <v>1689</v>
      </c>
      <c r="G288" s="129"/>
      <c r="H288" s="117">
        <f>E288+F288-G288</f>
        <v>318731</v>
      </c>
    </row>
    <row r="289" spans="1:8" ht="12.75" outlineLevel="1">
      <c r="A289" s="88"/>
      <c r="B289" s="88"/>
      <c r="C289" s="100"/>
      <c r="D289" s="106"/>
      <c r="E289" s="119"/>
      <c r="F289" s="129"/>
      <c r="G289" s="129"/>
      <c r="H289" s="117"/>
    </row>
    <row r="290" spans="1:8" ht="12.75" outlineLevel="1">
      <c r="A290" s="88"/>
      <c r="B290" s="88"/>
      <c r="C290" s="100">
        <v>4210</v>
      </c>
      <c r="D290" s="106" t="s">
        <v>5</v>
      </c>
      <c r="E290" s="119">
        <v>9330</v>
      </c>
      <c r="F290" s="129">
        <v>3396</v>
      </c>
      <c r="G290" s="129"/>
      <c r="H290" s="117">
        <f>E290+F290-G290</f>
        <v>12726</v>
      </c>
    </row>
    <row r="291" spans="1:8" ht="12.75" outlineLevel="1">
      <c r="A291" s="88"/>
      <c r="B291" s="88"/>
      <c r="C291" s="100"/>
      <c r="D291" s="106"/>
      <c r="E291" s="119"/>
      <c r="F291" s="129"/>
      <c r="G291" s="129"/>
      <c r="H291" s="117"/>
    </row>
    <row r="292" spans="1:8" ht="12.75" outlineLevel="1">
      <c r="A292" s="88"/>
      <c r="B292" s="88"/>
      <c r="C292" s="100">
        <v>4260</v>
      </c>
      <c r="D292" s="106" t="s">
        <v>13</v>
      </c>
      <c r="E292" s="119">
        <v>9500</v>
      </c>
      <c r="F292" s="129"/>
      <c r="G292" s="129">
        <v>2000</v>
      </c>
      <c r="H292" s="117">
        <f>E292+F292-G292</f>
        <v>7500</v>
      </c>
    </row>
    <row r="293" spans="1:8" ht="12.75" outlineLevel="1">
      <c r="A293" s="88"/>
      <c r="B293" s="88"/>
      <c r="C293" s="100"/>
      <c r="D293" s="106"/>
      <c r="E293" s="119"/>
      <c r="F293" s="129"/>
      <c r="G293" s="129"/>
      <c r="H293" s="117"/>
    </row>
    <row r="294" spans="1:8" ht="12.75" outlineLevel="1">
      <c r="A294" s="88"/>
      <c r="B294" s="88"/>
      <c r="C294" s="100">
        <v>4270</v>
      </c>
      <c r="D294" s="106" t="s">
        <v>14</v>
      </c>
      <c r="E294" s="119">
        <v>700</v>
      </c>
      <c r="F294" s="129"/>
      <c r="G294" s="129">
        <v>486</v>
      </c>
      <c r="H294" s="117">
        <f>E294+F294-G294</f>
        <v>214</v>
      </c>
    </row>
    <row r="295" spans="1:8" ht="12.75" outlineLevel="1">
      <c r="A295" s="88"/>
      <c r="B295" s="88"/>
      <c r="C295" s="100"/>
      <c r="D295" s="106"/>
      <c r="E295" s="119"/>
      <c r="F295" s="129"/>
      <c r="G295" s="129"/>
      <c r="H295" s="117"/>
    </row>
    <row r="296" spans="1:8" ht="12.75" outlineLevel="1">
      <c r="A296" s="88"/>
      <c r="B296" s="88"/>
      <c r="C296" s="100">
        <v>4280</v>
      </c>
      <c r="D296" s="106" t="s">
        <v>26</v>
      </c>
      <c r="E296" s="119">
        <v>275</v>
      </c>
      <c r="F296" s="129"/>
      <c r="G296" s="129">
        <v>95</v>
      </c>
      <c r="H296" s="117">
        <f>E296+F296-G296</f>
        <v>180</v>
      </c>
    </row>
    <row r="297" spans="1:8" ht="12.75" outlineLevel="1">
      <c r="A297" s="88"/>
      <c r="B297" s="88"/>
      <c r="C297" s="100"/>
      <c r="D297" s="106"/>
      <c r="E297" s="119"/>
      <c r="F297" s="129"/>
      <c r="G297" s="129"/>
      <c r="H297" s="117"/>
    </row>
    <row r="298" spans="1:8" ht="12.75" outlineLevel="1">
      <c r="A298" s="88"/>
      <c r="B298" s="88"/>
      <c r="C298" s="100">
        <v>4300</v>
      </c>
      <c r="D298" s="106" t="s">
        <v>22</v>
      </c>
      <c r="E298" s="119">
        <v>9007</v>
      </c>
      <c r="F298" s="129"/>
      <c r="G298" s="129">
        <v>150</v>
      </c>
      <c r="H298" s="117">
        <f>E298+F298-G298</f>
        <v>8857</v>
      </c>
    </row>
    <row r="299" spans="1:8" ht="12.75" outlineLevel="1">
      <c r="A299" s="88"/>
      <c r="B299" s="88"/>
      <c r="C299" s="100"/>
      <c r="D299" s="106"/>
      <c r="E299" s="119"/>
      <c r="F299" s="129"/>
      <c r="G299" s="129"/>
      <c r="H299" s="117"/>
    </row>
    <row r="300" spans="1:8" ht="22.5" outlineLevel="1">
      <c r="A300" s="88"/>
      <c r="B300" s="88"/>
      <c r="C300" s="100">
        <v>4350</v>
      </c>
      <c r="D300" s="106" t="s">
        <v>108</v>
      </c>
      <c r="E300" s="119">
        <v>600</v>
      </c>
      <c r="F300" s="129"/>
      <c r="G300" s="129">
        <v>100</v>
      </c>
      <c r="H300" s="117">
        <f>E300+F300-G300</f>
        <v>500</v>
      </c>
    </row>
    <row r="301" spans="1:8" ht="12.75" outlineLevel="1">
      <c r="A301" s="88"/>
      <c r="B301" s="88"/>
      <c r="C301" s="100"/>
      <c r="D301" s="106"/>
      <c r="E301" s="119"/>
      <c r="F301" s="129"/>
      <c r="G301" s="129"/>
      <c r="H301" s="117"/>
    </row>
    <row r="302" spans="1:8" ht="12.75" outlineLevel="1">
      <c r="A302" s="88"/>
      <c r="B302" s="88"/>
      <c r="C302" s="100">
        <v>4410</v>
      </c>
      <c r="D302" s="106" t="s">
        <v>15</v>
      </c>
      <c r="E302" s="119">
        <v>2850</v>
      </c>
      <c r="F302" s="129"/>
      <c r="G302" s="129">
        <v>646</v>
      </c>
      <c r="H302" s="117">
        <f>E302+F302-G302</f>
        <v>2204</v>
      </c>
    </row>
    <row r="303" spans="1:8" ht="12.75" outlineLevel="1">
      <c r="A303" s="88"/>
      <c r="B303" s="88"/>
      <c r="C303" s="100"/>
      <c r="D303" s="106"/>
      <c r="E303" s="119"/>
      <c r="F303" s="129"/>
      <c r="G303" s="129"/>
      <c r="H303" s="117"/>
    </row>
    <row r="304" spans="1:8" ht="12.75" outlineLevel="1">
      <c r="A304" s="88"/>
      <c r="B304" s="88"/>
      <c r="C304" s="100">
        <v>4430</v>
      </c>
      <c r="D304" s="106" t="s">
        <v>16</v>
      </c>
      <c r="E304" s="119">
        <v>200</v>
      </c>
      <c r="F304" s="129"/>
      <c r="G304" s="129">
        <v>85</v>
      </c>
      <c r="H304" s="117">
        <f>E304+F304-G304</f>
        <v>115</v>
      </c>
    </row>
    <row r="305" spans="1:8" ht="12.75" outlineLevel="1">
      <c r="A305" s="88"/>
      <c r="B305" s="88"/>
      <c r="C305" s="100"/>
      <c r="D305" s="106"/>
      <c r="E305" s="119"/>
      <c r="F305" s="129"/>
      <c r="G305" s="129"/>
      <c r="H305" s="117"/>
    </row>
    <row r="306" spans="1:8" ht="22.5" outlineLevel="1">
      <c r="A306" s="78"/>
      <c r="B306" s="78"/>
      <c r="C306" s="79">
        <v>6060</v>
      </c>
      <c r="D306" s="110" t="s">
        <v>89</v>
      </c>
      <c r="E306" s="119">
        <v>11500</v>
      </c>
      <c r="F306" s="129"/>
      <c r="G306" s="129">
        <v>46</v>
      </c>
      <c r="H306" s="117">
        <f>E306+F306-G306</f>
        <v>11454</v>
      </c>
    </row>
    <row r="307" spans="1:8" ht="12.75" outlineLevel="1">
      <c r="A307" s="78"/>
      <c r="B307" s="78"/>
      <c r="C307" s="79"/>
      <c r="D307" s="110"/>
      <c r="E307" s="119"/>
      <c r="F307" s="129"/>
      <c r="G307" s="129"/>
      <c r="H307" s="117"/>
    </row>
    <row r="308" spans="1:8" s="65" customFormat="1" ht="12.75">
      <c r="A308" s="82"/>
      <c r="B308" s="82">
        <v>85410</v>
      </c>
      <c r="C308" s="83"/>
      <c r="D308" s="112" t="s">
        <v>79</v>
      </c>
      <c r="E308" s="124"/>
      <c r="F308" s="124">
        <f>SUM(F310:F320)</f>
        <v>47800</v>
      </c>
      <c r="G308" s="124">
        <f>SUM(G310:G320)</f>
        <v>147242</v>
      </c>
      <c r="H308" s="117">
        <f>E308+F308-G308</f>
        <v>-99442</v>
      </c>
    </row>
    <row r="309" spans="1:8" ht="12.75" outlineLevel="1">
      <c r="A309" s="69"/>
      <c r="B309" s="69"/>
      <c r="C309" s="68"/>
      <c r="D309" s="106"/>
      <c r="E309" s="119"/>
      <c r="F309" s="129"/>
      <c r="G309" s="129"/>
      <c r="H309" s="117"/>
    </row>
    <row r="310" spans="1:8" ht="12.75" outlineLevel="1">
      <c r="A310" s="88"/>
      <c r="B310" s="88"/>
      <c r="C310" s="100">
        <v>4210</v>
      </c>
      <c r="D310" s="106" t="s">
        <v>5</v>
      </c>
      <c r="E310" s="119">
        <v>232800</v>
      </c>
      <c r="F310" s="129">
        <v>47540</v>
      </c>
      <c r="G310" s="129"/>
      <c r="H310" s="117">
        <f>E310+F310-G310</f>
        <v>280340</v>
      </c>
    </row>
    <row r="311" spans="1:8" ht="12.75" outlineLevel="1">
      <c r="A311" s="88"/>
      <c r="B311" s="88"/>
      <c r="C311" s="100"/>
      <c r="D311" s="106"/>
      <c r="E311" s="119"/>
      <c r="F311" s="129"/>
      <c r="G311" s="129"/>
      <c r="H311" s="117"/>
    </row>
    <row r="312" spans="1:8" ht="12.75" outlineLevel="1">
      <c r="A312" s="88"/>
      <c r="B312" s="88"/>
      <c r="C312" s="100">
        <v>4260</v>
      </c>
      <c r="D312" s="106" t="s">
        <v>13</v>
      </c>
      <c r="E312" s="119">
        <v>41280</v>
      </c>
      <c r="F312" s="129"/>
      <c r="G312" s="129">
        <v>4000</v>
      </c>
      <c r="H312" s="117">
        <f>E312+F312-G312</f>
        <v>37280</v>
      </c>
    </row>
    <row r="313" spans="1:8" ht="12.75" outlineLevel="1">
      <c r="A313" s="88"/>
      <c r="B313" s="88"/>
      <c r="C313" s="100"/>
      <c r="D313" s="106"/>
      <c r="E313" s="119"/>
      <c r="F313" s="129"/>
      <c r="G313" s="129"/>
      <c r="H313" s="117"/>
    </row>
    <row r="314" spans="1:8" ht="12.75" outlineLevel="1">
      <c r="A314" s="88"/>
      <c r="B314" s="88"/>
      <c r="C314" s="100">
        <v>4300</v>
      </c>
      <c r="D314" s="106" t="s">
        <v>22</v>
      </c>
      <c r="E314" s="119">
        <v>15600</v>
      </c>
      <c r="F314" s="129"/>
      <c r="G314" s="129">
        <v>8000</v>
      </c>
      <c r="H314" s="117">
        <f>E314+F314-G314</f>
        <v>7600</v>
      </c>
    </row>
    <row r="315" spans="1:8" ht="12.75" outlineLevel="1">
      <c r="A315" s="88"/>
      <c r="B315" s="88"/>
      <c r="C315" s="100"/>
      <c r="D315" s="106"/>
      <c r="E315" s="119"/>
      <c r="F315" s="129"/>
      <c r="G315" s="129"/>
      <c r="H315" s="117"/>
    </row>
    <row r="316" spans="1:8" ht="22.5" outlineLevel="1">
      <c r="A316" s="88"/>
      <c r="B316" s="88"/>
      <c r="C316" s="100">
        <v>4440</v>
      </c>
      <c r="D316" s="106" t="s">
        <v>17</v>
      </c>
      <c r="E316" s="119">
        <v>19680</v>
      </c>
      <c r="F316" s="129">
        <v>260</v>
      </c>
      <c r="G316" s="129"/>
      <c r="H316" s="117">
        <f>E316+F316-G316</f>
        <v>19940</v>
      </c>
    </row>
    <row r="317" spans="1:8" ht="12.75">
      <c r="A317" s="78"/>
      <c r="B317" s="78"/>
      <c r="C317" s="79"/>
      <c r="D317" s="110"/>
      <c r="E317" s="119"/>
      <c r="F317" s="129"/>
      <c r="G317" s="129"/>
      <c r="H317" s="117"/>
    </row>
    <row r="318" spans="1:8" ht="22.5">
      <c r="A318" s="78"/>
      <c r="B318" s="78"/>
      <c r="C318" s="79">
        <v>6058</v>
      </c>
      <c r="D318" s="110" t="s">
        <v>87</v>
      </c>
      <c r="E318" s="119">
        <v>136696</v>
      </c>
      <c r="F318" s="129"/>
      <c r="G318" s="129">
        <v>112702</v>
      </c>
      <c r="H318" s="117">
        <f>E318+F318-G318</f>
        <v>23994</v>
      </c>
    </row>
    <row r="319" spans="1:8" ht="12.75">
      <c r="A319" s="78"/>
      <c r="B319" s="78"/>
      <c r="C319" s="79"/>
      <c r="D319" s="110"/>
      <c r="E319" s="119"/>
      <c r="F319" s="129"/>
      <c r="G319" s="129"/>
      <c r="H319" s="117"/>
    </row>
    <row r="320" spans="1:8" ht="22.5">
      <c r="A320" s="78"/>
      <c r="B320" s="78"/>
      <c r="C320" s="79">
        <v>6059</v>
      </c>
      <c r="D320" s="110" t="s">
        <v>87</v>
      </c>
      <c r="E320" s="119">
        <v>27339</v>
      </c>
      <c r="F320" s="129"/>
      <c r="G320" s="129">
        <v>22540</v>
      </c>
      <c r="H320" s="117">
        <f>E320+F320-G320</f>
        <v>4799</v>
      </c>
    </row>
    <row r="321" spans="1:8" ht="12.75">
      <c r="A321" s="78"/>
      <c r="B321" s="78"/>
      <c r="C321" s="79"/>
      <c r="D321" s="110"/>
      <c r="E321" s="119"/>
      <c r="F321" s="129"/>
      <c r="G321" s="129"/>
      <c r="H321" s="117"/>
    </row>
    <row r="322" spans="1:8" s="65" customFormat="1" ht="22.5">
      <c r="A322" s="82"/>
      <c r="B322" s="82">
        <v>85446</v>
      </c>
      <c r="C322" s="83"/>
      <c r="D322" s="112" t="s">
        <v>75</v>
      </c>
      <c r="E322" s="126"/>
      <c r="F322" s="138">
        <f>SUM(F324:F326)</f>
        <v>100</v>
      </c>
      <c r="G322" s="138">
        <f>SUM(G324:G326)</f>
        <v>340</v>
      </c>
      <c r="H322" s="117">
        <f>E322+F322-G322</f>
        <v>-240</v>
      </c>
    </row>
    <row r="323" spans="1:8" s="65" customFormat="1" ht="12.75" outlineLevel="1">
      <c r="A323" s="82"/>
      <c r="B323" s="82"/>
      <c r="C323" s="83"/>
      <c r="D323" s="112"/>
      <c r="E323" s="127"/>
      <c r="F323" s="141"/>
      <c r="G323" s="141"/>
      <c r="H323" s="117"/>
    </row>
    <row r="324" spans="1:8" ht="12.75" outlineLevel="1">
      <c r="A324" s="69"/>
      <c r="B324" s="69"/>
      <c r="C324" s="68">
        <v>4300</v>
      </c>
      <c r="D324" s="106" t="s">
        <v>22</v>
      </c>
      <c r="E324" s="151">
        <v>2110</v>
      </c>
      <c r="F324" s="137"/>
      <c r="G324" s="137">
        <v>340</v>
      </c>
      <c r="H324" s="117">
        <f>E324+F324-G324</f>
        <v>1770</v>
      </c>
    </row>
    <row r="325" spans="1:8" ht="12.75" outlineLevel="1">
      <c r="A325" s="88"/>
      <c r="B325" s="88"/>
      <c r="C325" s="100"/>
      <c r="D325" s="106"/>
      <c r="E325" s="151"/>
      <c r="F325" s="137"/>
      <c r="G325" s="137"/>
      <c r="H325" s="117"/>
    </row>
    <row r="326" spans="1:8" ht="12.75" outlineLevel="1">
      <c r="A326" s="88"/>
      <c r="B326" s="88"/>
      <c r="C326" s="100">
        <v>4410</v>
      </c>
      <c r="D326" s="106" t="s">
        <v>15</v>
      </c>
      <c r="E326" s="151">
        <v>0</v>
      </c>
      <c r="F326" s="137">
        <v>100</v>
      </c>
      <c r="G326" s="137"/>
      <c r="H326" s="117">
        <f>E326+F326-G326</f>
        <v>100</v>
      </c>
    </row>
    <row r="327" spans="1:8" ht="12.75" outlineLevel="1">
      <c r="A327" s="88"/>
      <c r="B327" s="88"/>
      <c r="C327" s="100"/>
      <c r="D327" s="106"/>
      <c r="E327" s="151"/>
      <c r="F327" s="137"/>
      <c r="G327" s="137"/>
      <c r="H327" s="117"/>
    </row>
    <row r="328" spans="1:8" s="155" customFormat="1" ht="22.5">
      <c r="A328" s="72">
        <v>921</v>
      </c>
      <c r="B328" s="72"/>
      <c r="C328" s="73"/>
      <c r="D328" s="109" t="s">
        <v>115</v>
      </c>
      <c r="E328" s="121">
        <f>SUM(E330)</f>
        <v>0</v>
      </c>
      <c r="F328" s="121">
        <f>SUM(F330)</f>
        <v>0</v>
      </c>
      <c r="G328" s="121">
        <f>SUM(G330)</f>
        <v>301</v>
      </c>
      <c r="H328" s="154">
        <f>E328+F328-G328</f>
        <v>-301</v>
      </c>
    </row>
    <row r="329" spans="1:8" s="155" customFormat="1" ht="12.75">
      <c r="A329" s="72"/>
      <c r="B329" s="72"/>
      <c r="C329" s="73"/>
      <c r="D329" s="109"/>
      <c r="E329" s="121"/>
      <c r="F329" s="121"/>
      <c r="G329" s="121"/>
      <c r="H329" s="154"/>
    </row>
    <row r="330" spans="1:8" s="89" customFormat="1" ht="12.75" outlineLevel="1">
      <c r="A330" s="76"/>
      <c r="B330" s="76">
        <v>92195</v>
      </c>
      <c r="C330" s="77"/>
      <c r="D330" s="107" t="s">
        <v>27</v>
      </c>
      <c r="E330" s="122"/>
      <c r="F330" s="122">
        <f>SUM(F332:F332)</f>
        <v>0</v>
      </c>
      <c r="G330" s="122">
        <f>SUM(G332:G332)</f>
        <v>301</v>
      </c>
      <c r="H330" s="142">
        <f>E330+F330-G330</f>
        <v>-301</v>
      </c>
    </row>
    <row r="331" spans="1:8" s="89" customFormat="1" ht="12.75" outlineLevel="2">
      <c r="A331" s="76"/>
      <c r="B331" s="76"/>
      <c r="C331" s="77"/>
      <c r="D331" s="107"/>
      <c r="E331" s="122"/>
      <c r="F331" s="133"/>
      <c r="G331" s="133"/>
      <c r="H331" s="117"/>
    </row>
    <row r="332" spans="1:8" ht="12.75" outlineLevel="2">
      <c r="A332" s="95"/>
      <c r="B332" s="95"/>
      <c r="C332" s="98">
        <v>4210</v>
      </c>
      <c r="D332" s="108" t="s">
        <v>5</v>
      </c>
      <c r="E332" s="150">
        <v>23389</v>
      </c>
      <c r="F332" s="134"/>
      <c r="G332" s="134">
        <v>301</v>
      </c>
      <c r="H332" s="117">
        <f>E332+F332-G332</f>
        <v>23088</v>
      </c>
    </row>
    <row r="333" spans="1:8" ht="12.75">
      <c r="A333" s="95"/>
      <c r="B333" s="95"/>
      <c r="C333" s="98"/>
      <c r="D333" s="108"/>
      <c r="E333" s="150"/>
      <c r="F333" s="134"/>
      <c r="G333" s="134"/>
      <c r="H333" s="117"/>
    </row>
    <row r="334" spans="1:8" s="92" customFormat="1" ht="12.75">
      <c r="A334" s="78"/>
      <c r="B334" s="78"/>
      <c r="C334" s="84"/>
      <c r="D334" s="113" t="s">
        <v>29</v>
      </c>
      <c r="E334" s="125">
        <f>E9+E41+E47+E77+E264+E198+E83+E276+E328</f>
        <v>0</v>
      </c>
      <c r="F334" s="125">
        <f>F9+F41+F47+F77+F264+F198+F83+F276+F328</f>
        <v>302536</v>
      </c>
      <c r="G334" s="125">
        <f>G9+G41+G47+G77+G264+G198+G83+G276+G328</f>
        <v>1549810</v>
      </c>
      <c r="H334" s="148">
        <f>E334+F334-G334</f>
        <v>-1247274</v>
      </c>
    </row>
    <row r="335" spans="1:7" s="92" customFormat="1" ht="12.75">
      <c r="A335" s="78"/>
      <c r="B335" s="78"/>
      <c r="C335" s="84"/>
      <c r="D335" s="113"/>
      <c r="E335" s="125"/>
      <c r="F335" s="136"/>
      <c r="G335" s="136"/>
    </row>
  </sheetData>
  <printOptions/>
  <pageMargins left="0.75" right="0.75" top="0.5" bottom="0.27" header="0.5" footer="0.34"/>
  <pageSetup horizontalDpi="600" verticalDpi="600" orientation="portrait" paperSize="9" scale="90" r:id="rId1"/>
  <headerFooter alignWithMargins="0">
    <oddFooter>&amp;C&amp;P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39"/>
  <sheetViews>
    <sheetView workbookViewId="0" topLeftCell="A1">
      <selection activeCell="A1" sqref="A1"/>
    </sheetView>
  </sheetViews>
  <sheetFormatPr defaultColWidth="9.00390625" defaultRowHeight="12.75"/>
  <cols>
    <col min="1" max="1" width="8.25390625" style="0" customWidth="1"/>
    <col min="2" max="2" width="23.625" style="0" customWidth="1"/>
    <col min="5" max="5" width="9.00390625" style="0" bestFit="1" customWidth="1"/>
    <col min="6" max="6" width="9.625" style="0" bestFit="1" customWidth="1"/>
    <col min="7" max="7" width="16.125" style="58" customWidth="1"/>
  </cols>
  <sheetData>
    <row r="1" spans="1:7" ht="15">
      <c r="A1" s="63" t="s">
        <v>52</v>
      </c>
      <c r="B1" s="21"/>
      <c r="C1" s="1"/>
      <c r="D1" s="1"/>
      <c r="E1" s="1"/>
      <c r="F1" s="3"/>
      <c r="G1" s="47"/>
    </row>
    <row r="2" spans="1:7" ht="15.75" thickBot="1">
      <c r="A2" s="35"/>
      <c r="B2" s="20"/>
      <c r="C2" s="2"/>
      <c r="D2" s="2"/>
      <c r="E2" s="2"/>
      <c r="F2" s="4"/>
      <c r="G2" s="48"/>
    </row>
    <row r="3" spans="1:7" ht="63">
      <c r="A3" s="36" t="s">
        <v>33</v>
      </c>
      <c r="B3" s="22" t="s">
        <v>32</v>
      </c>
      <c r="C3" s="8" t="s">
        <v>35</v>
      </c>
      <c r="D3" s="8" t="s">
        <v>9</v>
      </c>
      <c r="E3" s="8" t="s">
        <v>11</v>
      </c>
      <c r="F3" s="8" t="s">
        <v>12</v>
      </c>
      <c r="G3" s="49" t="s">
        <v>34</v>
      </c>
    </row>
    <row r="4" spans="1:7" ht="16.5" thickBot="1">
      <c r="A4" s="37"/>
      <c r="B4" s="32"/>
      <c r="C4" s="9"/>
      <c r="D4" s="10"/>
      <c r="E4" s="10"/>
      <c r="F4" s="10"/>
      <c r="G4" s="50"/>
    </row>
    <row r="5" spans="1:7" ht="30">
      <c r="A5" s="38">
        <v>600</v>
      </c>
      <c r="B5" s="62" t="s">
        <v>6</v>
      </c>
      <c r="C5" s="11"/>
      <c r="D5" s="12"/>
      <c r="E5" s="12"/>
      <c r="F5" s="12"/>
      <c r="G5" s="51"/>
    </row>
    <row r="6" spans="1:7" ht="15.75">
      <c r="A6" s="38"/>
      <c r="B6" s="62"/>
      <c r="C6" s="11"/>
      <c r="D6" s="12"/>
      <c r="E6" s="12"/>
      <c r="F6" s="12"/>
      <c r="G6" s="51"/>
    </row>
    <row r="7" spans="1:7" ht="28.5">
      <c r="A7" s="39">
        <v>60014</v>
      </c>
      <c r="B7" s="23" t="s">
        <v>7</v>
      </c>
      <c r="C7" s="13">
        <v>390000</v>
      </c>
      <c r="D7" s="12">
        <v>7800</v>
      </c>
      <c r="E7" s="12">
        <f>D7*17.88%</f>
        <v>1394.6399999999999</v>
      </c>
      <c r="F7" s="12">
        <f>D7*2.45%</f>
        <v>191.1</v>
      </c>
      <c r="G7" s="51">
        <f>SUM(D7:F7)</f>
        <v>9385.74</v>
      </c>
    </row>
    <row r="8" spans="1:7" ht="15.75">
      <c r="A8" s="40"/>
      <c r="B8" s="24"/>
      <c r="C8" s="13"/>
      <c r="D8" s="12"/>
      <c r="E8" s="12"/>
      <c r="F8" s="12"/>
      <c r="G8" s="51"/>
    </row>
    <row r="9" spans="1:7" ht="30">
      <c r="A9" s="38">
        <v>750</v>
      </c>
      <c r="B9" s="62" t="s">
        <v>23</v>
      </c>
      <c r="C9" s="14"/>
      <c r="D9" s="12"/>
      <c r="E9" s="12"/>
      <c r="F9" s="12"/>
      <c r="G9" s="51"/>
    </row>
    <row r="10" spans="1:7" ht="15.75">
      <c r="A10" s="40"/>
      <c r="B10" s="25"/>
      <c r="C10" s="15"/>
      <c r="D10" s="12"/>
      <c r="E10" s="12"/>
      <c r="F10" s="12"/>
      <c r="G10" s="51"/>
    </row>
    <row r="11" spans="1:7" ht="15.75">
      <c r="A11" s="39">
        <v>75011</v>
      </c>
      <c r="B11" s="23" t="s">
        <v>24</v>
      </c>
      <c r="C11" s="16">
        <v>130500</v>
      </c>
      <c r="D11" s="12">
        <v>2610</v>
      </c>
      <c r="E11" s="12">
        <f>D11*17.88%</f>
        <v>466.66799999999995</v>
      </c>
      <c r="F11" s="12">
        <f>D11*2.45%</f>
        <v>63.945</v>
      </c>
      <c r="G11" s="51">
        <f>SUM(D11:F11)</f>
        <v>3140.6130000000003</v>
      </c>
    </row>
    <row r="12" spans="1:7" ht="15.75">
      <c r="A12" s="40"/>
      <c r="B12" s="24"/>
      <c r="C12" s="13"/>
      <c r="D12" s="12"/>
      <c r="E12" s="12"/>
      <c r="F12" s="12"/>
      <c r="G12" s="51"/>
    </row>
    <row r="13" spans="1:7" ht="15.75">
      <c r="A13" s="39">
        <v>75020</v>
      </c>
      <c r="B13" s="23" t="s">
        <v>25</v>
      </c>
      <c r="C13" s="17">
        <v>2006000</v>
      </c>
      <c r="D13" s="12">
        <v>40120</v>
      </c>
      <c r="E13" s="12">
        <f>D13*17.88%</f>
        <v>7173.455999999999</v>
      </c>
      <c r="F13" s="12">
        <f>D13*2.45%</f>
        <v>982.94</v>
      </c>
      <c r="G13" s="51">
        <f>SUM(D13:F13)</f>
        <v>48276.396</v>
      </c>
    </row>
    <row r="14" spans="1:7" ht="15.75">
      <c r="A14" s="39"/>
      <c r="B14" s="23"/>
      <c r="C14" s="17"/>
      <c r="D14" s="12"/>
      <c r="E14" s="12"/>
      <c r="F14" s="12"/>
      <c r="G14" s="51"/>
    </row>
    <row r="15" spans="1:7" ht="30">
      <c r="A15" s="39">
        <v>801</v>
      </c>
      <c r="B15" s="62" t="s">
        <v>53</v>
      </c>
      <c r="C15" s="17"/>
      <c r="D15" s="12"/>
      <c r="E15" s="12"/>
      <c r="F15" s="12"/>
      <c r="G15" s="51"/>
    </row>
    <row r="16" spans="1:7" ht="15.75">
      <c r="A16" s="39"/>
      <c r="B16" s="33"/>
      <c r="C16" s="17"/>
      <c r="D16" s="12"/>
      <c r="E16" s="12"/>
      <c r="F16" s="12"/>
      <c r="G16" s="51"/>
    </row>
    <row r="17" spans="1:7" ht="15.75">
      <c r="A17" s="39"/>
      <c r="B17" s="24" t="s">
        <v>36</v>
      </c>
      <c r="C17" s="13">
        <v>88759</v>
      </c>
      <c r="D17" s="12"/>
      <c r="E17" s="12">
        <f>D17*17.88%</f>
        <v>0</v>
      </c>
      <c r="F17" s="12">
        <f>D17*2.45%</f>
        <v>0</v>
      </c>
      <c r="G17" s="51">
        <f>SUM(D17:F17)</f>
        <v>0</v>
      </c>
    </row>
    <row r="18" spans="1:7" ht="15.75">
      <c r="A18" s="39"/>
      <c r="B18" s="24" t="s">
        <v>37</v>
      </c>
      <c r="C18" s="13">
        <v>290040</v>
      </c>
      <c r="D18" s="12"/>
      <c r="E18" s="12">
        <f>D18*17.88%</f>
        <v>0</v>
      </c>
      <c r="F18" s="12">
        <f>D18*2.45%</f>
        <v>0</v>
      </c>
      <c r="G18" s="51">
        <f>SUM(D18:F18)</f>
        <v>0</v>
      </c>
    </row>
    <row r="19" spans="1:7" ht="28.5">
      <c r="A19" s="41">
        <v>80132</v>
      </c>
      <c r="B19" s="26" t="s">
        <v>39</v>
      </c>
      <c r="C19" s="17">
        <v>19560</v>
      </c>
      <c r="D19" s="12"/>
      <c r="E19" s="12">
        <f>D19*17.88%</f>
        <v>0</v>
      </c>
      <c r="F19" s="12">
        <f>D19*2.45%</f>
        <v>0</v>
      </c>
      <c r="G19" s="51">
        <f>SUM(D19:F19)</f>
        <v>0</v>
      </c>
    </row>
    <row r="20" spans="1:7" ht="54.75" customHeight="1">
      <c r="A20" s="39">
        <v>80195</v>
      </c>
      <c r="B20" s="24" t="s">
        <v>38</v>
      </c>
      <c r="C20" s="13">
        <v>67741</v>
      </c>
      <c r="D20" s="12">
        <v>560</v>
      </c>
      <c r="E20" s="12">
        <f>D20*17.88%</f>
        <v>100.12799999999999</v>
      </c>
      <c r="F20" s="12">
        <f>D20*2.45%</f>
        <v>13.72</v>
      </c>
      <c r="G20" s="51">
        <f>SUM(D20:F20)</f>
        <v>673.848</v>
      </c>
    </row>
    <row r="21" spans="1:7" ht="15.75">
      <c r="A21" s="40"/>
      <c r="B21" s="24"/>
      <c r="C21" s="13"/>
      <c r="D21" s="12"/>
      <c r="E21" s="12"/>
      <c r="F21" s="12"/>
      <c r="G21" s="51"/>
    </row>
    <row r="22" spans="1:7" ht="15.75">
      <c r="A22" s="42">
        <v>833</v>
      </c>
      <c r="B22" s="61" t="s">
        <v>54</v>
      </c>
      <c r="C22" s="12"/>
      <c r="D22" s="12"/>
      <c r="E22" s="12"/>
      <c r="F22" s="6"/>
      <c r="G22" s="52"/>
    </row>
    <row r="23" spans="1:7" ht="15">
      <c r="A23" s="42"/>
      <c r="B23" s="27"/>
      <c r="C23" s="12"/>
      <c r="D23" s="12"/>
      <c r="E23" s="12"/>
      <c r="F23" s="6"/>
      <c r="G23" s="52"/>
    </row>
    <row r="24" spans="1:7" ht="28.5">
      <c r="A24" s="43">
        <v>85301</v>
      </c>
      <c r="B24" s="24" t="s">
        <v>40</v>
      </c>
      <c r="C24" s="12"/>
      <c r="D24" s="12"/>
      <c r="E24" s="12"/>
      <c r="F24" s="6" t="s">
        <v>41</v>
      </c>
      <c r="G24" s="53">
        <v>9370</v>
      </c>
    </row>
    <row r="25" spans="1:7" ht="15">
      <c r="A25" s="43"/>
      <c r="B25" s="24"/>
      <c r="C25" s="12"/>
      <c r="D25" s="12"/>
      <c r="E25" s="12"/>
      <c r="F25" s="6"/>
      <c r="G25" s="52"/>
    </row>
    <row r="26" spans="1:7" ht="15.75">
      <c r="A26" s="43">
        <v>85302</v>
      </c>
      <c r="B26" s="24" t="s">
        <v>42</v>
      </c>
      <c r="C26" s="13">
        <v>4423400</v>
      </c>
      <c r="D26" s="12">
        <v>88468</v>
      </c>
      <c r="E26" s="12">
        <f>D26*17.88%</f>
        <v>15818.078399999999</v>
      </c>
      <c r="F26" s="12">
        <f>D26*2.45%</f>
        <v>2167.466</v>
      </c>
      <c r="G26" s="51">
        <f>SUM(D26:F26)</f>
        <v>106453.5444</v>
      </c>
    </row>
    <row r="27" spans="1:7" ht="15">
      <c r="A27" s="44"/>
      <c r="B27" s="34"/>
      <c r="C27" s="12"/>
      <c r="D27" s="12"/>
      <c r="E27" s="12"/>
      <c r="F27" s="6"/>
      <c r="G27" s="52"/>
    </row>
    <row r="28" spans="1:7" ht="15.75">
      <c r="A28" s="43">
        <v>85318</v>
      </c>
      <c r="B28" s="24" t="s">
        <v>43</v>
      </c>
      <c r="C28" s="13">
        <v>210800</v>
      </c>
      <c r="D28" s="12">
        <v>4216</v>
      </c>
      <c r="E28" s="12">
        <f>D28*17.88%</f>
        <v>753.8208</v>
      </c>
      <c r="F28" s="12">
        <f>D28*2.45%</f>
        <v>103.292</v>
      </c>
      <c r="G28" s="51">
        <f>SUM(D28:F28)</f>
        <v>5073.1128</v>
      </c>
    </row>
    <row r="29" spans="1:7" ht="15.75">
      <c r="A29" s="45">
        <v>85320</v>
      </c>
      <c r="B29" s="28" t="s">
        <v>44</v>
      </c>
      <c r="C29" s="13">
        <v>28100</v>
      </c>
      <c r="D29" s="12">
        <v>562</v>
      </c>
      <c r="E29" s="12">
        <f>D29*17.88%</f>
        <v>100.48559999999999</v>
      </c>
      <c r="F29" s="12">
        <f>D29*2.45%</f>
        <v>13.769</v>
      </c>
      <c r="G29" s="51">
        <f>SUM(D29:F29)</f>
        <v>676.2546</v>
      </c>
    </row>
    <row r="30" spans="1:7" ht="42.75">
      <c r="A30" s="45">
        <v>85321</v>
      </c>
      <c r="B30" s="29" t="s">
        <v>45</v>
      </c>
      <c r="C30" s="12">
        <v>15900</v>
      </c>
      <c r="D30" s="12">
        <v>318</v>
      </c>
      <c r="E30" s="12">
        <f>D30*17.88%</f>
        <v>56.858399999999996</v>
      </c>
      <c r="F30" s="12">
        <f>D30*2.45%</f>
        <v>7.791</v>
      </c>
      <c r="G30" s="51">
        <f>SUM(D30:F30)</f>
        <v>382.6494</v>
      </c>
    </row>
    <row r="31" spans="1:7" ht="16.5" thickBot="1">
      <c r="A31" s="45">
        <v>85333</v>
      </c>
      <c r="B31" s="28" t="s">
        <v>46</v>
      </c>
      <c r="C31" s="13">
        <v>488810</v>
      </c>
      <c r="D31" s="12">
        <v>9776</v>
      </c>
      <c r="E31" s="12">
        <f>D31*17.88%</f>
        <v>1747.9488</v>
      </c>
      <c r="F31" s="12">
        <f>D31*2.45%</f>
        <v>239.512</v>
      </c>
      <c r="G31" s="51">
        <f>SUM(D31:F31)</f>
        <v>11763.4608</v>
      </c>
    </row>
    <row r="32" spans="1:7" ht="15">
      <c r="A32" s="36"/>
      <c r="B32" s="30"/>
      <c r="C32" s="18"/>
      <c r="D32" s="18"/>
      <c r="E32" s="18"/>
      <c r="F32" s="19"/>
      <c r="G32" s="54"/>
    </row>
    <row r="33" spans="1:7" ht="45">
      <c r="A33" s="60">
        <v>854</v>
      </c>
      <c r="B33" s="59" t="s">
        <v>55</v>
      </c>
      <c r="C33" s="12"/>
      <c r="D33" s="12"/>
      <c r="E33" s="12"/>
      <c r="F33" s="6"/>
      <c r="G33" s="55"/>
    </row>
    <row r="34" spans="1:7" ht="15.75">
      <c r="A34" s="45">
        <v>85401</v>
      </c>
      <c r="B34" s="28" t="s">
        <v>48</v>
      </c>
      <c r="C34" s="5">
        <v>45965</v>
      </c>
      <c r="D34" s="12"/>
      <c r="E34" s="12">
        <f>D34*17.88%</f>
        <v>0</v>
      </c>
      <c r="F34" s="12">
        <f>D34*2.45%</f>
        <v>0</v>
      </c>
      <c r="G34" s="56">
        <f>SUM(D34:F34)</f>
        <v>0</v>
      </c>
    </row>
    <row r="35" spans="1:7" ht="15.75">
      <c r="A35" s="45">
        <v>85406</v>
      </c>
      <c r="B35" s="28" t="s">
        <v>49</v>
      </c>
      <c r="C35" s="12">
        <v>35784</v>
      </c>
      <c r="D35" s="12"/>
      <c r="E35" s="12">
        <f>D35*17.88%</f>
        <v>0</v>
      </c>
      <c r="F35" s="12">
        <f>D35*2.45%</f>
        <v>0</v>
      </c>
      <c r="G35" s="56">
        <f>SUM(D35:F35)</f>
        <v>0</v>
      </c>
    </row>
    <row r="36" spans="1:7" ht="15.75">
      <c r="A36" s="45">
        <v>85410</v>
      </c>
      <c r="B36" s="28" t="s">
        <v>50</v>
      </c>
      <c r="C36" s="12">
        <v>97048</v>
      </c>
      <c r="D36" s="12"/>
      <c r="E36" s="12">
        <f>D36*17.88%</f>
        <v>0</v>
      </c>
      <c r="F36" s="12">
        <f>D36*2.45%</f>
        <v>0</v>
      </c>
      <c r="G36" s="56">
        <f>SUM(D36:F36)</f>
        <v>0</v>
      </c>
    </row>
    <row r="37" spans="1:7" ht="15">
      <c r="A37" s="45"/>
      <c r="B37" s="28"/>
      <c r="C37" s="12"/>
      <c r="D37" s="5"/>
      <c r="E37" s="5"/>
      <c r="F37" s="7"/>
      <c r="G37" s="55"/>
    </row>
    <row r="38" spans="1:7" ht="16.5" thickBot="1">
      <c r="A38" s="46"/>
      <c r="B38" s="31" t="s">
        <v>47</v>
      </c>
      <c r="C38" s="10">
        <f>SUM(C7:C36)</f>
        <v>8338407</v>
      </c>
      <c r="D38" s="10">
        <f>SUM(D7:D36)</f>
        <v>154430</v>
      </c>
      <c r="E38" s="10">
        <f>SUM(E7:E36)</f>
        <v>27612.084</v>
      </c>
      <c r="F38" s="10">
        <f>SUM(F7:F36)</f>
        <v>3783.5350000000003</v>
      </c>
      <c r="G38" s="57">
        <f>SUM(G5:G37)</f>
        <v>195195.61899999998</v>
      </c>
    </row>
    <row r="39" spans="1:7" ht="15">
      <c r="A39" s="35"/>
      <c r="B39" s="20"/>
      <c r="C39" s="2"/>
      <c r="D39" s="2"/>
      <c r="E39" s="2"/>
      <c r="F39" s="4"/>
      <c r="G39" s="48"/>
    </row>
  </sheetData>
  <printOptions/>
  <pageMargins left="0.75" right="0.75" top="1" bottom="1" header="0.5" footer="0.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danuta_jablonska</cp:lastModifiedBy>
  <cp:lastPrinted>2005-12-14T14:23:15Z</cp:lastPrinted>
  <dcterms:created xsi:type="dcterms:W3CDTF">2002-09-13T05:51:01Z</dcterms:created>
  <dcterms:modified xsi:type="dcterms:W3CDTF">2006-01-02T10:05:06Z</dcterms:modified>
  <cp:category/>
  <cp:version/>
  <cp:contentType/>
  <cp:contentStatus/>
</cp:coreProperties>
</file>