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'Arkusz1'!$A$1:$U$80</definedName>
  </definedNames>
  <calcPr fullCalcOnLoad="1"/>
</workbook>
</file>

<file path=xl/sharedStrings.xml><?xml version="1.0" encoding="utf-8"?>
<sst xmlns="http://schemas.openxmlformats.org/spreadsheetml/2006/main" count="147" uniqueCount="121">
  <si>
    <t>Cel i zadania rzeczowe</t>
  </si>
  <si>
    <t>Dział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</si>
  <si>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</si>
  <si>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</si>
  <si>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</si>
  <si>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</si>
  <si>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</si>
  <si>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</si>
  <si>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</si>
  <si>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</si>
  <si>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 xml:space="preserve">w tysiącach złotych </t>
  </si>
  <si>
    <t>DPS- wszystkie</t>
  </si>
  <si>
    <t>2002-2006</t>
  </si>
  <si>
    <t>Ochrona środowiska</t>
  </si>
  <si>
    <t>i następne</t>
  </si>
  <si>
    <t xml:space="preserve">Instalacja systemu alarmowego p.poż  przyzywowego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</si>
  <si>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</si>
  <si>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</si>
  <si>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</si>
  <si>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</si>
  <si>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</si>
  <si>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</si>
  <si>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</si>
  <si>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</si>
  <si>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</si>
  <si>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Prace termomodernizac. - wymiana elewacji ,</t>
  </si>
  <si>
    <t>Prace termomodernizac. - wymiana elewacji , kotłownie,</t>
  </si>
  <si>
    <t xml:space="preserve">Montaż wind </t>
  </si>
  <si>
    <t xml:space="preserve">Program  naprawczy </t>
  </si>
  <si>
    <t>S.P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</si>
  <si>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</si>
  <si>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</si>
  <si>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</si>
  <si>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</si>
  <si>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</si>
  <si>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</si>
  <si>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</si>
  <si>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</si>
  <si>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 xml:space="preserve">Budynek  w Chełmży -ul.Szewska,  Hallera </t>
  </si>
  <si>
    <t>2006-</t>
  </si>
  <si>
    <t>F. celowe,inne-stan  w  uchwały  z  28.10.04</t>
  </si>
  <si>
    <t xml:space="preserve">zakup  licencji programów </t>
  </si>
  <si>
    <t>PCPR</t>
  </si>
  <si>
    <t xml:space="preserve"> PROGRAM INWESTYCYJNY NA LATA  2005-2007</t>
  </si>
  <si>
    <t xml:space="preserve">1.Budowa  chodników </t>
  </si>
  <si>
    <t>PZD</t>
  </si>
  <si>
    <t>2000- 2007</t>
  </si>
  <si>
    <t>2000-2007</t>
  </si>
  <si>
    <t>2004-2007</t>
  </si>
  <si>
    <t xml:space="preserve">rezerwa  inwestycyjna </t>
  </si>
  <si>
    <t xml:space="preserve">2. Droga  Zarośla  Cienkie </t>
  </si>
  <si>
    <t>Prace termomodernizac. - wymiana poszycia  dachowego ,docieplanie ,</t>
  </si>
  <si>
    <t xml:space="preserve">Zespół  Szkół   w  Chełmży </t>
  </si>
  <si>
    <t>zakup  samochodów i  urządzeń  dla  PZD</t>
  </si>
  <si>
    <t>2005-2008</t>
  </si>
  <si>
    <t>Budowa łącznika w Z.Sz.w Chełmży</t>
  </si>
  <si>
    <t xml:space="preserve">Z.Sz. CKU  Gronowo </t>
  </si>
  <si>
    <t xml:space="preserve">zakup   dla  PPP  w  Chełmży </t>
  </si>
  <si>
    <t xml:space="preserve">PPP  w  Chełmży </t>
  </si>
  <si>
    <t xml:space="preserve">Zespół  Szkół .C.K.U  w  Gronowie </t>
  </si>
  <si>
    <t>801  , 854</t>
  </si>
  <si>
    <t xml:space="preserve">zakup  sprzętu  na  potrzeby  obrony  cywilnej </t>
  </si>
  <si>
    <t xml:space="preserve">Z.Sz CKU  Gronowo </t>
  </si>
  <si>
    <t>DPS  W.Dobrzejewice</t>
  </si>
  <si>
    <t>zakup sprzętu  inf. licencji programów ,serwera</t>
  </si>
  <si>
    <t>S.P.</t>
  </si>
  <si>
    <t>DPS  Pigża</t>
  </si>
  <si>
    <t>Załącznik nr 16 do Uchwały Rady  Powiatu Toruńskiego</t>
  </si>
  <si>
    <t xml:space="preserve">z dnia 9.02.2005 w  sprawie   Budżetu Powiatu Toruńskiego na rok 2005 </t>
  </si>
  <si>
    <t xml:space="preserve">zakup  samochodu  służbowego </t>
  </si>
  <si>
    <t xml:space="preserve">PUP </t>
  </si>
  <si>
    <t xml:space="preserve">monitoring </t>
  </si>
  <si>
    <t xml:space="preserve">Z.Sz.S. w Chełmży </t>
  </si>
  <si>
    <t xml:space="preserve"> 3. Modernizacja  drogi  powiatowej nr  2016 -  Łubianka -Kończewice</t>
  </si>
  <si>
    <t xml:space="preserve">4.Przebudowa  drogi  powiatowej  nr  2021 Świerczynki- Ostaszewo  </t>
  </si>
  <si>
    <t xml:space="preserve">5. Przebudowa  drogi  powiatowej  nr  2010  Turzno -  Rogówko -  Lubicz  Dolny 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</si>
  <si>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</si>
  <si>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</si>
  <si>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</si>
  <si>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</si>
  <si>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oraz  budżetu państwa</t>
  </si>
  <si>
    <t>F. celowe-własne ,inne</t>
  </si>
  <si>
    <t xml:space="preserve">zakup   samochodu  8 osobowego  </t>
  </si>
  <si>
    <t xml:space="preserve">Szkoła  w  Chełmży </t>
  </si>
  <si>
    <t xml:space="preserve">Zakup   sprzętu  komp. dla   szkoły  muzycznej  w  Chełmży </t>
  </si>
  <si>
    <t xml:space="preserve">Zakup   sprzętu  komp. dla  zespołu  ekonomicznego szkół   w  Chełmży </t>
  </si>
  <si>
    <t xml:space="preserve">Zakup   sprzętu  komp. dla  zespołu  ekonomicznego szkoły  w  Gronowie   </t>
  </si>
  <si>
    <t xml:space="preserve">Z.Sz.CKU w Gronowie </t>
  </si>
  <si>
    <t xml:space="preserve">Zakup   sprzętu  komp. dla  DPS  Wielka  Nieszawka  </t>
  </si>
  <si>
    <t xml:space="preserve">DPS  Wielka  Nieszawka </t>
  </si>
  <si>
    <t>Termoizolacja  -  wymiana  stolarki  okiennej  i  drzwiowej  budynku  domu  pomocy  społecznej</t>
  </si>
  <si>
    <t xml:space="preserve">DPS  Pigża </t>
  </si>
  <si>
    <t xml:space="preserve">Termoizolacja  -  wymiana  stolarki  okiennej  i  drzwiowej   obiektu  szkoły </t>
  </si>
  <si>
    <t>Z.Sz.S.  w  Chełmży</t>
  </si>
  <si>
    <t xml:space="preserve">Termoizolacja   dachu na  budynku  nr  62 </t>
  </si>
  <si>
    <t xml:space="preserve">DPS  Browina </t>
  </si>
  <si>
    <t>Termoizolacja  budynków  mieszkalnych  nr   1  i  2   domu  pomocy  społecznej</t>
  </si>
  <si>
    <t xml:space="preserve">Wymiana  stolarki  i  prace  dociepleniowe  w  DPS  Wielka  Nieszawka </t>
  </si>
  <si>
    <t xml:space="preserve">Termoizolacja   dachu   na  budynku    domu  pomocy  społecznej </t>
  </si>
  <si>
    <t xml:space="preserve">Z.Sz.CKU  w  Gronowie </t>
  </si>
  <si>
    <t xml:space="preserve">DPS Dobrzejewice-  O.Osiek </t>
  </si>
  <si>
    <t xml:space="preserve">Zakup  kosiarek </t>
  </si>
  <si>
    <t xml:space="preserve">Zakup  2  urządzeń  do  macerowania  pieluch  i  materiałów  jednorazowego  użytku </t>
  </si>
  <si>
    <t xml:space="preserve">Zakup   sprzętu  komp.i dla  Z.Sz. w  Chełmży oraz  kserokopiarki </t>
  </si>
  <si>
    <t xml:space="preserve">Zakup   sprzętu  komp. dla  POW  w  Głuchowie  </t>
  </si>
  <si>
    <t xml:space="preserve">POW Głuchowo </t>
  </si>
  <si>
    <t>istalacja  przyzywowa</t>
  </si>
  <si>
    <t xml:space="preserve">dwie  zmywarki  przemysłowe </t>
  </si>
  <si>
    <t>2005.</t>
  </si>
  <si>
    <t>852.</t>
  </si>
  <si>
    <t xml:space="preserve">samochód dla  potrzeb  niepełnosprawnych  z  udziałem  PFRON </t>
  </si>
  <si>
    <t xml:space="preserve">DPS  Dobrzejewice </t>
  </si>
  <si>
    <t>DPS Dobrzejewice-kapitalny  remont  sanitariatów w  dziale  w  Osieku (ośrodek  wsparcia),  montaż  drzwi  .</t>
  </si>
  <si>
    <t>Poprawa  dostepności   kształcenia mieszkańców  regionu .</t>
  </si>
  <si>
    <t xml:space="preserve">Termoizolacja - wymiana  okien  w   bud.  Internatu   szkoły </t>
  </si>
  <si>
    <t xml:space="preserve">Poprawa  dostępności   kształcenia mieszkańców  regionu -  termoizolacja  dachu  w  bud.  Internatu  w  Gronowie oraz  instalacja c.o  finansowana  z  dotacji  celowej (  kontrakt ) </t>
  </si>
  <si>
    <t xml:space="preserve">wyposażenie , garaż ,wyposażenie  kuchni </t>
  </si>
  <si>
    <t xml:space="preserve">DPS Dobrzejewice-  nowe  pomieszczenia  mieszkalne,  INNE  PRACE  INWESTYCYJNE </t>
  </si>
  <si>
    <t>6.</t>
  </si>
  <si>
    <t>.2005</t>
  </si>
  <si>
    <t xml:space="preserve">zmiana  na  dzień  28.12.2005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</si>
</sst>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7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sz val="5"/>
      <name val="Arial CE"/>
      <family val="2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2" fontId="6" fillId="0" borderId="0" xfId="0" applyNumberFormat="1" applyFont="1" applyAlignment="1">
      <alignment shrinkToFi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65" fontId="2" fillId="0" borderId="6" xfId="0" applyNumberFormat="1" applyFont="1" applyBorder="1" applyAlignment="1">
      <alignment shrinkToFit="1"/>
    </xf>
    <xf numFmtId="164" fontId="2" fillId="0" borderId="11" xfId="0" applyNumberFormat="1" applyFont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shrinkToFit="1"/>
    </xf>
    <xf numFmtId="164" fontId="6" fillId="0" borderId="3" xfId="0" applyNumberFormat="1" applyFont="1" applyFill="1" applyBorder="1" applyAlignment="1">
      <alignment shrinkToFit="1"/>
    </xf>
    <xf numFmtId="1" fontId="4" fillId="0" borderId="15" xfId="0" applyNumberFormat="1" applyFont="1" applyBorder="1" applyAlignment="1">
      <alignment shrinkToFit="1"/>
    </xf>
    <xf numFmtId="164" fontId="6" fillId="0" borderId="11" xfId="0" applyNumberFormat="1" applyFont="1" applyFill="1" applyBorder="1" applyAlignment="1">
      <alignment shrinkToFit="1"/>
    </xf>
    <xf numFmtId="164" fontId="6" fillId="2" borderId="11" xfId="0" applyNumberFormat="1" applyFont="1" applyFill="1" applyBorder="1" applyAlignment="1">
      <alignment shrinkToFit="1"/>
    </xf>
    <xf numFmtId="164" fontId="9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3" xfId="0" applyNumberFormat="1" applyFont="1" applyBorder="1" applyAlignment="1">
      <alignment shrinkToFit="1"/>
    </xf>
    <xf numFmtId="16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6" fillId="0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shrinkToFit="1"/>
    </xf>
    <xf numFmtId="165" fontId="6" fillId="0" borderId="3" xfId="0" applyNumberFormat="1" applyFont="1" applyFill="1" applyBorder="1" applyAlignment="1">
      <alignment shrinkToFit="1"/>
    </xf>
    <xf numFmtId="165" fontId="6" fillId="0" borderId="3" xfId="0" applyNumberFormat="1" applyFont="1" applyBorder="1" applyAlignment="1">
      <alignment shrinkToFit="1"/>
    </xf>
    <xf numFmtId="165" fontId="6" fillId="2" borderId="12" xfId="0" applyNumberFormat="1" applyFont="1" applyFill="1" applyBorder="1" applyAlignment="1">
      <alignment shrinkToFi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1" fontId="6" fillId="2" borderId="16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shrinkToFit="1"/>
    </xf>
    <xf numFmtId="165" fontId="6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wrapText="1"/>
    </xf>
    <xf numFmtId="165" fontId="6" fillId="2" borderId="12" xfId="0" applyNumberFormat="1" applyFont="1" applyFill="1" applyBorder="1" applyAlignment="1">
      <alignment shrinkToFit="1"/>
    </xf>
    <xf numFmtId="1" fontId="2" fillId="2" borderId="16" xfId="0" applyNumberFormat="1" applyFont="1" applyFill="1" applyBorder="1" applyAlignment="1">
      <alignment shrinkToFit="1"/>
    </xf>
    <xf numFmtId="1" fontId="2" fillId="2" borderId="12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5" fontId="11" fillId="2" borderId="11" xfId="0" applyNumberFormat="1" applyFont="1" applyFill="1" applyBorder="1" applyAlignment="1">
      <alignment shrinkToFit="1"/>
    </xf>
    <xf numFmtId="165" fontId="2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 shrinkToFit="1"/>
    </xf>
    <xf numFmtId="165" fontId="6" fillId="2" borderId="11" xfId="0" applyNumberFormat="1" applyFont="1" applyFill="1" applyBorder="1" applyAlignment="1">
      <alignment wrapText="1"/>
    </xf>
    <xf numFmtId="164" fontId="1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 wrapText="1"/>
    </xf>
    <xf numFmtId="165" fontId="6" fillId="0" borderId="3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wrapText="1"/>
    </xf>
    <xf numFmtId="165" fontId="11" fillId="0" borderId="6" xfId="0" applyNumberFormat="1" applyFont="1" applyBorder="1" applyAlignment="1">
      <alignment/>
    </xf>
    <xf numFmtId="165" fontId="11" fillId="2" borderId="11" xfId="0" applyNumberFormat="1" applyFont="1" applyFill="1" applyBorder="1" applyAlignment="1">
      <alignment/>
    </xf>
    <xf numFmtId="165" fontId="11" fillId="0" borderId="3" xfId="0" applyNumberFormat="1" applyFont="1" applyBorder="1" applyAlignment="1">
      <alignment/>
    </xf>
    <xf numFmtId="165" fontId="11" fillId="0" borderId="3" xfId="0" applyNumberFormat="1" applyFont="1" applyBorder="1" applyAlignment="1">
      <alignment shrinkToFit="1"/>
    </xf>
    <xf numFmtId="165" fontId="16" fillId="0" borderId="0" xfId="0" applyNumberFormat="1" applyFont="1" applyAlignment="1">
      <alignment/>
    </xf>
    <xf numFmtId="165" fontId="16" fillId="2" borderId="11" xfId="0" applyNumberFormat="1" applyFont="1" applyFill="1" applyBorder="1" applyAlignment="1">
      <alignment/>
    </xf>
    <xf numFmtId="165" fontId="4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5" fontId="9" fillId="0" borderId="3" xfId="0" applyNumberFormat="1" applyFont="1" applyBorder="1" applyAlignment="1">
      <alignment wrapText="1"/>
    </xf>
    <xf numFmtId="165" fontId="11" fillId="0" borderId="0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165" fontId="11" fillId="0" borderId="1" xfId="0" applyNumberFormat="1" applyFont="1" applyBorder="1" applyAlignment="1">
      <alignment/>
    </xf>
    <xf numFmtId="165" fontId="11" fillId="2" borderId="16" xfId="0" applyNumberFormat="1" applyFont="1" applyFill="1" applyBorder="1" applyAlignment="1">
      <alignment/>
    </xf>
    <xf numFmtId="165" fontId="11" fillId="2" borderId="12" xfId="0" applyNumberFormat="1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5" fontId="16" fillId="0" borderId="11" xfId="0" applyNumberFormat="1" applyFont="1" applyBorder="1" applyAlignment="1">
      <alignment/>
    </xf>
    <xf numFmtId="165" fontId="16" fillId="2" borderId="11" xfId="0" applyNumberFormat="1" applyFont="1" applyFill="1" applyBorder="1" applyAlignment="1">
      <alignment shrinkToFit="1"/>
    </xf>
    <xf numFmtId="165" fontId="11" fillId="2" borderId="11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1" fontId="11" fillId="0" borderId="3" xfId="0" applyNumberFormat="1" applyFont="1" applyBorder="1" applyAlignment="1">
      <alignment shrinkToFit="1"/>
    </xf>
    <xf numFmtId="1" fontId="11" fillId="0" borderId="4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64" fontId="16" fillId="0" borderId="3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164" fontId="16" fillId="0" borderId="11" xfId="0" applyNumberFormat="1" applyFont="1" applyFill="1" applyBorder="1" applyAlignment="1">
      <alignment shrinkToFit="1"/>
    </xf>
    <xf numFmtId="2" fontId="16" fillId="0" borderId="3" xfId="0" applyNumberFormat="1" applyFont="1" applyBorder="1" applyAlignment="1">
      <alignment shrinkToFit="1"/>
    </xf>
    <xf numFmtId="164" fontId="11" fillId="0" borderId="11" xfId="0" applyNumberFormat="1" applyFont="1" applyBorder="1" applyAlignment="1">
      <alignment shrinkToFit="1"/>
    </xf>
    <xf numFmtId="164" fontId="16" fillId="0" borderId="11" xfId="0" applyNumberFormat="1" applyFont="1" applyBorder="1" applyAlignment="1">
      <alignment/>
    </xf>
    <xf numFmtId="165" fontId="16" fillId="0" borderId="3" xfId="0" applyNumberFormat="1" applyFont="1" applyBorder="1" applyAlignment="1">
      <alignment/>
    </xf>
    <xf numFmtId="2" fontId="16" fillId="0" borderId="3" xfId="0" applyNumberFormat="1" applyFont="1" applyBorder="1" applyAlignment="1">
      <alignment wrapText="1"/>
    </xf>
    <xf numFmtId="164" fontId="11" fillId="0" borderId="9" xfId="0" applyNumberFormat="1" applyFont="1" applyBorder="1" applyAlignment="1">
      <alignment shrinkToFit="1"/>
    </xf>
    <xf numFmtId="2" fontId="11" fillId="0" borderId="0" xfId="0" applyNumberFormat="1" applyFont="1" applyAlignment="1">
      <alignment/>
    </xf>
    <xf numFmtId="165" fontId="9" fillId="2" borderId="11" xfId="0" applyNumberFormat="1" applyFont="1" applyFill="1" applyBorder="1" applyAlignment="1">
      <alignment/>
    </xf>
    <xf numFmtId="1" fontId="6" fillId="2" borderId="17" xfId="0" applyNumberFormat="1" applyFont="1" applyFill="1" applyBorder="1" applyAlignment="1">
      <alignment shrinkToFit="1"/>
    </xf>
    <xf numFmtId="2" fontId="11" fillId="0" borderId="16" xfId="0" applyNumberFormat="1" applyFont="1" applyBorder="1" applyAlignment="1">
      <alignment horizontal="center" wrapText="1" shrinkToFit="1"/>
    </xf>
    <xf numFmtId="2" fontId="11" fillId="0" borderId="11" xfId="0" applyNumberFormat="1" applyFont="1" applyBorder="1" applyAlignment="1">
      <alignment horizontal="center" wrapText="1" shrinkToFit="1"/>
    </xf>
    <xf numFmtId="2" fontId="11" fillId="0" borderId="12" xfId="0" applyNumberFormat="1" applyFont="1" applyBorder="1" applyAlignment="1">
      <alignment horizontal="center" wrapText="1" shrinkToFit="1"/>
    </xf>
    <xf numFmtId="164" fontId="3" fillId="0" borderId="18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shrinkToFit="1"/>
    </xf>
    <xf numFmtId="1" fontId="3" fillId="2" borderId="12" xfId="0" applyNumberFormat="1" applyFont="1" applyFill="1" applyBorder="1" applyAlignment="1">
      <alignment horizontal="center" shrinkToFit="1"/>
    </xf>
    <xf numFmtId="1" fontId="3" fillId="0" borderId="16" xfId="0" applyNumberFormat="1" applyFont="1" applyBorder="1" applyAlignment="1">
      <alignment horizontal="center" shrinkToFit="1"/>
    </xf>
    <xf numFmtId="1" fontId="3" fillId="0" borderId="12" xfId="0" applyNumberFormat="1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1.875" style="9" customWidth="1"/>
    <col min="2" max="2" width="15.00390625" style="17" customWidth="1"/>
    <col min="3" max="3" width="8.75390625" style="4" customWidth="1"/>
    <col min="4" max="4" width="3.875" style="6" customWidth="1"/>
    <col min="5" max="5" width="5.125" style="19" customWidth="1"/>
    <col min="6" max="6" width="6.625" style="4" customWidth="1"/>
    <col min="7" max="7" width="5.75390625" style="1" customWidth="1"/>
    <col min="8" max="8" width="5.375" style="169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88" customWidth="1"/>
    <col min="15" max="15" width="7.00390625" style="4" customWidth="1"/>
    <col min="16" max="16" width="9.125" style="4" bestFit="1" customWidth="1"/>
    <col min="17" max="17" width="7.25390625" style="4" customWidth="1"/>
    <col min="18" max="18" width="5.375" style="6" customWidth="1"/>
    <col min="19" max="19" width="8.00390625" style="67" bestFit="1" customWidth="1"/>
    <col min="20" max="20" width="6.375" style="4" customWidth="1"/>
    <col min="21" max="21" width="4.375" style="206" customWidth="1"/>
    <col min="22" max="16384" width="9.125" style="10" customWidth="1"/>
  </cols>
  <sheetData>
    <row r="1" spans="1:21" ht="15">
      <c r="A1" s="52"/>
      <c r="B1" s="75"/>
      <c r="C1" s="53"/>
      <c r="D1" s="54"/>
      <c r="E1" s="72" t="s">
        <v>67</v>
      </c>
      <c r="F1" s="53"/>
      <c r="G1" s="55"/>
      <c r="H1" s="182"/>
      <c r="I1" s="55"/>
      <c r="J1" s="55"/>
      <c r="K1" s="55"/>
      <c r="L1" s="55"/>
      <c r="M1" s="55"/>
      <c r="N1" s="80"/>
      <c r="O1" s="53"/>
      <c r="P1" s="53"/>
      <c r="Q1" s="53"/>
      <c r="R1" s="54"/>
      <c r="S1" s="65"/>
      <c r="T1" s="53"/>
      <c r="U1" s="191"/>
    </row>
    <row r="2" spans="1:21" ht="15">
      <c r="A2" s="52"/>
      <c r="B2" s="75"/>
      <c r="C2" s="53"/>
      <c r="D2" s="54"/>
      <c r="E2" s="72" t="s">
        <v>68</v>
      </c>
      <c r="F2" s="53"/>
      <c r="G2" s="55"/>
      <c r="H2" s="182"/>
      <c r="I2" s="55"/>
      <c r="J2" s="55"/>
      <c r="K2" s="55"/>
      <c r="L2" s="55"/>
      <c r="M2" s="55"/>
      <c r="N2" s="80"/>
      <c r="O2" s="53"/>
      <c r="P2" s="53"/>
      <c r="Q2" s="53"/>
      <c r="R2" s="54"/>
      <c r="S2" s="65"/>
      <c r="T2" s="53"/>
      <c r="U2" s="191"/>
    </row>
    <row r="3" spans="1:21" ht="15.75">
      <c r="A3" s="52"/>
      <c r="B3" s="75"/>
      <c r="C3" s="56" t="s">
        <v>43</v>
      </c>
      <c r="D3" s="54"/>
      <c r="E3" s="68"/>
      <c r="F3" s="53"/>
      <c r="G3" s="55"/>
      <c r="H3" s="182"/>
      <c r="I3" s="55"/>
      <c r="J3" s="55"/>
      <c r="K3" s="55"/>
      <c r="L3" s="55"/>
      <c r="M3" s="55"/>
      <c r="N3" s="80"/>
      <c r="O3" s="53"/>
      <c r="P3" s="53"/>
      <c r="Q3" s="53"/>
      <c r="R3" s="54"/>
      <c r="S3" s="65"/>
      <c r="T3" s="53"/>
      <c r="U3" s="191"/>
    </row>
    <row r="4" spans="1:21" ht="15">
      <c r="A4" s="52"/>
      <c r="B4" s="75"/>
      <c r="C4" s="53" t="s">
        <v>10</v>
      </c>
      <c r="D4" s="54"/>
      <c r="E4" s="68"/>
      <c r="F4" s="53"/>
      <c r="G4" s="55"/>
      <c r="H4" s="182"/>
      <c r="I4" s="55"/>
      <c r="J4" s="55"/>
      <c r="K4" s="55"/>
      <c r="L4" s="55"/>
      <c r="M4" s="55"/>
      <c r="N4" s="80"/>
      <c r="O4" s="53"/>
      <c r="P4" s="53"/>
      <c r="Q4" s="53"/>
      <c r="R4" s="54"/>
      <c r="S4" s="65"/>
      <c r="T4" s="53"/>
      <c r="U4" s="191"/>
    </row>
    <row r="5" spans="1:21" ht="15">
      <c r="A5" s="61"/>
      <c r="B5" s="76"/>
      <c r="C5" s="62"/>
      <c r="D5" s="63"/>
      <c r="E5" s="127" t="s">
        <v>120</v>
      </c>
      <c r="F5" s="62"/>
      <c r="G5" s="64"/>
      <c r="H5" s="183"/>
      <c r="I5" s="64"/>
      <c r="J5" s="64"/>
      <c r="K5" s="64"/>
      <c r="L5" s="64"/>
      <c r="M5" s="64"/>
      <c r="N5" s="81"/>
      <c r="O5" s="62"/>
      <c r="P5" s="62"/>
      <c r="Q5" s="62"/>
      <c r="R5" s="63"/>
      <c r="S5" s="66"/>
      <c r="T5" s="62"/>
      <c r="U5" s="192"/>
    </row>
    <row r="6" spans="1:21" s="11" customFormat="1" ht="33.75" customHeight="1">
      <c r="A6" s="3"/>
      <c r="B6" s="57" t="s">
        <v>0</v>
      </c>
      <c r="C6" s="57" t="s">
        <v>18</v>
      </c>
      <c r="D6" s="7" t="s">
        <v>1</v>
      </c>
      <c r="E6" s="58" t="s">
        <v>19</v>
      </c>
      <c r="F6" s="59" t="s">
        <v>20</v>
      </c>
      <c r="G6" s="60" t="s">
        <v>7</v>
      </c>
      <c r="H6" s="184"/>
      <c r="I6" s="60"/>
      <c r="J6" s="51"/>
      <c r="K6" s="60" t="s">
        <v>7</v>
      </c>
      <c r="L6" s="60"/>
      <c r="M6" s="60"/>
      <c r="N6" s="82"/>
      <c r="O6" s="215" t="s">
        <v>32</v>
      </c>
      <c r="P6" s="216"/>
      <c r="Q6" s="216"/>
      <c r="R6" s="217"/>
      <c r="S6" s="224" t="s">
        <v>40</v>
      </c>
      <c r="T6" s="224" t="s">
        <v>81</v>
      </c>
      <c r="U6" s="209" t="s">
        <v>36</v>
      </c>
    </row>
    <row r="7" spans="1:21" s="11" customFormat="1" ht="32.25" customHeight="1">
      <c r="A7" s="16"/>
      <c r="B7" s="230" t="s">
        <v>17</v>
      </c>
      <c r="C7" s="230"/>
      <c r="D7" s="230"/>
      <c r="E7" s="230"/>
      <c r="F7" s="231"/>
      <c r="G7" s="240" t="s">
        <v>31</v>
      </c>
      <c r="H7" s="241"/>
      <c r="I7" s="241"/>
      <c r="J7" s="242"/>
      <c r="K7" s="212" t="s">
        <v>79</v>
      </c>
      <c r="L7" s="213"/>
      <c r="M7" s="213"/>
      <c r="N7" s="214"/>
      <c r="O7" s="218"/>
      <c r="P7" s="219"/>
      <c r="Q7" s="219"/>
      <c r="R7" s="220"/>
      <c r="S7" s="225"/>
      <c r="T7" s="225"/>
      <c r="U7" s="210"/>
    </row>
    <row r="8" spans="1:21" s="11" customFormat="1" ht="15">
      <c r="A8" s="16"/>
      <c r="B8" s="232"/>
      <c r="C8" s="232"/>
      <c r="D8" s="232"/>
      <c r="E8" s="232"/>
      <c r="F8" s="233"/>
      <c r="G8" s="243" t="s">
        <v>30</v>
      </c>
      <c r="H8" s="244"/>
      <c r="I8" s="244"/>
      <c r="J8" s="245"/>
      <c r="K8" s="227" t="s">
        <v>80</v>
      </c>
      <c r="L8" s="228"/>
      <c r="M8" s="228"/>
      <c r="N8" s="229"/>
      <c r="O8" s="221"/>
      <c r="P8" s="222"/>
      <c r="Q8" s="222"/>
      <c r="R8" s="223"/>
      <c r="S8" s="226"/>
      <c r="T8" s="226"/>
      <c r="U8" s="211"/>
    </row>
    <row r="9" spans="1:21" s="24" customFormat="1" ht="15">
      <c r="A9" s="23"/>
      <c r="B9" s="232"/>
      <c r="C9" s="232"/>
      <c r="D9" s="232"/>
      <c r="E9" s="232"/>
      <c r="F9" s="233"/>
      <c r="G9" s="36" t="s">
        <v>21</v>
      </c>
      <c r="H9" s="185" t="s">
        <v>119</v>
      </c>
      <c r="I9" s="50">
        <v>2006</v>
      </c>
      <c r="J9" s="41">
        <v>2007</v>
      </c>
      <c r="K9" s="14" t="s">
        <v>21</v>
      </c>
      <c r="L9" s="152">
        <v>2005</v>
      </c>
      <c r="M9" s="50">
        <v>2006</v>
      </c>
      <c r="N9" s="45">
        <v>2007</v>
      </c>
      <c r="O9" s="74" t="s">
        <v>23</v>
      </c>
      <c r="P9" s="145">
        <v>2005</v>
      </c>
      <c r="Q9" s="15">
        <v>2006</v>
      </c>
      <c r="R9" s="29">
        <v>2007</v>
      </c>
      <c r="S9" s="238" t="s">
        <v>33</v>
      </c>
      <c r="T9" s="236">
        <v>2005</v>
      </c>
      <c r="U9" s="193" t="s">
        <v>39</v>
      </c>
    </row>
    <row r="10" spans="1:21" s="27" customFormat="1" ht="15">
      <c r="A10" s="25"/>
      <c r="B10" s="234"/>
      <c r="C10" s="234"/>
      <c r="D10" s="234"/>
      <c r="E10" s="234"/>
      <c r="F10" s="235"/>
      <c r="G10" s="101" t="s">
        <v>34</v>
      </c>
      <c r="H10" s="186"/>
      <c r="I10" s="26"/>
      <c r="J10" s="42" t="s">
        <v>14</v>
      </c>
      <c r="K10" s="26" t="s">
        <v>22</v>
      </c>
      <c r="L10" s="153"/>
      <c r="M10" s="26"/>
      <c r="N10" s="42"/>
      <c r="O10" s="7" t="s">
        <v>34</v>
      </c>
      <c r="P10" s="146"/>
      <c r="Q10" s="7"/>
      <c r="R10" s="30"/>
      <c r="S10" s="239"/>
      <c r="T10" s="237"/>
      <c r="U10" s="194" t="s">
        <v>24</v>
      </c>
    </row>
    <row r="11" spans="1:21" s="6" customFormat="1" ht="11.25">
      <c r="A11" s="28"/>
      <c r="B11" s="69"/>
      <c r="C11" s="28">
        <v>1</v>
      </c>
      <c r="D11" s="28">
        <v>2</v>
      </c>
      <c r="E11" s="69">
        <v>3</v>
      </c>
      <c r="F11" s="28">
        <v>4</v>
      </c>
      <c r="G11" s="37">
        <v>5</v>
      </c>
      <c r="H11" s="187" t="s">
        <v>118</v>
      </c>
      <c r="I11" s="28">
        <v>7</v>
      </c>
      <c r="J11" s="31">
        <v>8</v>
      </c>
      <c r="K11" s="28">
        <v>9</v>
      </c>
      <c r="L11" s="107">
        <v>10</v>
      </c>
      <c r="M11" s="28">
        <v>11</v>
      </c>
      <c r="N11" s="83">
        <v>12</v>
      </c>
      <c r="O11" s="28">
        <v>13</v>
      </c>
      <c r="P11" s="107">
        <v>14</v>
      </c>
      <c r="Q11" s="28">
        <v>15</v>
      </c>
      <c r="R11" s="31">
        <v>16</v>
      </c>
      <c r="S11" s="95">
        <v>17</v>
      </c>
      <c r="T11" s="107">
        <v>18</v>
      </c>
      <c r="U11" s="195">
        <v>19</v>
      </c>
    </row>
    <row r="12" spans="1:21" s="13" customFormat="1" ht="15.75">
      <c r="A12" s="12" t="s">
        <v>13</v>
      </c>
      <c r="B12" s="22"/>
      <c r="C12" s="5"/>
      <c r="D12" s="8"/>
      <c r="E12" s="70"/>
      <c r="F12" s="32">
        <f>SUM(F13:F28)-F20</f>
        <v>4085.957</v>
      </c>
      <c r="G12" s="144">
        <f aca="true" t="shared" si="0" ref="G12:U12">SUM(G13:G28)-G20</f>
        <v>0</v>
      </c>
      <c r="H12" s="188">
        <f>SUM(H13:H28)</f>
        <v>185</v>
      </c>
      <c r="I12" s="32">
        <f t="shared" si="0"/>
        <v>0</v>
      </c>
      <c r="J12" s="32">
        <f t="shared" si="0"/>
        <v>0</v>
      </c>
      <c r="K12" s="144">
        <f t="shared" si="0"/>
        <v>0</v>
      </c>
      <c r="L12" s="97">
        <f t="shared" si="0"/>
        <v>0</v>
      </c>
      <c r="M12" s="32">
        <f t="shared" si="0"/>
        <v>0</v>
      </c>
      <c r="N12" s="32">
        <f t="shared" si="0"/>
        <v>0</v>
      </c>
      <c r="O12" s="144">
        <f t="shared" si="0"/>
        <v>0</v>
      </c>
      <c r="P12" s="97">
        <f t="shared" si="0"/>
        <v>185</v>
      </c>
      <c r="Q12" s="32">
        <f t="shared" si="0"/>
        <v>0</v>
      </c>
      <c r="R12" s="32">
        <f t="shared" si="0"/>
        <v>0</v>
      </c>
      <c r="S12" s="32">
        <f t="shared" si="0"/>
        <v>2235.6</v>
      </c>
      <c r="T12" s="32">
        <f t="shared" si="0"/>
        <v>1556</v>
      </c>
      <c r="U12" s="196">
        <f t="shared" si="0"/>
        <v>109.357</v>
      </c>
    </row>
    <row r="13" spans="2:21" ht="39">
      <c r="B13" s="17" t="s">
        <v>25</v>
      </c>
      <c r="C13" s="115" t="s">
        <v>38</v>
      </c>
      <c r="D13" s="19">
        <v>801</v>
      </c>
      <c r="E13" s="19" t="s">
        <v>54</v>
      </c>
      <c r="F13" s="17">
        <f>O13+P13+Q13+R13+T13+U13+S13</f>
        <v>1151</v>
      </c>
      <c r="G13" s="35">
        <v>0</v>
      </c>
      <c r="H13" s="172">
        <v>0</v>
      </c>
      <c r="I13" s="1">
        <v>0</v>
      </c>
      <c r="J13" s="40">
        <v>0</v>
      </c>
      <c r="K13" s="1">
        <v>0</v>
      </c>
      <c r="L13" s="154">
        <v>0</v>
      </c>
      <c r="M13" s="1">
        <v>0</v>
      </c>
      <c r="N13" s="45">
        <v>0</v>
      </c>
      <c r="O13" s="5">
        <f aca="true" t="shared" si="1" ref="O13:R15">G13+K13</f>
        <v>0</v>
      </c>
      <c r="P13" s="112">
        <f t="shared" si="1"/>
        <v>0</v>
      </c>
      <c r="Q13" s="5">
        <f t="shared" si="1"/>
        <v>0</v>
      </c>
      <c r="R13" s="29">
        <f t="shared" si="1"/>
        <v>0</v>
      </c>
      <c r="S13" s="96">
        <f>354+540</f>
        <v>894</v>
      </c>
      <c r="T13" s="110">
        <f>185+30+42</f>
        <v>257</v>
      </c>
      <c r="U13" s="197"/>
    </row>
    <row r="14" spans="2:21" ht="45">
      <c r="B14" s="17" t="s">
        <v>26</v>
      </c>
      <c r="C14" s="17" t="s">
        <v>59</v>
      </c>
      <c r="D14" s="19" t="s">
        <v>60</v>
      </c>
      <c r="F14" s="17">
        <f>O14+P14+Q14+R14+T14+U14+S14</f>
        <v>1341.6</v>
      </c>
      <c r="G14" s="35">
        <v>0</v>
      </c>
      <c r="H14" s="172">
        <v>0</v>
      </c>
      <c r="I14" s="1">
        <v>0</v>
      </c>
      <c r="J14" s="40">
        <v>0</v>
      </c>
      <c r="K14" s="1">
        <v>0</v>
      </c>
      <c r="L14" s="154">
        <v>0</v>
      </c>
      <c r="M14" s="1">
        <v>0</v>
      </c>
      <c r="N14" s="45">
        <v>0</v>
      </c>
      <c r="O14" s="5">
        <f t="shared" si="1"/>
        <v>0</v>
      </c>
      <c r="P14" s="112">
        <f t="shared" si="1"/>
        <v>0</v>
      </c>
      <c r="Q14" s="5">
        <f t="shared" si="1"/>
        <v>0</v>
      </c>
      <c r="R14" s="29">
        <f t="shared" si="1"/>
        <v>0</v>
      </c>
      <c r="S14" s="96">
        <f>701.6+640</f>
        <v>1341.6</v>
      </c>
      <c r="T14" s="110"/>
      <c r="U14" s="197"/>
    </row>
    <row r="15" spans="2:21" ht="67.5">
      <c r="B15" s="17" t="s">
        <v>78</v>
      </c>
      <c r="C15" s="17" t="s">
        <v>56</v>
      </c>
      <c r="D15" s="6">
        <v>854</v>
      </c>
      <c r="E15" s="19" t="s">
        <v>77</v>
      </c>
      <c r="F15" s="135">
        <f>O15+P15+Q15+R15+U15+S15</f>
        <v>109.357</v>
      </c>
      <c r="G15" s="35"/>
      <c r="H15" s="157"/>
      <c r="I15" s="105"/>
      <c r="J15" s="40"/>
      <c r="L15" s="154"/>
      <c r="N15" s="45"/>
      <c r="O15" s="5">
        <f t="shared" si="1"/>
        <v>0</v>
      </c>
      <c r="P15" s="112">
        <f t="shared" si="1"/>
        <v>0</v>
      </c>
      <c r="Q15" s="5">
        <f t="shared" si="1"/>
        <v>0</v>
      </c>
      <c r="R15" s="29">
        <f t="shared" si="1"/>
        <v>0</v>
      </c>
      <c r="S15" s="96"/>
      <c r="U15" s="207">
        <v>109.357</v>
      </c>
    </row>
    <row r="16" spans="2:21" ht="56.25">
      <c r="B16" s="17" t="s">
        <v>51</v>
      </c>
      <c r="C16" s="17" t="s">
        <v>52</v>
      </c>
      <c r="D16" s="19">
        <v>801</v>
      </c>
      <c r="E16" s="19">
        <v>2005</v>
      </c>
      <c r="F16" s="17">
        <f>O16+P16+Q16+R16+T16+U16+S16</f>
        <v>412</v>
      </c>
      <c r="G16" s="35">
        <v>0</v>
      </c>
      <c r="H16" s="172">
        <v>0</v>
      </c>
      <c r="I16" s="1">
        <v>0</v>
      </c>
      <c r="J16" s="40">
        <v>0</v>
      </c>
      <c r="K16" s="1">
        <v>0</v>
      </c>
      <c r="L16" s="154">
        <v>0</v>
      </c>
      <c r="M16" s="1">
        <v>0</v>
      </c>
      <c r="N16" s="45">
        <v>0</v>
      </c>
      <c r="O16" s="5">
        <f>G16+K16</f>
        <v>0</v>
      </c>
      <c r="P16" s="112">
        <f>H16+L16</f>
        <v>0</v>
      </c>
      <c r="Q16" s="5">
        <f>I16+M16</f>
        <v>0</v>
      </c>
      <c r="R16" s="29">
        <f>J16+N16</f>
        <v>0</v>
      </c>
      <c r="S16" s="96"/>
      <c r="T16" s="110">
        <v>412</v>
      </c>
      <c r="U16" s="197"/>
    </row>
    <row r="17" spans="3:21" ht="15">
      <c r="C17" s="17"/>
      <c r="D17" s="19"/>
      <c r="F17" s="17"/>
      <c r="G17" s="35"/>
      <c r="H17" s="172"/>
      <c r="J17" s="40"/>
      <c r="L17" s="154"/>
      <c r="N17" s="45"/>
      <c r="O17" s="5"/>
      <c r="P17" s="112"/>
      <c r="Q17" s="5"/>
      <c r="R17" s="29"/>
      <c r="S17" s="96"/>
      <c r="T17" s="110"/>
      <c r="U17" s="197"/>
    </row>
    <row r="18" spans="3:21" ht="15">
      <c r="C18" s="17"/>
      <c r="D18" s="19"/>
      <c r="F18" s="17"/>
      <c r="G18" s="35"/>
      <c r="H18" s="172"/>
      <c r="J18" s="40"/>
      <c r="L18" s="154"/>
      <c r="N18" s="45"/>
      <c r="O18" s="5"/>
      <c r="P18" s="112"/>
      <c r="Q18" s="5"/>
      <c r="R18" s="29"/>
      <c r="S18" s="96"/>
      <c r="T18" s="110"/>
      <c r="U18" s="197"/>
    </row>
    <row r="19" spans="3:21" ht="15">
      <c r="C19" s="17"/>
      <c r="D19" s="19"/>
      <c r="F19" s="17"/>
      <c r="G19" s="35"/>
      <c r="H19" s="172"/>
      <c r="J19" s="40"/>
      <c r="L19" s="154"/>
      <c r="N19" s="45"/>
      <c r="O19" s="5"/>
      <c r="P19" s="112"/>
      <c r="Q19" s="5"/>
      <c r="R19" s="29"/>
      <c r="S19" s="96"/>
      <c r="T19" s="110"/>
      <c r="U19" s="197"/>
    </row>
    <row r="20" spans="1:21" s="6" customFormat="1" ht="12" customHeight="1">
      <c r="A20" s="37"/>
      <c r="B20" s="69"/>
      <c r="C20" s="69">
        <v>1</v>
      </c>
      <c r="D20" s="28">
        <v>2</v>
      </c>
      <c r="E20" s="69">
        <v>3</v>
      </c>
      <c r="F20" s="28">
        <v>4</v>
      </c>
      <c r="G20" s="37">
        <v>5</v>
      </c>
      <c r="H20" s="187" t="s">
        <v>118</v>
      </c>
      <c r="I20" s="28">
        <v>7</v>
      </c>
      <c r="J20" s="31">
        <v>8</v>
      </c>
      <c r="K20" s="28">
        <v>9</v>
      </c>
      <c r="L20" s="107">
        <v>10</v>
      </c>
      <c r="M20" s="28">
        <v>11</v>
      </c>
      <c r="N20" s="83">
        <v>12</v>
      </c>
      <c r="O20" s="28">
        <v>13</v>
      </c>
      <c r="P20" s="107">
        <v>14</v>
      </c>
      <c r="Q20" s="28">
        <v>15</v>
      </c>
      <c r="R20" s="31">
        <v>16</v>
      </c>
      <c r="S20" s="95">
        <v>17</v>
      </c>
      <c r="T20" s="107">
        <v>18</v>
      </c>
      <c r="U20" s="195">
        <v>19</v>
      </c>
    </row>
    <row r="21" spans="2:21" ht="56.25">
      <c r="B21" s="143" t="s">
        <v>92</v>
      </c>
      <c r="C21" s="142" t="s">
        <v>93</v>
      </c>
      <c r="D21" s="19">
        <v>801</v>
      </c>
      <c r="E21" s="19">
        <v>2005</v>
      </c>
      <c r="F21" s="17">
        <f aca="true" t="shared" si="2" ref="F21:F28">O21+P21+Q21+R21+T21+U21+S21</f>
        <v>116</v>
      </c>
      <c r="G21" s="35">
        <v>0</v>
      </c>
      <c r="H21" s="172">
        <v>0</v>
      </c>
      <c r="I21" s="1">
        <v>0</v>
      </c>
      <c r="J21" s="40">
        <v>0</v>
      </c>
      <c r="K21" s="1">
        <v>0</v>
      </c>
      <c r="L21" s="154">
        <v>0</v>
      </c>
      <c r="M21" s="1">
        <v>0</v>
      </c>
      <c r="N21" s="45">
        <v>0</v>
      </c>
      <c r="O21" s="5">
        <f aca="true" t="shared" si="3" ref="O21:R28">G21+K21</f>
        <v>0</v>
      </c>
      <c r="P21" s="112">
        <f t="shared" si="3"/>
        <v>0</v>
      </c>
      <c r="Q21" s="5">
        <f t="shared" si="3"/>
        <v>0</v>
      </c>
      <c r="R21" s="29">
        <f t="shared" si="3"/>
        <v>0</v>
      </c>
      <c r="S21" s="96"/>
      <c r="T21" s="110">
        <v>116</v>
      </c>
      <c r="U21" s="197"/>
    </row>
    <row r="22" spans="2:21" ht="33.75">
      <c r="B22" s="143" t="s">
        <v>94</v>
      </c>
      <c r="C22" s="142" t="s">
        <v>95</v>
      </c>
      <c r="D22" s="19">
        <v>852</v>
      </c>
      <c r="E22" s="19">
        <v>2005</v>
      </c>
      <c r="F22" s="17">
        <f t="shared" si="2"/>
        <v>106</v>
      </c>
      <c r="G22" s="35">
        <v>0</v>
      </c>
      <c r="H22" s="172">
        <v>0</v>
      </c>
      <c r="I22" s="1">
        <v>0</v>
      </c>
      <c r="J22" s="40">
        <v>0</v>
      </c>
      <c r="K22" s="1">
        <v>0</v>
      </c>
      <c r="L22" s="154">
        <v>0</v>
      </c>
      <c r="M22" s="1">
        <v>0</v>
      </c>
      <c r="N22" s="45">
        <v>0</v>
      </c>
      <c r="O22" s="5">
        <f t="shared" si="3"/>
        <v>0</v>
      </c>
      <c r="P22" s="112">
        <f t="shared" si="3"/>
        <v>0</v>
      </c>
      <c r="Q22" s="5">
        <f t="shared" si="3"/>
        <v>0</v>
      </c>
      <c r="R22" s="29">
        <f t="shared" si="3"/>
        <v>0</v>
      </c>
      <c r="S22" s="96"/>
      <c r="T22" s="110">
        <v>106</v>
      </c>
      <c r="U22" s="197"/>
    </row>
    <row r="23" spans="2:21" ht="56.25">
      <c r="B23" s="143" t="s">
        <v>96</v>
      </c>
      <c r="C23" s="142" t="s">
        <v>95</v>
      </c>
      <c r="D23" s="19">
        <v>852</v>
      </c>
      <c r="E23" s="19">
        <v>2005</v>
      </c>
      <c r="F23" s="17">
        <f t="shared" si="2"/>
        <v>124</v>
      </c>
      <c r="G23" s="35">
        <v>0</v>
      </c>
      <c r="H23" s="172">
        <v>0</v>
      </c>
      <c r="I23" s="1">
        <v>0</v>
      </c>
      <c r="J23" s="40">
        <v>0</v>
      </c>
      <c r="K23" s="1">
        <v>0</v>
      </c>
      <c r="L23" s="154">
        <v>0</v>
      </c>
      <c r="M23" s="1">
        <v>0</v>
      </c>
      <c r="N23" s="45">
        <v>0</v>
      </c>
      <c r="O23" s="5">
        <f t="shared" si="3"/>
        <v>0</v>
      </c>
      <c r="P23" s="112">
        <f t="shared" si="3"/>
        <v>0</v>
      </c>
      <c r="Q23" s="5">
        <f t="shared" si="3"/>
        <v>0</v>
      </c>
      <c r="R23" s="29">
        <f t="shared" si="3"/>
        <v>0</v>
      </c>
      <c r="S23" s="96"/>
      <c r="T23" s="110">
        <v>124</v>
      </c>
      <c r="U23" s="197"/>
    </row>
    <row r="24" spans="2:21" ht="67.5">
      <c r="B24" s="142" t="s">
        <v>90</v>
      </c>
      <c r="C24" s="17" t="s">
        <v>91</v>
      </c>
      <c r="D24" s="6">
        <v>852</v>
      </c>
      <c r="E24" s="19">
        <v>2005</v>
      </c>
      <c r="F24" s="17">
        <f t="shared" si="2"/>
        <v>52</v>
      </c>
      <c r="G24" s="35">
        <v>0</v>
      </c>
      <c r="H24" s="172">
        <v>0</v>
      </c>
      <c r="I24" s="1">
        <v>0</v>
      </c>
      <c r="J24" s="40">
        <v>0</v>
      </c>
      <c r="K24" s="1">
        <v>0</v>
      </c>
      <c r="L24" s="154">
        <v>0</v>
      </c>
      <c r="M24" s="1">
        <v>0</v>
      </c>
      <c r="N24" s="45">
        <v>0</v>
      </c>
      <c r="O24" s="5">
        <f t="shared" si="3"/>
        <v>0</v>
      </c>
      <c r="P24" s="112">
        <f t="shared" si="3"/>
        <v>0</v>
      </c>
      <c r="Q24" s="5">
        <f t="shared" si="3"/>
        <v>0</v>
      </c>
      <c r="R24" s="29">
        <f t="shared" si="3"/>
        <v>0</v>
      </c>
      <c r="S24" s="96"/>
      <c r="T24" s="110">
        <v>52</v>
      </c>
      <c r="U24" s="197"/>
    </row>
    <row r="25" spans="2:21" ht="146.25">
      <c r="B25" s="17" t="s">
        <v>115</v>
      </c>
      <c r="C25" s="17" t="s">
        <v>99</v>
      </c>
      <c r="D25" s="6">
        <v>854.801</v>
      </c>
      <c r="E25" s="19">
        <v>2005</v>
      </c>
      <c r="F25" s="17">
        <f t="shared" si="2"/>
        <v>335</v>
      </c>
      <c r="G25" s="35">
        <v>0</v>
      </c>
      <c r="H25" s="172">
        <v>185</v>
      </c>
      <c r="I25" s="1">
        <v>0</v>
      </c>
      <c r="J25" s="40">
        <v>0</v>
      </c>
      <c r="K25" s="1">
        <v>0</v>
      </c>
      <c r="L25" s="154">
        <v>0</v>
      </c>
      <c r="M25" s="1">
        <v>0</v>
      </c>
      <c r="N25" s="45">
        <v>0</v>
      </c>
      <c r="O25" s="5">
        <f t="shared" si="3"/>
        <v>0</v>
      </c>
      <c r="P25" s="112">
        <f t="shared" si="3"/>
        <v>185</v>
      </c>
      <c r="Q25" s="5">
        <f t="shared" si="3"/>
        <v>0</v>
      </c>
      <c r="R25" s="29">
        <f t="shared" si="3"/>
        <v>0</v>
      </c>
      <c r="S25" s="96"/>
      <c r="T25" s="110">
        <v>150</v>
      </c>
      <c r="U25" s="197"/>
    </row>
    <row r="26" spans="2:21" ht="45">
      <c r="B26" s="17" t="s">
        <v>114</v>
      </c>
      <c r="C26" s="17" t="s">
        <v>99</v>
      </c>
      <c r="D26" s="6">
        <v>854</v>
      </c>
      <c r="E26" s="19">
        <v>2005</v>
      </c>
      <c r="F26" s="17">
        <f>O26+P26+Q26+R26+T26+U26+S26</f>
        <v>165</v>
      </c>
      <c r="G26" s="35">
        <v>0</v>
      </c>
      <c r="H26" s="172">
        <v>0</v>
      </c>
      <c r="I26" s="1">
        <v>0</v>
      </c>
      <c r="J26" s="40">
        <v>0</v>
      </c>
      <c r="K26" s="1">
        <v>0</v>
      </c>
      <c r="L26" s="154">
        <v>0</v>
      </c>
      <c r="M26" s="1">
        <v>0</v>
      </c>
      <c r="N26" s="45">
        <v>0</v>
      </c>
      <c r="O26" s="5">
        <f>G26+K26</f>
        <v>0</v>
      </c>
      <c r="P26" s="112">
        <f>H26+L26</f>
        <v>0</v>
      </c>
      <c r="Q26" s="5">
        <f>I26+M26</f>
        <v>0</v>
      </c>
      <c r="R26" s="29">
        <f>J26+N26</f>
        <v>0</v>
      </c>
      <c r="S26" s="96"/>
      <c r="T26" s="110">
        <v>165</v>
      </c>
      <c r="U26" s="197"/>
    </row>
    <row r="27" spans="2:21" ht="45">
      <c r="B27" s="143" t="s">
        <v>98</v>
      </c>
      <c r="C27" s="17" t="s">
        <v>100</v>
      </c>
      <c r="D27" s="6">
        <v>852</v>
      </c>
      <c r="E27" s="19">
        <v>2005</v>
      </c>
      <c r="F27" s="17">
        <f t="shared" si="2"/>
        <v>57</v>
      </c>
      <c r="G27" s="35">
        <v>0</v>
      </c>
      <c r="H27" s="172">
        <v>0</v>
      </c>
      <c r="I27" s="1">
        <v>0</v>
      </c>
      <c r="J27" s="40">
        <v>0</v>
      </c>
      <c r="K27" s="1">
        <v>0</v>
      </c>
      <c r="L27" s="154">
        <v>0</v>
      </c>
      <c r="M27" s="1">
        <v>0</v>
      </c>
      <c r="N27" s="45">
        <v>0</v>
      </c>
      <c r="O27" s="5">
        <f t="shared" si="3"/>
        <v>0</v>
      </c>
      <c r="P27" s="112">
        <f t="shared" si="3"/>
        <v>0</v>
      </c>
      <c r="Q27" s="5">
        <f t="shared" si="3"/>
        <v>0</v>
      </c>
      <c r="R27" s="29">
        <f t="shared" si="3"/>
        <v>0</v>
      </c>
      <c r="S27" s="96"/>
      <c r="T27" s="110">
        <v>57</v>
      </c>
      <c r="U27" s="197"/>
    </row>
    <row r="28" spans="2:21" ht="56.25">
      <c r="B28" s="17" t="s">
        <v>97</v>
      </c>
      <c r="C28" s="17" t="s">
        <v>89</v>
      </c>
      <c r="D28" s="6">
        <v>852</v>
      </c>
      <c r="E28" s="19">
        <v>2005</v>
      </c>
      <c r="F28" s="17">
        <f t="shared" si="2"/>
        <v>117</v>
      </c>
      <c r="G28" s="35">
        <v>0</v>
      </c>
      <c r="H28" s="172">
        <v>0</v>
      </c>
      <c r="I28" s="1">
        <v>0</v>
      </c>
      <c r="J28" s="40">
        <v>0</v>
      </c>
      <c r="K28" s="1">
        <v>0</v>
      </c>
      <c r="L28" s="154">
        <v>0</v>
      </c>
      <c r="M28" s="1">
        <v>0</v>
      </c>
      <c r="N28" s="45">
        <v>0</v>
      </c>
      <c r="O28" s="5">
        <f t="shared" si="3"/>
        <v>0</v>
      </c>
      <c r="P28" s="112">
        <f t="shared" si="3"/>
        <v>0</v>
      </c>
      <c r="Q28" s="5">
        <f t="shared" si="3"/>
        <v>0</v>
      </c>
      <c r="R28" s="29">
        <f t="shared" si="3"/>
        <v>0</v>
      </c>
      <c r="S28" s="96"/>
      <c r="T28" s="110">
        <v>117</v>
      </c>
      <c r="U28" s="197"/>
    </row>
    <row r="29" spans="3:21" ht="15">
      <c r="C29" s="17"/>
      <c r="F29" s="17"/>
      <c r="G29" s="35"/>
      <c r="H29" s="172"/>
      <c r="J29" s="40"/>
      <c r="L29" s="154"/>
      <c r="N29" s="45"/>
      <c r="O29" s="5"/>
      <c r="P29" s="112"/>
      <c r="Q29" s="5"/>
      <c r="R29" s="29"/>
      <c r="S29" s="96"/>
      <c r="T29" s="110"/>
      <c r="U29" s="197"/>
    </row>
    <row r="30" spans="3:21" ht="15">
      <c r="C30" s="17"/>
      <c r="F30" s="17"/>
      <c r="G30" s="35"/>
      <c r="H30" s="172"/>
      <c r="J30" s="40"/>
      <c r="L30" s="154"/>
      <c r="N30" s="45"/>
      <c r="O30" s="5"/>
      <c r="P30" s="112"/>
      <c r="Q30" s="5"/>
      <c r="R30" s="29"/>
      <c r="S30" s="96"/>
      <c r="T30" s="110"/>
      <c r="U30" s="197"/>
    </row>
    <row r="31" spans="3:21" ht="15">
      <c r="C31" s="17"/>
      <c r="F31" s="17"/>
      <c r="G31" s="35"/>
      <c r="H31" s="172"/>
      <c r="J31" s="40"/>
      <c r="L31" s="154"/>
      <c r="N31" s="45"/>
      <c r="O31" s="5"/>
      <c r="P31" s="112"/>
      <c r="Q31" s="5"/>
      <c r="R31" s="29"/>
      <c r="S31" s="96"/>
      <c r="T31" s="110"/>
      <c r="U31" s="197"/>
    </row>
    <row r="32" spans="1:21" s="6" customFormat="1" ht="11.25">
      <c r="A32" s="28"/>
      <c r="B32" s="69"/>
      <c r="C32" s="69">
        <v>1</v>
      </c>
      <c r="D32" s="28">
        <v>2</v>
      </c>
      <c r="E32" s="69">
        <v>3</v>
      </c>
      <c r="F32" s="28">
        <v>4</v>
      </c>
      <c r="G32" s="37">
        <v>5</v>
      </c>
      <c r="H32" s="187" t="s">
        <v>118</v>
      </c>
      <c r="I32" s="28">
        <v>7</v>
      </c>
      <c r="J32" s="31">
        <v>8</v>
      </c>
      <c r="K32" s="28">
        <v>9</v>
      </c>
      <c r="L32" s="107">
        <v>10</v>
      </c>
      <c r="M32" s="28">
        <v>11</v>
      </c>
      <c r="N32" s="83">
        <v>12</v>
      </c>
      <c r="O32" s="28">
        <v>13</v>
      </c>
      <c r="P32" s="107">
        <v>14</v>
      </c>
      <c r="Q32" s="28">
        <v>15</v>
      </c>
      <c r="R32" s="31">
        <v>16</v>
      </c>
      <c r="S32" s="95">
        <v>17</v>
      </c>
      <c r="T32" s="107">
        <v>18</v>
      </c>
      <c r="U32" s="195">
        <v>19</v>
      </c>
    </row>
    <row r="33" spans="1:21" s="13" customFormat="1" ht="15.75">
      <c r="A33" s="12" t="s">
        <v>8</v>
      </c>
      <c r="B33" s="22"/>
      <c r="C33" s="5"/>
      <c r="D33" s="8"/>
      <c r="E33" s="70"/>
      <c r="F33" s="4"/>
      <c r="G33" s="39"/>
      <c r="H33" s="176"/>
      <c r="I33" s="2"/>
      <c r="J33" s="44"/>
      <c r="K33" s="2"/>
      <c r="L33" s="155"/>
      <c r="M33" s="2"/>
      <c r="N33" s="121"/>
      <c r="O33" s="5"/>
      <c r="P33" s="112"/>
      <c r="Q33" s="5"/>
      <c r="R33" s="29"/>
      <c r="S33" s="96"/>
      <c r="T33" s="108"/>
      <c r="U33" s="198"/>
    </row>
    <row r="34" spans="1:21" s="90" customFormat="1" ht="15.75">
      <c r="A34" s="114" t="s">
        <v>37</v>
      </c>
      <c r="C34" s="78"/>
      <c r="D34" s="89"/>
      <c r="E34" s="89"/>
      <c r="F34" s="84">
        <f>SUM(F35:F42)</f>
        <v>2873.167</v>
      </c>
      <c r="G34" s="91">
        <f>SUM(G35:G42)</f>
        <v>0</v>
      </c>
      <c r="H34" s="189">
        <f>SUM(H35:H42)</f>
        <v>160.413</v>
      </c>
      <c r="I34" s="136">
        <f aca="true" t="shared" si="4" ref="I34:U34">SUM(I35:I42)</f>
        <v>1203.12</v>
      </c>
      <c r="J34" s="120">
        <f t="shared" si="4"/>
        <v>394</v>
      </c>
      <c r="K34" s="136">
        <f t="shared" si="4"/>
        <v>0</v>
      </c>
      <c r="L34" s="147">
        <f t="shared" si="4"/>
        <v>28.793</v>
      </c>
      <c r="M34" s="136">
        <f t="shared" si="4"/>
        <v>924.341</v>
      </c>
      <c r="N34" s="120">
        <f t="shared" si="4"/>
        <v>0</v>
      </c>
      <c r="O34" s="119">
        <f t="shared" si="4"/>
        <v>0</v>
      </c>
      <c r="P34" s="147">
        <f t="shared" si="4"/>
        <v>189.20600000000002</v>
      </c>
      <c r="Q34" s="136">
        <f t="shared" si="4"/>
        <v>2127.4610000000002</v>
      </c>
      <c r="R34" s="139">
        <f t="shared" si="4"/>
        <v>394</v>
      </c>
      <c r="S34" s="122">
        <f t="shared" si="4"/>
        <v>0</v>
      </c>
      <c r="T34" s="123">
        <f t="shared" si="4"/>
        <v>0</v>
      </c>
      <c r="U34" s="199">
        <f t="shared" si="4"/>
        <v>162.5</v>
      </c>
    </row>
    <row r="35" spans="2:21" ht="34.5" customHeight="1">
      <c r="B35" s="17" t="s">
        <v>55</v>
      </c>
      <c r="C35" s="17" t="s">
        <v>35</v>
      </c>
      <c r="D35" s="6">
        <v>801</v>
      </c>
      <c r="E35" s="19">
        <v>2006</v>
      </c>
      <c r="F35" s="17">
        <f aca="true" t="shared" si="5" ref="F35:F42">O35+P35+Q35+R35+T35+U35+S35</f>
        <v>340</v>
      </c>
      <c r="G35" s="35"/>
      <c r="H35" s="172"/>
      <c r="I35" s="138">
        <v>340</v>
      </c>
      <c r="J35" s="40"/>
      <c r="K35" s="137"/>
      <c r="L35" s="156"/>
      <c r="M35" s="138"/>
      <c r="N35" s="45"/>
      <c r="O35" s="5">
        <f>G35+K35</f>
        <v>0</v>
      </c>
      <c r="P35" s="147">
        <f>H35+L35</f>
        <v>0</v>
      </c>
      <c r="Q35" s="130">
        <f>I35+M35</f>
        <v>340</v>
      </c>
      <c r="R35" s="140">
        <f>J35+N35</f>
        <v>0</v>
      </c>
      <c r="S35" s="96"/>
      <c r="T35" s="111"/>
      <c r="U35" s="197"/>
    </row>
    <row r="36" spans="2:21" ht="31.5" customHeight="1">
      <c r="B36" s="17" t="s">
        <v>27</v>
      </c>
      <c r="C36" s="17" t="s">
        <v>9</v>
      </c>
      <c r="D36" s="6">
        <v>852</v>
      </c>
      <c r="E36" s="73">
        <v>2006</v>
      </c>
      <c r="F36" s="17">
        <f t="shared" si="5"/>
        <v>250</v>
      </c>
      <c r="G36" s="35"/>
      <c r="H36" s="172"/>
      <c r="I36" s="138"/>
      <c r="J36" s="40">
        <v>87.5</v>
      </c>
      <c r="K36" s="137"/>
      <c r="L36" s="156"/>
      <c r="M36" s="138"/>
      <c r="N36" s="45"/>
      <c r="O36" s="5">
        <f aca="true" t="shared" si="6" ref="O36:R37">G36+K36</f>
        <v>0</v>
      </c>
      <c r="P36" s="147">
        <f t="shared" si="6"/>
        <v>0</v>
      </c>
      <c r="Q36" s="130">
        <f t="shared" si="6"/>
        <v>0</v>
      </c>
      <c r="R36" s="140">
        <f t="shared" si="6"/>
        <v>87.5</v>
      </c>
      <c r="S36" s="96"/>
      <c r="T36" s="111"/>
      <c r="U36" s="200">
        <v>162.5</v>
      </c>
    </row>
    <row r="37" spans="2:21" ht="31.5" customHeight="1">
      <c r="B37" s="17" t="s">
        <v>28</v>
      </c>
      <c r="C37" s="17" t="s">
        <v>9</v>
      </c>
      <c r="D37" s="6">
        <v>852</v>
      </c>
      <c r="E37" s="19" t="s">
        <v>12</v>
      </c>
      <c r="F37" s="17">
        <f t="shared" si="5"/>
        <v>310</v>
      </c>
      <c r="G37" s="35"/>
      <c r="H37" s="172"/>
      <c r="I37" s="138">
        <v>155</v>
      </c>
      <c r="J37" s="40">
        <v>155</v>
      </c>
      <c r="K37" s="137"/>
      <c r="L37" s="156"/>
      <c r="M37" s="138"/>
      <c r="N37" s="45"/>
      <c r="O37" s="5">
        <f t="shared" si="6"/>
        <v>0</v>
      </c>
      <c r="P37" s="147">
        <f t="shared" si="6"/>
        <v>0</v>
      </c>
      <c r="Q37" s="130">
        <f t="shared" si="6"/>
        <v>155</v>
      </c>
      <c r="R37" s="140">
        <f t="shared" si="6"/>
        <v>155</v>
      </c>
      <c r="S37" s="96"/>
      <c r="T37" s="111"/>
      <c r="U37" s="198"/>
    </row>
    <row r="38" spans="2:21" ht="43.5" customHeight="1">
      <c r="B38" s="17" t="s">
        <v>15</v>
      </c>
      <c r="C38" s="17" t="s">
        <v>11</v>
      </c>
      <c r="D38" s="6">
        <v>853</v>
      </c>
      <c r="E38" s="19" t="s">
        <v>12</v>
      </c>
      <c r="F38" s="17">
        <f t="shared" si="5"/>
        <v>281.5</v>
      </c>
      <c r="G38" s="35"/>
      <c r="H38" s="172"/>
      <c r="I38" s="138">
        <v>130</v>
      </c>
      <c r="J38" s="40">
        <v>151.5</v>
      </c>
      <c r="K38" s="137"/>
      <c r="L38" s="156"/>
      <c r="M38" s="138"/>
      <c r="N38" s="45"/>
      <c r="O38" s="5">
        <f aca="true" t="shared" si="7" ref="O38:R42">G38+K38</f>
        <v>0</v>
      </c>
      <c r="P38" s="147">
        <f t="shared" si="7"/>
        <v>0</v>
      </c>
      <c r="Q38" s="130">
        <f t="shared" si="7"/>
        <v>130</v>
      </c>
      <c r="R38" s="140">
        <f t="shared" si="7"/>
        <v>151.5</v>
      </c>
      <c r="S38" s="96"/>
      <c r="T38" s="111"/>
      <c r="U38" s="198"/>
    </row>
    <row r="39" spans="2:21" ht="67.5">
      <c r="B39" s="17" t="s">
        <v>78</v>
      </c>
      <c r="C39" s="17" t="s">
        <v>56</v>
      </c>
      <c r="D39" s="6">
        <v>854</v>
      </c>
      <c r="E39" s="19" t="s">
        <v>77</v>
      </c>
      <c r="F39" s="128">
        <f t="shared" si="5"/>
        <v>1531.254</v>
      </c>
      <c r="G39" s="35"/>
      <c r="H39" s="157"/>
      <c r="I39" s="138">
        <v>578.12</v>
      </c>
      <c r="J39" s="40"/>
      <c r="K39" s="137"/>
      <c r="L39" s="157">
        <f>23.994+4.799</f>
        <v>28.793</v>
      </c>
      <c r="M39" s="138">
        <v>924.341</v>
      </c>
      <c r="N39" s="45"/>
      <c r="O39" s="5">
        <f t="shared" si="7"/>
        <v>0</v>
      </c>
      <c r="P39" s="147">
        <f t="shared" si="7"/>
        <v>28.793</v>
      </c>
      <c r="Q39" s="130">
        <f t="shared" si="7"/>
        <v>1502.461</v>
      </c>
      <c r="R39" s="140">
        <f t="shared" si="7"/>
        <v>0</v>
      </c>
      <c r="S39" s="96"/>
      <c r="T39" s="111"/>
      <c r="U39" s="197"/>
    </row>
    <row r="40" spans="2:21" ht="56.25">
      <c r="B40" s="17" t="s">
        <v>113</v>
      </c>
      <c r="C40" s="17" t="s">
        <v>56</v>
      </c>
      <c r="D40" s="6">
        <v>854</v>
      </c>
      <c r="E40" s="19">
        <v>2005</v>
      </c>
      <c r="F40" s="128">
        <f>O40+P40+Q40+R40+T40+U40+S40</f>
        <v>22</v>
      </c>
      <c r="G40" s="35"/>
      <c r="H40" s="157">
        <v>22</v>
      </c>
      <c r="I40" s="138"/>
      <c r="J40" s="40"/>
      <c r="K40" s="137"/>
      <c r="L40" s="157"/>
      <c r="M40" s="138"/>
      <c r="N40" s="45"/>
      <c r="O40" s="5">
        <f aca="true" t="shared" si="8" ref="O40:R41">G40+K40</f>
        <v>0</v>
      </c>
      <c r="P40" s="147">
        <f t="shared" si="8"/>
        <v>22</v>
      </c>
      <c r="Q40" s="130">
        <f t="shared" si="8"/>
        <v>0</v>
      </c>
      <c r="R40" s="140">
        <f t="shared" si="8"/>
        <v>0</v>
      </c>
      <c r="S40" s="96"/>
      <c r="T40" s="111"/>
      <c r="U40" s="197"/>
    </row>
    <row r="41" spans="2:21" ht="55.5" customHeight="1">
      <c r="B41" s="115" t="s">
        <v>117</v>
      </c>
      <c r="C41" s="17" t="s">
        <v>63</v>
      </c>
      <c r="D41" s="6">
        <v>852</v>
      </c>
      <c r="E41" s="19">
        <v>2006</v>
      </c>
      <c r="F41" s="17">
        <f>O41+P41+Q41+R41+T41+U41+S41</f>
        <v>79.9</v>
      </c>
      <c r="G41" s="35"/>
      <c r="H41" s="172">
        <f>51.4+28.5</f>
        <v>79.9</v>
      </c>
      <c r="I41" s="138"/>
      <c r="J41" s="40"/>
      <c r="K41" s="137"/>
      <c r="L41" s="156"/>
      <c r="M41" s="138"/>
      <c r="N41" s="45"/>
      <c r="O41" s="5">
        <f t="shared" si="8"/>
        <v>0</v>
      </c>
      <c r="P41" s="147">
        <f t="shared" si="8"/>
        <v>79.9</v>
      </c>
      <c r="Q41" s="130">
        <f t="shared" si="8"/>
        <v>0</v>
      </c>
      <c r="R41" s="140">
        <f t="shared" si="8"/>
        <v>0</v>
      </c>
      <c r="S41" s="96"/>
      <c r="T41" s="111"/>
      <c r="U41" s="198"/>
    </row>
    <row r="42" spans="2:21" ht="86.25" customHeight="1">
      <c r="B42" s="17" t="s">
        <v>112</v>
      </c>
      <c r="C42" s="17" t="s">
        <v>63</v>
      </c>
      <c r="D42" s="6">
        <v>852</v>
      </c>
      <c r="E42" s="19">
        <v>2006</v>
      </c>
      <c r="F42" s="179">
        <f t="shared" si="5"/>
        <v>58.513</v>
      </c>
      <c r="G42" s="35"/>
      <c r="H42" s="172">
        <f>54.12+5-0.607</f>
        <v>58.513</v>
      </c>
      <c r="I42" s="138"/>
      <c r="J42" s="40"/>
      <c r="K42" s="137"/>
      <c r="L42" s="156"/>
      <c r="M42" s="138"/>
      <c r="N42" s="45"/>
      <c r="O42" s="5">
        <f t="shared" si="7"/>
        <v>0</v>
      </c>
      <c r="P42" s="147">
        <f>H42+L42</f>
        <v>58.513</v>
      </c>
      <c r="Q42" s="130">
        <f t="shared" si="7"/>
        <v>0</v>
      </c>
      <c r="R42" s="140">
        <f t="shared" si="7"/>
        <v>0</v>
      </c>
      <c r="S42" s="96"/>
      <c r="T42" s="111"/>
      <c r="U42" s="198"/>
    </row>
    <row r="43" spans="1:21" s="6" customFormat="1" ht="11.25">
      <c r="A43" s="28"/>
      <c r="B43" s="69"/>
      <c r="C43" s="69">
        <v>1</v>
      </c>
      <c r="D43" s="28">
        <v>2</v>
      </c>
      <c r="E43" s="69">
        <v>3</v>
      </c>
      <c r="F43" s="28">
        <v>4</v>
      </c>
      <c r="G43" s="37">
        <v>5</v>
      </c>
      <c r="H43" s="187" t="s">
        <v>118</v>
      </c>
      <c r="I43" s="28">
        <v>7</v>
      </c>
      <c r="J43" s="31">
        <v>8</v>
      </c>
      <c r="K43" s="28">
        <v>9</v>
      </c>
      <c r="L43" s="107">
        <v>10</v>
      </c>
      <c r="M43" s="28">
        <v>11</v>
      </c>
      <c r="N43" s="83">
        <v>12</v>
      </c>
      <c r="O43" s="28">
        <v>13</v>
      </c>
      <c r="P43" s="107">
        <v>14</v>
      </c>
      <c r="Q43" s="28">
        <v>15</v>
      </c>
      <c r="R43" s="31">
        <v>16</v>
      </c>
      <c r="S43" s="95">
        <v>17</v>
      </c>
      <c r="T43" s="107">
        <v>18</v>
      </c>
      <c r="U43" s="195">
        <v>19</v>
      </c>
    </row>
    <row r="44" spans="3:21" ht="24" customHeight="1">
      <c r="C44" s="17"/>
      <c r="F44" s="17"/>
      <c r="G44" s="178"/>
      <c r="H44" s="172"/>
      <c r="I44" s="138"/>
      <c r="J44" s="40"/>
      <c r="K44" s="137"/>
      <c r="L44" s="156"/>
      <c r="M44" s="138"/>
      <c r="N44" s="45"/>
      <c r="O44" s="5"/>
      <c r="P44" s="147"/>
      <c r="Q44" s="130"/>
      <c r="R44" s="140"/>
      <c r="S44" s="96"/>
      <c r="T44" s="111"/>
      <c r="U44" s="198"/>
    </row>
    <row r="45" spans="1:21" s="13" customFormat="1" ht="15.75">
      <c r="A45" s="12" t="s">
        <v>5</v>
      </c>
      <c r="B45" s="22"/>
      <c r="C45" s="5"/>
      <c r="D45" s="8"/>
      <c r="E45" s="70"/>
      <c r="F45" s="32">
        <f aca="true" t="shared" si="9" ref="F45:U45">SUM(F46:F46)</f>
        <v>9908.986</v>
      </c>
      <c r="G45" s="5">
        <f t="shared" si="9"/>
        <v>4108.133</v>
      </c>
      <c r="H45" s="189">
        <f t="shared" si="9"/>
        <v>628.034</v>
      </c>
      <c r="I45" s="130">
        <f t="shared" si="9"/>
        <v>955.281</v>
      </c>
      <c r="J45" s="32">
        <f t="shared" si="9"/>
        <v>716.3779999999999</v>
      </c>
      <c r="K45" s="5">
        <f t="shared" si="9"/>
        <v>0</v>
      </c>
      <c r="L45" s="147">
        <f t="shared" si="9"/>
        <v>195.752</v>
      </c>
      <c r="M45" s="130">
        <f t="shared" si="9"/>
        <v>1001.384</v>
      </c>
      <c r="N45" s="84">
        <f t="shared" si="9"/>
        <v>2304.024</v>
      </c>
      <c r="O45" s="5">
        <f t="shared" si="9"/>
        <v>4108.133</v>
      </c>
      <c r="P45" s="147">
        <f t="shared" si="9"/>
        <v>823.7860000000001</v>
      </c>
      <c r="Q45" s="133">
        <f t="shared" si="9"/>
        <v>1956.665</v>
      </c>
      <c r="R45" s="32">
        <f t="shared" si="9"/>
        <v>3020.402</v>
      </c>
      <c r="S45" s="99">
        <f t="shared" si="9"/>
        <v>0</v>
      </c>
      <c r="T45" s="111">
        <f t="shared" si="9"/>
        <v>0</v>
      </c>
      <c r="U45" s="196">
        <f t="shared" si="9"/>
        <v>0</v>
      </c>
    </row>
    <row r="46" spans="1:21" s="21" customFormat="1" ht="22.5">
      <c r="A46" s="18"/>
      <c r="B46" s="115" t="s">
        <v>76</v>
      </c>
      <c r="C46" s="17" t="s">
        <v>6</v>
      </c>
      <c r="D46" s="19">
        <v>600</v>
      </c>
      <c r="E46" s="19"/>
      <c r="F46" s="17">
        <f>SUM(F47:F51)</f>
        <v>9908.986</v>
      </c>
      <c r="G46" s="104">
        <f>SUM(G47:G51)</f>
        <v>4108.133</v>
      </c>
      <c r="H46" s="157">
        <f aca="true" t="shared" si="10" ref="H46:U46">SUM(H47:H51)</f>
        <v>628.034</v>
      </c>
      <c r="I46" s="129">
        <f t="shared" si="10"/>
        <v>955.281</v>
      </c>
      <c r="J46" s="87">
        <f t="shared" si="10"/>
        <v>716.3779999999999</v>
      </c>
      <c r="K46" s="94">
        <f t="shared" si="10"/>
        <v>0</v>
      </c>
      <c r="L46" s="158">
        <f>SUM(L47:L51)</f>
        <v>195.752</v>
      </c>
      <c r="M46" s="129">
        <f t="shared" si="10"/>
        <v>1001.384</v>
      </c>
      <c r="N46" s="87">
        <f t="shared" si="10"/>
        <v>2304.024</v>
      </c>
      <c r="O46" s="94">
        <f t="shared" si="10"/>
        <v>4108.133</v>
      </c>
      <c r="P46" s="148">
        <f t="shared" si="10"/>
        <v>823.7860000000001</v>
      </c>
      <c r="Q46" s="129">
        <f t="shared" si="10"/>
        <v>1956.665</v>
      </c>
      <c r="R46" s="94">
        <f t="shared" si="10"/>
        <v>3020.402</v>
      </c>
      <c r="S46" s="117">
        <f t="shared" si="10"/>
        <v>0</v>
      </c>
      <c r="T46" s="118">
        <f t="shared" si="10"/>
        <v>0</v>
      </c>
      <c r="U46" s="201">
        <f t="shared" si="10"/>
        <v>0</v>
      </c>
    </row>
    <row r="47" spans="2:21" ht="21" customHeight="1">
      <c r="B47" s="17" t="s">
        <v>44</v>
      </c>
      <c r="E47" s="19">
        <v>2005</v>
      </c>
      <c r="F47" s="135">
        <f>O47+P47+Q47+R47+T47+U47+S47</f>
        <v>653.453</v>
      </c>
      <c r="G47" s="35"/>
      <c r="H47" s="172">
        <v>253.453</v>
      </c>
      <c r="I47" s="132">
        <v>200</v>
      </c>
      <c r="J47" s="124">
        <v>200</v>
      </c>
      <c r="K47" s="4">
        <f>SUM(K48:K48)</f>
        <v>0</v>
      </c>
      <c r="L47" s="156"/>
      <c r="N47" s="45"/>
      <c r="O47" s="17">
        <f aca="true" t="shared" si="11" ref="O47:R51">G47+K47</f>
        <v>0</v>
      </c>
      <c r="P47" s="147">
        <f t="shared" si="11"/>
        <v>253.453</v>
      </c>
      <c r="Q47" s="134">
        <f t="shared" si="11"/>
        <v>200</v>
      </c>
      <c r="R47" s="34">
        <f t="shared" si="11"/>
        <v>200</v>
      </c>
      <c r="S47" s="96"/>
      <c r="T47" s="108"/>
      <c r="U47" s="197"/>
    </row>
    <row r="48" spans="2:21" ht="19.5">
      <c r="B48" s="115" t="s">
        <v>50</v>
      </c>
      <c r="E48" s="19">
        <v>2005</v>
      </c>
      <c r="F48" s="17">
        <f>O48+P48+Q48+R48+T48+U48+S48</f>
        <v>427.84000000000003</v>
      </c>
      <c r="G48" s="35"/>
      <c r="H48" s="172">
        <v>227.84</v>
      </c>
      <c r="I48" s="132">
        <v>200</v>
      </c>
      <c r="J48" s="40"/>
      <c r="K48" s="4">
        <f>SUM(K49:K49)</f>
        <v>0</v>
      </c>
      <c r="L48" s="156"/>
      <c r="N48" s="45"/>
      <c r="O48" s="17">
        <f t="shared" si="11"/>
        <v>0</v>
      </c>
      <c r="P48" s="147">
        <f t="shared" si="11"/>
        <v>227.84</v>
      </c>
      <c r="Q48" s="135">
        <f t="shared" si="11"/>
        <v>200</v>
      </c>
      <c r="R48" s="34">
        <f t="shared" si="11"/>
        <v>0</v>
      </c>
      <c r="S48" s="96"/>
      <c r="T48" s="108"/>
      <c r="U48" s="197"/>
    </row>
    <row r="49" spans="2:21" ht="29.25">
      <c r="B49" s="115" t="s">
        <v>73</v>
      </c>
      <c r="E49" s="19" t="s">
        <v>46</v>
      </c>
      <c r="F49" s="180">
        <f>O49+P49+Q49+R49+T49+U49+S49</f>
        <v>4786.8550000000005</v>
      </c>
      <c r="G49" s="92">
        <f>853.2+908.522+436.92+334.722</f>
        <v>2533.3640000000005</v>
      </c>
      <c r="H49" s="157">
        <v>83.894</v>
      </c>
      <c r="I49" s="129">
        <v>202.153</v>
      </c>
      <c r="J49" s="40">
        <v>195</v>
      </c>
      <c r="K49" s="4">
        <f>SUM(K50:K50)</f>
        <v>0</v>
      </c>
      <c r="L49" s="159">
        <v>195.752</v>
      </c>
      <c r="M49" s="128">
        <v>471.692</v>
      </c>
      <c r="N49" s="131">
        <v>1105</v>
      </c>
      <c r="O49" s="17">
        <f t="shared" si="11"/>
        <v>2533.3640000000005</v>
      </c>
      <c r="P49" s="147">
        <f>H49+L49</f>
        <v>279.646</v>
      </c>
      <c r="Q49" s="135">
        <f t="shared" si="11"/>
        <v>673.845</v>
      </c>
      <c r="R49" s="34">
        <f t="shared" si="11"/>
        <v>1300</v>
      </c>
      <c r="S49" s="96"/>
      <c r="T49" s="111"/>
      <c r="U49" s="197"/>
    </row>
    <row r="50" spans="2:21" ht="42" customHeight="1">
      <c r="B50" s="115" t="s">
        <v>74</v>
      </c>
      <c r="E50" s="19" t="s">
        <v>47</v>
      </c>
      <c r="F50" s="17">
        <f>O50+P50+Q50+R50+T50+U50+S50</f>
        <v>1717.627</v>
      </c>
      <c r="G50" s="35">
        <f>305.7+433.678</f>
        <v>739.3779999999999</v>
      </c>
      <c r="H50" s="157">
        <v>62.847</v>
      </c>
      <c r="I50" s="129"/>
      <c r="J50" s="173">
        <v>230.628</v>
      </c>
      <c r="K50" s="4">
        <v>0</v>
      </c>
      <c r="L50" s="159"/>
      <c r="M50" s="128"/>
      <c r="N50" s="131">
        <v>684.774</v>
      </c>
      <c r="O50" s="17">
        <f t="shared" si="11"/>
        <v>739.3779999999999</v>
      </c>
      <c r="P50" s="149">
        <f t="shared" si="11"/>
        <v>62.847</v>
      </c>
      <c r="Q50" s="135">
        <f t="shared" si="11"/>
        <v>0</v>
      </c>
      <c r="R50" s="181">
        <f t="shared" si="11"/>
        <v>915.402</v>
      </c>
      <c r="S50" s="96"/>
      <c r="T50" s="111"/>
      <c r="U50" s="197"/>
    </row>
    <row r="51" spans="2:21" ht="25.5">
      <c r="B51" s="163" t="s">
        <v>75</v>
      </c>
      <c r="C51" s="17"/>
      <c r="E51" s="19" t="s">
        <v>48</v>
      </c>
      <c r="F51" s="17">
        <f>O51+P51+Q51+R51+T51+U51+S51</f>
        <v>2323.211</v>
      </c>
      <c r="G51" s="116">
        <f>473.782+361.609</f>
        <v>835.391</v>
      </c>
      <c r="H51" s="157"/>
      <c r="I51" s="129">
        <v>353.128</v>
      </c>
      <c r="J51" s="125">
        <v>90.75</v>
      </c>
      <c r="K51" s="4"/>
      <c r="L51" s="159"/>
      <c r="M51" s="128">
        <v>529.692</v>
      </c>
      <c r="N51" s="126">
        <v>514.25</v>
      </c>
      <c r="O51" s="17">
        <f t="shared" si="11"/>
        <v>835.391</v>
      </c>
      <c r="P51" s="147">
        <f t="shared" si="11"/>
        <v>0</v>
      </c>
      <c r="Q51" s="135">
        <f t="shared" si="11"/>
        <v>882.8199999999999</v>
      </c>
      <c r="R51" s="34">
        <f t="shared" si="11"/>
        <v>605</v>
      </c>
      <c r="S51" s="96"/>
      <c r="T51" s="111"/>
      <c r="U51" s="197"/>
    </row>
    <row r="52" spans="3:21" ht="15">
      <c r="C52" s="17"/>
      <c r="F52" s="17"/>
      <c r="G52" s="116"/>
      <c r="H52" s="157"/>
      <c r="I52" s="129"/>
      <c r="J52" s="40"/>
      <c r="K52" s="4"/>
      <c r="L52" s="159"/>
      <c r="M52" s="93"/>
      <c r="N52" s="86"/>
      <c r="O52" s="17"/>
      <c r="P52" s="147"/>
      <c r="Q52" s="135"/>
      <c r="R52" s="34"/>
      <c r="S52" s="96"/>
      <c r="T52" s="111"/>
      <c r="U52" s="197"/>
    </row>
    <row r="53" spans="1:21" s="13" customFormat="1" ht="15.75">
      <c r="A53" s="12" t="s">
        <v>2</v>
      </c>
      <c r="B53" s="22"/>
      <c r="C53" s="5"/>
      <c r="D53" s="8"/>
      <c r="E53" s="70"/>
      <c r="F53" s="17"/>
      <c r="G53" s="39"/>
      <c r="H53" s="176"/>
      <c r="I53" s="2"/>
      <c r="J53" s="44"/>
      <c r="K53" s="2"/>
      <c r="L53" s="155"/>
      <c r="M53" s="2"/>
      <c r="N53" s="85"/>
      <c r="O53" s="5"/>
      <c r="P53" s="112"/>
      <c r="Q53" s="5"/>
      <c r="R53" s="29"/>
      <c r="S53" s="96"/>
      <c r="T53" s="111"/>
      <c r="U53" s="198"/>
    </row>
    <row r="54" spans="1:21" s="13" customFormat="1" ht="15.75">
      <c r="A54" s="12" t="s">
        <v>3</v>
      </c>
      <c r="B54" s="22"/>
      <c r="C54" s="5"/>
      <c r="D54" s="8"/>
      <c r="E54" s="70"/>
      <c r="F54" s="17"/>
      <c r="G54" s="39"/>
      <c r="H54" s="176"/>
      <c r="I54" s="2"/>
      <c r="J54" s="44"/>
      <c r="K54" s="2"/>
      <c r="L54" s="155"/>
      <c r="M54" s="2"/>
      <c r="N54" s="85"/>
      <c r="O54" s="5"/>
      <c r="P54" s="112"/>
      <c r="Q54" s="5"/>
      <c r="R54" s="29"/>
      <c r="S54" s="96"/>
      <c r="T54" s="111"/>
      <c r="U54" s="198"/>
    </row>
    <row r="55" spans="1:21" s="13" customFormat="1" ht="15.75">
      <c r="A55" s="12" t="s">
        <v>4</v>
      </c>
      <c r="B55" s="22"/>
      <c r="C55" s="5"/>
      <c r="D55" s="8"/>
      <c r="E55" s="70"/>
      <c r="F55" s="32">
        <f aca="true" t="shared" si="12" ref="F55:U55">SUM(F56:F78)</f>
        <v>429.62699999999995</v>
      </c>
      <c r="G55" s="5">
        <f t="shared" si="12"/>
        <v>0</v>
      </c>
      <c r="H55" s="189">
        <f t="shared" si="12"/>
        <v>412.62299999999993</v>
      </c>
      <c r="I55" s="113">
        <f t="shared" si="12"/>
        <v>0</v>
      </c>
      <c r="J55" s="32">
        <f t="shared" si="12"/>
        <v>0</v>
      </c>
      <c r="K55" s="5">
        <f t="shared" si="12"/>
        <v>0</v>
      </c>
      <c r="L55" s="112">
        <f t="shared" si="12"/>
        <v>0</v>
      </c>
      <c r="M55" s="5">
        <f t="shared" si="12"/>
        <v>0</v>
      </c>
      <c r="N55" s="32">
        <f t="shared" si="12"/>
        <v>0</v>
      </c>
      <c r="O55" s="5">
        <f t="shared" si="12"/>
        <v>0</v>
      </c>
      <c r="P55" s="147">
        <f t="shared" si="12"/>
        <v>412.62299999999993</v>
      </c>
      <c r="Q55" s="5">
        <f t="shared" si="12"/>
        <v>0</v>
      </c>
      <c r="R55" s="32">
        <f t="shared" si="12"/>
        <v>0</v>
      </c>
      <c r="S55" s="97">
        <f t="shared" si="12"/>
        <v>9</v>
      </c>
      <c r="T55" s="112">
        <f t="shared" si="12"/>
        <v>12.5</v>
      </c>
      <c r="U55" s="202">
        <f t="shared" si="12"/>
        <v>0</v>
      </c>
    </row>
    <row r="56" spans="2:21" ht="33.75">
      <c r="B56" s="17" t="s">
        <v>61</v>
      </c>
      <c r="C56" s="4" t="s">
        <v>29</v>
      </c>
      <c r="D56" s="6">
        <v>757</v>
      </c>
      <c r="E56" s="106">
        <v>2005</v>
      </c>
      <c r="F56" s="17">
        <f aca="true" t="shared" si="13" ref="F56:F77">O56+P56+Q56+R56+T56+U56+S56</f>
        <v>11.8</v>
      </c>
      <c r="G56" s="35"/>
      <c r="H56" s="172">
        <f>20-8.2</f>
        <v>11.8</v>
      </c>
      <c r="J56" s="40"/>
      <c r="L56" s="154"/>
      <c r="N56" s="45"/>
      <c r="O56" s="5">
        <f aca="true" t="shared" si="14" ref="O56:R59">G56+K56</f>
        <v>0</v>
      </c>
      <c r="P56" s="112">
        <f t="shared" si="14"/>
        <v>11.8</v>
      </c>
      <c r="Q56" s="5">
        <f t="shared" si="14"/>
        <v>0</v>
      </c>
      <c r="R56" s="29">
        <f t="shared" si="14"/>
        <v>0</v>
      </c>
      <c r="S56" s="96"/>
      <c r="T56" s="108"/>
      <c r="U56" s="198"/>
    </row>
    <row r="57" spans="2:21" ht="22.5">
      <c r="B57" s="17" t="s">
        <v>57</v>
      </c>
      <c r="C57" s="17" t="s">
        <v>58</v>
      </c>
      <c r="D57" s="6">
        <v>854</v>
      </c>
      <c r="E57" s="106">
        <v>2005</v>
      </c>
      <c r="F57" s="17">
        <f t="shared" si="13"/>
        <v>11.454</v>
      </c>
      <c r="G57" s="35"/>
      <c r="H57" s="172">
        <v>11.454</v>
      </c>
      <c r="J57" s="40"/>
      <c r="L57" s="154"/>
      <c r="N57" s="45"/>
      <c r="O57" s="5">
        <f t="shared" si="14"/>
        <v>0</v>
      </c>
      <c r="P57" s="149">
        <f t="shared" si="14"/>
        <v>11.454</v>
      </c>
      <c r="Q57" s="5">
        <f t="shared" si="14"/>
        <v>0</v>
      </c>
      <c r="R57" s="29">
        <f t="shared" si="14"/>
        <v>0</v>
      </c>
      <c r="S57" s="96"/>
      <c r="T57" s="108"/>
      <c r="U57" s="198"/>
    </row>
    <row r="58" spans="2:21" ht="22.5">
      <c r="B58" s="17" t="s">
        <v>82</v>
      </c>
      <c r="C58" s="17" t="s">
        <v>62</v>
      </c>
      <c r="D58" s="6">
        <v>801</v>
      </c>
      <c r="E58" s="106">
        <v>2005</v>
      </c>
      <c r="F58" s="17">
        <f t="shared" si="13"/>
        <v>0</v>
      </c>
      <c r="G58" s="35"/>
      <c r="H58" s="172"/>
      <c r="J58" s="40"/>
      <c r="L58" s="154"/>
      <c r="N58" s="45"/>
      <c r="O58" s="5">
        <f>G58+K58</f>
        <v>0</v>
      </c>
      <c r="P58" s="112"/>
      <c r="Q58" s="5">
        <f>I58+M58</f>
        <v>0</v>
      </c>
      <c r="R58" s="29">
        <f>J58+N58</f>
        <v>0</v>
      </c>
      <c r="S58" s="96"/>
      <c r="T58" s="108"/>
      <c r="U58" s="198"/>
    </row>
    <row r="59" spans="2:21" ht="22.5">
      <c r="B59" s="17" t="s">
        <v>41</v>
      </c>
      <c r="C59" s="4" t="s">
        <v>42</v>
      </c>
      <c r="D59" s="6">
        <v>852</v>
      </c>
      <c r="E59" s="106">
        <v>2005</v>
      </c>
      <c r="F59" s="17">
        <f t="shared" si="13"/>
        <v>12.5</v>
      </c>
      <c r="G59" s="35"/>
      <c r="H59" s="172">
        <v>3.5</v>
      </c>
      <c r="J59" s="40"/>
      <c r="L59" s="154"/>
      <c r="N59" s="45"/>
      <c r="O59" s="5">
        <f t="shared" si="14"/>
        <v>0</v>
      </c>
      <c r="P59" s="112">
        <f t="shared" si="14"/>
        <v>3.5</v>
      </c>
      <c r="Q59" s="5">
        <f t="shared" si="14"/>
        <v>0</v>
      </c>
      <c r="R59" s="29">
        <f t="shared" si="14"/>
        <v>0</v>
      </c>
      <c r="S59" s="96">
        <v>9</v>
      </c>
      <c r="T59" s="108"/>
      <c r="U59" s="198"/>
    </row>
    <row r="60" spans="2:21" ht="33.75">
      <c r="B60" s="17" t="s">
        <v>53</v>
      </c>
      <c r="C60" s="4" t="s">
        <v>45</v>
      </c>
      <c r="D60" s="6">
        <v>600</v>
      </c>
      <c r="E60" s="106">
        <v>2005</v>
      </c>
      <c r="F60" s="17">
        <f t="shared" si="13"/>
        <v>63</v>
      </c>
      <c r="G60" s="35"/>
      <c r="H60" s="172">
        <f>28+35</f>
        <v>63</v>
      </c>
      <c r="J60" s="40"/>
      <c r="L60" s="154"/>
      <c r="N60" s="45"/>
      <c r="O60" s="5">
        <f aca="true" t="shared" si="15" ref="O60:R62">G60+K60</f>
        <v>0</v>
      </c>
      <c r="P60" s="112">
        <f t="shared" si="15"/>
        <v>63</v>
      </c>
      <c r="Q60" s="5">
        <f t="shared" si="15"/>
        <v>0</v>
      </c>
      <c r="R60" s="29">
        <f t="shared" si="15"/>
        <v>0</v>
      </c>
      <c r="S60" s="96"/>
      <c r="T60" s="108"/>
      <c r="U60" s="198"/>
    </row>
    <row r="61" spans="2:21" ht="33.75">
      <c r="B61" s="17" t="s">
        <v>64</v>
      </c>
      <c r="C61" s="4" t="s">
        <v>65</v>
      </c>
      <c r="D61" s="6">
        <v>750</v>
      </c>
      <c r="E61" s="106">
        <v>2005</v>
      </c>
      <c r="F61" s="17">
        <f t="shared" si="13"/>
        <v>95</v>
      </c>
      <c r="G61" s="35"/>
      <c r="H61" s="172">
        <v>95</v>
      </c>
      <c r="J61" s="40"/>
      <c r="L61" s="154"/>
      <c r="N61" s="45"/>
      <c r="O61" s="5">
        <f t="shared" si="15"/>
        <v>0</v>
      </c>
      <c r="P61" s="112">
        <f t="shared" si="15"/>
        <v>95</v>
      </c>
      <c r="Q61" s="5">
        <f t="shared" si="15"/>
        <v>0</v>
      </c>
      <c r="R61" s="29">
        <f t="shared" si="15"/>
        <v>0</v>
      </c>
      <c r="S61" s="96"/>
      <c r="T61" s="108"/>
      <c r="U61" s="198"/>
    </row>
    <row r="62" spans="2:21" ht="45">
      <c r="B62" s="17" t="s">
        <v>116</v>
      </c>
      <c r="C62" s="4" t="s">
        <v>66</v>
      </c>
      <c r="D62" s="6">
        <v>852</v>
      </c>
      <c r="E62" s="106">
        <v>2005</v>
      </c>
      <c r="F62" s="17">
        <f t="shared" si="13"/>
        <v>24.987</v>
      </c>
      <c r="G62" s="35"/>
      <c r="H62" s="172">
        <v>24.987</v>
      </c>
      <c r="J62" s="40"/>
      <c r="L62" s="154"/>
      <c r="N62" s="45"/>
      <c r="O62" s="5">
        <f t="shared" si="15"/>
        <v>0</v>
      </c>
      <c r="P62" s="149">
        <f t="shared" si="15"/>
        <v>24.987</v>
      </c>
      <c r="Q62" s="5">
        <f t="shared" si="15"/>
        <v>0</v>
      </c>
      <c r="R62" s="29">
        <f t="shared" si="15"/>
        <v>0</v>
      </c>
      <c r="S62" s="96"/>
      <c r="T62" s="108"/>
      <c r="U62" s="198"/>
    </row>
    <row r="63" spans="2:21" ht="22.5">
      <c r="B63" s="17" t="s">
        <v>69</v>
      </c>
      <c r="C63" s="4" t="s">
        <v>70</v>
      </c>
      <c r="D63" s="6">
        <v>853</v>
      </c>
      <c r="E63" s="106">
        <v>2005</v>
      </c>
      <c r="F63" s="17">
        <f t="shared" si="13"/>
        <v>43.765</v>
      </c>
      <c r="G63" s="35"/>
      <c r="H63" s="172">
        <v>43.765</v>
      </c>
      <c r="J63" s="40"/>
      <c r="L63" s="154"/>
      <c r="N63" s="45"/>
      <c r="O63" s="5">
        <f aca="true" t="shared" si="16" ref="O63:R65">G63+K63</f>
        <v>0</v>
      </c>
      <c r="P63" s="149">
        <f t="shared" si="16"/>
        <v>43.765</v>
      </c>
      <c r="Q63" s="5">
        <f t="shared" si="16"/>
        <v>0</v>
      </c>
      <c r="R63" s="29">
        <f t="shared" si="16"/>
        <v>0</v>
      </c>
      <c r="S63" s="96"/>
      <c r="T63" s="108"/>
      <c r="U63" s="198"/>
    </row>
    <row r="64" spans="2:21" ht="22.5">
      <c r="B64" s="17" t="s">
        <v>71</v>
      </c>
      <c r="C64" s="17" t="s">
        <v>72</v>
      </c>
      <c r="D64" s="6">
        <v>801</v>
      </c>
      <c r="E64" s="106">
        <v>2005</v>
      </c>
      <c r="F64" s="17"/>
      <c r="G64" s="35"/>
      <c r="H64" s="172">
        <v>4.496</v>
      </c>
      <c r="J64" s="40"/>
      <c r="L64" s="154"/>
      <c r="N64" s="45"/>
      <c r="O64" s="5">
        <f t="shared" si="16"/>
        <v>0</v>
      </c>
      <c r="P64" s="149">
        <f t="shared" si="16"/>
        <v>4.496</v>
      </c>
      <c r="Q64" s="5">
        <f t="shared" si="16"/>
        <v>0</v>
      </c>
      <c r="R64" s="29">
        <f t="shared" si="16"/>
        <v>0</v>
      </c>
      <c r="S64" s="96"/>
      <c r="T64" s="108"/>
      <c r="U64" s="198"/>
    </row>
    <row r="65" spans="2:21" ht="45">
      <c r="B65" s="17" t="s">
        <v>84</v>
      </c>
      <c r="C65" s="17" t="s">
        <v>83</v>
      </c>
      <c r="D65" s="6">
        <v>801</v>
      </c>
      <c r="E65" s="106">
        <v>2005</v>
      </c>
      <c r="F65" s="17">
        <f t="shared" si="13"/>
        <v>4.5</v>
      </c>
      <c r="G65" s="35"/>
      <c r="H65" s="172">
        <v>4.5</v>
      </c>
      <c r="J65" s="40"/>
      <c r="L65" s="154"/>
      <c r="N65" s="45"/>
      <c r="O65" s="5">
        <f t="shared" si="16"/>
        <v>0</v>
      </c>
      <c r="P65" s="112">
        <f t="shared" si="16"/>
        <v>4.5</v>
      </c>
      <c r="Q65" s="5">
        <f t="shared" si="16"/>
        <v>0</v>
      </c>
      <c r="R65" s="29">
        <f t="shared" si="16"/>
        <v>0</v>
      </c>
      <c r="S65" s="96"/>
      <c r="T65" s="108"/>
      <c r="U65" s="198"/>
    </row>
    <row r="66" spans="2:21" ht="45">
      <c r="B66" s="17" t="s">
        <v>85</v>
      </c>
      <c r="C66" s="17" t="s">
        <v>83</v>
      </c>
      <c r="D66" s="6">
        <v>801</v>
      </c>
      <c r="E66" s="106">
        <v>2005</v>
      </c>
      <c r="F66" s="17">
        <f t="shared" si="13"/>
        <v>4.5</v>
      </c>
      <c r="G66" s="35"/>
      <c r="H66" s="172">
        <v>4.5</v>
      </c>
      <c r="J66" s="40"/>
      <c r="L66" s="154"/>
      <c r="N66" s="45"/>
      <c r="O66" s="5">
        <f aca="true" t="shared" si="17" ref="O66:R70">G66+K66</f>
        <v>0</v>
      </c>
      <c r="P66" s="112">
        <f t="shared" si="17"/>
        <v>4.5</v>
      </c>
      <c r="Q66" s="5">
        <f t="shared" si="17"/>
        <v>0</v>
      </c>
      <c r="R66" s="29">
        <f t="shared" si="17"/>
        <v>0</v>
      </c>
      <c r="S66" s="96"/>
      <c r="T66" s="108"/>
      <c r="U66" s="198"/>
    </row>
    <row r="67" spans="2:21" ht="45">
      <c r="B67" s="17" t="s">
        <v>103</v>
      </c>
      <c r="C67" s="17" t="s">
        <v>83</v>
      </c>
      <c r="D67" s="6">
        <v>801</v>
      </c>
      <c r="E67" s="106">
        <v>2005</v>
      </c>
      <c r="F67" s="17">
        <f t="shared" si="13"/>
        <v>20.954</v>
      </c>
      <c r="G67" s="35"/>
      <c r="H67" s="172">
        <v>20.954</v>
      </c>
      <c r="J67" s="40"/>
      <c r="L67" s="154"/>
      <c r="N67" s="45"/>
      <c r="O67" s="5">
        <f t="shared" si="17"/>
        <v>0</v>
      </c>
      <c r="P67" s="149">
        <f t="shared" si="17"/>
        <v>20.954</v>
      </c>
      <c r="Q67" s="5">
        <f t="shared" si="17"/>
        <v>0</v>
      </c>
      <c r="R67" s="29">
        <f t="shared" si="17"/>
        <v>0</v>
      </c>
      <c r="S67" s="96"/>
      <c r="T67" s="108"/>
      <c r="U67" s="198"/>
    </row>
    <row r="68" spans="2:21" ht="56.25">
      <c r="B68" s="17" t="s">
        <v>86</v>
      </c>
      <c r="C68" s="17" t="s">
        <v>87</v>
      </c>
      <c r="D68" s="6">
        <v>801</v>
      </c>
      <c r="E68" s="106">
        <v>2005</v>
      </c>
      <c r="F68" s="17">
        <f t="shared" si="13"/>
        <v>4.5</v>
      </c>
      <c r="G68" s="35"/>
      <c r="H68" s="172">
        <v>4.5</v>
      </c>
      <c r="J68" s="40"/>
      <c r="L68" s="154"/>
      <c r="N68" s="45"/>
      <c r="O68" s="5">
        <f t="shared" si="17"/>
        <v>0</v>
      </c>
      <c r="P68" s="112">
        <f t="shared" si="17"/>
        <v>4.5</v>
      </c>
      <c r="Q68" s="5">
        <f t="shared" si="17"/>
        <v>0</v>
      </c>
      <c r="R68" s="29">
        <f t="shared" si="17"/>
        <v>0</v>
      </c>
      <c r="S68" s="96"/>
      <c r="T68" s="108"/>
      <c r="U68" s="198"/>
    </row>
    <row r="69" spans="2:21" ht="33.75">
      <c r="B69" s="17" t="s">
        <v>104</v>
      </c>
      <c r="C69" s="17" t="s">
        <v>105</v>
      </c>
      <c r="D69" s="6">
        <v>852</v>
      </c>
      <c r="E69" s="106">
        <v>2005</v>
      </c>
      <c r="F69" s="17">
        <f>O69+P69+Q69+R69+T69+U69+S69</f>
        <v>4.5</v>
      </c>
      <c r="G69" s="35"/>
      <c r="H69" s="172">
        <v>4.5</v>
      </c>
      <c r="J69" s="40"/>
      <c r="L69" s="154"/>
      <c r="N69" s="45"/>
      <c r="O69" s="5">
        <f t="shared" si="17"/>
        <v>0</v>
      </c>
      <c r="P69" s="112">
        <f t="shared" si="17"/>
        <v>4.5</v>
      </c>
      <c r="Q69" s="5">
        <f t="shared" si="17"/>
        <v>0</v>
      </c>
      <c r="R69" s="29">
        <f t="shared" si="17"/>
        <v>0</v>
      </c>
      <c r="S69" s="96"/>
      <c r="T69" s="108"/>
      <c r="U69" s="198"/>
    </row>
    <row r="70" spans="2:21" ht="33.75">
      <c r="B70" s="17" t="s">
        <v>88</v>
      </c>
      <c r="C70" s="17" t="s">
        <v>89</v>
      </c>
      <c r="D70" s="6">
        <v>852</v>
      </c>
      <c r="E70" s="106">
        <v>2005</v>
      </c>
      <c r="F70" s="17">
        <f t="shared" si="13"/>
        <v>4.5</v>
      </c>
      <c r="G70" s="35"/>
      <c r="H70" s="172">
        <v>4.5</v>
      </c>
      <c r="J70" s="40"/>
      <c r="L70" s="154"/>
      <c r="N70" s="45"/>
      <c r="O70" s="5">
        <f t="shared" si="17"/>
        <v>0</v>
      </c>
      <c r="P70" s="112">
        <f t="shared" si="17"/>
        <v>4.5</v>
      </c>
      <c r="Q70" s="5">
        <f t="shared" si="17"/>
        <v>0</v>
      </c>
      <c r="R70" s="29">
        <f t="shared" si="17"/>
        <v>0</v>
      </c>
      <c r="S70" s="96"/>
      <c r="T70" s="108"/>
      <c r="U70" s="198"/>
    </row>
    <row r="71" spans="2:21" ht="33.75">
      <c r="B71" s="143" t="s">
        <v>101</v>
      </c>
      <c r="C71" s="17" t="s">
        <v>87</v>
      </c>
      <c r="D71" s="6">
        <v>801</v>
      </c>
      <c r="E71" s="106">
        <v>2005</v>
      </c>
      <c r="F71" s="17">
        <f aca="true" t="shared" si="18" ref="F71:F76">O71+P71+Q71+R71+T71+U71+S71</f>
        <v>12.5</v>
      </c>
      <c r="G71" s="35"/>
      <c r="H71" s="172"/>
      <c r="J71" s="40"/>
      <c r="L71" s="154"/>
      <c r="N71" s="45"/>
      <c r="O71" s="5">
        <f aca="true" t="shared" si="19" ref="O71:R72">G71+K71</f>
        <v>0</v>
      </c>
      <c r="P71" s="112">
        <f t="shared" si="19"/>
        <v>0</v>
      </c>
      <c r="Q71" s="5">
        <f t="shared" si="19"/>
        <v>0</v>
      </c>
      <c r="R71" s="29">
        <f t="shared" si="19"/>
        <v>0</v>
      </c>
      <c r="S71" s="96"/>
      <c r="T71" s="108">
        <v>12.5</v>
      </c>
      <c r="U71" s="198"/>
    </row>
    <row r="72" spans="2:21" ht="67.5">
      <c r="B72" s="143" t="s">
        <v>102</v>
      </c>
      <c r="C72" s="17" t="s">
        <v>95</v>
      </c>
      <c r="D72" s="6">
        <v>852</v>
      </c>
      <c r="E72" s="106">
        <v>2005</v>
      </c>
      <c r="F72" s="17">
        <f t="shared" si="18"/>
        <v>0</v>
      </c>
      <c r="G72" s="35"/>
      <c r="H72" s="172"/>
      <c r="J72" s="40"/>
      <c r="L72" s="154"/>
      <c r="N72" s="45"/>
      <c r="O72" s="5">
        <f t="shared" si="19"/>
        <v>0</v>
      </c>
      <c r="P72" s="112">
        <f t="shared" si="19"/>
        <v>0</v>
      </c>
      <c r="Q72" s="5">
        <f t="shared" si="19"/>
        <v>0</v>
      </c>
      <c r="R72" s="29">
        <f t="shared" si="19"/>
        <v>0</v>
      </c>
      <c r="S72" s="96"/>
      <c r="T72" s="108"/>
      <c r="U72" s="198"/>
    </row>
    <row r="73" spans="2:21" ht="22.5">
      <c r="B73" s="143" t="s">
        <v>106</v>
      </c>
      <c r="C73" s="17" t="s">
        <v>95</v>
      </c>
      <c r="D73" s="6">
        <v>852</v>
      </c>
      <c r="E73" s="106">
        <v>2005</v>
      </c>
      <c r="F73" s="17">
        <f t="shared" si="18"/>
        <v>17.982</v>
      </c>
      <c r="G73" s="35"/>
      <c r="H73" s="172">
        <v>17.982</v>
      </c>
      <c r="J73" s="40"/>
      <c r="L73" s="154"/>
      <c r="N73" s="45"/>
      <c r="O73" s="5">
        <f aca="true" t="shared" si="20" ref="O73:R77">G73+K73</f>
        <v>0</v>
      </c>
      <c r="P73" s="149">
        <f t="shared" si="20"/>
        <v>17.982</v>
      </c>
      <c r="Q73" s="5">
        <f t="shared" si="20"/>
        <v>0</v>
      </c>
      <c r="R73" s="29">
        <f t="shared" si="20"/>
        <v>0</v>
      </c>
      <c r="S73" s="96"/>
      <c r="T73" s="108"/>
      <c r="U73" s="198"/>
    </row>
    <row r="74" spans="2:21" ht="22.5">
      <c r="B74" s="143" t="s">
        <v>107</v>
      </c>
      <c r="C74" s="17" t="s">
        <v>95</v>
      </c>
      <c r="D74" s="6">
        <v>852</v>
      </c>
      <c r="E74" s="106">
        <v>2005</v>
      </c>
      <c r="F74" s="17">
        <f t="shared" si="18"/>
        <v>12</v>
      </c>
      <c r="G74" s="35"/>
      <c r="H74" s="172">
        <v>12</v>
      </c>
      <c r="J74" s="40"/>
      <c r="L74" s="154"/>
      <c r="N74" s="45"/>
      <c r="O74" s="5">
        <f t="shared" si="20"/>
        <v>0</v>
      </c>
      <c r="P74" s="112">
        <f t="shared" si="20"/>
        <v>12</v>
      </c>
      <c r="Q74" s="5">
        <f t="shared" si="20"/>
        <v>0</v>
      </c>
      <c r="R74" s="29">
        <f t="shared" si="20"/>
        <v>0</v>
      </c>
      <c r="S74" s="96"/>
      <c r="T74" s="108"/>
      <c r="U74" s="198"/>
    </row>
    <row r="75" spans="1:21" s="168" customFormat="1" ht="45">
      <c r="A75" s="164"/>
      <c r="B75" s="165" t="s">
        <v>110</v>
      </c>
      <c r="C75" s="135" t="s">
        <v>89</v>
      </c>
      <c r="D75" s="137" t="s">
        <v>109</v>
      </c>
      <c r="E75" s="177" t="s">
        <v>108</v>
      </c>
      <c r="F75" s="170">
        <f t="shared" si="18"/>
        <v>30.63</v>
      </c>
      <c r="G75" s="171"/>
      <c r="H75" s="172">
        <v>30.63</v>
      </c>
      <c r="I75" s="169"/>
      <c r="J75" s="173"/>
      <c r="K75" s="169"/>
      <c r="L75" s="172"/>
      <c r="M75" s="169"/>
      <c r="N75" s="174"/>
      <c r="O75" s="175">
        <f t="shared" si="20"/>
        <v>0</v>
      </c>
      <c r="P75" s="176">
        <f t="shared" si="20"/>
        <v>30.63</v>
      </c>
      <c r="Q75" s="133">
        <f t="shared" si="20"/>
        <v>0</v>
      </c>
      <c r="R75" s="166">
        <f t="shared" si="20"/>
        <v>0</v>
      </c>
      <c r="S75" s="167"/>
      <c r="T75" s="111"/>
      <c r="U75" s="203"/>
    </row>
    <row r="76" spans="1:21" s="168" customFormat="1" ht="45">
      <c r="A76" s="164"/>
      <c r="B76" s="165" t="s">
        <v>110</v>
      </c>
      <c r="C76" s="135" t="s">
        <v>111</v>
      </c>
      <c r="D76" s="137" t="s">
        <v>109</v>
      </c>
      <c r="E76" s="177" t="s">
        <v>108</v>
      </c>
      <c r="F76" s="170">
        <f t="shared" si="18"/>
        <v>42.775</v>
      </c>
      <c r="G76" s="171"/>
      <c r="H76" s="172">
        <v>42.775</v>
      </c>
      <c r="I76" s="169"/>
      <c r="J76" s="173"/>
      <c r="K76" s="169"/>
      <c r="L76" s="172"/>
      <c r="M76" s="169"/>
      <c r="N76" s="174"/>
      <c r="O76" s="175">
        <f t="shared" si="20"/>
        <v>0</v>
      </c>
      <c r="P76" s="176">
        <f t="shared" si="20"/>
        <v>42.775</v>
      </c>
      <c r="Q76" s="133">
        <f t="shared" si="20"/>
        <v>0</v>
      </c>
      <c r="R76" s="166">
        <f t="shared" si="20"/>
        <v>0</v>
      </c>
      <c r="S76" s="167"/>
      <c r="T76" s="111"/>
      <c r="U76" s="203"/>
    </row>
    <row r="77" spans="1:21" s="21" customFormat="1" ht="22.5">
      <c r="A77" s="18"/>
      <c r="B77" s="17" t="s">
        <v>49</v>
      </c>
      <c r="C77" s="17"/>
      <c r="D77" s="6"/>
      <c r="E77" s="106">
        <v>2005</v>
      </c>
      <c r="F77" s="17">
        <f t="shared" si="13"/>
        <v>7.780000000000001</v>
      </c>
      <c r="G77" s="38"/>
      <c r="H77" s="190">
        <f>45.6-37.82</f>
        <v>7.780000000000001</v>
      </c>
      <c r="I77" s="20"/>
      <c r="J77" s="43"/>
      <c r="K77" s="20"/>
      <c r="L77" s="160"/>
      <c r="M77" s="20"/>
      <c r="N77" s="45"/>
      <c r="O77" s="22">
        <f t="shared" si="20"/>
        <v>0</v>
      </c>
      <c r="P77" s="162">
        <f t="shared" si="20"/>
        <v>7.780000000000001</v>
      </c>
      <c r="Q77" s="22">
        <f t="shared" si="20"/>
        <v>0</v>
      </c>
      <c r="R77" s="33">
        <f t="shared" si="20"/>
        <v>0</v>
      </c>
      <c r="S77" s="98"/>
      <c r="T77" s="109"/>
      <c r="U77" s="204"/>
    </row>
    <row r="78" spans="1:21" s="21" customFormat="1" ht="15">
      <c r="A78" s="18"/>
      <c r="B78" s="17"/>
      <c r="C78" s="17"/>
      <c r="D78" s="6"/>
      <c r="E78" s="19"/>
      <c r="F78" s="17"/>
      <c r="G78" s="38"/>
      <c r="H78" s="190"/>
      <c r="I78" s="20"/>
      <c r="J78" s="43"/>
      <c r="K78" s="20"/>
      <c r="L78" s="160"/>
      <c r="M78" s="20"/>
      <c r="N78" s="45"/>
      <c r="O78" s="22"/>
      <c r="P78" s="150"/>
      <c r="Q78" s="22"/>
      <c r="R78" s="33"/>
      <c r="S78" s="98"/>
      <c r="T78" s="109"/>
      <c r="U78" s="204"/>
    </row>
    <row r="79" spans="3:21" ht="15">
      <c r="C79" s="17"/>
      <c r="F79" s="17"/>
      <c r="G79" s="35"/>
      <c r="H79" s="172"/>
      <c r="J79" s="40"/>
      <c r="L79" s="154"/>
      <c r="N79" s="45"/>
      <c r="O79" s="5"/>
      <c r="P79" s="112"/>
      <c r="Q79" s="5"/>
      <c r="R79" s="29"/>
      <c r="S79" s="96"/>
      <c r="T79" s="111"/>
      <c r="U79" s="198"/>
    </row>
    <row r="80" spans="1:21" s="13" customFormat="1" ht="16.5" thickBot="1">
      <c r="A80" s="46" t="s">
        <v>16</v>
      </c>
      <c r="B80" s="77"/>
      <c r="C80" s="47"/>
      <c r="D80" s="48"/>
      <c r="E80" s="71"/>
      <c r="F80" s="47">
        <f aca="true" t="shared" si="21" ref="F80:U80">F12+F34+F45+F55</f>
        <v>17297.737</v>
      </c>
      <c r="G80" s="102">
        <f t="shared" si="21"/>
        <v>4108.133</v>
      </c>
      <c r="H80" s="208">
        <f t="shared" si="21"/>
        <v>1386.07</v>
      </c>
      <c r="I80" s="103">
        <f t="shared" si="21"/>
        <v>2158.401</v>
      </c>
      <c r="J80" s="49">
        <f t="shared" si="21"/>
        <v>1110.378</v>
      </c>
      <c r="K80" s="47">
        <f t="shared" si="21"/>
        <v>0</v>
      </c>
      <c r="L80" s="161">
        <f t="shared" si="21"/>
        <v>224.54500000000002</v>
      </c>
      <c r="M80" s="48">
        <f t="shared" si="21"/>
        <v>1925.725</v>
      </c>
      <c r="N80" s="79">
        <f t="shared" si="21"/>
        <v>2304.024</v>
      </c>
      <c r="O80" s="47">
        <f t="shared" si="21"/>
        <v>4108.133</v>
      </c>
      <c r="P80" s="151">
        <f t="shared" si="21"/>
        <v>1610.6150000000002</v>
      </c>
      <c r="Q80" s="47">
        <f t="shared" si="21"/>
        <v>4084.126</v>
      </c>
      <c r="R80" s="49">
        <f t="shared" si="21"/>
        <v>3414.402</v>
      </c>
      <c r="S80" s="100">
        <f t="shared" si="21"/>
        <v>2244.6</v>
      </c>
      <c r="T80" s="141">
        <f t="shared" si="21"/>
        <v>1568.5</v>
      </c>
      <c r="U80" s="205">
        <f t="shared" si="21"/>
        <v>271.85699999999997</v>
      </c>
    </row>
  </sheetData>
  <mergeCells count="12">
    <mergeCell ref="B7:F10"/>
    <mergeCell ref="T9:T10"/>
    <mergeCell ref="S9:S10"/>
    <mergeCell ref="G7:J7"/>
    <mergeCell ref="G8:J8"/>
    <mergeCell ref="U6:U8"/>
    <mergeCell ref="K7:N7"/>
    <mergeCell ref="O6:R6"/>
    <mergeCell ref="O7:R8"/>
    <mergeCell ref="S6:S8"/>
    <mergeCell ref="T6:T8"/>
    <mergeCell ref="K8:N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2006-01-02T10:22:58Z</cp:lastPrinted>
  <dcterms:created xsi:type="dcterms:W3CDTF">1999-11-16T09:30:08Z</dcterms:created>
  <dcterms:modified xsi:type="dcterms:W3CDTF">2006-01-02T12:40:55Z</dcterms:modified>
  <cp:category/>
  <cp:version/>
  <cp:contentType/>
  <cp:contentStatus/>
</cp:coreProperties>
</file>