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<sst xmlns="http://schemas.openxmlformats.org/spreadsheetml/2006/main" count="258" uniqueCount="127">
  <si>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</si>
  <si>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</si>
  <si>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</si>
  <si>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</si>
  <si>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</si>
  <si>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</si>
  <si>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</si>
  <si>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</si>
  <si>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</si>
  <si>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</si>
  <si>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</si>
  <si>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</si>
  <si>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</si>
  <si>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</si>
  <si>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</si>
  <si>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</si>
  <si>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</si>
  <si>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</si>
  <si>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OSOBOWOŚCI PRAWNEJ</t>
  </si>
  <si>
    <t>I OD INNYCH JEDNOSTEK NIE POSIADAJĄCYCH</t>
  </si>
  <si>
    <t>RÓŻNE ROZLICZENIA</t>
  </si>
  <si>
    <t>RAZEM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</si>
  <si>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</si>
  <si>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</si>
  <si>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</si>
  <si>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</si>
  <si>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</si>
  <si>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</si>
  <si>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</si>
  <si>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</si>
  <si>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</si>
  <si>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</si>
  <si>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</si>
  <si>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</si>
  <si>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</si>
  <si>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budżetu państwa</t>
  </si>
  <si>
    <t>WYSZCZEGÓLNIENIE DOCHODU BUDŻETOWEGO</t>
  </si>
  <si>
    <t>R.</t>
  </si>
  <si>
    <t>Część wyrównawcza sub. ogólnej dla powiatów</t>
  </si>
  <si>
    <t>Udziały powiatów  w pod. stanowiących doch.</t>
  </si>
  <si>
    <t xml:space="preserve">DOCHODY OD OSÓB PRAWN. , OSÓB FIZYCZNYCH 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</si>
  <si>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</si>
  <si>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</si>
  <si>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</si>
  <si>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</si>
  <si>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</si>
  <si>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</si>
  <si>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</si>
  <si>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</si>
  <si>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</si>
  <si>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</si>
  <si>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</si>
  <si>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Wpływy  do  budżetu  części  zysku  gospodarstwa  pomocniczego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</si>
  <si>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</si>
  <si>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</si>
  <si>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</si>
  <si>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</si>
  <si>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</si>
  <si>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</si>
  <si>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</si>
  <si>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</si>
  <si>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</si>
  <si>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</si>
  <si>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</si>
  <si>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</si>
  <si>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</si>
  <si>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</si>
  <si>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</si>
  <si>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</si>
  <si>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</si>
  <si>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>.0047</t>
  </si>
  <si>
    <t xml:space="preserve">Wpływy  z  opłat  za  zarząd ,użytkowanie i  użytkowanie  wieczyste  nieruchomości </t>
  </si>
  <si>
    <t xml:space="preserve">Powiatowe  Centrum  Pomocy  Rodzinie </t>
  </si>
  <si>
    <t xml:space="preserve">Wpływy z   różnych  dochodów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</si>
  <si>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</si>
  <si>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</si>
  <si>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</si>
  <si>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</si>
  <si>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</si>
  <si>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</si>
  <si>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</si>
  <si>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</si>
  <si>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</si>
  <si>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</si>
  <si>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</si>
  <si>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Obrona  cywilna 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</si>
  <si>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</si>
  <si>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Wpływy  z  opłat  za  koncesje  i  licencje  </t>
  </si>
  <si>
    <t xml:space="preserve">BEZPIECZEŃSTWO  PUBLICZNE  I  OCHRONA  PRZECIWPOŻAROWA </t>
  </si>
  <si>
    <t>.0690</t>
  </si>
  <si>
    <t>.0680</t>
  </si>
  <si>
    <t xml:space="preserve">Wpływy  od   rodziców  z  tytułu  odpłatności  za  utrzymanie  dzieci             (  wychowanków )    w  placówkach  opiekuńczo -  wychowawczych </t>
  </si>
  <si>
    <t>.0087</t>
  </si>
  <si>
    <t xml:space="preserve">Wpływy  ze  sprzedaży  składników  majątkowych </t>
  </si>
  <si>
    <t xml:space="preserve">Wpływy z różnych  opłat </t>
  </si>
  <si>
    <t>Pozostała działalność</t>
  </si>
  <si>
    <t>KULTURA I OCHRONA DZIEDZICTWA NARODOWEGO</t>
  </si>
  <si>
    <t xml:space="preserve">Gimnazja  specjalne </t>
  </si>
  <si>
    <t xml:space="preserve">Pomoc  dla  repatriantów </t>
  </si>
  <si>
    <t xml:space="preserve">Kolonie o  obozy  oraz  inne  formy  wypoczynku  dzieci  i  młodzieży  szkolnej, a  także  szkolenia  młodzieży </t>
  </si>
  <si>
    <t xml:space="preserve">Ośrodki  wsparcia </t>
  </si>
  <si>
    <t xml:space="preserve">Uzupełnienie  subwencji  ogólnej  dla  j.s.t </t>
  </si>
  <si>
    <t>TRANSPORT I ŁĄCZNOŚĆ</t>
  </si>
  <si>
    <t>Drogi publiczne powiatowe</t>
  </si>
  <si>
    <t xml:space="preserve">Środki  otrzymane od  pozostałych jednostek  zaliczanych   do  sektora  finansów  publicznych  na  finansowanie  lub  dofinansowanie kosztów  realizacji  inwestycji  i  zakupów  inwestycyjnych  jednostek  zaliczanych  do   sektora </t>
  </si>
  <si>
    <t>Jednostki specjalistycznego poradnictwa, mieszkania chronione i ośrodki interwencji kryzysowej</t>
  </si>
  <si>
    <t>.0870</t>
  </si>
  <si>
    <t xml:space="preserve">Dotacje  celowe  otrzymane  z  budżetu  państwa na  realizację  inwestycji  i  zakupów  inwestycyjnych własnych  powiatu </t>
  </si>
  <si>
    <t xml:space="preserve">Środki na  uzupełnienie dochodów </t>
  </si>
  <si>
    <t xml:space="preserve">Pozostała  działalność </t>
  </si>
  <si>
    <t xml:space="preserve">Środki  na  inwestycje  rozpoczęte  przed  1  stycznia  1999  r. </t>
  </si>
  <si>
    <t>Szkoła podstawowa specjalna</t>
  </si>
  <si>
    <t>Poradnia psychologiczno - pedagogiczna</t>
  </si>
  <si>
    <t>.0910</t>
  </si>
  <si>
    <t xml:space="preserve">Odsetki  z  tytułu  nieterminowych  wpłat z  tytułu  podatków  i  opłat </t>
  </si>
  <si>
    <t xml:space="preserve">Załącznik  nr  1  do  uchwały  Zarządu    Powiatu  Toruńskiego </t>
  </si>
  <si>
    <t>.0092</t>
  </si>
  <si>
    <t xml:space="preserve">PROCENT   WYKONANIA  PLANU  DOCHODÓW </t>
  </si>
  <si>
    <t xml:space="preserve">w  sprawie  sprawozdania  z  wykonania   budżetu Powiatu  Toruńskiego  za  rok  2005. </t>
  </si>
  <si>
    <t xml:space="preserve">Wpływy  z  różnych  opłat </t>
  </si>
  <si>
    <t xml:space="preserve">Wpływy  ze  sprzedaży składników majątkowych </t>
  </si>
  <si>
    <t xml:space="preserve">Wpływy  do  budżetu ze środków  specjalnych </t>
  </si>
  <si>
    <t xml:space="preserve">WYKONANIE  DOCHODÓW  BUDŻETOWYCH  ZA  ROK  2005 </t>
  </si>
  <si>
    <t>WYKONANIE  DOCHODÓW  BUDŻETOWYCH  NA  DZIEŃ 31.12.2005</t>
  </si>
  <si>
    <t xml:space="preserve">Odsetki od  nieterminowych  wpłat    tytułu  podatków  i  opłat </t>
  </si>
  <si>
    <t xml:space="preserve">PROGNOZA  DOCHODÓW  BUDŻETOWYCH  W  ROKU  2005 </t>
  </si>
  <si>
    <t xml:space="preserve">Dotacje przekazane dla  powiatu  na  zadania  bieżące  realizowane  na  podstawie  porozumień między  j.s.t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</si>
</sst>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sz val="11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 vertical="center" shrinkToFit="1"/>
    </xf>
    <xf numFmtId="3" fontId="10" fillId="0" borderId="0" xfId="0" applyNumberFormat="1" applyFont="1" applyBorder="1" applyAlignment="1">
      <alignment vertical="center" shrinkToFi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 shrinkToFit="1"/>
    </xf>
    <xf numFmtId="0" fontId="7" fillId="0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8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" fontId="11" fillId="0" borderId="2" xfId="0" applyNumberFormat="1" applyFont="1" applyBorder="1" applyAlignment="1">
      <alignment vertical="center" wrapText="1" shrinkToFit="1"/>
    </xf>
    <xf numFmtId="1" fontId="10" fillId="0" borderId="2" xfId="0" applyNumberFormat="1" applyFont="1" applyBorder="1" applyAlignment="1">
      <alignment vertical="center" wrapText="1" shrinkToFit="1"/>
    </xf>
    <xf numFmtId="0" fontId="11" fillId="0" borderId="2" xfId="0" applyFont="1" applyBorder="1" applyAlignment="1">
      <alignment wrapText="1"/>
    </xf>
    <xf numFmtId="1" fontId="11" fillId="0" borderId="2" xfId="0" applyNumberFormat="1" applyFont="1" applyBorder="1" applyAlignment="1">
      <alignment vertical="center" wrapText="1" shrinkToFit="1"/>
    </xf>
    <xf numFmtId="1" fontId="10" fillId="0" borderId="2" xfId="0" applyNumberFormat="1" applyFont="1" applyBorder="1" applyAlignment="1">
      <alignment vertical="center" wrapText="1" shrinkToFit="1"/>
    </xf>
    <xf numFmtId="3" fontId="12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shrinkToFit="1"/>
    </xf>
    <xf numFmtId="3" fontId="0" fillId="0" borderId="2" xfId="0" applyNumberFormat="1" applyFont="1" applyBorder="1" applyAlignment="1">
      <alignment vertical="center" shrinkToFit="1"/>
    </xf>
    <xf numFmtId="3" fontId="1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vertical="center" shrinkToFit="1"/>
    </xf>
    <xf numFmtId="3" fontId="10" fillId="0" borderId="2" xfId="0" applyNumberFormat="1" applyFont="1" applyBorder="1" applyAlignment="1">
      <alignment vertical="center" shrinkToFit="1"/>
    </xf>
    <xf numFmtId="3" fontId="11" fillId="0" borderId="2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shrinkToFit="1"/>
    </xf>
    <xf numFmtId="1" fontId="0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 wrapText="1" shrinkToFit="1"/>
    </xf>
    <xf numFmtId="3" fontId="0" fillId="0" borderId="3" xfId="0" applyNumberFormat="1" applyFont="1" applyBorder="1" applyAlignment="1">
      <alignment vertical="center" shrinkToFit="1"/>
    </xf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shrinkToFit="1"/>
    </xf>
    <xf numFmtId="1" fontId="0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 wrapText="1" shrinkToFit="1"/>
    </xf>
    <xf numFmtId="3" fontId="11" fillId="0" borderId="3" xfId="0" applyNumberFormat="1" applyFont="1" applyBorder="1" applyAlignment="1">
      <alignment vertical="center" shrinkToFit="1"/>
    </xf>
    <xf numFmtId="3" fontId="11" fillId="0" borderId="4" xfId="0" applyNumberFormat="1" applyFont="1" applyBorder="1" applyAlignment="1">
      <alignment vertical="center" shrinkToFit="1"/>
    </xf>
    <xf numFmtId="3" fontId="11" fillId="0" borderId="5" xfId="0" applyNumberFormat="1" applyFont="1" applyBorder="1" applyAlignment="1">
      <alignment vertical="center" shrinkToFit="1"/>
    </xf>
    <xf numFmtId="3" fontId="11" fillId="0" borderId="3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1" fillId="0" borderId="6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8" fillId="2" borderId="2" xfId="0" applyFont="1" applyFill="1" applyBorder="1" applyAlignment="1">
      <alignment horizontal="center" vertical="center" shrinkToFit="1"/>
    </xf>
    <xf numFmtId="1" fontId="8" fillId="2" borderId="0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vertical="center" wrapText="1" shrinkToFit="1"/>
    </xf>
    <xf numFmtId="3" fontId="12" fillId="2" borderId="0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12" fillId="2" borderId="2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7" xfId="0" applyFont="1" applyFill="1" applyBorder="1" applyAlignment="1">
      <alignment/>
    </xf>
    <xf numFmtId="0" fontId="11" fillId="2" borderId="5" xfId="0" applyFont="1" applyFill="1" applyBorder="1" applyAlignment="1">
      <alignment wrapText="1"/>
    </xf>
    <xf numFmtId="3" fontId="11" fillId="2" borderId="7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/>
    </xf>
    <xf numFmtId="0" fontId="12" fillId="2" borderId="4" xfId="0" applyFont="1" applyFill="1" applyBorder="1" applyAlignment="1">
      <alignment wrapText="1"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0" fontId="8" fillId="2" borderId="5" xfId="0" applyFont="1" applyFill="1" applyBorder="1" applyAlignment="1">
      <alignment wrapText="1"/>
    </xf>
    <xf numFmtId="0" fontId="8" fillId="2" borderId="7" xfId="0" applyFont="1" applyFill="1" applyBorder="1" applyAlignment="1">
      <alignment/>
    </xf>
    <xf numFmtId="0" fontId="12" fillId="2" borderId="5" xfId="0" applyFont="1" applyFill="1" applyBorder="1" applyAlignment="1">
      <alignment wrapText="1"/>
    </xf>
    <xf numFmtId="3" fontId="12" fillId="2" borderId="7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/>
    </xf>
    <xf numFmtId="0" fontId="12" fillId="2" borderId="8" xfId="0" applyFont="1" applyFill="1" applyBorder="1" applyAlignment="1">
      <alignment wrapText="1"/>
    </xf>
    <xf numFmtId="3" fontId="12" fillId="2" borderId="9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right"/>
    </xf>
    <xf numFmtId="0" fontId="7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/>
    </xf>
    <xf numFmtId="0" fontId="10" fillId="2" borderId="4" xfId="0" applyFont="1" applyFill="1" applyBorder="1" applyAlignment="1">
      <alignment wrapText="1"/>
    </xf>
    <xf numFmtId="3" fontId="11" fillId="2" borderId="3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11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shrinkToFit="1"/>
    </xf>
    <xf numFmtId="1" fontId="0" fillId="2" borderId="7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vertical="center" wrapText="1" shrinkToFit="1"/>
    </xf>
    <xf numFmtId="3" fontId="11" fillId="2" borderId="7" xfId="0" applyNumberFormat="1" applyFont="1" applyFill="1" applyBorder="1" applyAlignment="1">
      <alignment vertical="center" shrinkToFit="1"/>
    </xf>
    <xf numFmtId="3" fontId="11" fillId="2" borderId="5" xfId="0" applyNumberFormat="1" applyFont="1" applyFill="1" applyBorder="1" applyAlignment="1">
      <alignment vertical="center" shrinkToFit="1"/>
    </xf>
    <xf numFmtId="3" fontId="12" fillId="2" borderId="10" xfId="0" applyNumberFormat="1" applyFont="1" applyFill="1" applyBorder="1" applyAlignment="1">
      <alignment/>
    </xf>
    <xf numFmtId="1" fontId="8" fillId="2" borderId="7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vertical="center" wrapText="1" shrinkToFit="1"/>
    </xf>
    <xf numFmtId="3" fontId="12" fillId="2" borderId="7" xfId="0" applyNumberFormat="1" applyFont="1" applyFill="1" applyBorder="1" applyAlignment="1">
      <alignment vertical="center" shrinkToFit="1"/>
    </xf>
    <xf numFmtId="3" fontId="12" fillId="2" borderId="5" xfId="0" applyNumberFormat="1" applyFont="1" applyFill="1" applyBorder="1" applyAlignment="1">
      <alignment vertical="center" shrinkToFit="1"/>
    </xf>
    <xf numFmtId="0" fontId="0" fillId="2" borderId="4" xfId="0" applyFont="1" applyFill="1" applyBorder="1" applyAlignment="1">
      <alignment horizontal="center" vertical="center" shrinkToFit="1"/>
    </xf>
    <xf numFmtId="1" fontId="0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vertical="center" wrapText="1" shrinkToFit="1"/>
    </xf>
    <xf numFmtId="3" fontId="11" fillId="2" borderId="3" xfId="0" applyNumberFormat="1" applyFont="1" applyFill="1" applyBorder="1" applyAlignment="1">
      <alignment vertical="center" shrinkToFit="1"/>
    </xf>
    <xf numFmtId="3" fontId="11" fillId="2" borderId="4" xfId="0" applyNumberFormat="1" applyFont="1" applyFill="1" applyBorder="1" applyAlignment="1">
      <alignment vertical="center" shrinkToFit="1"/>
    </xf>
    <xf numFmtId="3" fontId="13" fillId="2" borderId="7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0" fontId="7" fillId="2" borderId="5" xfId="0" applyFont="1" applyFill="1" applyBorder="1" applyAlignment="1">
      <alignment wrapText="1"/>
    </xf>
    <xf numFmtId="3" fontId="11" fillId="2" borderId="7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 vertical="center" shrinkToFit="1"/>
    </xf>
    <xf numFmtId="1" fontId="0" fillId="2" borderId="7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vertical="center" wrapText="1" shrinkToFit="1"/>
    </xf>
    <xf numFmtId="3" fontId="0" fillId="2" borderId="7" xfId="0" applyNumberFormat="1" applyFont="1" applyFill="1" applyBorder="1" applyAlignment="1">
      <alignment vertical="center" shrinkToFit="1"/>
    </xf>
    <xf numFmtId="3" fontId="1" fillId="2" borderId="5" xfId="0" applyNumberFormat="1" applyFont="1" applyFill="1" applyBorder="1" applyAlignment="1">
      <alignment horizontal="left" vertical="center" shrinkToFit="1"/>
    </xf>
    <xf numFmtId="1" fontId="8" fillId="2" borderId="7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vertical="center" wrapText="1" shrinkToFit="1"/>
    </xf>
    <xf numFmtId="3" fontId="8" fillId="2" borderId="7" xfId="0" applyNumberFormat="1" applyFont="1" applyFill="1" applyBorder="1" applyAlignment="1">
      <alignment vertical="center" shrinkToFit="1"/>
    </xf>
    <xf numFmtId="3" fontId="8" fillId="2" borderId="5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shrinkToFit="1"/>
    </xf>
    <xf numFmtId="1" fontId="8" fillId="2" borderId="3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vertical="center" wrapText="1" shrinkToFit="1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4" xfId="0" applyNumberFormat="1" applyFont="1" applyFill="1" applyBorder="1" applyAlignment="1">
      <alignment vertical="center" shrinkToFit="1"/>
    </xf>
    <xf numFmtId="0" fontId="0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64" fontId="12" fillId="2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5" xfId="0" applyFont="1" applyBorder="1" applyAlignment="1">
      <alignment/>
    </xf>
    <xf numFmtId="164" fontId="12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2" borderId="11" xfId="0" applyFont="1" applyFill="1" applyBorder="1" applyAlignment="1">
      <alignment/>
    </xf>
    <xf numFmtId="164" fontId="12" fillId="2" borderId="12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4" fontId="12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horizontal="right"/>
    </xf>
    <xf numFmtId="0" fontId="11" fillId="0" borderId="22" xfId="0" applyFont="1" applyBorder="1" applyAlignment="1">
      <alignment wrapText="1"/>
    </xf>
    <xf numFmtId="3" fontId="11" fillId="0" borderId="23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10" fillId="0" borderId="18" xfId="0" applyFont="1" applyBorder="1" applyAlignment="1">
      <alignment wrapText="1"/>
    </xf>
    <xf numFmtId="3" fontId="10" fillId="0" borderId="18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/>
    </xf>
    <xf numFmtId="0" fontId="10" fillId="0" borderId="22" xfId="0" applyFont="1" applyBorder="1" applyAlignment="1">
      <alignment wrapText="1"/>
    </xf>
    <xf numFmtId="3" fontId="10" fillId="0" borderId="23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2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11" fillId="0" borderId="18" xfId="0" applyFont="1" applyBorder="1" applyAlignment="1">
      <alignment wrapText="1"/>
    </xf>
    <xf numFmtId="3" fontId="11" fillId="0" borderId="19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8" fillId="2" borderId="26" xfId="0" applyFont="1" applyFill="1" applyBorder="1" applyAlignment="1">
      <alignment/>
    </xf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/>
    </xf>
    <xf numFmtId="0" fontId="12" fillId="2" borderId="27" xfId="0" applyFont="1" applyFill="1" applyBorder="1" applyAlignment="1">
      <alignment wrapText="1"/>
    </xf>
    <xf numFmtId="3" fontId="12" fillId="2" borderId="28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164" fontId="12" fillId="2" borderId="29" xfId="0" applyNumberFormat="1" applyFont="1" applyFill="1" applyBorder="1" applyAlignment="1">
      <alignment/>
    </xf>
    <xf numFmtId="0" fontId="8" fillId="2" borderId="15" xfId="0" applyFont="1" applyFill="1" applyBorder="1" applyAlignment="1">
      <alignment/>
    </xf>
    <xf numFmtId="164" fontId="12" fillId="2" borderId="16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/>
    </xf>
    <xf numFmtId="0" fontId="12" fillId="2" borderId="22" xfId="0" applyFont="1" applyFill="1" applyBorder="1" applyAlignment="1">
      <alignment wrapText="1"/>
    </xf>
    <xf numFmtId="3" fontId="12" fillId="2" borderId="23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164" fontId="12" fillId="2" borderId="2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12" fillId="0" borderId="16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8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0" fontId="11" fillId="0" borderId="27" xfId="0" applyFont="1" applyBorder="1" applyAlignment="1">
      <alignment wrapText="1"/>
    </xf>
    <xf numFmtId="3" fontId="11" fillId="0" borderId="28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7" fillId="2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8" fillId="2" borderId="30" xfId="0" applyFont="1" applyFill="1" applyBorder="1" applyAlignment="1">
      <alignment/>
    </xf>
    <xf numFmtId="164" fontId="12" fillId="2" borderId="31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0" fontId="8" fillId="2" borderId="15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/>
    </xf>
    <xf numFmtId="0" fontId="12" fillId="0" borderId="18" xfId="0" applyFont="1" applyBorder="1" applyAlignment="1">
      <alignment wrapText="1"/>
    </xf>
    <xf numFmtId="3" fontId="12" fillId="0" borderId="19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300"/>
  <sheetViews>
    <sheetView tabSelected="1" workbookViewId="0" topLeftCell="A292">
      <selection activeCell="A60" sqref="A60:G299"/>
    </sheetView>
  </sheetViews>
  <sheetFormatPr defaultColWidth="9.00390625" defaultRowHeight="12.75" outlineLevelRow="1"/>
  <cols>
    <col min="1" max="1" width="4.625" style="9" bestFit="1" customWidth="1"/>
    <col min="2" max="2" width="7.00390625" style="7" customWidth="1"/>
    <col min="3" max="3" width="5.625" style="9" bestFit="1" customWidth="1"/>
    <col min="4" max="4" width="28.875" style="18" customWidth="1"/>
    <col min="5" max="5" width="11.25390625" style="13" customWidth="1"/>
    <col min="6" max="6" width="11.375" style="13" customWidth="1"/>
    <col min="7" max="7" width="10.25390625" style="13" customWidth="1"/>
    <col min="8" max="16384" width="9.125" style="1" customWidth="1"/>
  </cols>
  <sheetData>
    <row r="1" ht="24.75" customHeight="1">
      <c r="A1" s="186" t="s">
        <v>115</v>
      </c>
    </row>
    <row r="2" ht="12.75">
      <c r="A2" s="186" t="s">
        <v>118</v>
      </c>
    </row>
    <row r="3" ht="12.75">
      <c r="A3" s="184"/>
    </row>
    <row r="4" spans="1:2" ht="15.75">
      <c r="A4" s="184"/>
      <c r="B4" s="187" t="s">
        <v>122</v>
      </c>
    </row>
    <row r="5" spans="1:243" s="4" customFormat="1" ht="13.5" thickBot="1">
      <c r="A5" s="10"/>
      <c r="B5" s="8"/>
      <c r="C5" s="10"/>
      <c r="D5" s="19"/>
      <c r="E5" s="14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2" customFormat="1" ht="56.25">
      <c r="A6" s="39" t="s">
        <v>33</v>
      </c>
      <c r="B6" s="25" t="s">
        <v>37</v>
      </c>
      <c r="C6" s="39" t="s">
        <v>41</v>
      </c>
      <c r="D6" s="40" t="s">
        <v>36</v>
      </c>
      <c r="E6" s="40" t="s">
        <v>125</v>
      </c>
      <c r="F6" s="40" t="s">
        <v>123</v>
      </c>
      <c r="G6" s="40" t="s">
        <v>117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182" customFormat="1" ht="12.75">
      <c r="A7" s="194"/>
      <c r="B7" s="114"/>
      <c r="C7" s="179"/>
      <c r="D7" s="116"/>
      <c r="E7" s="180"/>
      <c r="F7" s="181"/>
      <c r="G7" s="19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7" s="183" customFormat="1" ht="12.75">
      <c r="A8" s="196" t="s">
        <v>0</v>
      </c>
      <c r="B8" s="119"/>
      <c r="C8" s="120"/>
      <c r="D8" s="121" t="s">
        <v>3</v>
      </c>
      <c r="E8" s="122">
        <f>E10+E14</f>
        <v>35700</v>
      </c>
      <c r="F8" s="123">
        <f>F10+F14</f>
        <v>35804</v>
      </c>
      <c r="G8" s="197">
        <f>F8/E8</f>
        <v>1.0029131652661065</v>
      </c>
    </row>
    <row r="9" spans="1:7" ht="12.75">
      <c r="A9" s="198"/>
      <c r="B9" s="27"/>
      <c r="C9" s="43"/>
      <c r="D9" s="37"/>
      <c r="E9" s="44"/>
      <c r="F9" s="74"/>
      <c r="G9" s="199"/>
    </row>
    <row r="10" spans="1:7" s="2" customFormat="1" ht="22.5">
      <c r="A10" s="200"/>
      <c r="B10" s="28" t="s">
        <v>1</v>
      </c>
      <c r="C10" s="45"/>
      <c r="D10" s="36" t="s">
        <v>34</v>
      </c>
      <c r="E10" s="46">
        <f>SUM(E11:E12)</f>
        <v>35000</v>
      </c>
      <c r="F10" s="75">
        <f>SUM(F11:F12)</f>
        <v>35000</v>
      </c>
      <c r="G10" s="201">
        <f>F10/E10</f>
        <v>1</v>
      </c>
    </row>
    <row r="11" spans="1:7" ht="12.75">
      <c r="A11" s="198"/>
      <c r="B11" s="27"/>
      <c r="C11" s="43"/>
      <c r="D11" s="37"/>
      <c r="E11" s="44"/>
      <c r="F11" s="74"/>
      <c r="G11" s="201"/>
    </row>
    <row r="12" spans="1:7" ht="56.25">
      <c r="A12" s="198"/>
      <c r="B12" s="27"/>
      <c r="C12" s="43">
        <v>2110</v>
      </c>
      <c r="D12" s="37" t="s">
        <v>50</v>
      </c>
      <c r="E12" s="44">
        <v>35000</v>
      </c>
      <c r="F12" s="74">
        <v>35000</v>
      </c>
      <c r="G12" s="201">
        <f>F12/E12</f>
        <v>1</v>
      </c>
    </row>
    <row r="13" spans="1:7" ht="12.75">
      <c r="A13" s="198"/>
      <c r="B13" s="27"/>
      <c r="C13" s="43"/>
      <c r="D13" s="37"/>
      <c r="E13" s="44"/>
      <c r="F13" s="74"/>
      <c r="G13" s="201"/>
    </row>
    <row r="14" spans="1:7" s="2" customFormat="1" ht="12.75">
      <c r="A14" s="200"/>
      <c r="B14" s="28" t="s">
        <v>76</v>
      </c>
      <c r="C14" s="45"/>
      <c r="D14" s="36" t="s">
        <v>77</v>
      </c>
      <c r="E14" s="46">
        <f>SUM(E15:E16)</f>
        <v>700</v>
      </c>
      <c r="F14" s="75">
        <f>SUM(F15:F16)</f>
        <v>804</v>
      </c>
      <c r="G14" s="201">
        <f>F14/E14</f>
        <v>1.1485714285714286</v>
      </c>
    </row>
    <row r="15" spans="1:7" ht="12.75">
      <c r="A15" s="198"/>
      <c r="B15" s="27"/>
      <c r="C15" s="43"/>
      <c r="D15" s="37"/>
      <c r="E15" s="44"/>
      <c r="F15" s="74"/>
      <c r="G15" s="201"/>
    </row>
    <row r="16" spans="1:7" ht="56.25">
      <c r="A16" s="202"/>
      <c r="B16" s="63"/>
      <c r="C16" s="64">
        <v>2360</v>
      </c>
      <c r="D16" s="67" t="s">
        <v>65</v>
      </c>
      <c r="E16" s="65">
        <v>700</v>
      </c>
      <c r="F16" s="76">
        <v>804</v>
      </c>
      <c r="G16" s="203">
        <f>F16/E16</f>
        <v>1.1485714285714286</v>
      </c>
    </row>
    <row r="17" spans="1:7" ht="12.75">
      <c r="A17" s="204"/>
      <c r="B17" s="114"/>
      <c r="C17" s="115"/>
      <c r="D17" s="116"/>
      <c r="E17" s="163"/>
      <c r="F17" s="164"/>
      <c r="G17" s="205"/>
    </row>
    <row r="18" spans="1:7" s="5" customFormat="1" ht="12.75">
      <c r="A18" s="196" t="s">
        <v>2</v>
      </c>
      <c r="B18" s="119"/>
      <c r="C18" s="120"/>
      <c r="D18" s="121" t="s">
        <v>4</v>
      </c>
      <c r="E18" s="122">
        <f>E20</f>
        <v>246899</v>
      </c>
      <c r="F18" s="123">
        <f>F20</f>
        <v>246900</v>
      </c>
      <c r="G18" s="197">
        <f>F18/E18</f>
        <v>1.0000040502391667</v>
      </c>
    </row>
    <row r="19" spans="1:7" s="5" customFormat="1" ht="12.75">
      <c r="A19" s="206"/>
      <c r="B19" s="26"/>
      <c r="C19" s="41"/>
      <c r="D19" s="66"/>
      <c r="E19" s="47"/>
      <c r="F19" s="77"/>
      <c r="G19" s="201"/>
    </row>
    <row r="20" spans="1:7" s="5" customFormat="1" ht="12.75">
      <c r="A20" s="206"/>
      <c r="B20" s="28" t="s">
        <v>45</v>
      </c>
      <c r="C20" s="45"/>
      <c r="D20" s="36" t="s">
        <v>46</v>
      </c>
      <c r="E20" s="46">
        <f>SUM(E22:E22)</f>
        <v>246899</v>
      </c>
      <c r="F20" s="75">
        <f>SUM(F22:F22)</f>
        <v>246900</v>
      </c>
      <c r="G20" s="201">
        <f>F20/E20</f>
        <v>1.0000040502391667</v>
      </c>
    </row>
    <row r="21" spans="1:7" s="5" customFormat="1" ht="12.75">
      <c r="A21" s="206"/>
      <c r="B21" s="28"/>
      <c r="C21" s="45"/>
      <c r="D21" s="36"/>
      <c r="E21" s="46"/>
      <c r="F21" s="75"/>
      <c r="G21" s="201"/>
    </row>
    <row r="22" spans="1:7" ht="67.5">
      <c r="A22" s="198"/>
      <c r="B22" s="27"/>
      <c r="C22" s="48">
        <v>2700</v>
      </c>
      <c r="D22" s="37" t="s">
        <v>49</v>
      </c>
      <c r="E22" s="44">
        <v>246899</v>
      </c>
      <c r="F22" s="74">
        <v>246900</v>
      </c>
      <c r="G22" s="201">
        <f>F22/E22</f>
        <v>1.0000040502391667</v>
      </c>
    </row>
    <row r="23" spans="1:7" s="6" customFormat="1" ht="12.75">
      <c r="A23" s="207"/>
      <c r="B23" s="86"/>
      <c r="C23" s="64"/>
      <c r="D23" s="67"/>
      <c r="E23" s="65"/>
      <c r="F23" s="76"/>
      <c r="G23" s="203"/>
    </row>
    <row r="24" spans="1:7" s="20" customFormat="1" ht="12.75">
      <c r="A24" s="208">
        <v>600</v>
      </c>
      <c r="B24" s="165"/>
      <c r="C24" s="170"/>
      <c r="D24" s="171" t="s">
        <v>102</v>
      </c>
      <c r="E24" s="172">
        <f>SUM(E27)</f>
        <v>77170</v>
      </c>
      <c r="F24" s="173">
        <f>SUM(F27)</f>
        <v>95347</v>
      </c>
      <c r="G24" s="205">
        <f>F24/E24</f>
        <v>1.2355449008682131</v>
      </c>
    </row>
    <row r="25" spans="1:7" s="20" customFormat="1" ht="12.75">
      <c r="A25" s="209"/>
      <c r="B25" s="174"/>
      <c r="C25" s="175"/>
      <c r="D25" s="176"/>
      <c r="E25" s="177"/>
      <c r="F25" s="178"/>
      <c r="G25" s="197"/>
    </row>
    <row r="26" spans="1:7" s="20" customFormat="1" ht="12.75">
      <c r="A26" s="210"/>
      <c r="B26" s="29"/>
      <c r="C26" s="23"/>
      <c r="D26" s="68"/>
      <c r="E26" s="24"/>
      <c r="F26" s="78"/>
      <c r="G26" s="201"/>
    </row>
    <row r="27" spans="1:7" s="20" customFormat="1" ht="12.75">
      <c r="A27" s="211"/>
      <c r="B27" s="30">
        <v>60014</v>
      </c>
      <c r="C27" s="21"/>
      <c r="D27" s="69" t="s">
        <v>103</v>
      </c>
      <c r="E27" s="79">
        <f>SUM(E30:E36)</f>
        <v>77170</v>
      </c>
      <c r="F27" s="79">
        <f>SUM(F29:F36)</f>
        <v>95347</v>
      </c>
      <c r="G27" s="201">
        <f>F27/E27</f>
        <v>1.2355449008682131</v>
      </c>
    </row>
    <row r="28" spans="1:7" s="20" customFormat="1" ht="12.75">
      <c r="A28" s="211"/>
      <c r="B28" s="30"/>
      <c r="C28" s="21"/>
      <c r="D28" s="69"/>
      <c r="E28" s="24"/>
      <c r="F28" s="79"/>
      <c r="G28" s="201"/>
    </row>
    <row r="29" spans="1:7" s="20" customFormat="1" ht="12.75">
      <c r="A29" s="211"/>
      <c r="B29" s="30"/>
      <c r="C29" s="23" t="s">
        <v>89</v>
      </c>
      <c r="D29" s="68" t="s">
        <v>119</v>
      </c>
      <c r="E29" s="24"/>
      <c r="F29" s="79">
        <v>4771</v>
      </c>
      <c r="G29" s="201"/>
    </row>
    <row r="30" spans="1:7" s="20" customFormat="1" ht="78.75">
      <c r="A30" s="211"/>
      <c r="B30" s="30"/>
      <c r="C30" s="23" t="s">
        <v>54</v>
      </c>
      <c r="D30" s="37" t="s">
        <v>51</v>
      </c>
      <c r="E30" s="24"/>
      <c r="F30" s="79">
        <v>552</v>
      </c>
      <c r="G30" s="201"/>
    </row>
    <row r="31" spans="1:7" ht="12.75">
      <c r="A31" s="212"/>
      <c r="B31" s="31"/>
      <c r="C31" s="49" t="s">
        <v>57</v>
      </c>
      <c r="D31" s="37" t="s">
        <v>79</v>
      </c>
      <c r="E31" s="49"/>
      <c r="F31" s="31">
        <v>3602</v>
      </c>
      <c r="G31" s="201"/>
    </row>
    <row r="32" spans="1:7" ht="25.5">
      <c r="A32" s="212"/>
      <c r="B32" s="31"/>
      <c r="C32" s="49" t="s">
        <v>106</v>
      </c>
      <c r="D32" s="185" t="s">
        <v>120</v>
      </c>
      <c r="E32" s="49"/>
      <c r="F32" s="31">
        <v>2800</v>
      </c>
      <c r="G32" s="201"/>
    </row>
    <row r="33" spans="1:7" ht="13.5" thickBot="1">
      <c r="A33" s="213"/>
      <c r="B33" s="214"/>
      <c r="C33" s="215" t="s">
        <v>56</v>
      </c>
      <c r="D33" s="214" t="s">
        <v>80</v>
      </c>
      <c r="E33" s="216"/>
      <c r="F33" s="214">
        <v>1025</v>
      </c>
      <c r="G33" s="217"/>
    </row>
    <row r="34" spans="1:7" ht="12.75">
      <c r="A34" s="218"/>
      <c r="B34" s="219"/>
      <c r="C34" s="220" t="s">
        <v>63</v>
      </c>
      <c r="D34" s="221" t="s">
        <v>64</v>
      </c>
      <c r="E34" s="222">
        <v>57170</v>
      </c>
      <c r="F34" s="223">
        <v>58650</v>
      </c>
      <c r="G34" s="224">
        <f>F34/E34</f>
        <v>1.025887703340913</v>
      </c>
    </row>
    <row r="35" spans="1:7" ht="22.5">
      <c r="A35" s="198"/>
      <c r="B35" s="27"/>
      <c r="C35" s="48">
        <v>2390</v>
      </c>
      <c r="D35" s="37" t="s">
        <v>121</v>
      </c>
      <c r="E35" s="44"/>
      <c r="F35" s="74">
        <v>3947</v>
      </c>
      <c r="G35" s="201"/>
    </row>
    <row r="36" spans="1:7" s="20" customFormat="1" ht="78.75" outlineLevel="1">
      <c r="A36" s="225"/>
      <c r="B36" s="87"/>
      <c r="C36" s="88">
        <v>6289</v>
      </c>
      <c r="D36" s="89" t="s">
        <v>104</v>
      </c>
      <c r="E36" s="90">
        <v>20000</v>
      </c>
      <c r="F36" s="100">
        <v>20000</v>
      </c>
      <c r="G36" s="203">
        <f>F36/E36</f>
        <v>1</v>
      </c>
    </row>
    <row r="37" spans="1:7" s="20" customFormat="1" ht="12.75" outlineLevel="1">
      <c r="A37" s="208"/>
      <c r="B37" s="165"/>
      <c r="C37" s="166"/>
      <c r="D37" s="167"/>
      <c r="E37" s="168"/>
      <c r="F37" s="169"/>
      <c r="G37" s="205"/>
    </row>
    <row r="38" spans="1:7" s="5" customFormat="1" ht="12.75">
      <c r="A38" s="196">
        <v>700</v>
      </c>
      <c r="B38" s="119"/>
      <c r="C38" s="120"/>
      <c r="D38" s="121" t="s">
        <v>5</v>
      </c>
      <c r="E38" s="122">
        <f>SUM(E39:E40)</f>
        <v>203000</v>
      </c>
      <c r="F38" s="123">
        <f>SUM(F39:F40)</f>
        <v>282790</v>
      </c>
      <c r="G38" s="197">
        <f>F38/E38</f>
        <v>1.3930541871921183</v>
      </c>
    </row>
    <row r="39" spans="1:7" ht="12.75">
      <c r="A39" s="198"/>
      <c r="B39" s="27"/>
      <c r="C39" s="43"/>
      <c r="D39" s="37"/>
      <c r="E39" s="44"/>
      <c r="F39" s="74"/>
      <c r="G39" s="201"/>
    </row>
    <row r="40" spans="1:7" s="2" customFormat="1" ht="22.5">
      <c r="A40" s="200"/>
      <c r="B40" s="28">
        <v>70005</v>
      </c>
      <c r="C40" s="45"/>
      <c r="D40" s="36" t="s">
        <v>6</v>
      </c>
      <c r="E40" s="46">
        <f>SUM(E42:E47)</f>
        <v>203000</v>
      </c>
      <c r="F40" s="75">
        <f>SUM(F42:F47)</f>
        <v>282790</v>
      </c>
      <c r="G40" s="201">
        <f>F40/E40</f>
        <v>1.3930541871921183</v>
      </c>
    </row>
    <row r="41" spans="1:7" s="2" customFormat="1" ht="12.75">
      <c r="A41" s="200"/>
      <c r="B41" s="28"/>
      <c r="C41" s="45"/>
      <c r="D41" s="36"/>
      <c r="E41" s="46"/>
      <c r="F41" s="75"/>
      <c r="G41" s="201"/>
    </row>
    <row r="42" spans="1:7" ht="33.75">
      <c r="A42" s="198"/>
      <c r="B42" s="27"/>
      <c r="C42" s="43" t="s">
        <v>70</v>
      </c>
      <c r="D42" s="37" t="s">
        <v>71</v>
      </c>
      <c r="E42" s="44">
        <v>8000</v>
      </c>
      <c r="F42" s="74">
        <v>5151</v>
      </c>
      <c r="G42" s="201">
        <f>F42/E42</f>
        <v>0.643875</v>
      </c>
    </row>
    <row r="43" spans="1:7" ht="78.75">
      <c r="A43" s="198"/>
      <c r="B43" s="27"/>
      <c r="C43" s="43" t="s">
        <v>54</v>
      </c>
      <c r="D43" s="37" t="s">
        <v>51</v>
      </c>
      <c r="E43" s="44">
        <v>40000</v>
      </c>
      <c r="F43" s="74">
        <v>36704</v>
      </c>
      <c r="G43" s="201">
        <f>F43/E43</f>
        <v>0.9176</v>
      </c>
    </row>
    <row r="44" spans="1:7" ht="25.5">
      <c r="A44" s="198"/>
      <c r="B44" s="27"/>
      <c r="C44" s="43" t="s">
        <v>106</v>
      </c>
      <c r="D44" s="185" t="s">
        <v>120</v>
      </c>
      <c r="E44" s="44"/>
      <c r="F44" s="74">
        <v>47411</v>
      </c>
      <c r="G44" s="201"/>
    </row>
    <row r="45" spans="1:7" ht="22.5">
      <c r="A45" s="198"/>
      <c r="B45" s="27"/>
      <c r="C45" s="101" t="s">
        <v>113</v>
      </c>
      <c r="D45" s="37" t="s">
        <v>124</v>
      </c>
      <c r="E45" s="44"/>
      <c r="F45" s="74">
        <v>822</v>
      </c>
      <c r="G45" s="201"/>
    </row>
    <row r="46" spans="1:7" ht="56.25">
      <c r="A46" s="198"/>
      <c r="B46" s="27"/>
      <c r="C46" s="43">
        <v>2110</v>
      </c>
      <c r="D46" s="37" t="s">
        <v>50</v>
      </c>
      <c r="E46" s="44">
        <v>67000</v>
      </c>
      <c r="F46" s="74">
        <v>66897</v>
      </c>
      <c r="G46" s="201">
        <f>F46/E46</f>
        <v>0.9984626865671642</v>
      </c>
    </row>
    <row r="47" spans="1:7" ht="56.25">
      <c r="A47" s="198"/>
      <c r="B47" s="27"/>
      <c r="C47" s="43">
        <v>2360</v>
      </c>
      <c r="D47" s="37" t="s">
        <v>65</v>
      </c>
      <c r="E47" s="44">
        <v>88000</v>
      </c>
      <c r="F47" s="74">
        <v>125805</v>
      </c>
      <c r="G47" s="201">
        <f>F47/E47</f>
        <v>1.4296022727272728</v>
      </c>
    </row>
    <row r="48" spans="1:7" ht="12.75">
      <c r="A48" s="202"/>
      <c r="B48" s="63"/>
      <c r="C48" s="64"/>
      <c r="D48" s="67"/>
      <c r="E48" s="65"/>
      <c r="F48" s="76"/>
      <c r="G48" s="203"/>
    </row>
    <row r="49" spans="1:7" s="5" customFormat="1" ht="12.75">
      <c r="A49" s="226">
        <v>710</v>
      </c>
      <c r="B49" s="124"/>
      <c r="C49" s="125"/>
      <c r="D49" s="126" t="s">
        <v>7</v>
      </c>
      <c r="E49" s="127">
        <f>E59+E51+E55</f>
        <v>249900</v>
      </c>
      <c r="F49" s="128">
        <f>F59+F51+F55</f>
        <v>249984</v>
      </c>
      <c r="G49" s="205">
        <f>F49/E49</f>
        <v>1.0003361344537816</v>
      </c>
    </row>
    <row r="50" spans="1:7" ht="12.75">
      <c r="A50" s="227"/>
      <c r="B50" s="140"/>
      <c r="C50" s="141"/>
      <c r="D50" s="142"/>
      <c r="E50" s="138"/>
      <c r="F50" s="139"/>
      <c r="G50" s="197"/>
    </row>
    <row r="51" spans="1:7" s="2" customFormat="1" ht="12.75">
      <c r="A51" s="200"/>
      <c r="B51" s="28">
        <v>71013</v>
      </c>
      <c r="C51" s="45"/>
      <c r="D51" s="36" t="s">
        <v>8</v>
      </c>
      <c r="E51" s="46">
        <f>SUM(E52:E53)</f>
        <v>50000</v>
      </c>
      <c r="F51" s="75">
        <f>SUM(F52:F53)</f>
        <v>50000</v>
      </c>
      <c r="G51" s="201">
        <f>F51/E51</f>
        <v>1</v>
      </c>
    </row>
    <row r="52" spans="1:7" ht="12.75">
      <c r="A52" s="198"/>
      <c r="B52" s="27"/>
      <c r="C52" s="43"/>
      <c r="D52" s="37"/>
      <c r="E52" s="44"/>
      <c r="F52" s="74"/>
      <c r="G52" s="201"/>
    </row>
    <row r="53" spans="1:7" ht="56.25">
      <c r="A53" s="198"/>
      <c r="B53" s="27"/>
      <c r="C53" s="43">
        <v>2110</v>
      </c>
      <c r="D53" s="37" t="s">
        <v>50</v>
      </c>
      <c r="E53" s="44">
        <v>50000</v>
      </c>
      <c r="F53" s="74">
        <v>50000</v>
      </c>
      <c r="G53" s="201">
        <f>F53/E53</f>
        <v>1</v>
      </c>
    </row>
    <row r="54" spans="1:7" ht="12.75">
      <c r="A54" s="198"/>
      <c r="B54" s="27"/>
      <c r="C54" s="43"/>
      <c r="D54" s="37"/>
      <c r="E54" s="44"/>
      <c r="F54" s="74"/>
      <c r="G54" s="201"/>
    </row>
    <row r="55" spans="1:7" s="2" customFormat="1" ht="22.5">
      <c r="A55" s="200"/>
      <c r="B55" s="28">
        <v>71014</v>
      </c>
      <c r="C55" s="45"/>
      <c r="D55" s="36" t="s">
        <v>84</v>
      </c>
      <c r="E55" s="46">
        <f>SUM(E56:E57)</f>
        <v>1000</v>
      </c>
      <c r="F55" s="75">
        <f>SUM(F56:F57)</f>
        <v>1000</v>
      </c>
      <c r="G55" s="201">
        <f>F55/E55</f>
        <v>1</v>
      </c>
    </row>
    <row r="56" spans="1:7" ht="12.75">
      <c r="A56" s="198"/>
      <c r="B56" s="27"/>
      <c r="C56" s="43"/>
      <c r="D56" s="37"/>
      <c r="E56" s="44"/>
      <c r="F56" s="74"/>
      <c r="G56" s="201"/>
    </row>
    <row r="57" spans="1:7" ht="56.25">
      <c r="A57" s="198"/>
      <c r="B57" s="27"/>
      <c r="C57" s="43">
        <v>2110</v>
      </c>
      <c r="D57" s="37" t="s">
        <v>50</v>
      </c>
      <c r="E57" s="44">
        <v>1000</v>
      </c>
      <c r="F57" s="74">
        <v>1000</v>
      </c>
      <c r="G57" s="201">
        <f>F57/E57</f>
        <v>1</v>
      </c>
    </row>
    <row r="58" spans="1:7" ht="12.75">
      <c r="A58" s="198"/>
      <c r="B58" s="27"/>
      <c r="C58" s="43"/>
      <c r="D58" s="37"/>
      <c r="E58" s="44"/>
      <c r="F58" s="74"/>
      <c r="G58" s="201"/>
    </row>
    <row r="59" spans="1:7" s="2" customFormat="1" ht="13.5" thickBot="1">
      <c r="A59" s="228"/>
      <c r="B59" s="229">
        <v>71015</v>
      </c>
      <c r="C59" s="230"/>
      <c r="D59" s="231" t="s">
        <v>9</v>
      </c>
      <c r="E59" s="232">
        <f>SUM(E61:E62)</f>
        <v>198900</v>
      </c>
      <c r="F59" s="233">
        <f>SUM(F61:F62)</f>
        <v>198984</v>
      </c>
      <c r="G59" s="217">
        <f>F59/E59</f>
        <v>1.000422322775264</v>
      </c>
    </row>
    <row r="60" spans="1:7" s="2" customFormat="1" ht="12.75">
      <c r="A60" s="234"/>
      <c r="B60" s="235"/>
      <c r="C60" s="236"/>
      <c r="D60" s="237"/>
      <c r="E60" s="238"/>
      <c r="F60" s="239"/>
      <c r="G60" s="224"/>
    </row>
    <row r="61" spans="1:7" s="2" customFormat="1" ht="12.75">
      <c r="A61" s="200"/>
      <c r="B61" s="28"/>
      <c r="C61" s="50" t="s">
        <v>56</v>
      </c>
      <c r="D61" s="37" t="s">
        <v>80</v>
      </c>
      <c r="E61" s="44"/>
      <c r="F61" s="74">
        <v>84</v>
      </c>
      <c r="G61" s="201"/>
    </row>
    <row r="62" spans="1:7" s="2" customFormat="1" ht="56.25">
      <c r="A62" s="240"/>
      <c r="B62" s="91"/>
      <c r="C62" s="64">
        <v>2110</v>
      </c>
      <c r="D62" s="67" t="s">
        <v>50</v>
      </c>
      <c r="E62" s="65">
        <v>198900</v>
      </c>
      <c r="F62" s="76">
        <v>198900</v>
      </c>
      <c r="G62" s="203">
        <f>F62/E62</f>
        <v>1</v>
      </c>
    </row>
    <row r="63" spans="1:7" s="2" customFormat="1" ht="12.75">
      <c r="A63" s="241"/>
      <c r="B63" s="162"/>
      <c r="C63" s="115"/>
      <c r="D63" s="116" t="s">
        <v>75</v>
      </c>
      <c r="E63" s="163"/>
      <c r="F63" s="164"/>
      <c r="G63" s="205"/>
    </row>
    <row r="64" spans="1:7" s="5" customFormat="1" ht="12.75">
      <c r="A64" s="196">
        <v>750</v>
      </c>
      <c r="B64" s="119"/>
      <c r="C64" s="120"/>
      <c r="D64" s="121" t="s">
        <v>10</v>
      </c>
      <c r="E64" s="122">
        <f>E66+E70+E84</f>
        <v>2775184</v>
      </c>
      <c r="F64" s="123">
        <f>F66+F70+F84</f>
        <v>3746524</v>
      </c>
      <c r="G64" s="197">
        <f>F64/E64</f>
        <v>1.350009224613575</v>
      </c>
    </row>
    <row r="65" spans="1:7" ht="12.75">
      <c r="A65" s="198"/>
      <c r="B65" s="27"/>
      <c r="C65" s="43"/>
      <c r="D65" s="37"/>
      <c r="E65" s="44"/>
      <c r="F65" s="74"/>
      <c r="G65" s="201"/>
    </row>
    <row r="66" spans="1:7" s="2" customFormat="1" ht="12.75">
      <c r="A66" s="200"/>
      <c r="B66" s="28">
        <v>75011</v>
      </c>
      <c r="C66" s="45"/>
      <c r="D66" s="36" t="s">
        <v>11</v>
      </c>
      <c r="E66" s="46">
        <f>SUM(E67:E68)</f>
        <v>185600</v>
      </c>
      <c r="F66" s="75">
        <f>SUM(F67:F68)</f>
        <v>185600</v>
      </c>
      <c r="G66" s="201">
        <f>F66/E66</f>
        <v>1</v>
      </c>
    </row>
    <row r="67" spans="1:7" ht="12.75">
      <c r="A67" s="198"/>
      <c r="B67" s="27"/>
      <c r="C67" s="43"/>
      <c r="D67" s="37"/>
      <c r="E67" s="44"/>
      <c r="F67" s="74"/>
      <c r="G67" s="201"/>
    </row>
    <row r="68" spans="1:7" ht="56.25">
      <c r="A68" s="198"/>
      <c r="B68" s="27"/>
      <c r="C68" s="43">
        <v>2110</v>
      </c>
      <c r="D68" s="37" t="s">
        <v>50</v>
      </c>
      <c r="E68" s="44">
        <v>185600</v>
      </c>
      <c r="F68" s="74">
        <v>185600</v>
      </c>
      <c r="G68" s="201">
        <f>F68/E68</f>
        <v>1</v>
      </c>
    </row>
    <row r="69" spans="1:7" ht="12.75">
      <c r="A69" s="198"/>
      <c r="B69" s="27"/>
      <c r="C69" s="43"/>
      <c r="D69" s="37"/>
      <c r="E69" s="44"/>
      <c r="F69" s="74"/>
      <c r="G69" s="201"/>
    </row>
    <row r="70" spans="1:7" s="2" customFormat="1" ht="12.75">
      <c r="A70" s="200"/>
      <c r="B70" s="28">
        <v>75020</v>
      </c>
      <c r="C70" s="45"/>
      <c r="D70" s="36" t="s">
        <v>26</v>
      </c>
      <c r="E70" s="75">
        <f>SUM(E72:E82)</f>
        <v>2542000</v>
      </c>
      <c r="F70" s="104">
        <f>SUM(F72:F82)</f>
        <v>3513340</v>
      </c>
      <c r="G70" s="201">
        <f>F70/E70</f>
        <v>1.3821164437450826</v>
      </c>
    </row>
    <row r="71" spans="1:7" ht="12.75">
      <c r="A71" s="198"/>
      <c r="B71" s="27"/>
      <c r="C71" s="43"/>
      <c r="D71" s="37"/>
      <c r="E71" s="44"/>
      <c r="F71" s="74"/>
      <c r="G71" s="201"/>
    </row>
    <row r="72" spans="1:7" ht="12.75">
      <c r="A72" s="198"/>
      <c r="B72" s="27"/>
      <c r="C72" s="43" t="s">
        <v>62</v>
      </c>
      <c r="D72" s="37" t="s">
        <v>27</v>
      </c>
      <c r="E72" s="44">
        <v>2110000</v>
      </c>
      <c r="F72" s="74">
        <v>3045112</v>
      </c>
      <c r="G72" s="201">
        <f>F72/E72</f>
        <v>1.4431810426540284</v>
      </c>
    </row>
    <row r="73" spans="1:7" ht="22.5">
      <c r="A73" s="198"/>
      <c r="B73" s="27"/>
      <c r="C73" s="43" t="s">
        <v>78</v>
      </c>
      <c r="D73" s="37" t="s">
        <v>87</v>
      </c>
      <c r="E73" s="44">
        <f>50000+34000</f>
        <v>84000</v>
      </c>
      <c r="F73" s="74">
        <v>7880</v>
      </c>
      <c r="G73" s="201">
        <f>F73/E73</f>
        <v>0.09380952380952381</v>
      </c>
    </row>
    <row r="74" spans="1:7" ht="12.75">
      <c r="A74" s="198"/>
      <c r="B74" s="27"/>
      <c r="C74" s="43" t="s">
        <v>89</v>
      </c>
      <c r="D74" s="37" t="s">
        <v>94</v>
      </c>
      <c r="E74" s="44"/>
      <c r="F74" s="74">
        <v>2815</v>
      </c>
      <c r="G74" s="201"/>
    </row>
    <row r="75" spans="1:7" ht="78.75">
      <c r="A75" s="198"/>
      <c r="B75" s="27"/>
      <c r="C75" s="43" t="s">
        <v>54</v>
      </c>
      <c r="D75" s="37" t="s">
        <v>51</v>
      </c>
      <c r="E75" s="44">
        <v>315000</v>
      </c>
      <c r="F75" s="74">
        <v>362491</v>
      </c>
      <c r="G75" s="201">
        <f>F75/E75</f>
        <v>1.1507650793650794</v>
      </c>
    </row>
    <row r="76" spans="1:7" ht="12.75">
      <c r="A76" s="198"/>
      <c r="B76" s="27"/>
      <c r="C76" s="43" t="s">
        <v>57</v>
      </c>
      <c r="D76" s="37" t="s">
        <v>79</v>
      </c>
      <c r="E76" s="44">
        <v>5000</v>
      </c>
      <c r="F76" s="74">
        <v>4864</v>
      </c>
      <c r="G76" s="201">
        <f>F76/E76</f>
        <v>0.9728</v>
      </c>
    </row>
    <row r="77" spans="1:7" ht="22.5">
      <c r="A77" s="198"/>
      <c r="B77" s="27"/>
      <c r="C77" s="102" t="s">
        <v>113</v>
      </c>
      <c r="D77" s="37" t="s">
        <v>124</v>
      </c>
      <c r="E77" s="44"/>
      <c r="F77" s="74">
        <v>5</v>
      </c>
      <c r="G77" s="201"/>
    </row>
    <row r="78" spans="1:7" ht="12.75">
      <c r="A78" s="198"/>
      <c r="B78" s="27"/>
      <c r="C78" s="43" t="s">
        <v>56</v>
      </c>
      <c r="D78" s="37" t="s">
        <v>80</v>
      </c>
      <c r="E78" s="44">
        <v>2000</v>
      </c>
      <c r="F78" s="74">
        <v>4575</v>
      </c>
      <c r="G78" s="201">
        <f>F78/E78</f>
        <v>2.2875</v>
      </c>
    </row>
    <row r="79" spans="1:7" ht="12.75">
      <c r="A79" s="198"/>
      <c r="B79" s="27"/>
      <c r="C79" s="48" t="s">
        <v>63</v>
      </c>
      <c r="D79" s="37" t="s">
        <v>64</v>
      </c>
      <c r="E79" s="44">
        <v>15000</v>
      </c>
      <c r="F79" s="74">
        <v>75359</v>
      </c>
      <c r="G79" s="201">
        <f>F79/E79</f>
        <v>5.023933333333333</v>
      </c>
    </row>
    <row r="80" spans="1:7" ht="12.75">
      <c r="A80" s="198"/>
      <c r="B80" s="27"/>
      <c r="C80" s="48"/>
      <c r="D80" s="37"/>
      <c r="E80" s="44"/>
      <c r="F80" s="74"/>
      <c r="G80" s="201"/>
    </row>
    <row r="81" spans="1:7" ht="56.25">
      <c r="A81" s="198"/>
      <c r="B81" s="27"/>
      <c r="C81" s="43">
        <v>2127</v>
      </c>
      <c r="D81" s="37" t="s">
        <v>66</v>
      </c>
      <c r="E81" s="44">
        <v>11000</v>
      </c>
      <c r="F81" s="74">
        <v>10161</v>
      </c>
      <c r="G81" s="201">
        <f>F81/E81</f>
        <v>0.9237272727272727</v>
      </c>
    </row>
    <row r="82" spans="1:7" ht="22.5">
      <c r="A82" s="198"/>
      <c r="B82" s="27"/>
      <c r="C82" s="43">
        <v>2390</v>
      </c>
      <c r="D82" s="37" t="s">
        <v>121</v>
      </c>
      <c r="E82" s="44"/>
      <c r="F82" s="74">
        <v>78</v>
      </c>
      <c r="G82" s="201"/>
    </row>
    <row r="83" spans="1:7" ht="12.75">
      <c r="A83" s="198"/>
      <c r="B83" s="27"/>
      <c r="C83" s="43"/>
      <c r="D83" s="37"/>
      <c r="E83" s="44"/>
      <c r="F83" s="74"/>
      <c r="G83" s="201"/>
    </row>
    <row r="84" spans="1:7" s="2" customFormat="1" ht="12.75">
      <c r="A84" s="200"/>
      <c r="B84" s="28">
        <v>75045</v>
      </c>
      <c r="C84" s="45"/>
      <c r="D84" s="36" t="s">
        <v>12</v>
      </c>
      <c r="E84" s="46">
        <f>SUM(E85:E87)</f>
        <v>47584</v>
      </c>
      <c r="F84" s="75">
        <f>SUM(F85:F87)</f>
        <v>47584</v>
      </c>
      <c r="G84" s="201">
        <f>F84/E84</f>
        <v>1</v>
      </c>
    </row>
    <row r="85" spans="1:7" s="2" customFormat="1" ht="12.75">
      <c r="A85" s="200"/>
      <c r="B85" s="28"/>
      <c r="C85" s="45"/>
      <c r="D85" s="36"/>
      <c r="E85" s="44"/>
      <c r="F85" s="74"/>
      <c r="G85" s="201"/>
    </row>
    <row r="86" spans="1:7" ht="56.25">
      <c r="A86" s="198"/>
      <c r="B86" s="27"/>
      <c r="C86" s="43">
        <v>2110</v>
      </c>
      <c r="D86" s="37" t="s">
        <v>50</v>
      </c>
      <c r="E86" s="44">
        <v>35000</v>
      </c>
      <c r="F86" s="74">
        <v>35000</v>
      </c>
      <c r="G86" s="201">
        <f>F86/E86</f>
        <v>1</v>
      </c>
    </row>
    <row r="87" spans="1:7" ht="56.25">
      <c r="A87" s="198"/>
      <c r="B87" s="27"/>
      <c r="C87" s="43">
        <v>2120</v>
      </c>
      <c r="D87" s="37" t="s">
        <v>66</v>
      </c>
      <c r="E87" s="44">
        <v>12584</v>
      </c>
      <c r="F87" s="74">
        <v>12584</v>
      </c>
      <c r="G87" s="201">
        <f>F87/E87</f>
        <v>1</v>
      </c>
    </row>
    <row r="88" spans="1:7" ht="12.75">
      <c r="A88" s="198"/>
      <c r="B88" s="27"/>
      <c r="C88" s="43"/>
      <c r="D88" s="37"/>
      <c r="E88" s="44"/>
      <c r="F88" s="74"/>
      <c r="G88" s="201"/>
    </row>
    <row r="89" spans="1:7" ht="12.75">
      <c r="A89" s="198"/>
      <c r="B89" s="27"/>
      <c r="C89" s="43"/>
      <c r="D89" s="37"/>
      <c r="E89" s="44"/>
      <c r="F89" s="74"/>
      <c r="G89" s="201"/>
    </row>
    <row r="90" spans="1:7" ht="12.75">
      <c r="A90" s="198"/>
      <c r="B90" s="27"/>
      <c r="C90" s="43"/>
      <c r="D90" s="37"/>
      <c r="E90" s="44"/>
      <c r="F90" s="74"/>
      <c r="G90" s="201"/>
    </row>
    <row r="91" spans="1:7" ht="13.5" thickBot="1">
      <c r="A91" s="242"/>
      <c r="B91" s="243"/>
      <c r="C91" s="244"/>
      <c r="D91" s="245"/>
      <c r="E91" s="246"/>
      <c r="F91" s="247"/>
      <c r="G91" s="217"/>
    </row>
    <row r="92" spans="1:7" s="5" customFormat="1" ht="22.5">
      <c r="A92" s="248">
        <v>754</v>
      </c>
      <c r="B92" s="249"/>
      <c r="C92" s="250"/>
      <c r="D92" s="251" t="s">
        <v>88</v>
      </c>
      <c r="E92" s="252">
        <f>E94</f>
        <v>11800</v>
      </c>
      <c r="F92" s="253">
        <f>F94</f>
        <v>11667</v>
      </c>
      <c r="G92" s="254">
        <f>F92/E92</f>
        <v>0.9887288135593221</v>
      </c>
    </row>
    <row r="93" spans="1:7" ht="12.75">
      <c r="A93" s="198"/>
      <c r="B93" s="27"/>
      <c r="C93" s="43"/>
      <c r="D93" s="37"/>
      <c r="E93" s="44"/>
      <c r="F93" s="74"/>
      <c r="G93" s="201"/>
    </row>
    <row r="94" spans="1:7" s="2" customFormat="1" ht="12.75">
      <c r="A94" s="200"/>
      <c r="B94" s="28">
        <v>75414</v>
      </c>
      <c r="C94" s="45"/>
      <c r="D94" s="36" t="s">
        <v>85</v>
      </c>
      <c r="E94" s="46">
        <f>SUM(E95:E96)</f>
        <v>11800</v>
      </c>
      <c r="F94" s="75">
        <f>SUM(F95:F96)</f>
        <v>11667</v>
      </c>
      <c r="G94" s="201">
        <f>F94/E94</f>
        <v>0.9887288135593221</v>
      </c>
    </row>
    <row r="95" spans="1:7" ht="12.75">
      <c r="A95" s="198"/>
      <c r="B95" s="27"/>
      <c r="C95" s="43"/>
      <c r="D95" s="37"/>
      <c r="E95" s="44"/>
      <c r="F95" s="74"/>
      <c r="G95" s="201"/>
    </row>
    <row r="96" spans="1:7" ht="56.25">
      <c r="A96" s="198"/>
      <c r="B96" s="27"/>
      <c r="C96" s="43">
        <v>6410</v>
      </c>
      <c r="D96" s="37" t="s">
        <v>86</v>
      </c>
      <c r="E96" s="44">
        <v>11800</v>
      </c>
      <c r="F96" s="74">
        <v>11667</v>
      </c>
      <c r="G96" s="201">
        <f>F96/E96</f>
        <v>0.9887288135593221</v>
      </c>
    </row>
    <row r="97" spans="1:7" ht="12.75">
      <c r="A97" s="198"/>
      <c r="B97" s="27"/>
      <c r="C97" s="43"/>
      <c r="D97" s="37"/>
      <c r="E97" s="44"/>
      <c r="F97" s="74"/>
      <c r="G97" s="201"/>
    </row>
    <row r="98" spans="1:7" s="5" customFormat="1" ht="22.5">
      <c r="A98" s="226">
        <v>756</v>
      </c>
      <c r="B98" s="124"/>
      <c r="C98" s="125"/>
      <c r="D98" s="126" t="s">
        <v>40</v>
      </c>
      <c r="E98" s="158"/>
      <c r="F98" s="159"/>
      <c r="G98" s="205"/>
    </row>
    <row r="99" spans="1:7" s="5" customFormat="1" ht="22.5">
      <c r="A99" s="255"/>
      <c r="B99" s="111"/>
      <c r="C99" s="112"/>
      <c r="D99" s="113" t="s">
        <v>19</v>
      </c>
      <c r="E99" s="160"/>
      <c r="F99" s="161"/>
      <c r="G99" s="256"/>
    </row>
    <row r="100" spans="1:7" s="5" customFormat="1" ht="12.75">
      <c r="A100" s="196"/>
      <c r="B100" s="119"/>
      <c r="C100" s="120"/>
      <c r="D100" s="121" t="s">
        <v>18</v>
      </c>
      <c r="E100" s="122">
        <f>SUM(E101:E103)</f>
        <v>4388144</v>
      </c>
      <c r="F100" s="123">
        <f>SUM(F101:F103)</f>
        <v>5142243</v>
      </c>
      <c r="G100" s="197">
        <f>F100/E100</f>
        <v>1.1718491918223286</v>
      </c>
    </row>
    <row r="101" spans="1:7" s="5" customFormat="1" ht="12.75">
      <c r="A101" s="206"/>
      <c r="B101" s="26"/>
      <c r="C101" s="41"/>
      <c r="D101" s="66"/>
      <c r="E101" s="47"/>
      <c r="F101" s="77"/>
      <c r="G101" s="201"/>
    </row>
    <row r="102" spans="1:7" s="2" customFormat="1" ht="22.5">
      <c r="A102" s="200"/>
      <c r="B102" s="28">
        <v>75622</v>
      </c>
      <c r="C102" s="45"/>
      <c r="D102" s="36" t="s">
        <v>39</v>
      </c>
      <c r="E102" s="44"/>
      <c r="F102" s="74"/>
      <c r="G102" s="201"/>
    </row>
    <row r="103" spans="1:7" s="2" customFormat="1" ht="12.75">
      <c r="A103" s="200"/>
      <c r="B103" s="28"/>
      <c r="C103" s="45"/>
      <c r="D103" s="36" t="s">
        <v>35</v>
      </c>
      <c r="E103" s="46">
        <f>SUM(E105:E106)</f>
        <v>4388144</v>
      </c>
      <c r="F103" s="75">
        <f>SUM(F105:F106)</f>
        <v>5142243</v>
      </c>
      <c r="G103" s="201">
        <f>F103/E103</f>
        <v>1.1718491918223286</v>
      </c>
    </row>
    <row r="104" spans="1:7" ht="12.75">
      <c r="A104" s="198"/>
      <c r="B104" s="27"/>
      <c r="C104" s="43"/>
      <c r="D104" s="37"/>
      <c r="E104" s="44"/>
      <c r="F104" s="74"/>
      <c r="G104" s="201"/>
    </row>
    <row r="105" spans="1:7" ht="22.5">
      <c r="A105" s="198"/>
      <c r="B105" s="27"/>
      <c r="C105" s="43" t="s">
        <v>58</v>
      </c>
      <c r="D105" s="37" t="s">
        <v>29</v>
      </c>
      <c r="E105" s="44">
        <f>4791292-700000+36000+110852+10000</f>
        <v>4248144</v>
      </c>
      <c r="F105" s="74">
        <f>5001636+5</f>
        <v>5001641</v>
      </c>
      <c r="G105" s="201">
        <f>F105/E105</f>
        <v>1.1773708706672843</v>
      </c>
    </row>
    <row r="106" spans="1:7" ht="22.5">
      <c r="A106" s="198"/>
      <c r="B106" s="27"/>
      <c r="C106" s="43" t="s">
        <v>59</v>
      </c>
      <c r="D106" s="37" t="s">
        <v>60</v>
      </c>
      <c r="E106" s="44">
        <v>140000</v>
      </c>
      <c r="F106" s="74">
        <f>140592+10</f>
        <v>140602</v>
      </c>
      <c r="G106" s="201">
        <f>F106/E106</f>
        <v>1.0043</v>
      </c>
    </row>
    <row r="107" spans="1:7" ht="12.75">
      <c r="A107" s="198"/>
      <c r="B107" s="27"/>
      <c r="C107" s="43"/>
      <c r="D107" s="37"/>
      <c r="E107" s="44"/>
      <c r="F107" s="74"/>
      <c r="G107" s="201"/>
    </row>
    <row r="108" spans="1:7" s="5" customFormat="1" ht="12.75">
      <c r="A108" s="226">
        <v>758</v>
      </c>
      <c r="B108" s="124"/>
      <c r="C108" s="125"/>
      <c r="D108" s="126" t="s">
        <v>20</v>
      </c>
      <c r="E108" s="127">
        <f>E111+E120+E128+E124+E115</f>
        <v>15243057</v>
      </c>
      <c r="F108" s="128">
        <f>F111+F120+F128+F124+F115</f>
        <v>15392536</v>
      </c>
      <c r="G108" s="205">
        <f>F108/E108</f>
        <v>1.0098063662689183</v>
      </c>
    </row>
    <row r="109" spans="1:7" ht="12.75">
      <c r="A109" s="227"/>
      <c r="B109" s="140"/>
      <c r="C109" s="141"/>
      <c r="D109" s="142"/>
      <c r="E109" s="138"/>
      <c r="F109" s="139"/>
      <c r="G109" s="197"/>
    </row>
    <row r="110" spans="1:7" ht="12.75">
      <c r="A110" s="198"/>
      <c r="B110" s="27"/>
      <c r="C110" s="43"/>
      <c r="D110" s="37"/>
      <c r="E110" s="44"/>
      <c r="F110" s="74"/>
      <c r="G110" s="201"/>
    </row>
    <row r="111" spans="1:7" s="2" customFormat="1" ht="33.75">
      <c r="A111" s="200"/>
      <c r="B111" s="28">
        <v>75801</v>
      </c>
      <c r="C111" s="45"/>
      <c r="D111" s="36" t="s">
        <v>74</v>
      </c>
      <c r="E111" s="46">
        <f>SUM(E112:E113)</f>
        <v>10908394</v>
      </c>
      <c r="F111" s="75">
        <f>SUM(F112:F113)</f>
        <v>10908394</v>
      </c>
      <c r="G111" s="201">
        <f>F111/E111</f>
        <v>1</v>
      </c>
    </row>
    <row r="112" spans="1:7" ht="12.75">
      <c r="A112" s="198"/>
      <c r="B112" s="27"/>
      <c r="C112" s="43"/>
      <c r="D112" s="37"/>
      <c r="E112" s="44"/>
      <c r="F112" s="74"/>
      <c r="G112" s="201"/>
    </row>
    <row r="113" spans="1:7" ht="12.75">
      <c r="A113" s="198"/>
      <c r="B113" s="27"/>
      <c r="C113" s="43">
        <v>2920</v>
      </c>
      <c r="D113" s="37" t="s">
        <v>30</v>
      </c>
      <c r="E113" s="74">
        <v>10908394</v>
      </c>
      <c r="F113" s="103">
        <v>10908394</v>
      </c>
      <c r="G113" s="201">
        <f>F113/E113</f>
        <v>1</v>
      </c>
    </row>
    <row r="114" spans="1:7" ht="12.75">
      <c r="A114" s="198"/>
      <c r="B114" s="27"/>
      <c r="C114" s="43"/>
      <c r="D114" s="37"/>
      <c r="E114" s="44"/>
      <c r="F114" s="74"/>
      <c r="G114" s="201"/>
    </row>
    <row r="115" spans="1:7" s="22" customFormat="1" ht="22.5">
      <c r="A115" s="257"/>
      <c r="B115" s="32">
        <v>75802</v>
      </c>
      <c r="C115" s="52"/>
      <c r="D115" s="38" t="s">
        <v>101</v>
      </c>
      <c r="E115" s="53">
        <f>SUM(E117:E118)</f>
        <v>396862</v>
      </c>
      <c r="F115" s="81">
        <f>SUM(F117:F118)</f>
        <v>396862</v>
      </c>
      <c r="G115" s="201">
        <f>F115/E115</f>
        <v>1</v>
      </c>
    </row>
    <row r="116" spans="1:7" s="22" customFormat="1" ht="12.75">
      <c r="A116" s="257"/>
      <c r="B116" s="32"/>
      <c r="C116" s="52"/>
      <c r="D116" s="38"/>
      <c r="E116" s="53"/>
      <c r="F116" s="81"/>
      <c r="G116" s="201"/>
    </row>
    <row r="117" spans="1:7" ht="12.75">
      <c r="A117" s="198"/>
      <c r="B117" s="27"/>
      <c r="C117" s="43">
        <v>2760</v>
      </c>
      <c r="D117" s="37" t="s">
        <v>108</v>
      </c>
      <c r="E117" s="74">
        <v>296862</v>
      </c>
      <c r="F117" s="103">
        <v>296862</v>
      </c>
      <c r="G117" s="201">
        <f>F117/E117</f>
        <v>1</v>
      </c>
    </row>
    <row r="118" spans="1:7" ht="22.5">
      <c r="A118" s="198"/>
      <c r="B118" s="27"/>
      <c r="C118" s="43">
        <v>2780</v>
      </c>
      <c r="D118" s="37" t="s">
        <v>110</v>
      </c>
      <c r="E118" s="74">
        <v>100000</v>
      </c>
      <c r="F118" s="103">
        <v>100000</v>
      </c>
      <c r="G118" s="201">
        <f>F118/E118</f>
        <v>1</v>
      </c>
    </row>
    <row r="119" spans="1:7" ht="12.75">
      <c r="A119" s="198"/>
      <c r="B119" s="27"/>
      <c r="C119" s="43"/>
      <c r="D119" s="37"/>
      <c r="E119" s="44"/>
      <c r="F119" s="74"/>
      <c r="G119" s="201"/>
    </row>
    <row r="120" spans="1:7" s="2" customFormat="1" ht="22.5">
      <c r="A120" s="200"/>
      <c r="B120" s="28">
        <v>75803</v>
      </c>
      <c r="C120" s="45"/>
      <c r="D120" s="36" t="s">
        <v>38</v>
      </c>
      <c r="E120" s="46">
        <f>SUM(E122:E122)</f>
        <v>3449912</v>
      </c>
      <c r="F120" s="75">
        <f>SUM(F122:F122)</f>
        <v>3449912</v>
      </c>
      <c r="G120" s="201">
        <f>F120/E120</f>
        <v>1</v>
      </c>
    </row>
    <row r="121" spans="1:7" s="2" customFormat="1" ht="12.75">
      <c r="A121" s="200"/>
      <c r="B121" s="28"/>
      <c r="C121" s="45"/>
      <c r="D121" s="36"/>
      <c r="E121" s="46"/>
      <c r="F121" s="75"/>
      <c r="G121" s="201"/>
    </row>
    <row r="122" spans="1:7" ht="12.75">
      <c r="A122" s="198"/>
      <c r="B122" s="27"/>
      <c r="C122" s="43">
        <v>2920</v>
      </c>
      <c r="D122" s="37" t="s">
        <v>30</v>
      </c>
      <c r="E122" s="74">
        <v>3449912</v>
      </c>
      <c r="F122" s="74">
        <v>3449912</v>
      </c>
      <c r="G122" s="201">
        <f>F122/E122</f>
        <v>1</v>
      </c>
    </row>
    <row r="123" spans="1:7" ht="12.75">
      <c r="A123" s="198"/>
      <c r="B123" s="27"/>
      <c r="C123" s="43"/>
      <c r="D123" s="37"/>
      <c r="E123" s="44"/>
      <c r="F123" s="74"/>
      <c r="G123" s="201"/>
    </row>
    <row r="124" spans="1:7" s="2" customFormat="1" ht="22.5">
      <c r="A124" s="200"/>
      <c r="B124" s="28">
        <v>75832</v>
      </c>
      <c r="C124" s="45"/>
      <c r="D124" s="36" t="s">
        <v>61</v>
      </c>
      <c r="E124" s="46">
        <f>SUM(E125:E126)</f>
        <v>477889</v>
      </c>
      <c r="F124" s="75">
        <f>SUM(F125:F126)</f>
        <v>477889</v>
      </c>
      <c r="G124" s="201">
        <f>F124/E124</f>
        <v>1</v>
      </c>
    </row>
    <row r="125" spans="1:7" ht="12.75">
      <c r="A125" s="198"/>
      <c r="B125" s="27"/>
      <c r="C125" s="43"/>
      <c r="D125" s="37"/>
      <c r="E125" s="44"/>
      <c r="F125" s="74"/>
      <c r="G125" s="201"/>
    </row>
    <row r="126" spans="1:7" ht="12.75">
      <c r="A126" s="198"/>
      <c r="B126" s="27"/>
      <c r="C126" s="43">
        <v>2920</v>
      </c>
      <c r="D126" s="37" t="s">
        <v>30</v>
      </c>
      <c r="E126" s="74">
        <v>477889</v>
      </c>
      <c r="F126" s="74">
        <v>477889</v>
      </c>
      <c r="G126" s="201">
        <f>F126/E126</f>
        <v>1</v>
      </c>
    </row>
    <row r="127" spans="1:7" ht="12.75">
      <c r="A127" s="198"/>
      <c r="B127" s="27"/>
      <c r="C127" s="43"/>
      <c r="D127" s="37"/>
      <c r="E127" s="44"/>
      <c r="F127" s="74"/>
      <c r="G127" s="201"/>
    </row>
    <row r="128" spans="1:7" s="2" customFormat="1" ht="12.75">
      <c r="A128" s="200"/>
      <c r="B128" s="28">
        <v>75814</v>
      </c>
      <c r="C128" s="45"/>
      <c r="D128" s="36" t="s">
        <v>32</v>
      </c>
      <c r="E128" s="46">
        <f>SUM(E129:E130)</f>
        <v>10000</v>
      </c>
      <c r="F128" s="75">
        <f>SUM(F129:F130)</f>
        <v>159479</v>
      </c>
      <c r="G128" s="201">
        <f>F128/E128</f>
        <v>15.9479</v>
      </c>
    </row>
    <row r="129" spans="1:7" ht="12.75">
      <c r="A129" s="198"/>
      <c r="B129" s="27"/>
      <c r="C129" s="43"/>
      <c r="D129" s="37"/>
      <c r="E129" s="44"/>
      <c r="F129" s="74"/>
      <c r="G129" s="201"/>
    </row>
    <row r="130" spans="1:7" ht="12.75">
      <c r="A130" s="198"/>
      <c r="B130" s="27"/>
      <c r="C130" s="43" t="s">
        <v>56</v>
      </c>
      <c r="D130" s="37" t="s">
        <v>28</v>
      </c>
      <c r="E130" s="44">
        <v>10000</v>
      </c>
      <c r="F130" s="74">
        <v>159479</v>
      </c>
      <c r="G130" s="201">
        <f>F130/E130</f>
        <v>15.9479</v>
      </c>
    </row>
    <row r="131" spans="1:7" ht="12.75">
      <c r="A131" s="198"/>
      <c r="B131" s="27"/>
      <c r="C131" s="43"/>
      <c r="D131" s="37"/>
      <c r="E131" s="44"/>
      <c r="F131" s="74"/>
      <c r="G131" s="201"/>
    </row>
    <row r="132" spans="1:7" ht="12.75">
      <c r="A132" s="198"/>
      <c r="B132" s="27"/>
      <c r="C132" s="43"/>
      <c r="D132" s="37"/>
      <c r="E132" s="44"/>
      <c r="F132" s="74"/>
      <c r="G132" s="201"/>
    </row>
    <row r="133" spans="1:7" ht="12.75">
      <c r="A133" s="198"/>
      <c r="B133" s="27"/>
      <c r="C133" s="43"/>
      <c r="D133" s="37"/>
      <c r="E133" s="44"/>
      <c r="F133" s="74"/>
      <c r="G133" s="201"/>
    </row>
    <row r="134" spans="1:7" ht="13.5" thickBot="1">
      <c r="A134" s="242"/>
      <c r="B134" s="243"/>
      <c r="C134" s="244"/>
      <c r="D134" s="245"/>
      <c r="E134" s="246"/>
      <c r="F134" s="247"/>
      <c r="G134" s="217"/>
    </row>
    <row r="135" spans="1:7" s="5" customFormat="1" ht="12.75">
      <c r="A135" s="258">
        <v>801</v>
      </c>
      <c r="B135" s="259"/>
      <c r="C135" s="260"/>
      <c r="D135" s="261" t="s">
        <v>22</v>
      </c>
      <c r="E135" s="262">
        <f>E147+E167+E155+E143+E138+E172</f>
        <v>491647</v>
      </c>
      <c r="F135" s="263">
        <f>F147+F167+F155+F143+F138+F172</f>
        <v>491464</v>
      </c>
      <c r="G135" s="264">
        <f>F135/E135</f>
        <v>0.9996277817214384</v>
      </c>
    </row>
    <row r="136" spans="1:7" s="5" customFormat="1" ht="12.75">
      <c r="A136" s="196"/>
      <c r="B136" s="119"/>
      <c r="C136" s="120"/>
      <c r="D136" s="121"/>
      <c r="E136" s="122"/>
      <c r="F136" s="123"/>
      <c r="G136" s="197"/>
    </row>
    <row r="137" spans="1:7" s="193" customFormat="1" ht="12.75">
      <c r="A137" s="265"/>
      <c r="B137" s="188"/>
      <c r="C137" s="189"/>
      <c r="D137" s="190"/>
      <c r="E137" s="191"/>
      <c r="F137" s="192"/>
      <c r="G137" s="266"/>
    </row>
    <row r="138" spans="1:7" s="5" customFormat="1" ht="12.75">
      <c r="A138" s="206"/>
      <c r="B138" s="28">
        <v>80102</v>
      </c>
      <c r="C138" s="45"/>
      <c r="D138" s="36" t="s">
        <v>111</v>
      </c>
      <c r="E138" s="75">
        <f>SUM(E140:E141)</f>
        <v>18926</v>
      </c>
      <c r="F138" s="75">
        <f>SUM(F140:F141)</f>
        <v>28309</v>
      </c>
      <c r="G138" s="201">
        <f aca="true" t="shared" si="0" ref="G138:G198">F138/E138</f>
        <v>1.495773010673148</v>
      </c>
    </row>
    <row r="139" spans="1:7" s="5" customFormat="1" ht="12.75">
      <c r="A139" s="206"/>
      <c r="B139" s="27"/>
      <c r="C139" s="43"/>
      <c r="D139" s="37"/>
      <c r="E139" s="44"/>
      <c r="F139" s="74"/>
      <c r="G139" s="201"/>
    </row>
    <row r="140" spans="1:7" s="5" customFormat="1" ht="12.75">
      <c r="A140" s="206"/>
      <c r="B140" s="27"/>
      <c r="C140" s="48" t="s">
        <v>63</v>
      </c>
      <c r="D140" s="37" t="s">
        <v>64</v>
      </c>
      <c r="E140" s="44">
        <v>18926</v>
      </c>
      <c r="F140" s="74">
        <v>21109</v>
      </c>
      <c r="G140" s="201">
        <f t="shared" si="0"/>
        <v>1.1153439712564726</v>
      </c>
    </row>
    <row r="141" spans="1:7" s="5" customFormat="1" ht="22.5">
      <c r="A141" s="206"/>
      <c r="B141" s="26"/>
      <c r="C141" s="50">
        <v>2390</v>
      </c>
      <c r="D141" s="37" t="s">
        <v>121</v>
      </c>
      <c r="E141" s="42"/>
      <c r="F141" s="80">
        <v>7200</v>
      </c>
      <c r="G141" s="201"/>
    </row>
    <row r="142" spans="1:7" s="5" customFormat="1" ht="12.75">
      <c r="A142" s="206"/>
      <c r="B142" s="26"/>
      <c r="C142" s="50"/>
      <c r="D142" s="66"/>
      <c r="E142" s="42"/>
      <c r="F142" s="80"/>
      <c r="G142" s="201"/>
    </row>
    <row r="143" spans="1:7" s="2" customFormat="1" ht="12.75">
      <c r="A143" s="200"/>
      <c r="B143" s="28">
        <v>80111</v>
      </c>
      <c r="C143" s="45"/>
      <c r="D143" s="36" t="s">
        <v>97</v>
      </c>
      <c r="E143" s="46">
        <f>SUM(E145:E146)</f>
        <v>900</v>
      </c>
      <c r="F143" s="75">
        <f>SUM(F145:F146)</f>
        <v>0</v>
      </c>
      <c r="G143" s="201">
        <f t="shared" si="0"/>
        <v>0</v>
      </c>
    </row>
    <row r="144" spans="1:7" ht="12.75">
      <c r="A144" s="198"/>
      <c r="B144" s="27"/>
      <c r="C144" s="43"/>
      <c r="D144" s="37"/>
      <c r="E144" s="44"/>
      <c r="F144" s="74"/>
      <c r="G144" s="201"/>
    </row>
    <row r="145" spans="1:7" ht="12.75">
      <c r="A145" s="198"/>
      <c r="B145" s="27"/>
      <c r="C145" s="48" t="s">
        <v>63</v>
      </c>
      <c r="D145" s="37" t="s">
        <v>64</v>
      </c>
      <c r="E145" s="44">
        <v>900</v>
      </c>
      <c r="F145" s="74"/>
      <c r="G145" s="201">
        <f t="shared" si="0"/>
        <v>0</v>
      </c>
    </row>
    <row r="146" spans="1:7" s="5" customFormat="1" ht="12.75">
      <c r="A146" s="206"/>
      <c r="B146" s="26"/>
      <c r="C146" s="41"/>
      <c r="D146" s="66"/>
      <c r="E146" s="42"/>
      <c r="F146" s="73"/>
      <c r="G146" s="201"/>
    </row>
    <row r="147" spans="1:7" s="2" customFormat="1" ht="12.75">
      <c r="A147" s="200"/>
      <c r="B147" s="28">
        <v>80120</v>
      </c>
      <c r="C147" s="45"/>
      <c r="D147" s="36" t="s">
        <v>23</v>
      </c>
      <c r="E147" s="46">
        <f>SUM(E149:E153)</f>
        <v>86877</v>
      </c>
      <c r="F147" s="75">
        <f>SUM(F149:F153)</f>
        <v>83808</v>
      </c>
      <c r="G147" s="201">
        <f t="shared" si="0"/>
        <v>0.9646741945509169</v>
      </c>
    </row>
    <row r="148" spans="1:7" ht="12.75">
      <c r="A148" s="198"/>
      <c r="B148" s="27"/>
      <c r="C148" s="43"/>
      <c r="D148" s="37"/>
      <c r="E148" s="44"/>
      <c r="F148" s="74"/>
      <c r="G148" s="201"/>
    </row>
    <row r="149" spans="1:7" ht="78.75">
      <c r="A149" s="198"/>
      <c r="B149" s="27"/>
      <c r="C149" s="48" t="s">
        <v>54</v>
      </c>
      <c r="D149" s="37" t="s">
        <v>51</v>
      </c>
      <c r="E149" s="44">
        <v>33000</v>
      </c>
      <c r="F149" s="74">
        <v>24620</v>
      </c>
      <c r="G149" s="201">
        <f t="shared" si="0"/>
        <v>0.7460606060606061</v>
      </c>
    </row>
    <row r="150" spans="1:7" ht="12" customHeight="1">
      <c r="A150" s="198"/>
      <c r="B150" s="27"/>
      <c r="C150" s="43" t="s">
        <v>57</v>
      </c>
      <c r="D150" s="37" t="s">
        <v>79</v>
      </c>
      <c r="E150" s="44"/>
      <c r="F150" s="74">
        <v>365</v>
      </c>
      <c r="G150" s="201"/>
    </row>
    <row r="151" spans="1:7" ht="22.5">
      <c r="A151" s="198"/>
      <c r="B151" s="27"/>
      <c r="C151" s="43" t="s">
        <v>113</v>
      </c>
      <c r="D151" s="37" t="s">
        <v>114</v>
      </c>
      <c r="E151" s="44"/>
      <c r="F151" s="74">
        <v>108</v>
      </c>
      <c r="G151" s="201"/>
    </row>
    <row r="152" spans="1:7" ht="12.75">
      <c r="A152" s="198"/>
      <c r="B152" s="27"/>
      <c r="C152" s="48" t="s">
        <v>56</v>
      </c>
      <c r="D152" s="37" t="s">
        <v>80</v>
      </c>
      <c r="E152" s="44">
        <v>4000</v>
      </c>
      <c r="F152" s="74">
        <v>3076</v>
      </c>
      <c r="G152" s="201">
        <f t="shared" si="0"/>
        <v>0.769</v>
      </c>
    </row>
    <row r="153" spans="1:7" ht="12.75">
      <c r="A153" s="198"/>
      <c r="B153" s="27"/>
      <c r="C153" s="48" t="s">
        <v>63</v>
      </c>
      <c r="D153" s="37" t="s">
        <v>64</v>
      </c>
      <c r="E153" s="44">
        <v>49877</v>
      </c>
      <c r="F153" s="74">
        <v>55639</v>
      </c>
      <c r="G153" s="201">
        <f t="shared" si="0"/>
        <v>1.1155241895061851</v>
      </c>
    </row>
    <row r="154" spans="1:7" ht="12.75">
      <c r="A154" s="198"/>
      <c r="B154" s="27"/>
      <c r="C154" s="48"/>
      <c r="D154" s="37"/>
      <c r="E154" s="44"/>
      <c r="F154" s="74"/>
      <c r="G154" s="201"/>
    </row>
    <row r="155" spans="1:7" s="2" customFormat="1" ht="12.75">
      <c r="A155" s="200"/>
      <c r="B155" s="28">
        <v>80130</v>
      </c>
      <c r="C155" s="45"/>
      <c r="D155" s="36" t="s">
        <v>47</v>
      </c>
      <c r="E155" s="46">
        <f>SUM(E157:E165)</f>
        <v>351474</v>
      </c>
      <c r="F155" s="75">
        <f>SUM(F157:F165)</f>
        <v>344816</v>
      </c>
      <c r="G155" s="201">
        <f t="shared" si="0"/>
        <v>0.9810569202842885</v>
      </c>
    </row>
    <row r="156" spans="1:7" ht="12.75">
      <c r="A156" s="198"/>
      <c r="B156" s="27"/>
      <c r="C156" s="43"/>
      <c r="D156" s="37"/>
      <c r="E156" s="44"/>
      <c r="F156" s="74"/>
      <c r="G156" s="201"/>
    </row>
    <row r="157" spans="1:7" ht="12.75">
      <c r="A157" s="198"/>
      <c r="B157" s="27"/>
      <c r="C157" s="48" t="s">
        <v>57</v>
      </c>
      <c r="D157" s="37" t="s">
        <v>31</v>
      </c>
      <c r="E157" s="44">
        <v>15000</v>
      </c>
      <c r="F157" s="74">
        <v>15212</v>
      </c>
      <c r="G157" s="201">
        <f t="shared" si="0"/>
        <v>1.0141333333333333</v>
      </c>
    </row>
    <row r="158" spans="1:7" ht="12.75">
      <c r="A158" s="198"/>
      <c r="B158" s="27"/>
      <c r="C158" s="48"/>
      <c r="D158" s="37"/>
      <c r="E158" s="44"/>
      <c r="F158" s="74"/>
      <c r="G158" s="201"/>
    </row>
    <row r="159" spans="1:7" ht="78.75">
      <c r="A159" s="198"/>
      <c r="B159" s="27"/>
      <c r="C159" s="48" t="s">
        <v>54</v>
      </c>
      <c r="D159" s="37" t="s">
        <v>51</v>
      </c>
      <c r="E159" s="44">
        <v>10000</v>
      </c>
      <c r="F159" s="74">
        <v>10854</v>
      </c>
      <c r="G159" s="201">
        <f t="shared" si="0"/>
        <v>1.0854</v>
      </c>
    </row>
    <row r="160" spans="1:7" s="2" customFormat="1" ht="22.5">
      <c r="A160" s="200"/>
      <c r="B160" s="28"/>
      <c r="C160" s="50" t="s">
        <v>106</v>
      </c>
      <c r="D160" s="70" t="s">
        <v>93</v>
      </c>
      <c r="E160" s="51">
        <v>3230</v>
      </c>
      <c r="F160" s="80">
        <v>3230</v>
      </c>
      <c r="G160" s="201">
        <f t="shared" si="0"/>
        <v>1</v>
      </c>
    </row>
    <row r="161" spans="1:7" ht="22.5">
      <c r="A161" s="198"/>
      <c r="B161" s="27"/>
      <c r="C161" s="48">
        <v>2380</v>
      </c>
      <c r="D161" s="37" t="s">
        <v>52</v>
      </c>
      <c r="E161" s="44">
        <v>11926</v>
      </c>
      <c r="F161" s="74">
        <v>11926</v>
      </c>
      <c r="G161" s="201">
        <f t="shared" si="0"/>
        <v>1</v>
      </c>
    </row>
    <row r="162" spans="1:7" ht="22.5">
      <c r="A162" s="198"/>
      <c r="B162" s="27"/>
      <c r="C162" s="48" t="s">
        <v>113</v>
      </c>
      <c r="D162" s="37" t="s">
        <v>114</v>
      </c>
      <c r="E162" s="44">
        <v>130</v>
      </c>
      <c r="F162" s="74">
        <v>188</v>
      </c>
      <c r="G162" s="201">
        <f t="shared" si="0"/>
        <v>1.4461538461538461</v>
      </c>
    </row>
    <row r="163" spans="1:7" ht="12.75">
      <c r="A163" s="198"/>
      <c r="B163" s="27"/>
      <c r="C163" s="48" t="s">
        <v>56</v>
      </c>
      <c r="D163" s="37" t="s">
        <v>28</v>
      </c>
      <c r="E163" s="44">
        <v>700</v>
      </c>
      <c r="F163" s="74">
        <v>857</v>
      </c>
      <c r="G163" s="201">
        <f t="shared" si="0"/>
        <v>1.2242857142857142</v>
      </c>
    </row>
    <row r="164" spans="1:7" ht="12.75">
      <c r="A164" s="198"/>
      <c r="B164" s="27"/>
      <c r="C164" s="48" t="s">
        <v>63</v>
      </c>
      <c r="D164" s="37" t="s">
        <v>64</v>
      </c>
      <c r="E164" s="44">
        <v>125488</v>
      </c>
      <c r="F164" s="74">
        <v>125211</v>
      </c>
      <c r="G164" s="201">
        <f t="shared" si="0"/>
        <v>0.9977926176208084</v>
      </c>
    </row>
    <row r="165" spans="1:7" ht="45">
      <c r="A165" s="198"/>
      <c r="B165" s="27"/>
      <c r="C165" s="48">
        <v>6430</v>
      </c>
      <c r="D165" s="37" t="s">
        <v>107</v>
      </c>
      <c r="E165" s="44">
        <v>185000</v>
      </c>
      <c r="F165" s="74">
        <v>177338</v>
      </c>
      <c r="G165" s="201">
        <f t="shared" si="0"/>
        <v>0.9585837837837838</v>
      </c>
    </row>
    <row r="166" spans="1:7" ht="12.75">
      <c r="A166" s="198"/>
      <c r="B166" s="27"/>
      <c r="C166" s="48"/>
      <c r="D166" s="37"/>
      <c r="E166" s="44"/>
      <c r="F166" s="74"/>
      <c r="G166" s="201"/>
    </row>
    <row r="167" spans="1:7" s="2" customFormat="1" ht="12.75">
      <c r="A167" s="200"/>
      <c r="B167" s="28">
        <v>80132</v>
      </c>
      <c r="C167" s="54"/>
      <c r="D167" s="36" t="s">
        <v>43</v>
      </c>
      <c r="E167" s="46">
        <f>SUM(E169:E170)</f>
        <v>32370</v>
      </c>
      <c r="F167" s="75">
        <f>SUM(F169:F170)</f>
        <v>33431</v>
      </c>
      <c r="G167" s="201">
        <f t="shared" si="0"/>
        <v>1.0327772628977447</v>
      </c>
    </row>
    <row r="168" spans="1:7" s="2" customFormat="1" ht="12.75">
      <c r="A168" s="200"/>
      <c r="B168" s="28"/>
      <c r="C168" s="54"/>
      <c r="D168" s="36"/>
      <c r="E168" s="46"/>
      <c r="F168" s="75"/>
      <c r="G168" s="201"/>
    </row>
    <row r="169" spans="1:7" ht="12.75">
      <c r="A169" s="198"/>
      <c r="B169" s="27"/>
      <c r="C169" s="48" t="s">
        <v>63</v>
      </c>
      <c r="D169" s="37" t="s">
        <v>64</v>
      </c>
      <c r="E169" s="44">
        <v>850</v>
      </c>
      <c r="F169" s="74">
        <v>1911</v>
      </c>
      <c r="G169" s="201">
        <f t="shared" si="0"/>
        <v>2.248235294117647</v>
      </c>
    </row>
    <row r="170" spans="1:7" ht="57" thickBot="1">
      <c r="A170" s="242"/>
      <c r="B170" s="243"/>
      <c r="C170" s="244">
        <v>2710</v>
      </c>
      <c r="D170" s="245" t="s">
        <v>48</v>
      </c>
      <c r="E170" s="246">
        <v>31520</v>
      </c>
      <c r="F170" s="247">
        <v>31520</v>
      </c>
      <c r="G170" s="217">
        <f t="shared" si="0"/>
        <v>1</v>
      </c>
    </row>
    <row r="171" spans="1:7" ht="12.75">
      <c r="A171" s="218"/>
      <c r="B171" s="219"/>
      <c r="C171" s="267"/>
      <c r="D171" s="221"/>
      <c r="E171" s="222"/>
      <c r="F171" s="223"/>
      <c r="G171" s="224"/>
    </row>
    <row r="172" spans="1:7" s="2" customFormat="1" ht="12.75">
      <c r="A172" s="200"/>
      <c r="B172" s="28">
        <v>80195</v>
      </c>
      <c r="C172" s="54"/>
      <c r="D172" s="36" t="s">
        <v>109</v>
      </c>
      <c r="E172" s="46">
        <f>SUM(E174)</f>
        <v>1100</v>
      </c>
      <c r="F172" s="75">
        <f>SUM(F174)</f>
        <v>1100</v>
      </c>
      <c r="G172" s="201">
        <f t="shared" si="0"/>
        <v>1</v>
      </c>
    </row>
    <row r="173" spans="1:7" s="2" customFormat="1" ht="12.75">
      <c r="A173" s="200"/>
      <c r="B173" s="28"/>
      <c r="C173" s="54"/>
      <c r="D173" s="36"/>
      <c r="E173" s="46"/>
      <c r="F173" s="75"/>
      <c r="G173" s="201"/>
    </row>
    <row r="174" spans="1:7" ht="33.75">
      <c r="A174" s="198"/>
      <c r="B174" s="27"/>
      <c r="C174" s="43">
        <v>2130</v>
      </c>
      <c r="D174" s="37" t="s">
        <v>44</v>
      </c>
      <c r="E174" s="44">
        <v>1100</v>
      </c>
      <c r="F174" s="74">
        <v>1100</v>
      </c>
      <c r="G174" s="201">
        <f t="shared" si="0"/>
        <v>1</v>
      </c>
    </row>
    <row r="175" spans="1:7" ht="12.75">
      <c r="A175" s="198"/>
      <c r="B175" s="27"/>
      <c r="C175" s="43"/>
      <c r="D175" s="37"/>
      <c r="E175" s="44"/>
      <c r="F175" s="74"/>
      <c r="G175" s="201"/>
    </row>
    <row r="176" spans="1:7" s="9" customFormat="1" ht="12.75">
      <c r="A176" s="268">
        <v>803</v>
      </c>
      <c r="B176" s="143"/>
      <c r="C176" s="149"/>
      <c r="D176" s="150" t="s">
        <v>81</v>
      </c>
      <c r="E176" s="151">
        <f>E179</f>
        <v>65414</v>
      </c>
      <c r="F176" s="152">
        <f>F179</f>
        <v>65455</v>
      </c>
      <c r="G176" s="205">
        <f t="shared" si="0"/>
        <v>1.0006267771425077</v>
      </c>
    </row>
    <row r="177" spans="1:7" s="9" customFormat="1" ht="12.75">
      <c r="A177" s="269"/>
      <c r="B177" s="153"/>
      <c r="C177" s="154"/>
      <c r="D177" s="155"/>
      <c r="E177" s="156"/>
      <c r="F177" s="157"/>
      <c r="G177" s="197"/>
    </row>
    <row r="178" spans="1:7" s="9" customFormat="1" ht="12.75">
      <c r="A178" s="270"/>
      <c r="B178" s="34"/>
      <c r="C178" s="11"/>
      <c r="D178" s="71"/>
      <c r="E178" s="16"/>
      <c r="F178" s="97"/>
      <c r="G178" s="201"/>
    </row>
    <row r="179" spans="1:7" s="9" customFormat="1" ht="12.75">
      <c r="A179" s="271"/>
      <c r="B179" s="35">
        <v>80309</v>
      </c>
      <c r="C179" s="12"/>
      <c r="D179" s="72" t="s">
        <v>82</v>
      </c>
      <c r="E179" s="17">
        <f>SUM(E181:E184)</f>
        <v>65414</v>
      </c>
      <c r="F179" s="83">
        <f>SUM(F181:F184)</f>
        <v>65455</v>
      </c>
      <c r="G179" s="201">
        <f t="shared" si="0"/>
        <v>1.0006267771425077</v>
      </c>
    </row>
    <row r="180" spans="1:7" s="9" customFormat="1" ht="12.75">
      <c r="A180" s="271"/>
      <c r="B180" s="35"/>
      <c r="C180" s="12"/>
      <c r="D180" s="72"/>
      <c r="E180" s="17"/>
      <c r="F180" s="83"/>
      <c r="G180" s="201"/>
    </row>
    <row r="181" spans="1:7" s="9" customFormat="1" ht="12.75">
      <c r="A181" s="272"/>
      <c r="B181" s="33"/>
      <c r="C181" s="11" t="s">
        <v>56</v>
      </c>
      <c r="D181" s="37" t="s">
        <v>28</v>
      </c>
      <c r="E181" s="16"/>
      <c r="F181" s="82">
        <v>42</v>
      </c>
      <c r="G181" s="201"/>
    </row>
    <row r="182" spans="1:7" s="9" customFormat="1" ht="56.25">
      <c r="A182" s="272"/>
      <c r="B182" s="33"/>
      <c r="C182" s="11">
        <v>2328</v>
      </c>
      <c r="D182" s="71" t="s">
        <v>83</v>
      </c>
      <c r="E182" s="16">
        <v>49061</v>
      </c>
      <c r="F182" s="82">
        <v>49060</v>
      </c>
      <c r="G182" s="201">
        <f t="shared" si="0"/>
        <v>0.9999796172112269</v>
      </c>
    </row>
    <row r="183" spans="1:7" s="9" customFormat="1" ht="12.75">
      <c r="A183" s="272"/>
      <c r="B183" s="33"/>
      <c r="C183" s="11"/>
      <c r="D183" s="71"/>
      <c r="E183" s="16"/>
      <c r="F183" s="82"/>
      <c r="G183" s="201"/>
    </row>
    <row r="184" spans="1:7" s="9" customFormat="1" ht="56.25">
      <c r="A184" s="273"/>
      <c r="B184" s="92"/>
      <c r="C184" s="93">
        <v>2329</v>
      </c>
      <c r="D184" s="94" t="s">
        <v>83</v>
      </c>
      <c r="E184" s="95">
        <v>16353</v>
      </c>
      <c r="F184" s="96">
        <v>16353</v>
      </c>
      <c r="G184" s="203">
        <f t="shared" si="0"/>
        <v>1</v>
      </c>
    </row>
    <row r="185" spans="1:7" s="9" customFormat="1" ht="12.75">
      <c r="A185" s="268"/>
      <c r="B185" s="143"/>
      <c r="C185" s="144"/>
      <c r="D185" s="145"/>
      <c r="E185" s="146"/>
      <c r="F185" s="147"/>
      <c r="G185" s="205"/>
    </row>
    <row r="186" spans="1:7" s="5" customFormat="1" ht="12.75">
      <c r="A186" s="196">
        <v>851</v>
      </c>
      <c r="B186" s="119"/>
      <c r="C186" s="120"/>
      <c r="D186" s="121" t="s">
        <v>13</v>
      </c>
      <c r="E186" s="123">
        <f>E192+E188</f>
        <v>1047850</v>
      </c>
      <c r="F186" s="148">
        <f>F192+F188</f>
        <v>1048689</v>
      </c>
      <c r="G186" s="197">
        <f t="shared" si="0"/>
        <v>1.0008006871212483</v>
      </c>
    </row>
    <row r="187" spans="1:7" s="5" customFormat="1" ht="12.75">
      <c r="A187" s="206"/>
      <c r="B187" s="26"/>
      <c r="C187" s="41"/>
      <c r="D187" s="66"/>
      <c r="E187" s="42"/>
      <c r="F187" s="73"/>
      <c r="G187" s="201"/>
    </row>
    <row r="188" spans="1:7" s="2" customFormat="1" ht="12.75">
      <c r="A188" s="200"/>
      <c r="B188" s="28">
        <v>85111</v>
      </c>
      <c r="C188" s="45"/>
      <c r="D188" s="36"/>
      <c r="E188" s="75">
        <f>SUM(E190:E190)</f>
        <v>0</v>
      </c>
      <c r="F188" s="104">
        <f>SUM(F190:F190)</f>
        <v>839</v>
      </c>
      <c r="G188" s="201"/>
    </row>
    <row r="189" spans="1:7" s="5" customFormat="1" ht="12.75">
      <c r="A189" s="206"/>
      <c r="B189" s="26"/>
      <c r="C189" s="41"/>
      <c r="D189" s="66"/>
      <c r="E189" s="42"/>
      <c r="F189" s="73"/>
      <c r="G189" s="201"/>
    </row>
    <row r="190" spans="1:7" s="5" customFormat="1" ht="12.75">
      <c r="A190" s="206"/>
      <c r="B190" s="26"/>
      <c r="C190" s="50" t="s">
        <v>63</v>
      </c>
      <c r="D190" s="37" t="s">
        <v>64</v>
      </c>
      <c r="E190" s="42"/>
      <c r="F190" s="80">
        <v>839</v>
      </c>
      <c r="G190" s="201"/>
    </row>
    <row r="191" spans="1:7" s="5" customFormat="1" ht="12.75">
      <c r="A191" s="206"/>
      <c r="B191" s="26"/>
      <c r="C191" s="41"/>
      <c r="D191" s="66"/>
      <c r="E191" s="42"/>
      <c r="F191" s="73"/>
      <c r="G191" s="201"/>
    </row>
    <row r="192" spans="1:7" s="2" customFormat="1" ht="45">
      <c r="A192" s="200"/>
      <c r="B192" s="28">
        <v>85156</v>
      </c>
      <c r="C192" s="45"/>
      <c r="D192" s="36" t="s">
        <v>53</v>
      </c>
      <c r="E192" s="46">
        <f>SUM(E193:E194)</f>
        <v>1047850</v>
      </c>
      <c r="F192" s="75">
        <f>SUM(F193:F194)</f>
        <v>1047850</v>
      </c>
      <c r="G192" s="201">
        <f t="shared" si="0"/>
        <v>1</v>
      </c>
    </row>
    <row r="193" spans="1:7" ht="12.75">
      <c r="A193" s="198"/>
      <c r="B193" s="27"/>
      <c r="C193" s="43"/>
      <c r="D193" s="37"/>
      <c r="E193" s="44"/>
      <c r="F193" s="74"/>
      <c r="G193" s="201"/>
    </row>
    <row r="194" spans="1:7" ht="56.25">
      <c r="A194" s="198"/>
      <c r="B194" s="27"/>
      <c r="C194" s="43">
        <v>2110</v>
      </c>
      <c r="D194" s="37" t="s">
        <v>50</v>
      </c>
      <c r="E194" s="44">
        <v>1047850</v>
      </c>
      <c r="F194" s="74">
        <v>1047850</v>
      </c>
      <c r="G194" s="201">
        <f t="shared" si="0"/>
        <v>1</v>
      </c>
    </row>
    <row r="195" spans="1:7" ht="12.75">
      <c r="A195" s="202"/>
      <c r="B195" s="63"/>
      <c r="C195" s="64"/>
      <c r="D195" s="67"/>
      <c r="E195" s="62"/>
      <c r="F195" s="85"/>
      <c r="G195" s="203"/>
    </row>
    <row r="196" spans="1:7" s="5" customFormat="1" ht="12.75">
      <c r="A196" s="226">
        <v>852</v>
      </c>
      <c r="B196" s="124"/>
      <c r="C196" s="125"/>
      <c r="D196" s="126" t="s">
        <v>14</v>
      </c>
      <c r="E196" s="127">
        <f>E198+E208+E225+E232+E219+E238</f>
        <v>10324690</v>
      </c>
      <c r="F196" s="128">
        <f>F198+F208+F225+F232+F219+F238</f>
        <v>10672279</v>
      </c>
      <c r="G196" s="205">
        <f t="shared" si="0"/>
        <v>1.033665804978164</v>
      </c>
    </row>
    <row r="197" spans="1:7" ht="12.75">
      <c r="A197" s="227"/>
      <c r="B197" s="140"/>
      <c r="C197" s="141"/>
      <c r="D197" s="142"/>
      <c r="E197" s="138"/>
      <c r="F197" s="139"/>
      <c r="G197" s="197"/>
    </row>
    <row r="198" spans="1:7" s="2" customFormat="1" ht="22.5">
      <c r="A198" s="200"/>
      <c r="B198" s="28">
        <v>85201</v>
      </c>
      <c r="C198" s="45"/>
      <c r="D198" s="36" t="s">
        <v>15</v>
      </c>
      <c r="E198" s="46">
        <f>SUM(E199:E205)</f>
        <v>268800</v>
      </c>
      <c r="F198" s="75">
        <f>SUM(F199:F206)</f>
        <v>292137</v>
      </c>
      <c r="G198" s="201">
        <f t="shared" si="0"/>
        <v>1.0868191964285714</v>
      </c>
    </row>
    <row r="199" spans="1:7" ht="12.75">
      <c r="A199" s="198"/>
      <c r="B199" s="27"/>
      <c r="C199" s="43"/>
      <c r="D199" s="37"/>
      <c r="E199" s="44"/>
      <c r="F199" s="74"/>
      <c r="G199" s="201"/>
    </row>
    <row r="200" spans="1:7" ht="12.75">
      <c r="A200" s="198"/>
      <c r="B200" s="27"/>
      <c r="C200" s="48" t="s">
        <v>57</v>
      </c>
      <c r="D200" s="37" t="s">
        <v>31</v>
      </c>
      <c r="E200" s="44">
        <v>216100</v>
      </c>
      <c r="F200" s="74">
        <v>236233</v>
      </c>
      <c r="G200" s="201">
        <f aca="true" t="shared" si="1" ref="G200:G261">F200/E200</f>
        <v>1.0931652012956965</v>
      </c>
    </row>
    <row r="201" spans="1:7" ht="22.5">
      <c r="A201" s="198"/>
      <c r="B201" s="27"/>
      <c r="C201" s="48" t="s">
        <v>113</v>
      </c>
      <c r="D201" s="37" t="s">
        <v>114</v>
      </c>
      <c r="E201" s="44"/>
      <c r="F201" s="74">
        <v>14</v>
      </c>
      <c r="G201" s="201"/>
    </row>
    <row r="202" spans="1:7" ht="12.75">
      <c r="A202" s="198"/>
      <c r="B202" s="27"/>
      <c r="C202" s="48" t="s">
        <v>56</v>
      </c>
      <c r="D202" s="37" t="s">
        <v>28</v>
      </c>
      <c r="E202" s="44"/>
      <c r="F202" s="74">
        <v>738</v>
      </c>
      <c r="G202" s="201"/>
    </row>
    <row r="203" spans="1:7" ht="45">
      <c r="A203" s="198"/>
      <c r="B203" s="27"/>
      <c r="C203" s="48" t="s">
        <v>90</v>
      </c>
      <c r="D203" s="37" t="s">
        <v>91</v>
      </c>
      <c r="E203" s="44">
        <v>2200</v>
      </c>
      <c r="F203" s="74">
        <v>2031</v>
      </c>
      <c r="G203" s="201">
        <f t="shared" si="1"/>
        <v>0.9231818181818182</v>
      </c>
    </row>
    <row r="204" spans="1:7" ht="12.75">
      <c r="A204" s="198"/>
      <c r="B204" s="27"/>
      <c r="C204" s="48"/>
      <c r="D204" s="37"/>
      <c r="E204" s="44"/>
      <c r="F204" s="74"/>
      <c r="G204" s="201"/>
    </row>
    <row r="205" spans="1:7" ht="12.75">
      <c r="A205" s="198"/>
      <c r="B205" s="27"/>
      <c r="C205" s="48" t="s">
        <v>63</v>
      </c>
      <c r="D205" s="37" t="s">
        <v>64</v>
      </c>
      <c r="E205" s="44">
        <v>50500</v>
      </c>
      <c r="F205" s="74">
        <v>49994</v>
      </c>
      <c r="G205" s="201">
        <f t="shared" si="1"/>
        <v>0.989980198019802</v>
      </c>
    </row>
    <row r="206" spans="1:7" ht="22.5">
      <c r="A206" s="198"/>
      <c r="B206" s="27"/>
      <c r="C206" s="48">
        <v>2390</v>
      </c>
      <c r="D206" s="37" t="s">
        <v>121</v>
      </c>
      <c r="E206" s="44"/>
      <c r="F206" s="74">
        <v>3127</v>
      </c>
      <c r="G206" s="201"/>
    </row>
    <row r="207" spans="1:7" ht="13.5" thickBot="1">
      <c r="A207" s="242"/>
      <c r="B207" s="243"/>
      <c r="C207" s="274"/>
      <c r="D207" s="245"/>
      <c r="E207" s="246"/>
      <c r="F207" s="247"/>
      <c r="G207" s="217"/>
    </row>
    <row r="208" spans="1:7" s="2" customFormat="1" ht="12.75">
      <c r="A208" s="234"/>
      <c r="B208" s="235">
        <v>85202</v>
      </c>
      <c r="C208" s="236"/>
      <c r="D208" s="237" t="s">
        <v>16</v>
      </c>
      <c r="E208" s="238">
        <f>SUM(E210:E217)</f>
        <v>9798351</v>
      </c>
      <c r="F208" s="239">
        <f>SUM(F210:F217)</f>
        <v>10103953</v>
      </c>
      <c r="G208" s="224">
        <f t="shared" si="1"/>
        <v>1.031189125598787</v>
      </c>
    </row>
    <row r="209" spans="1:7" s="2" customFormat="1" ht="12.75">
      <c r="A209" s="200"/>
      <c r="B209" s="28"/>
      <c r="C209" s="45"/>
      <c r="D209" s="36"/>
      <c r="E209" s="46"/>
      <c r="F209" s="75"/>
      <c r="G209" s="201"/>
    </row>
    <row r="210" spans="1:7" ht="78.75">
      <c r="A210" s="198"/>
      <c r="B210" s="27"/>
      <c r="C210" s="43" t="s">
        <v>54</v>
      </c>
      <c r="D210" s="37" t="s">
        <v>51</v>
      </c>
      <c r="E210" s="44">
        <f>64500+18000</f>
        <v>82500</v>
      </c>
      <c r="F210" s="74">
        <v>87002</v>
      </c>
      <c r="G210" s="201">
        <f t="shared" si="1"/>
        <v>1.054569696969697</v>
      </c>
    </row>
    <row r="211" spans="1:7" ht="12.75">
      <c r="A211" s="198"/>
      <c r="B211" s="27"/>
      <c r="C211" s="48" t="s">
        <v>57</v>
      </c>
      <c r="D211" s="37" t="s">
        <v>31</v>
      </c>
      <c r="E211" s="44">
        <v>2831610</v>
      </c>
      <c r="F211" s="74">
        <v>3115087</v>
      </c>
      <c r="G211" s="201">
        <f t="shared" si="1"/>
        <v>1.1001115972891746</v>
      </c>
    </row>
    <row r="212" spans="1:7" ht="12.75">
      <c r="A212" s="198"/>
      <c r="B212" s="27"/>
      <c r="C212" s="43" t="s">
        <v>106</v>
      </c>
      <c r="D212" s="37"/>
      <c r="E212" s="44"/>
      <c r="F212" s="74">
        <v>998</v>
      </c>
      <c r="G212" s="201"/>
    </row>
    <row r="213" spans="1:7" ht="22.5">
      <c r="A213" s="198"/>
      <c r="B213" s="27"/>
      <c r="C213" s="43" t="s">
        <v>113</v>
      </c>
      <c r="D213" s="37" t="s">
        <v>114</v>
      </c>
      <c r="E213" s="44"/>
      <c r="F213" s="74">
        <v>228</v>
      </c>
      <c r="G213" s="201"/>
    </row>
    <row r="214" spans="1:7" ht="33.75">
      <c r="A214" s="198"/>
      <c r="B214" s="27"/>
      <c r="C214" s="43">
        <v>2130</v>
      </c>
      <c r="D214" s="37" t="s">
        <v>44</v>
      </c>
      <c r="E214" s="44">
        <v>6629853</v>
      </c>
      <c r="F214" s="74">
        <v>6615641</v>
      </c>
      <c r="G214" s="201">
        <f t="shared" si="1"/>
        <v>0.9978563627278011</v>
      </c>
    </row>
    <row r="215" spans="1:7" ht="12.75">
      <c r="A215" s="198"/>
      <c r="B215" s="27"/>
      <c r="C215" s="48" t="s">
        <v>56</v>
      </c>
      <c r="D215" s="37" t="s">
        <v>28</v>
      </c>
      <c r="E215" s="44">
        <v>1400</v>
      </c>
      <c r="F215" s="74">
        <v>9436</v>
      </c>
      <c r="G215" s="201">
        <f t="shared" si="1"/>
        <v>6.74</v>
      </c>
    </row>
    <row r="216" spans="1:7" ht="12.75">
      <c r="A216" s="198"/>
      <c r="B216" s="27"/>
      <c r="C216" s="48" t="s">
        <v>63</v>
      </c>
      <c r="D216" s="37" t="s">
        <v>64</v>
      </c>
      <c r="E216" s="44">
        <v>252988</v>
      </c>
      <c r="F216" s="74">
        <v>268669</v>
      </c>
      <c r="G216" s="201">
        <f t="shared" si="1"/>
        <v>1.061983177067687</v>
      </c>
    </row>
    <row r="217" spans="1:7" ht="22.5">
      <c r="A217" s="198"/>
      <c r="B217" s="27"/>
      <c r="C217" s="48">
        <v>2390</v>
      </c>
      <c r="D217" s="37" t="s">
        <v>121</v>
      </c>
      <c r="E217" s="44"/>
      <c r="F217" s="74">
        <v>6892</v>
      </c>
      <c r="G217" s="201"/>
    </row>
    <row r="218" spans="1:7" ht="12.75">
      <c r="A218" s="198"/>
      <c r="B218" s="27"/>
      <c r="C218" s="48"/>
      <c r="D218" s="37"/>
      <c r="E218" s="44"/>
      <c r="F218" s="74"/>
      <c r="G218" s="201"/>
    </row>
    <row r="219" spans="1:7" s="2" customFormat="1" ht="12.75">
      <c r="A219" s="200"/>
      <c r="B219" s="28">
        <v>85203</v>
      </c>
      <c r="C219" s="45"/>
      <c r="D219" s="36" t="s">
        <v>100</v>
      </c>
      <c r="E219" s="46">
        <f>SUM(E221:E223)</f>
        <v>164500</v>
      </c>
      <c r="F219" s="75">
        <f>SUM(F221:F223)</f>
        <v>164495</v>
      </c>
      <c r="G219" s="201">
        <f t="shared" si="1"/>
        <v>0.9999696048632218</v>
      </c>
    </row>
    <row r="220" spans="1:7" s="2" customFormat="1" ht="12.75">
      <c r="A220" s="200"/>
      <c r="B220" s="28"/>
      <c r="C220" s="45"/>
      <c r="D220" s="36"/>
      <c r="E220" s="46"/>
      <c r="F220" s="75"/>
      <c r="G220" s="201"/>
    </row>
    <row r="221" spans="1:7" ht="12.75">
      <c r="A221" s="198"/>
      <c r="B221" s="27"/>
      <c r="C221" s="48" t="s">
        <v>63</v>
      </c>
      <c r="D221" s="37" t="s">
        <v>64</v>
      </c>
      <c r="E221" s="44">
        <v>16500</v>
      </c>
      <c r="F221" s="74">
        <v>16495</v>
      </c>
      <c r="G221" s="201">
        <f t="shared" si="1"/>
        <v>0.9996969696969698</v>
      </c>
    </row>
    <row r="222" spans="1:7" ht="56.25">
      <c r="A222" s="198"/>
      <c r="B222" s="27"/>
      <c r="C222" s="43">
        <v>2110</v>
      </c>
      <c r="D222" s="37" t="s">
        <v>50</v>
      </c>
      <c r="E222" s="44">
        <v>131700</v>
      </c>
      <c r="F222" s="74">
        <v>131700</v>
      </c>
      <c r="G222" s="201">
        <f t="shared" si="1"/>
        <v>1</v>
      </c>
    </row>
    <row r="223" spans="1:7" ht="56.25">
      <c r="A223" s="198"/>
      <c r="B223" s="27"/>
      <c r="C223" s="48">
        <v>6410</v>
      </c>
      <c r="D223" s="37" t="s">
        <v>86</v>
      </c>
      <c r="E223" s="44">
        <v>16300</v>
      </c>
      <c r="F223" s="74">
        <v>16300</v>
      </c>
      <c r="G223" s="201">
        <f t="shared" si="1"/>
        <v>1</v>
      </c>
    </row>
    <row r="224" spans="1:7" ht="12.75">
      <c r="A224" s="198"/>
      <c r="B224" s="27"/>
      <c r="C224" s="48"/>
      <c r="D224" s="37"/>
      <c r="E224" s="44"/>
      <c r="F224" s="74"/>
      <c r="G224" s="201"/>
    </row>
    <row r="225" spans="1:7" s="2" customFormat="1" ht="12.75">
      <c r="A225" s="200"/>
      <c r="B225" s="28">
        <v>85204</v>
      </c>
      <c r="C225" s="45"/>
      <c r="D225" s="36" t="s">
        <v>17</v>
      </c>
      <c r="E225" s="46">
        <f>SUM(E227:E231)</f>
        <v>31100</v>
      </c>
      <c r="F225" s="75">
        <f>SUM(F227:F231)</f>
        <v>46189</v>
      </c>
      <c r="G225" s="201">
        <f t="shared" si="1"/>
        <v>1.485176848874598</v>
      </c>
    </row>
    <row r="226" spans="1:7" s="2" customFormat="1" ht="12.75">
      <c r="A226" s="200"/>
      <c r="B226" s="28"/>
      <c r="C226" s="45"/>
      <c r="D226" s="36"/>
      <c r="E226" s="46"/>
      <c r="F226" s="75"/>
      <c r="G226" s="201"/>
    </row>
    <row r="227" spans="1:7" ht="12.75">
      <c r="A227" s="198"/>
      <c r="B227" s="27"/>
      <c r="C227" s="48" t="s">
        <v>57</v>
      </c>
      <c r="D227" s="37" t="s">
        <v>31</v>
      </c>
      <c r="E227" s="44">
        <f>13600+12000</f>
        <v>25600</v>
      </c>
      <c r="F227" s="74">
        <v>41161</v>
      </c>
      <c r="G227" s="201">
        <f t="shared" si="1"/>
        <v>1.6078515625</v>
      </c>
    </row>
    <row r="228" spans="1:7" ht="12.75">
      <c r="A228" s="198"/>
      <c r="B228" s="27"/>
      <c r="C228" s="48" t="s">
        <v>89</v>
      </c>
      <c r="D228" s="37" t="s">
        <v>94</v>
      </c>
      <c r="E228" s="44">
        <v>5500</v>
      </c>
      <c r="F228" s="74">
        <v>4037</v>
      </c>
      <c r="G228" s="201">
        <f t="shared" si="1"/>
        <v>0.734</v>
      </c>
    </row>
    <row r="229" spans="1:7" ht="22.5">
      <c r="A229" s="198"/>
      <c r="B229" s="27"/>
      <c r="C229" s="48" t="s">
        <v>113</v>
      </c>
      <c r="D229" s="37" t="s">
        <v>114</v>
      </c>
      <c r="E229" s="44"/>
      <c r="F229" s="74">
        <v>72</v>
      </c>
      <c r="G229" s="201"/>
    </row>
    <row r="230" spans="1:7" ht="33.75">
      <c r="A230" s="198"/>
      <c r="B230" s="27"/>
      <c r="C230" s="48">
        <v>2320</v>
      </c>
      <c r="D230" s="37" t="s">
        <v>126</v>
      </c>
      <c r="E230" s="44"/>
      <c r="F230" s="74">
        <v>919</v>
      </c>
      <c r="G230" s="201"/>
    </row>
    <row r="231" spans="1:7" ht="12.75">
      <c r="A231" s="198"/>
      <c r="B231" s="27"/>
      <c r="C231" s="48"/>
      <c r="D231" s="37"/>
      <c r="E231" s="44"/>
      <c r="F231" s="74"/>
      <c r="G231" s="201"/>
    </row>
    <row r="232" spans="1:7" s="2" customFormat="1" ht="22.5">
      <c r="A232" s="200"/>
      <c r="B232" s="28">
        <v>85218</v>
      </c>
      <c r="C232" s="45"/>
      <c r="D232" s="36" t="s">
        <v>72</v>
      </c>
      <c r="E232" s="46">
        <f>SUM(E234:E236)</f>
        <v>15129</v>
      </c>
      <c r="F232" s="75">
        <f>SUM(F234:F236)</f>
        <v>18695</v>
      </c>
      <c r="G232" s="201">
        <f t="shared" si="1"/>
        <v>1.2357062595016195</v>
      </c>
    </row>
    <row r="233" spans="1:7" s="2" customFormat="1" ht="12.75">
      <c r="A233" s="200"/>
      <c r="B233" s="28"/>
      <c r="C233" s="45"/>
      <c r="D233" s="36"/>
      <c r="E233" s="46"/>
      <c r="F233" s="75"/>
      <c r="G233" s="201"/>
    </row>
    <row r="234" spans="1:7" ht="12.75">
      <c r="A234" s="198"/>
      <c r="B234" s="27"/>
      <c r="C234" s="48" t="s">
        <v>57</v>
      </c>
      <c r="D234" s="37" t="s">
        <v>31</v>
      </c>
      <c r="E234" s="44">
        <v>800</v>
      </c>
      <c r="F234" s="74">
        <v>1780</v>
      </c>
      <c r="G234" s="201">
        <f t="shared" si="1"/>
        <v>2.225</v>
      </c>
    </row>
    <row r="235" spans="1:7" ht="12.75">
      <c r="A235" s="198"/>
      <c r="B235" s="27"/>
      <c r="C235" s="48" t="s">
        <v>56</v>
      </c>
      <c r="D235" s="37" t="s">
        <v>28</v>
      </c>
      <c r="E235" s="44"/>
      <c r="F235" s="74">
        <v>1150</v>
      </c>
      <c r="G235" s="201"/>
    </row>
    <row r="236" spans="1:7" ht="12.75">
      <c r="A236" s="198"/>
      <c r="B236" s="27"/>
      <c r="C236" s="48" t="s">
        <v>63</v>
      </c>
      <c r="D236" s="37" t="s">
        <v>73</v>
      </c>
      <c r="E236" s="44">
        <v>14329</v>
      </c>
      <c r="F236" s="74">
        <v>15765</v>
      </c>
      <c r="G236" s="201">
        <f t="shared" si="1"/>
        <v>1.100216344476237</v>
      </c>
    </row>
    <row r="237" spans="1:7" ht="12.75">
      <c r="A237" s="198"/>
      <c r="B237" s="27"/>
      <c r="C237" s="48"/>
      <c r="D237" s="37"/>
      <c r="E237" s="44"/>
      <c r="F237" s="74"/>
      <c r="G237" s="201"/>
    </row>
    <row r="238" spans="1:7" ht="45">
      <c r="A238" s="198"/>
      <c r="B238" s="32">
        <v>85220</v>
      </c>
      <c r="C238" s="48"/>
      <c r="D238" s="69" t="s">
        <v>105</v>
      </c>
      <c r="E238" s="53">
        <f>SUM(E240:E240)</f>
        <v>46810</v>
      </c>
      <c r="F238" s="81">
        <f>SUM(F240:F240)</f>
        <v>46810</v>
      </c>
      <c r="G238" s="201">
        <f t="shared" si="1"/>
        <v>1</v>
      </c>
    </row>
    <row r="239" spans="1:7" ht="12.75">
      <c r="A239" s="198"/>
      <c r="B239" s="32"/>
      <c r="C239" s="48"/>
      <c r="D239" s="69"/>
      <c r="E239" s="53"/>
      <c r="F239" s="81"/>
      <c r="G239" s="201"/>
    </row>
    <row r="240" spans="1:7" ht="33.75">
      <c r="A240" s="198"/>
      <c r="B240" s="27"/>
      <c r="C240" s="43">
        <v>2130</v>
      </c>
      <c r="D240" s="37" t="s">
        <v>44</v>
      </c>
      <c r="E240" s="44">
        <v>46810</v>
      </c>
      <c r="F240" s="74">
        <v>46810</v>
      </c>
      <c r="G240" s="201">
        <f t="shared" si="1"/>
        <v>1</v>
      </c>
    </row>
    <row r="241" spans="1:7" ht="13.5" thickBot="1">
      <c r="A241" s="242"/>
      <c r="B241" s="243"/>
      <c r="C241" s="274"/>
      <c r="D241" s="245"/>
      <c r="E241" s="246"/>
      <c r="F241" s="247"/>
      <c r="G241" s="217"/>
    </row>
    <row r="242" spans="1:7" ht="12.75">
      <c r="A242" s="275"/>
      <c r="B242" s="276"/>
      <c r="C242" s="277"/>
      <c r="D242" s="278"/>
      <c r="E242" s="279"/>
      <c r="F242" s="280"/>
      <c r="G242" s="281"/>
    </row>
    <row r="243" spans="1:7" s="5" customFormat="1" ht="22.5">
      <c r="A243" s="226">
        <v>853</v>
      </c>
      <c r="B243" s="124"/>
      <c r="C243" s="134"/>
      <c r="D243" s="126" t="s">
        <v>55</v>
      </c>
      <c r="E243" s="127">
        <f>E245+E249+E259+E263</f>
        <v>1269279</v>
      </c>
      <c r="F243" s="128">
        <f>F245+F249+F259+F263</f>
        <v>1230609</v>
      </c>
      <c r="G243" s="205">
        <f t="shared" si="1"/>
        <v>0.9695338849850978</v>
      </c>
    </row>
    <row r="244" spans="1:7" s="2" customFormat="1" ht="12.75">
      <c r="A244" s="282"/>
      <c r="B244" s="135"/>
      <c r="C244" s="136"/>
      <c r="D244" s="137"/>
      <c r="E244" s="138"/>
      <c r="F244" s="139"/>
      <c r="G244" s="197"/>
    </row>
    <row r="245" spans="1:7" s="2" customFormat="1" ht="22.5">
      <c r="A245" s="200"/>
      <c r="B245" s="28">
        <v>85321</v>
      </c>
      <c r="C245" s="45"/>
      <c r="D245" s="36" t="s">
        <v>42</v>
      </c>
      <c r="E245" s="46">
        <f>SUM(E246:E247)</f>
        <v>73000</v>
      </c>
      <c r="F245" s="75">
        <f>SUM(F246:F247)</f>
        <v>73000</v>
      </c>
      <c r="G245" s="201">
        <f t="shared" si="1"/>
        <v>1</v>
      </c>
    </row>
    <row r="246" spans="1:7" ht="12.75">
      <c r="A246" s="198"/>
      <c r="B246" s="27"/>
      <c r="C246" s="43"/>
      <c r="D246" s="37"/>
      <c r="E246" s="44"/>
      <c r="F246" s="74"/>
      <c r="G246" s="201"/>
    </row>
    <row r="247" spans="1:7" ht="56.25">
      <c r="A247" s="198"/>
      <c r="B247" s="27"/>
      <c r="C247" s="43">
        <v>2110</v>
      </c>
      <c r="D247" s="37" t="s">
        <v>50</v>
      </c>
      <c r="E247" s="44">
        <v>73000</v>
      </c>
      <c r="F247" s="74">
        <v>73000</v>
      </c>
      <c r="G247" s="201">
        <f t="shared" si="1"/>
        <v>1</v>
      </c>
    </row>
    <row r="248" spans="1:7" ht="12.75">
      <c r="A248" s="198"/>
      <c r="B248" s="27"/>
      <c r="C248" s="43"/>
      <c r="D248" s="37"/>
      <c r="E248" s="44"/>
      <c r="F248" s="74"/>
      <c r="G248" s="201"/>
    </row>
    <row r="249" spans="1:7" s="2" customFormat="1" ht="12.75">
      <c r="A249" s="200"/>
      <c r="B249" s="28">
        <v>83333</v>
      </c>
      <c r="C249" s="45"/>
      <c r="D249" s="36" t="s">
        <v>67</v>
      </c>
      <c r="E249" s="46">
        <f>SUM(E251:E258)</f>
        <v>589524</v>
      </c>
      <c r="F249" s="75">
        <f>SUM(F251:F258)</f>
        <v>550307</v>
      </c>
      <c r="G249" s="201">
        <f t="shared" si="1"/>
        <v>0.9334768389412476</v>
      </c>
    </row>
    <row r="250" spans="1:7" ht="12.75">
      <c r="A250" s="198"/>
      <c r="B250" s="27"/>
      <c r="C250" s="43"/>
      <c r="D250" s="37"/>
      <c r="E250" s="44"/>
      <c r="F250" s="74"/>
      <c r="G250" s="201"/>
    </row>
    <row r="251" spans="1:7" ht="78.75">
      <c r="A251" s="198"/>
      <c r="B251" s="27"/>
      <c r="C251" s="43" t="s">
        <v>54</v>
      </c>
      <c r="D251" s="37" t="s">
        <v>51</v>
      </c>
      <c r="E251" s="44">
        <v>11000</v>
      </c>
      <c r="F251" s="74">
        <v>7410</v>
      </c>
      <c r="G251" s="201">
        <f t="shared" si="1"/>
        <v>0.6736363636363636</v>
      </c>
    </row>
    <row r="252" spans="1:7" ht="12.75">
      <c r="A252" s="198"/>
      <c r="B252" s="27"/>
      <c r="C252" s="43"/>
      <c r="D252" s="37"/>
      <c r="E252" s="44"/>
      <c r="F252" s="74"/>
      <c r="G252" s="201"/>
    </row>
    <row r="253" spans="1:7" ht="12.75">
      <c r="A253" s="198"/>
      <c r="B253" s="27"/>
      <c r="C253" s="43" t="s">
        <v>57</v>
      </c>
      <c r="D253" s="37" t="s">
        <v>31</v>
      </c>
      <c r="E253" s="44">
        <v>2600</v>
      </c>
      <c r="F253" s="74">
        <v>3700</v>
      </c>
      <c r="G253" s="201">
        <f t="shared" si="1"/>
        <v>1.4230769230769231</v>
      </c>
    </row>
    <row r="254" spans="1:7" ht="12.75">
      <c r="A254" s="198"/>
      <c r="B254" s="27"/>
      <c r="C254" s="43"/>
      <c r="D254" s="37"/>
      <c r="E254" s="44"/>
      <c r="F254" s="74"/>
      <c r="G254" s="201"/>
    </row>
    <row r="255" spans="1:7" ht="22.5">
      <c r="A255" s="198"/>
      <c r="B255" s="27"/>
      <c r="C255" s="50" t="s">
        <v>92</v>
      </c>
      <c r="D255" s="70" t="s">
        <v>93</v>
      </c>
      <c r="E255" s="44">
        <v>6500</v>
      </c>
      <c r="F255" s="74">
        <v>6500</v>
      </c>
      <c r="G255" s="201">
        <f t="shared" si="1"/>
        <v>1</v>
      </c>
    </row>
    <row r="256" spans="1:7" ht="12.75">
      <c r="A256" s="198"/>
      <c r="B256" s="27"/>
      <c r="C256" s="101" t="s">
        <v>116</v>
      </c>
      <c r="D256" s="37" t="s">
        <v>28</v>
      </c>
      <c r="E256" s="44"/>
      <c r="F256" s="74">
        <v>4002</v>
      </c>
      <c r="G256" s="201"/>
    </row>
    <row r="257" spans="1:7" ht="12.75">
      <c r="A257" s="198"/>
      <c r="B257" s="27"/>
      <c r="C257" s="48" t="s">
        <v>63</v>
      </c>
      <c r="D257" s="37" t="s">
        <v>64</v>
      </c>
      <c r="E257" s="44">
        <v>569424</v>
      </c>
      <c r="F257" s="74">
        <v>528695</v>
      </c>
      <c r="G257" s="201">
        <f t="shared" si="1"/>
        <v>0.9284733344572761</v>
      </c>
    </row>
    <row r="258" spans="1:7" ht="12.75">
      <c r="A258" s="198"/>
      <c r="B258" s="27"/>
      <c r="C258" s="48"/>
      <c r="D258" s="37"/>
      <c r="E258" s="44"/>
      <c r="F258" s="74"/>
      <c r="G258" s="201"/>
    </row>
    <row r="259" spans="1:7" s="2" customFormat="1" ht="12.75">
      <c r="A259" s="283"/>
      <c r="B259" s="36">
        <v>85334</v>
      </c>
      <c r="C259" s="55"/>
      <c r="D259" s="28" t="s">
        <v>98</v>
      </c>
      <c r="E259" s="46">
        <f>SUM(E260:E261)</f>
        <v>38755</v>
      </c>
      <c r="F259" s="75">
        <f>SUM(F260:F261)</f>
        <v>38754</v>
      </c>
      <c r="G259" s="201">
        <f t="shared" si="1"/>
        <v>0.9999741968778222</v>
      </c>
    </row>
    <row r="260" spans="1:7" ht="12.75">
      <c r="A260" s="284"/>
      <c r="B260" s="37"/>
      <c r="C260" s="56"/>
      <c r="D260" s="27"/>
      <c r="E260" s="44"/>
      <c r="F260" s="74"/>
      <c r="G260" s="201"/>
    </row>
    <row r="261" spans="1:7" ht="76.5">
      <c r="A261" s="284"/>
      <c r="B261" s="37"/>
      <c r="C261" s="56">
        <v>2110</v>
      </c>
      <c r="D261" s="27" t="s">
        <v>50</v>
      </c>
      <c r="E261" s="44">
        <v>38755</v>
      </c>
      <c r="F261" s="74">
        <v>38754</v>
      </c>
      <c r="G261" s="201">
        <f t="shared" si="1"/>
        <v>0.9999741968778222</v>
      </c>
    </row>
    <row r="262" spans="1:7" ht="12.75">
      <c r="A262" s="284"/>
      <c r="B262" s="37"/>
      <c r="C262" s="56"/>
      <c r="D262" s="27"/>
      <c r="E262" s="44"/>
      <c r="F262" s="74"/>
      <c r="G262" s="201"/>
    </row>
    <row r="263" spans="1:7" s="22" customFormat="1" ht="12.75">
      <c r="A263" s="285"/>
      <c r="B263" s="38">
        <v>85395</v>
      </c>
      <c r="C263" s="57"/>
      <c r="D263" s="32" t="s">
        <v>109</v>
      </c>
      <c r="E263" s="53">
        <f>SUM(E266)</f>
        <v>568000</v>
      </c>
      <c r="F263" s="81">
        <f>SUM(F265:F266)</f>
        <v>568548</v>
      </c>
      <c r="G263" s="201">
        <f>F263/E263</f>
        <v>1.0009647887323945</v>
      </c>
    </row>
    <row r="264" spans="1:7" s="22" customFormat="1" ht="12.75">
      <c r="A264" s="285"/>
      <c r="B264" s="38"/>
      <c r="C264" s="57"/>
      <c r="D264" s="32"/>
      <c r="E264" s="53"/>
      <c r="F264" s="81"/>
      <c r="G264" s="201"/>
    </row>
    <row r="265" spans="1:7" ht="12">
      <c r="A265" s="284"/>
      <c r="B265" s="37"/>
      <c r="C265" s="56" t="s">
        <v>56</v>
      </c>
      <c r="D265" s="37" t="s">
        <v>28</v>
      </c>
      <c r="E265" s="44"/>
      <c r="F265" s="74">
        <v>653</v>
      </c>
      <c r="G265" s="201"/>
    </row>
    <row r="266" spans="1:7" ht="56.25">
      <c r="A266" s="198"/>
      <c r="B266" s="27"/>
      <c r="C266" s="43">
        <v>2128</v>
      </c>
      <c r="D266" s="37" t="s">
        <v>66</v>
      </c>
      <c r="E266" s="58">
        <v>568000</v>
      </c>
      <c r="F266" s="105">
        <v>567895</v>
      </c>
      <c r="G266" s="201">
        <f>F266/E266</f>
        <v>0.9998151408450704</v>
      </c>
    </row>
    <row r="267" spans="1:7" ht="12.75">
      <c r="A267" s="198"/>
      <c r="B267" s="27"/>
      <c r="C267" s="48"/>
      <c r="D267" s="37"/>
      <c r="E267" s="44"/>
      <c r="F267" s="74"/>
      <c r="G267" s="201"/>
    </row>
    <row r="268" spans="1:7" s="5" customFormat="1" ht="22.5">
      <c r="A268" s="286">
        <v>854</v>
      </c>
      <c r="B268" s="129"/>
      <c r="C268" s="130"/>
      <c r="D268" s="131" t="s">
        <v>24</v>
      </c>
      <c r="E268" s="132">
        <f>E275+E286+E282+E270</f>
        <v>10287397</v>
      </c>
      <c r="F268" s="133">
        <f>F275+F286+F282+F270</f>
        <v>10134072</v>
      </c>
      <c r="G268" s="287">
        <f>F268/E268</f>
        <v>0.9850958410567805</v>
      </c>
    </row>
    <row r="269" spans="1:7" s="5" customFormat="1" ht="12.75">
      <c r="A269" s="206"/>
      <c r="B269" s="26"/>
      <c r="C269" s="41"/>
      <c r="D269" s="66"/>
      <c r="E269" s="42"/>
      <c r="F269" s="73"/>
      <c r="G269" s="201"/>
    </row>
    <row r="270" spans="1:7" ht="22.5">
      <c r="A270" s="198"/>
      <c r="B270" s="28">
        <v>85406</v>
      </c>
      <c r="C270" s="45"/>
      <c r="D270" s="69" t="s">
        <v>112</v>
      </c>
      <c r="E270" s="75">
        <f>SUM(E272:E273)</f>
        <v>9842</v>
      </c>
      <c r="F270" s="104">
        <f>SUM(F272:F273)</f>
        <v>10248</v>
      </c>
      <c r="G270" s="201">
        <f>F270/E270</f>
        <v>1.0412517780938833</v>
      </c>
    </row>
    <row r="271" spans="1:7" ht="12.75">
      <c r="A271" s="198"/>
      <c r="B271" s="28"/>
      <c r="C271" s="45"/>
      <c r="D271" s="69"/>
      <c r="E271" s="46"/>
      <c r="F271" s="75"/>
      <c r="G271" s="201"/>
    </row>
    <row r="272" spans="1:7" ht="12.75">
      <c r="A272" s="198"/>
      <c r="B272" s="28"/>
      <c r="C272" s="50" t="s">
        <v>57</v>
      </c>
      <c r="D272" s="37" t="s">
        <v>31</v>
      </c>
      <c r="E272" s="44"/>
      <c r="F272" s="74">
        <v>406</v>
      </c>
      <c r="G272" s="201"/>
    </row>
    <row r="273" spans="1:7" ht="12.75">
      <c r="A273" s="198"/>
      <c r="B273" s="27"/>
      <c r="C273" s="48" t="s">
        <v>63</v>
      </c>
      <c r="D273" s="37" t="s">
        <v>64</v>
      </c>
      <c r="E273" s="44">
        <v>9842</v>
      </c>
      <c r="F273" s="74">
        <v>9842</v>
      </c>
      <c r="G273" s="201">
        <f>F273/E273</f>
        <v>1</v>
      </c>
    </row>
    <row r="274" spans="1:7" ht="12.75">
      <c r="A274" s="198"/>
      <c r="B274" s="26"/>
      <c r="C274" s="41"/>
      <c r="D274" s="66"/>
      <c r="E274" s="42"/>
      <c r="F274" s="73"/>
      <c r="G274" s="201"/>
    </row>
    <row r="275" spans="1:7" s="2" customFormat="1" ht="12.75">
      <c r="A275" s="200"/>
      <c r="B275" s="28">
        <v>85410</v>
      </c>
      <c r="C275" s="45"/>
      <c r="D275" s="36" t="s">
        <v>25</v>
      </c>
      <c r="E275" s="46">
        <f>SUM(E277:E280)</f>
        <v>12000</v>
      </c>
      <c r="F275" s="75">
        <f>SUM(F277:F280)</f>
        <v>12697</v>
      </c>
      <c r="G275" s="201">
        <f>F275/E275</f>
        <v>1.0580833333333333</v>
      </c>
    </row>
    <row r="276" spans="1:7" s="2" customFormat="1" ht="13.5" thickBot="1">
      <c r="A276" s="228"/>
      <c r="B276" s="229"/>
      <c r="C276" s="230"/>
      <c r="D276" s="231"/>
      <c r="E276" s="288"/>
      <c r="F276" s="232"/>
      <c r="G276" s="217"/>
    </row>
    <row r="277" spans="1:7" ht="78.75">
      <c r="A277" s="218"/>
      <c r="B277" s="219"/>
      <c r="C277" s="220" t="s">
        <v>54</v>
      </c>
      <c r="D277" s="221" t="s">
        <v>51</v>
      </c>
      <c r="E277" s="222">
        <v>5000</v>
      </c>
      <c r="F277" s="223">
        <v>4649</v>
      </c>
      <c r="G277" s="224">
        <f>F277/E277</f>
        <v>0.9298</v>
      </c>
    </row>
    <row r="278" spans="1:7" ht="12.75">
      <c r="A278" s="198"/>
      <c r="B278" s="27"/>
      <c r="C278" s="43" t="s">
        <v>57</v>
      </c>
      <c r="D278" s="37" t="s">
        <v>31</v>
      </c>
      <c r="E278" s="44">
        <v>7000</v>
      </c>
      <c r="F278" s="74">
        <v>8020</v>
      </c>
      <c r="G278" s="201">
        <f>F278/E278</f>
        <v>1.1457142857142857</v>
      </c>
    </row>
    <row r="279" spans="1:7" ht="22.5">
      <c r="A279" s="198"/>
      <c r="B279" s="27"/>
      <c r="C279" s="43" t="s">
        <v>113</v>
      </c>
      <c r="D279" s="37" t="s">
        <v>114</v>
      </c>
      <c r="E279" s="44"/>
      <c r="F279" s="74">
        <v>28</v>
      </c>
      <c r="G279" s="201"/>
    </row>
    <row r="280" spans="1:7" ht="12.75">
      <c r="A280" s="198"/>
      <c r="B280" s="27"/>
      <c r="C280" s="48" t="s">
        <v>56</v>
      </c>
      <c r="D280" s="37" t="s">
        <v>28</v>
      </c>
      <c r="E280" s="44">
        <v>0</v>
      </c>
      <c r="F280" s="74"/>
      <c r="G280" s="201"/>
    </row>
    <row r="281" spans="1:7" ht="12.75">
      <c r="A281" s="198"/>
      <c r="B281" s="27"/>
      <c r="C281" s="43"/>
      <c r="D281" s="37"/>
      <c r="E281" s="44"/>
      <c r="F281" s="74"/>
      <c r="G281" s="201"/>
    </row>
    <row r="282" spans="1:7" s="2" customFormat="1" ht="51">
      <c r="A282" s="283"/>
      <c r="B282" s="36">
        <v>85412</v>
      </c>
      <c r="C282" s="55"/>
      <c r="D282" s="28" t="s">
        <v>99</v>
      </c>
      <c r="E282" s="46">
        <f>SUM(E284)</f>
        <v>66000</v>
      </c>
      <c r="F282" s="75">
        <f>SUM(F284)</f>
        <v>66000</v>
      </c>
      <c r="G282" s="201">
        <f>F282/E282</f>
        <v>1</v>
      </c>
    </row>
    <row r="283" spans="1:7" s="2" customFormat="1" ht="12.75">
      <c r="A283" s="283"/>
      <c r="B283" s="36"/>
      <c r="C283" s="55"/>
      <c r="D283" s="28"/>
      <c r="E283" s="46"/>
      <c r="F283" s="75"/>
      <c r="G283" s="201"/>
    </row>
    <row r="284" spans="1:7" ht="76.5">
      <c r="A284" s="284"/>
      <c r="B284" s="37"/>
      <c r="C284" s="59">
        <v>2700</v>
      </c>
      <c r="D284" s="27" t="s">
        <v>49</v>
      </c>
      <c r="E284" s="60">
        <v>66000</v>
      </c>
      <c r="F284" s="84">
        <v>66000</v>
      </c>
      <c r="G284" s="201">
        <f>F284/E284</f>
        <v>1</v>
      </c>
    </row>
    <row r="285" spans="1:7" ht="12.75">
      <c r="A285" s="198"/>
      <c r="B285" s="27"/>
      <c r="C285" s="43"/>
      <c r="D285" s="37"/>
      <c r="E285" s="44"/>
      <c r="F285" s="74"/>
      <c r="G285" s="201"/>
    </row>
    <row r="286" spans="1:7" s="2" customFormat="1" ht="12.75">
      <c r="A286" s="200"/>
      <c r="B286" s="28">
        <v>85415</v>
      </c>
      <c r="C286" s="45"/>
      <c r="D286" s="36" t="s">
        <v>68</v>
      </c>
      <c r="E286" s="75">
        <f>SUM(E288:E291)</f>
        <v>10199555</v>
      </c>
      <c r="F286" s="75">
        <f>SUM(F288:F291)</f>
        <v>10045127</v>
      </c>
      <c r="G286" s="201">
        <f>F286/E286</f>
        <v>0.9848593394515741</v>
      </c>
    </row>
    <row r="287" spans="1:7" s="2" customFormat="1" ht="12.75">
      <c r="A287" s="200"/>
      <c r="B287" s="28"/>
      <c r="C287" s="45"/>
      <c r="D287" s="36"/>
      <c r="E287" s="46"/>
      <c r="F287" s="75"/>
      <c r="G287" s="201"/>
    </row>
    <row r="288" spans="1:7" s="2" customFormat="1" ht="12.75">
      <c r="A288" s="200"/>
      <c r="B288" s="28"/>
      <c r="C288" s="50" t="s">
        <v>56</v>
      </c>
      <c r="D288" s="37" t="s">
        <v>28</v>
      </c>
      <c r="E288" s="46"/>
      <c r="F288" s="80">
        <v>527</v>
      </c>
      <c r="G288" s="201"/>
    </row>
    <row r="289" spans="1:7" s="2" customFormat="1" ht="45">
      <c r="A289" s="200"/>
      <c r="B289" s="28"/>
      <c r="C289" s="50">
        <v>2330</v>
      </c>
      <c r="D289" s="37" t="s">
        <v>69</v>
      </c>
      <c r="E289" s="51">
        <v>12000</v>
      </c>
      <c r="F289" s="80">
        <v>12000</v>
      </c>
      <c r="G289" s="201">
        <f>F289/E289</f>
        <v>1</v>
      </c>
    </row>
    <row r="290" spans="1:7" ht="45">
      <c r="A290" s="198"/>
      <c r="B290" s="27"/>
      <c r="C290" s="43">
        <v>2339</v>
      </c>
      <c r="D290" s="37" t="s">
        <v>69</v>
      </c>
      <c r="E290" s="61">
        <v>3254996</v>
      </c>
      <c r="F290" s="84">
        <v>3205485</v>
      </c>
      <c r="G290" s="201">
        <f>F290/E290</f>
        <v>0.9847892286196358</v>
      </c>
    </row>
    <row r="291" spans="1:7" ht="45">
      <c r="A291" s="202"/>
      <c r="B291" s="63"/>
      <c r="C291" s="64">
        <v>2338</v>
      </c>
      <c r="D291" s="67" t="s">
        <v>69</v>
      </c>
      <c r="E291" s="98">
        <v>6932559</v>
      </c>
      <c r="F291" s="99">
        <v>6827115</v>
      </c>
      <c r="G291" s="203">
        <f>F291/E291</f>
        <v>0.9847900320790635</v>
      </c>
    </row>
    <row r="292" spans="1:7" ht="12.75">
      <c r="A292" s="204"/>
      <c r="B292" s="114"/>
      <c r="C292" s="115"/>
      <c r="D292" s="116"/>
      <c r="E292" s="117"/>
      <c r="F292" s="118"/>
      <c r="G292" s="205"/>
    </row>
    <row r="293" spans="1:7" s="5" customFormat="1" ht="22.5">
      <c r="A293" s="289">
        <v>921</v>
      </c>
      <c r="B293" s="106"/>
      <c r="C293" s="107"/>
      <c r="D293" s="108" t="s">
        <v>96</v>
      </c>
      <c r="E293" s="109">
        <f>E295</f>
        <v>1770</v>
      </c>
      <c r="F293" s="110">
        <f>F295</f>
        <v>1743</v>
      </c>
      <c r="G293" s="256">
        <f>F293/E293</f>
        <v>0.9847457627118644</v>
      </c>
    </row>
    <row r="294" spans="1:7" s="5" customFormat="1" ht="12.75">
      <c r="A294" s="196"/>
      <c r="B294" s="119"/>
      <c r="C294" s="120"/>
      <c r="D294" s="121"/>
      <c r="E294" s="122"/>
      <c r="F294" s="123"/>
      <c r="G294" s="197"/>
    </row>
    <row r="295" spans="1:7" s="2" customFormat="1" ht="12.75">
      <c r="A295" s="200"/>
      <c r="B295" s="30">
        <v>92195</v>
      </c>
      <c r="C295" s="21"/>
      <c r="D295" s="69" t="s">
        <v>95</v>
      </c>
      <c r="E295" s="46">
        <f>SUM(E296:E297)</f>
        <v>1770</v>
      </c>
      <c r="F295" s="75">
        <f>SUM(F296:F297)</f>
        <v>1743</v>
      </c>
      <c r="G295" s="201">
        <f>F295/E295</f>
        <v>0.9847457627118644</v>
      </c>
    </row>
    <row r="296" spans="1:7" s="2" customFormat="1" ht="12.75">
      <c r="A296" s="200"/>
      <c r="B296" s="28"/>
      <c r="C296" s="45"/>
      <c r="D296" s="36"/>
      <c r="E296" s="44"/>
      <c r="F296" s="74"/>
      <c r="G296" s="201"/>
    </row>
    <row r="297" spans="1:7" ht="56.25">
      <c r="A297" s="198"/>
      <c r="B297" s="27"/>
      <c r="C297" s="43">
        <v>2120</v>
      </c>
      <c r="D297" s="37" t="s">
        <v>66</v>
      </c>
      <c r="E297" s="44">
        <v>1770</v>
      </c>
      <c r="F297" s="74">
        <v>1743</v>
      </c>
      <c r="G297" s="201">
        <f>F297/E297</f>
        <v>0.9847457627118644</v>
      </c>
    </row>
    <row r="298" spans="1:7" ht="12.75">
      <c r="A298" s="198"/>
      <c r="B298" s="27"/>
      <c r="C298" s="43"/>
      <c r="D298" s="37"/>
      <c r="E298" s="44"/>
      <c r="F298" s="74"/>
      <c r="G298" s="201"/>
    </row>
    <row r="299" spans="1:7" s="5" customFormat="1" ht="21" customHeight="1" thickBot="1">
      <c r="A299" s="290"/>
      <c r="B299" s="291"/>
      <c r="C299" s="292"/>
      <c r="D299" s="293" t="s">
        <v>21</v>
      </c>
      <c r="E299" s="294">
        <f>E8+E18+E38+E49+E64+E108+E186+E196+E135+E268+E100+E243+E176+E92+E293+E24</f>
        <v>46718901</v>
      </c>
      <c r="F299" s="295">
        <f>F8+F18+F38+F49+F64+F108+F186+F196+F135+F268+F100+F243+F176+F92+F293+F24</f>
        <v>48848106</v>
      </c>
      <c r="G299" s="217">
        <f>F299/E299</f>
        <v>1.0455748092190782</v>
      </c>
    </row>
    <row r="300" spans="5:6" ht="12.75">
      <c r="E300" s="15"/>
      <c r="F300" s="1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2006-03-14T12:46:37Z</cp:lastPrinted>
  <dcterms:created xsi:type="dcterms:W3CDTF">2000-10-24T20:52:35Z</dcterms:created>
  <dcterms:modified xsi:type="dcterms:W3CDTF">2006-03-14T13:02:40Z</dcterms:modified>
  <cp:category/>
  <cp:version/>
  <cp:contentType/>
  <cp:contentStatus/>
</cp:coreProperties>
</file>