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<sst xmlns="http://schemas.openxmlformats.org/spreadsheetml/2006/main" count="204" uniqueCount="88">
  <si>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</si>
  <si>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</si>
  <si>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</si>
  <si>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</si>
  <si>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</si>
  <si>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</si>
  <si>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</si>
  <si>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</si>
  <si>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</si>
  <si>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</si>
  <si>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</si>
  <si>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</si>
  <si>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</si>
  <si>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</si>
  <si>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</si>
  <si>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</si>
  <si>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</si>
  <si>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</si>
  <si>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</si>
  <si>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</si>
  <si>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</si>
  <si>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</si>
  <si>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</si>
  <si>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</si>
  <si>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</si>
  <si>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</si>
  <si>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</si>
  <si>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</si>
  <si>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</si>
  <si>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</si>
  <si>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</si>
  <si>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</si>
  <si>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</si>
  <si>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</si>
  <si>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</si>
  <si>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</si>
  <si>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</si>
  <si>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</si>
  <si>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</si>
  <si>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</si>
  <si>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</si>
  <si>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</si>
  <si>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</si>
  <si>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</si>
  <si>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</si>
  <si>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</si>
  <si>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</si>
  <si>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Grupa 6 urz. techniczne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</si>
  <si>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</si>
  <si>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</si>
  <si>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</si>
  <si>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</si>
  <si>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</si>
  <si>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</si>
  <si>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 xml:space="preserve"> dochody z mienia powiatu na dzień 30-06-2005</t>
  </si>
  <si>
    <t xml:space="preserve">Realizacja inwestycji  i  zakupów  inwestycyjnych wpływających  na  zmianę  wartości  majątku  w 2005 r.                            </t>
  </si>
  <si>
    <t>Prawo wieczystego użytkowania gruntów</t>
  </si>
  <si>
    <t>dochody z majątku rzeczowego</t>
  </si>
  <si>
    <t>Zmiana wartości brutto w roku 2005</t>
  </si>
  <si>
    <t>Wartość wg stanu na dzień 01-01-2005 brutto</t>
  </si>
  <si>
    <t>Wartość wg stanu na dzień 01-01-2005  netto</t>
  </si>
  <si>
    <t>Wartość wg stanu na dzień 31-12- 2005 brutto</t>
  </si>
  <si>
    <t>Wartość wg stanu na dzień 31-12-2005  netto</t>
  </si>
  <si>
    <t>Zmniejszenia: Zlikwidowano zużyty sprzęt na kwotę 3.952 PLN, przekazano zamortyzowany sprzęt o niskich parametrach użytkowych do Powiatowej i Miejskiej Biblioteki w Chełmży - 6.115 PLN,  oraz Powiatowego Inspektoratu Nadzoru Budowlanego w Toruniu - 6.604 PLN</t>
  </si>
  <si>
    <t xml:space="preserve">dochody z majątku finansowego </t>
  </si>
  <si>
    <t>DPS w Dobrzejewicach</t>
  </si>
  <si>
    <r>
      <t>Zwiększeni</t>
    </r>
    <r>
      <rPr>
        <sz val="10"/>
        <rFont val="Times New Roman"/>
        <family val="1"/>
      </rPr>
      <t xml:space="preserve">a: Ze środków Powiatowego Funduszu Ochrony Środowiska zakończono inwestycję termomodernizacji budynku Szpitala Powiatowego  - 621.633 PLN, zakupiono zestaw komputerowy i oprogramowanie  - 4.003 PLN .Z  Powiatowego Funduszu Gospodarowania Zasobem Geodezyjnym i Kartograficznym zakupiono sprzęt na kwotę 69.931PLN. W ramach realizacji programu ZPORR - zakupiono sprzęt informatyczny, oprogramowanie oraz pozostałe wyposażenie na łączną kwotę 50.903PLN , sprzęt dla potrzeb Komisji Poborowych z dotacji wojewody - 3.505 PLN. Nieodpłatnie otrzymano sprzęt ze środków PHARE o wartości 3.974 PLN, oraz z Powiatowego Urzędu Pracy dla Powiatu Toruńskiego na kwotę 8.213 PLN. Ze środków budżetowych inwestycyjnych zakupiono sprzęt  komputerowy i oprogramowanie na kwotę 105.519 PLN,( z tego kwotę 93.852 pokryto kredytem, natomiast kwotę 11.667PLN - dotacją wojewody otrzymaną na zakup sprzętu  dla obrony cywilnej ). Zawarto umowę leasingu na użytkowanie kseokopiarki na kwotę 11.712 PLN, Pozostały sprzęt ( w tym meble biurowe) o wartości  18.613,- zakupiono z bieżących wydatków rzeczowych.                                              </t>
    </r>
  </si>
  <si>
    <t>zakup regałów biurowych</t>
  </si>
  <si>
    <t>Nieodpłatnie otrzymano ze Starostwa Powiatowego 2 zestawy komputerowe - 6.604PLN, zakupiono z wydatków bieżących  skaner - 350 PLN</t>
  </si>
  <si>
    <t>-</t>
  </si>
  <si>
    <r>
      <t xml:space="preserve">Zmniejszenia: </t>
    </r>
    <r>
      <rPr>
        <sz val="9"/>
        <rFont val="Times New Roman"/>
        <family val="1"/>
      </rPr>
      <t>Przekazanie do PZD ciągnika - 9.152PLN, maszyn do pisania: dla Komendy Policji -3.151PLN, dla DPS Pigża - 439PLN. Sprzedaż samochodu Ford -55.770PLN, likwidacja zużytych środków trwałych -10.318PLN</t>
    </r>
  </si>
  <si>
    <r>
      <t>Zwiększenia</t>
    </r>
    <r>
      <rPr>
        <sz val="10"/>
        <rFont val="Times New Roman"/>
        <family val="1"/>
      </rPr>
      <t xml:space="preserve">:  wymiana stolarki okiennej i wykonanie izolacji w budynku finansowane z Funduszu Ochrony Środowiska- 116.557PLN, zakup samochodu: środki z zakupów inwestycyjnych 29 981,00   środki z PFRON 89.945,00,  darowizny:  sprzęt RTV, meble, waga , zakup ze środków budżetowych zestawu komputerowego, odkurzacza, wagi, piły, szlifierki, wiertarki.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>: Przekazanie samochodu osobowego do Zespołu Szkół w Gronowie-80.595PLN</t>
    </r>
  </si>
  <si>
    <r>
      <t>Zwiększenia:</t>
    </r>
    <r>
      <rPr>
        <sz val="10"/>
        <rFont val="Times New Roman"/>
        <family val="1"/>
      </rPr>
      <t xml:space="preserve"> 56.318PLN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remont dachu w Osieku, 6.900 PLN modernizacja  budynku w Osieku (podest), 46.599PLN - remont łazienek w Osieku   28.500PLN, przebudowa stołówki, garaż  30.519PLN - przebudowa pomieszczeń administracyjno-biurowych ,141.823PLN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zakup samochodu ( 75 % PFRON, 25% inwestycje własne),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5.368,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doposażenie autobusu (hak,stopień,bagażnik),  35.014PLN zakup środków trwałych i  pozostałego wyposażenia ze środków budżetu. Inne zmiany wartości pomiędzy poszczególnymi grupami wynikają z korekty klasyfikacji środków trwałych zgodnie z obowiązującymi przepisami.</t>
    </r>
  </si>
  <si>
    <t>WARTOŚĆ  MAJĄTKU  POWIATU  W  UKŁADZIE  PORÓWNAWCZYM,   DOCHODY  Z  MIENIA  POWIATU według  stanu  na  dzień  31-12-2005</t>
  </si>
  <si>
    <t xml:space="preserve">Załącznik  nr  10  do  uchwały  Zarządu  Powiatu  Toruńskiego </t>
  </si>
  <si>
    <t xml:space="preserve">w  sprawie  wykonania  budżetu  Powiatu  Toruńskiego  za  rok  2005 </t>
  </si>
  <si>
    <t>Dokonano wymiany pokrycia dachu - 411.807zł, za kwotę 87,723zł zakupiono 3 zestawy komputerowe , kserokopiarkę, meble i drobne wyposażenie do nowo zaadoptowanych pomieszczeń administracyjnych szkoły , licencję programu VULCAN OPTIMUM , pomoce dydaktyczne do różnych gabinetów lekcyjnych, doposażono salę gimnastyczną , zakupiono brakujące lektury szkolne. Ponadto szkoła otrzymała  używany sprzęt komputerowy do nauki na lekcjach informatyki o wartości 14.816,- Uzyskano wyposażenie klasopracowni w zestawy komputerowe wraz z oprogramowaniem - 75.333,- (dofinansowany przez EFS.)</t>
  </si>
  <si>
    <t>Dokonano wymiany stolarki okiennej o wartości 115,485,-, dokonano montażu alarmu w całym budynku szkoły  - 4.496,-  zakupiono drukarkę i UPS do  istniejącego zestawu komputerowego  - 529,-zakupono licencję  programu komputerowego o wartości 369,- , zakupiono pomoce dydaktyczne  i wyposażenie klasopracowni oraz księgozbiór o wartości 11.172,-,  ponadto szkoła otrzymała w ramach programu z EFS "Pracownie komputerowe dla szkół" pełne wyposażenie pracowni w zestawy komputerowe  wraz z oprogramowaniem o ogólnej wartości  71.884,-.</t>
  </si>
  <si>
    <t>Zakupiono zestaw komputerowy dla celów administracyjnych o wartości 4.500,- zł. oraz instrumenty muzyczne w ramach pomocy dydaktycznych (tj. flety, trąbki, wiolonczela, perkusja,gitara,wibrafon i inne ) o wartości 33.149,- oraz uzupełniono księgozbiór - wartość zakupów  250,-zł</t>
  </si>
  <si>
    <r>
      <t xml:space="preserve">Poniesiono nakłady ( ok. 500.000PLN) na termoizolację oraz rozbudowę internatu, modernizację kotłowni ze środków PFOŚ,dotacji Wojewody (kontrakt) oraz własnych środków inwestycyjnych. Majątek trwały zostanie zwiększony po zakończeniu inwestycji. </t>
    </r>
    <r>
      <rPr>
        <u val="single"/>
        <sz val="9"/>
        <rFont val="Times New Roman"/>
        <family val="1"/>
      </rPr>
      <t>Zwiększenia :</t>
    </r>
    <r>
      <rPr>
        <sz val="9"/>
        <rFont val="Times New Roman"/>
        <family val="1"/>
      </rPr>
      <t xml:space="preserve"> zakup ze środków inwestycyjnych zestawu komputerowego -4.500PLN, kosiarki z funduszu PFOŚ -12.500PLN,  ze środków gospodarstwa pomocniczego: samochód -43.712PLN, wyposażenie warsztatów - 47.755PLN. Ze środków bieżących zakupiono wyposażenie dla szkoły i internatu - 109.459PLN. Otrzymano darowiznę ze środków Rady Rodziców (zestawy komputerowe, wyposażenie kuchni) - 94.139PLN. Z DPS Wielka Nieszawka otrzymano samochód -80.595PLN                                           </t>
    </r>
  </si>
  <si>
    <r>
      <t>Zwiększenia:</t>
    </r>
    <r>
      <rPr>
        <sz val="10"/>
        <rFont val="Times New Roman"/>
        <family val="1"/>
      </rPr>
      <t xml:space="preserve"> termoizolacja budynku ze środków PFOŚ - 51.580PLN, wyposażenie stanowiska pracy ze środków PFRON - 23.000PLN,  wyposażenie kuchni ze środków inwestycyjnych - 24.987PLN,  zakup z wydatków bieżących wyposażenia na kwotę 21.991PLN.                         </t>
    </r>
    <r>
      <rPr>
        <u val="single"/>
        <sz val="10"/>
        <rFont val="Times New Roman"/>
        <family val="1"/>
      </rPr>
      <t>Zmiejszenia:</t>
    </r>
    <r>
      <rPr>
        <sz val="10"/>
        <rFont val="Times New Roman"/>
        <family val="1"/>
      </rPr>
      <t>likwidacja zużytego sprzętu na kwotę 3.675PLN.</t>
    </r>
  </si>
  <si>
    <r>
      <t>Zwiększenia:</t>
    </r>
    <r>
      <rPr>
        <sz val="10"/>
        <rFont val="Times New Roman"/>
        <family val="1"/>
      </rPr>
      <t xml:space="preserve"> zakupiono  dla celów administracyjnych zestaw komputerowy - 4500zł oraz kserokopiarkę -7498zł. Poradnia otrzymała zestawy komputerowe wraz z oprogramowaniem w ramach programu "Sprzęt komputerowy wraz z oprogramowaniem dla  poradni psychologiczno -pedagogicznych" o wartości 22.646zł. Pozostałe zakupy wyposażenia z bieżących wydatków - 2641zł</t>
    </r>
  </si>
  <si>
    <t xml:space="preserve">1. Zakup z bieżących wydatków: sprzętu komputerowego i oprogramowania - 8.869PLN , pozostałego wyposażenia - 5.496 PLN    2. Zakup ze środków PFRON dwóch zestawów komputerowych i bindownicy - 8.437PLN . 3. Przyjęcie otrzymanych nieodpłatnie finansowanych ze środków PHARE zestawu komputerowego i drukarki  - 7.267PLN   4. Zakup wyposażenia do wyremontowanych pomieszczeń Ośrodka Interwencji Kryzysowej w Browinie: 19.440 PLN  5. Likwidacja uszkodzonego wyposażenia: - 1.517 PLN.     6. Przeniesienie dwóch zamortyzowanych komputerów na ewidencję pozabilansową - 6.161PLN                                                                                                                                                                                                                                       </t>
  </si>
  <si>
    <t>Grupa 5 urządza. specj.</t>
  </si>
  <si>
    <r>
      <t>Zwiększenia:</t>
    </r>
    <r>
      <rPr>
        <sz val="10"/>
        <rFont val="Times New Roman"/>
        <family val="1"/>
      </rPr>
      <t xml:space="preserve"> zakup komputera (4.500PLN), kosiarki spalinowej oraz wyposażenia (8.810PLN).</t>
    </r>
    <r>
      <rPr>
        <u val="single"/>
        <sz val="10"/>
        <rFont val="Times New Roman"/>
        <family val="1"/>
      </rPr>
      <t xml:space="preserve">                        Zmniejszenia:</t>
    </r>
    <r>
      <rPr>
        <sz val="10"/>
        <rFont val="Times New Roman"/>
        <family val="1"/>
      </rPr>
      <t xml:space="preserve"> likwidacji baraku (67.615PLN) oraz zużytego wyposażenia  (7.282PLN)</t>
    </r>
  </si>
  <si>
    <r>
      <t>Zwiększenia:</t>
    </r>
    <r>
      <rPr>
        <sz val="10"/>
        <rFont val="Times New Roman"/>
        <family val="1"/>
      </rPr>
      <t xml:space="preserve">  229 139,00 -  termoizolacja, wymiana dachu ze środków PFOŚ, 29 982,00-zakup zmywarek przemysłowych i systemu przywoławczego ,  21 922,00 zakup wyposażenia,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98 816,00- likwidacja zużytych środków trwałych,  </t>
    </r>
  </si>
  <si>
    <r>
      <t>Zwiększenia:</t>
    </r>
    <r>
      <rPr>
        <sz val="10"/>
        <rFont val="Times New Roman"/>
        <family val="1"/>
      </rPr>
      <t xml:space="preserve"> budowa  dróg 809.876, zakup:samochód osobowy FIAT PANDA - 26.652 zł, samochód ciężarowy VOLKSWAGEN DOKA - 28.060 zł, zakup ładowacza TUR - 8.000 zł, protokół przekazania-przejęcia ciągnika rolniczego U 904 z Gospodarstwa Pomocniczego Zespołu Szkół w Gronowie - 9.152zł Z</t>
    </r>
    <r>
      <rPr>
        <u val="single"/>
        <sz val="10"/>
        <rFont val="Times New Roman"/>
        <family val="1"/>
      </rPr>
      <t>mniejszenia</t>
    </r>
    <r>
      <rPr>
        <sz val="10"/>
        <rFont val="Times New Roman"/>
        <family val="1"/>
      </rPr>
      <t xml:space="preserve"> sprzedaż FIATA 126p, ŻUKA i przyczepy AUTOSAN (razem: 27.683,19 zł), grupa 8 - likwidacja żaluzji okiennych na kwotę 122zł,  zakup routera i karty sieciowej - 369 zł.</t>
    </r>
  </si>
  <si>
    <r>
      <t>Zwiększenia:</t>
    </r>
    <r>
      <rPr>
        <sz val="10"/>
        <rFont val="Times New Roman"/>
        <family val="1"/>
      </rPr>
      <t>zakup samochodu osobowego Chevrolet Lacetti  ze środków inwestycyjnych -43.765 zł, otrzymanie samochodu Polonez ATU w formie darowizny z Izby Skarbowej (zamortyzowany w 100%) o wartości brutto 32.898PLN, zakup ze środków Funduszu Pracy:-zestawów komputerowych  - 155.072PLN, - klimatyzatora i urządzeń do sieci komputerowej - 4.891PLN, wyposażenia dla pośrednictwa i Klubu Pracy - 45.639PLN,zakupu programów komputerowych - 47.544PLN,  nieodpłatne otrzymanie z MGiP sprzętu informatycznego i oprogramowania -64.912PLN,  zakup wyposażenia z wydatków bieżących - 7.298PLN.</t>
    </r>
    <r>
      <rPr>
        <u val="single"/>
        <sz val="10"/>
        <rFont val="Times New Roman"/>
        <family val="1"/>
      </rPr>
      <t>Zmiejszenia:</t>
    </r>
    <r>
      <rPr>
        <sz val="10"/>
        <rFont val="Times New Roman"/>
        <family val="1"/>
      </rPr>
      <t xml:space="preserve">Sprzedaż samochodów Polonez ATU  o wartości brutto 57.191PLN, likwidacja zużytych środków trwałych - 14.339PLN, nieodpłatne przekazanie - 26.683PLN,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</si>
</sst>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5.25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3" fontId="14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3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3" fontId="20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left"/>
    </xf>
    <xf numFmtId="0" fontId="20" fillId="0" borderId="0" xfId="0" applyFont="1" applyAlignment="1">
      <alignment/>
    </xf>
    <xf numFmtId="4" fontId="6" fillId="0" borderId="22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9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4" fontId="11" fillId="0" borderId="2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4" fontId="17" fillId="0" borderId="22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WARTOŚĆ BRUTTO MAJĄTKU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'[1]Arkusz1'!$B$1</c:f>
              <c:strCache>
                <c:ptCount val="1"/>
                <c:pt idx="0">
                  <c:v>WARTOŚĆ BRUTTO MAJĄTKU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'[1]Arkusz1'!$A$2:$A$4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'[1]Arkusz1'!$B$2:$B$4</c:f>
              <c:numCache>
                <c:ptCount val="3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</c:numCache>
            </c:numRef>
          </c:val>
          <c:shape val="cylinder"/>
        </c:ser>
        <c:shape val="cylinder"/>
        <c:axId val="34013350"/>
        <c:axId val="37684695"/>
      </c:bar3D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183</xdr:row>
      <xdr:rowOff>0</xdr:rowOff>
    </xdr:from>
    <xdr:to>
      <xdr:col>8</xdr:col>
      <xdr:colOff>2162175</xdr:colOff>
      <xdr:row>220</xdr:row>
      <xdr:rowOff>123825</xdr:rowOff>
    </xdr:to>
    <xdr:graphicFrame>
      <xdr:nvGraphicFramePr>
        <xdr:cNvPr id="1" name="Chart 1"/>
        <xdr:cNvGraphicFramePr/>
      </xdr:nvGraphicFramePr>
      <xdr:xfrm>
        <a:off x="0" y="52149375"/>
        <a:ext cx="12782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Arkusz1"/>
      <sheetName val="Arkusz2"/>
      <sheetName val="Arkusz3"/>
    </sheetNames>
    <sheetDataSet>
      <sheetData sheetId="1">
        <row r="1">
          <cell r="B1" t="str">
            <v>WARTOŚĆ BRUTTO MAJĄTKU</v>
          </cell>
        </row>
        <row r="2">
          <cell r="A2">
            <v>2003</v>
          </cell>
          <cell r="B2">
            <v>48002583</v>
          </cell>
        </row>
        <row r="3">
          <cell r="A3">
            <v>2004</v>
          </cell>
          <cell r="B3">
            <v>50524512</v>
          </cell>
        </row>
        <row r="4">
          <cell r="A4">
            <v>2005</v>
          </cell>
          <cell r="B4">
            <v>54556346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view="pageBreakPreview" zoomScale="75" zoomScaleNormal="75" zoomScaleSheetLayoutView="75" workbookViewId="0" topLeftCell="A1">
      <selection activeCell="F4" sqref="F4"/>
    </sheetView>
  </sheetViews>
  <sheetFormatPr defaultColWidth="9.00390625" defaultRowHeight="12.75"/>
  <cols>
    <col min="1" max="1" width="5.375" style="1" customWidth="1"/>
    <col min="2" max="2" width="33.125" style="63" customWidth="1"/>
    <col min="3" max="3" width="17.75390625" style="2" customWidth="1"/>
    <col min="4" max="4" width="17.625" style="2" customWidth="1"/>
    <col min="5" max="5" width="13.125" style="3" customWidth="1"/>
    <col min="6" max="6" width="17.375" style="2" customWidth="1"/>
    <col min="7" max="7" width="17.125" style="2" customWidth="1"/>
    <col min="8" max="8" width="17.875" style="1" customWidth="1"/>
    <col min="9" max="9" width="47.25390625" style="4" customWidth="1"/>
    <col min="10" max="16384" width="9.125" style="1" customWidth="1"/>
  </cols>
  <sheetData>
    <row r="1" ht="29.25" customHeight="1">
      <c r="B1" s="5" t="s">
        <v>74</v>
      </c>
    </row>
    <row r="2" spans="2:9" ht="20.25" customHeight="1">
      <c r="B2" s="5" t="s">
        <v>75</v>
      </c>
      <c r="I2" s="92"/>
    </row>
    <row r="3" spans="2:9" ht="34.5" customHeight="1">
      <c r="B3" s="90" t="s">
        <v>73</v>
      </c>
      <c r="C3" s="91"/>
      <c r="D3" s="91"/>
      <c r="E3" s="91"/>
      <c r="F3" s="91"/>
      <c r="G3" s="91"/>
      <c r="H3" s="91"/>
      <c r="I3" s="92"/>
    </row>
    <row r="4" spans="1:8" ht="15.75" thickBot="1">
      <c r="A4" s="6"/>
      <c r="B4" s="7"/>
      <c r="C4" s="8"/>
      <c r="D4" s="8"/>
      <c r="E4" s="9"/>
      <c r="F4" s="8"/>
      <c r="G4" s="8"/>
      <c r="H4" s="6"/>
    </row>
    <row r="5" spans="1:9" s="3" customFormat="1" ht="29.25" customHeight="1">
      <c r="A5" s="100" t="s">
        <v>46</v>
      </c>
      <c r="B5" s="93" t="s">
        <v>0</v>
      </c>
      <c r="C5" s="93" t="s">
        <v>59</v>
      </c>
      <c r="D5" s="93" t="s">
        <v>60</v>
      </c>
      <c r="E5" s="93" t="s">
        <v>58</v>
      </c>
      <c r="F5" s="93" t="s">
        <v>61</v>
      </c>
      <c r="G5" s="93" t="s">
        <v>62</v>
      </c>
      <c r="H5" s="96" t="s">
        <v>54</v>
      </c>
      <c r="I5" s="98" t="s">
        <v>55</v>
      </c>
    </row>
    <row r="6" spans="1:9" s="3" customFormat="1" ht="37.5" customHeight="1" thickBot="1">
      <c r="A6" s="101"/>
      <c r="B6" s="94"/>
      <c r="C6" s="94"/>
      <c r="D6" s="95"/>
      <c r="E6" s="94"/>
      <c r="F6" s="94"/>
      <c r="G6" s="95"/>
      <c r="H6" s="97"/>
      <c r="I6" s="99"/>
    </row>
    <row r="7" spans="1:9" s="6" customFormat="1" ht="20.25" customHeight="1" thickBot="1">
      <c r="A7" s="10">
        <v>1</v>
      </c>
      <c r="B7" s="11">
        <v>2</v>
      </c>
      <c r="C7" s="12">
        <v>3</v>
      </c>
      <c r="D7" s="12">
        <v>4</v>
      </c>
      <c r="E7" s="11">
        <v>5</v>
      </c>
      <c r="F7" s="12">
        <v>6</v>
      </c>
      <c r="G7" s="12">
        <v>7</v>
      </c>
      <c r="H7" s="13">
        <v>8</v>
      </c>
      <c r="I7" s="14">
        <v>9</v>
      </c>
    </row>
    <row r="8" spans="1:9" ht="21" customHeight="1">
      <c r="A8" s="15" t="s">
        <v>1</v>
      </c>
      <c r="B8" s="66" t="s">
        <v>35</v>
      </c>
      <c r="C8" s="17"/>
      <c r="D8" s="17"/>
      <c r="E8" s="18"/>
      <c r="F8" s="17"/>
      <c r="G8" s="17"/>
      <c r="H8" s="19"/>
      <c r="I8" s="88"/>
    </row>
    <row r="9" spans="1:9" ht="30" customHeight="1">
      <c r="A9" s="20"/>
      <c r="B9" s="21" t="s">
        <v>36</v>
      </c>
      <c r="C9" s="67">
        <f>14495</f>
        <v>14495</v>
      </c>
      <c r="D9" s="39"/>
      <c r="E9" s="68"/>
      <c r="F9" s="23">
        <v>14495</v>
      </c>
      <c r="G9" s="23">
        <v>14495</v>
      </c>
      <c r="H9" s="22"/>
      <c r="I9" s="89"/>
    </row>
    <row r="10" spans="1:9" ht="21" customHeight="1" thickBot="1">
      <c r="A10" s="25"/>
      <c r="B10" s="26" t="s">
        <v>37</v>
      </c>
      <c r="C10" s="27">
        <v>1008000</v>
      </c>
      <c r="D10" s="27">
        <v>1008000</v>
      </c>
      <c r="E10" s="23"/>
      <c r="F10" s="27">
        <v>1008000</v>
      </c>
      <c r="G10" s="27">
        <v>1008000</v>
      </c>
      <c r="H10" s="28"/>
      <c r="I10" s="89"/>
    </row>
    <row r="11" spans="1:9" s="3" customFormat="1" ht="33" customHeight="1" thickBot="1">
      <c r="A11" s="29"/>
      <c r="B11" s="69" t="s">
        <v>33</v>
      </c>
      <c r="C11" s="31">
        <f>SUM(C9:C10)</f>
        <v>1022495</v>
      </c>
      <c r="D11" s="31">
        <f>SUM(D9:D10)</f>
        <v>1008000</v>
      </c>
      <c r="E11" s="31">
        <f>SUM(E9:E10)</f>
        <v>0</v>
      </c>
      <c r="F11" s="31">
        <f>SUM(F9:F10)</f>
        <v>1022495</v>
      </c>
      <c r="G11" s="31">
        <f>SUM(G9:G10)</f>
        <v>1022495</v>
      </c>
      <c r="H11" s="32">
        <f>SUM(H8:H10)</f>
        <v>0</v>
      </c>
      <c r="I11" s="33"/>
    </row>
    <row r="12" spans="1:9" s="3" customFormat="1" ht="30" customHeight="1">
      <c r="A12" s="15" t="s">
        <v>4</v>
      </c>
      <c r="B12" s="65" t="s">
        <v>35</v>
      </c>
      <c r="C12" s="34"/>
      <c r="D12" s="34"/>
      <c r="E12" s="35"/>
      <c r="F12" s="34"/>
      <c r="G12" s="34"/>
      <c r="H12" s="36"/>
      <c r="I12" s="112" t="s">
        <v>66</v>
      </c>
    </row>
    <row r="13" spans="1:9" s="3" customFormat="1" ht="21" customHeight="1">
      <c r="A13" s="37"/>
      <c r="B13" s="38" t="s">
        <v>57</v>
      </c>
      <c r="C13" s="39"/>
      <c r="D13" s="39"/>
      <c r="E13" s="23"/>
      <c r="F13" s="39"/>
      <c r="G13" s="68"/>
      <c r="H13" s="68">
        <f>300026-4558</f>
        <v>295468</v>
      </c>
      <c r="I13" s="113"/>
    </row>
    <row r="14" spans="1:9" s="3" customFormat="1" ht="21" customHeight="1">
      <c r="A14" s="37"/>
      <c r="B14" s="38" t="s">
        <v>64</v>
      </c>
      <c r="C14" s="39"/>
      <c r="D14" s="39"/>
      <c r="E14" s="23"/>
      <c r="F14" s="39"/>
      <c r="G14" s="68"/>
      <c r="H14" s="68">
        <f>185644+4558</f>
        <v>190202</v>
      </c>
      <c r="I14" s="113"/>
    </row>
    <row r="15" spans="1:9" s="3" customFormat="1" ht="24" customHeight="1">
      <c r="A15" s="37"/>
      <c r="B15" s="21" t="s">
        <v>2</v>
      </c>
      <c r="C15" s="23">
        <v>228581</v>
      </c>
      <c r="D15" s="23">
        <v>228581</v>
      </c>
      <c r="E15" s="23">
        <f aca="true" t="shared" si="0" ref="E15:E25">F15-C15</f>
        <v>0</v>
      </c>
      <c r="F15" s="23">
        <v>228581</v>
      </c>
      <c r="G15" s="23">
        <v>228581</v>
      </c>
      <c r="H15" s="40"/>
      <c r="I15" s="113"/>
    </row>
    <row r="16" spans="1:9" s="3" customFormat="1" ht="24" customHeight="1">
      <c r="A16" s="37"/>
      <c r="B16" s="21" t="s">
        <v>38</v>
      </c>
      <c r="C16" s="23">
        <v>13800</v>
      </c>
      <c r="D16" s="23">
        <v>13800</v>
      </c>
      <c r="E16" s="23">
        <f t="shared" si="0"/>
        <v>0</v>
      </c>
      <c r="F16" s="23">
        <v>13800</v>
      </c>
      <c r="G16" s="23">
        <v>13800</v>
      </c>
      <c r="H16" s="40"/>
      <c r="I16" s="113"/>
    </row>
    <row r="17" spans="1:9" s="3" customFormat="1" ht="24" customHeight="1">
      <c r="A17" s="37"/>
      <c r="B17" s="21" t="s">
        <v>39</v>
      </c>
      <c r="C17" s="23">
        <v>56640</v>
      </c>
      <c r="D17" s="41">
        <v>56640</v>
      </c>
      <c r="E17" s="23">
        <f t="shared" si="0"/>
        <v>0</v>
      </c>
      <c r="F17" s="23">
        <f>56640</f>
        <v>56640</v>
      </c>
      <c r="G17" s="41">
        <v>56640</v>
      </c>
      <c r="H17" s="40"/>
      <c r="I17" s="113"/>
    </row>
    <row r="18" spans="1:9" s="3" customFormat="1" ht="24" customHeight="1">
      <c r="A18" s="37"/>
      <c r="B18" s="21" t="s">
        <v>3</v>
      </c>
      <c r="C18" s="23">
        <v>2635537</v>
      </c>
      <c r="D18" s="23">
        <v>1639639</v>
      </c>
      <c r="E18" s="23">
        <f t="shared" si="0"/>
        <v>627555</v>
      </c>
      <c r="F18" s="23">
        <v>3263092</v>
      </c>
      <c r="G18" s="23">
        <v>2185988</v>
      </c>
      <c r="H18" s="40"/>
      <c r="I18" s="113"/>
    </row>
    <row r="19" spans="1:9" s="3" customFormat="1" ht="24" customHeight="1">
      <c r="A19" s="37"/>
      <c r="B19" s="21" t="s">
        <v>24</v>
      </c>
      <c r="C19" s="23">
        <v>1264488</v>
      </c>
      <c r="D19" s="23">
        <v>836670</v>
      </c>
      <c r="E19" s="23">
        <f t="shared" si="0"/>
        <v>0</v>
      </c>
      <c r="F19" s="23">
        <v>1264488</v>
      </c>
      <c r="G19" s="23">
        <v>748156</v>
      </c>
      <c r="H19" s="40"/>
      <c r="I19" s="113"/>
    </row>
    <row r="20" spans="1:9" s="3" customFormat="1" ht="24" customHeight="1">
      <c r="A20" s="37"/>
      <c r="B20" s="21" t="s">
        <v>6</v>
      </c>
      <c r="C20" s="23">
        <v>637184</v>
      </c>
      <c r="D20" s="23">
        <v>100346</v>
      </c>
      <c r="E20" s="23">
        <f t="shared" si="0"/>
        <v>182662</v>
      </c>
      <c r="F20" s="23">
        <f>716166.38-12716.39+117021.04-624.99</f>
        <v>819846</v>
      </c>
      <c r="G20" s="23">
        <f>176342.26</f>
        <v>176342</v>
      </c>
      <c r="H20" s="40"/>
      <c r="I20" s="113"/>
    </row>
    <row r="21" spans="1:9" s="3" customFormat="1" ht="24" customHeight="1">
      <c r="A21" s="37"/>
      <c r="B21" s="21" t="s">
        <v>7</v>
      </c>
      <c r="C21" s="23">
        <v>39368</v>
      </c>
      <c r="D21" s="23">
        <v>0</v>
      </c>
      <c r="E21" s="23">
        <f t="shared" si="0"/>
        <v>0</v>
      </c>
      <c r="F21" s="23">
        <v>39368</v>
      </c>
      <c r="G21" s="23">
        <v>0</v>
      </c>
      <c r="H21" s="40"/>
      <c r="I21" s="113"/>
    </row>
    <row r="22" spans="1:9" s="3" customFormat="1" ht="24" customHeight="1">
      <c r="A22" s="37"/>
      <c r="B22" s="21" t="s">
        <v>8</v>
      </c>
      <c r="C22" s="23">
        <v>177210</v>
      </c>
      <c r="D22" s="23">
        <v>85292</v>
      </c>
      <c r="E22" s="23">
        <f t="shared" si="0"/>
        <v>-1095</v>
      </c>
      <c r="F22" s="23">
        <f>161658.58+18408.36-3951.58</f>
        <v>176115</v>
      </c>
      <c r="G22" s="23">
        <v>71096</v>
      </c>
      <c r="H22" s="40"/>
      <c r="I22" s="113"/>
    </row>
    <row r="23" spans="1:9" s="3" customFormat="1" ht="24" customHeight="1">
      <c r="A23" s="37"/>
      <c r="B23" s="21" t="s">
        <v>9</v>
      </c>
      <c r="C23" s="23">
        <v>109455</v>
      </c>
      <c r="D23" s="23">
        <v>41285</v>
      </c>
      <c r="E23" s="23">
        <f t="shared" si="0"/>
        <v>0</v>
      </c>
      <c r="F23" s="23">
        <v>109455</v>
      </c>
      <c r="G23" s="23">
        <v>27524</v>
      </c>
      <c r="H23" s="40"/>
      <c r="I23" s="89" t="s">
        <v>63</v>
      </c>
    </row>
    <row r="24" spans="1:9" s="3" customFormat="1" ht="24" customHeight="1">
      <c r="A24" s="37"/>
      <c r="B24" s="21" t="s">
        <v>10</v>
      </c>
      <c r="C24" s="23">
        <v>628467</v>
      </c>
      <c r="D24" s="23">
        <v>62889</v>
      </c>
      <c r="E24" s="23">
        <f t="shared" si="0"/>
        <v>30620</v>
      </c>
      <c r="F24" s="23">
        <f>220223.68+438862.95</f>
        <v>659087</v>
      </c>
      <c r="G24" s="23">
        <v>56713</v>
      </c>
      <c r="H24" s="40"/>
      <c r="I24" s="113"/>
    </row>
    <row r="25" spans="1:9" s="3" customFormat="1" ht="24" customHeight="1" thickBot="1">
      <c r="A25" s="37"/>
      <c r="B25" s="21" t="s">
        <v>29</v>
      </c>
      <c r="C25" s="23">
        <v>157327</v>
      </c>
      <c r="D25" s="23">
        <v>51465</v>
      </c>
      <c r="E25" s="23">
        <f t="shared" si="0"/>
        <v>41593</v>
      </c>
      <c r="F25" s="23">
        <v>198920</v>
      </c>
      <c r="G25" s="23">
        <v>51297</v>
      </c>
      <c r="H25" s="40"/>
      <c r="I25" s="113"/>
    </row>
    <row r="26" spans="1:9" s="3" customFormat="1" ht="18" customHeight="1" thickBot="1">
      <c r="A26" s="29"/>
      <c r="B26" s="69" t="s">
        <v>33</v>
      </c>
      <c r="C26" s="31">
        <f>SUM(C15:C25)</f>
        <v>5948057</v>
      </c>
      <c r="D26" s="31">
        <f>SUM(D15:D25)</f>
        <v>3116607</v>
      </c>
      <c r="E26" s="31">
        <f>SUM(E15:E25)</f>
        <v>881335</v>
      </c>
      <c r="F26" s="31">
        <f>SUM(F15:F25)</f>
        <v>6829392</v>
      </c>
      <c r="G26" s="31">
        <f>SUM(G15:G25)</f>
        <v>3616137</v>
      </c>
      <c r="H26" s="31">
        <f>SUM(H13:H25)</f>
        <v>485670</v>
      </c>
      <c r="I26" s="80"/>
    </row>
    <row r="27" spans="1:9" s="3" customFormat="1" ht="81.75" customHeight="1">
      <c r="A27" s="15" t="s">
        <v>53</v>
      </c>
      <c r="B27" s="70" t="s">
        <v>52</v>
      </c>
      <c r="C27" s="34"/>
      <c r="D27" s="34"/>
      <c r="E27" s="35"/>
      <c r="F27" s="34"/>
      <c r="G27" s="34"/>
      <c r="H27" s="81"/>
      <c r="I27" s="120" t="s">
        <v>67</v>
      </c>
    </row>
    <row r="28" spans="1:9" s="3" customFormat="1" ht="21" customHeight="1">
      <c r="A28" s="37"/>
      <c r="B28" s="21" t="s">
        <v>6</v>
      </c>
      <c r="C28" s="23">
        <v>2450</v>
      </c>
      <c r="D28" s="23">
        <v>0</v>
      </c>
      <c r="E28" s="23">
        <f>F28-C28</f>
        <v>0</v>
      </c>
      <c r="F28" s="23">
        <v>2450</v>
      </c>
      <c r="G28" s="23">
        <v>0</v>
      </c>
      <c r="H28" s="42"/>
      <c r="I28" s="89"/>
    </row>
    <row r="29" spans="1:9" s="3" customFormat="1" ht="21" customHeight="1">
      <c r="A29" s="37"/>
      <c r="B29" s="21" t="s">
        <v>10</v>
      </c>
      <c r="C29" s="23">
        <v>8749</v>
      </c>
      <c r="D29" s="23">
        <v>0</v>
      </c>
      <c r="E29" s="23">
        <f>F29-C29</f>
        <v>1144</v>
      </c>
      <c r="F29" s="23">
        <f>8749+1144.36</f>
        <v>9893</v>
      </c>
      <c r="G29" s="23">
        <v>0</v>
      </c>
      <c r="H29" s="42"/>
      <c r="I29" s="89"/>
    </row>
    <row r="30" spans="1:9" s="3" customFormat="1" ht="21" customHeight="1" thickBot="1">
      <c r="A30" s="43"/>
      <c r="B30" s="26" t="s">
        <v>29</v>
      </c>
      <c r="C30" s="27">
        <v>4514</v>
      </c>
      <c r="D30" s="27">
        <v>0</v>
      </c>
      <c r="E30" s="23">
        <f>F30-C30</f>
        <v>0</v>
      </c>
      <c r="F30" s="27">
        <v>4514</v>
      </c>
      <c r="G30" s="27">
        <v>0</v>
      </c>
      <c r="H30" s="44"/>
      <c r="I30" s="103"/>
    </row>
    <row r="31" spans="1:9" s="3" customFormat="1" ht="23.25" customHeight="1" thickBot="1">
      <c r="A31" s="29"/>
      <c r="B31" s="69" t="s">
        <v>33</v>
      </c>
      <c r="C31" s="31">
        <f aca="true" t="shared" si="1" ref="C31:H31">SUM(C28:C30)</f>
        <v>15713</v>
      </c>
      <c r="D31" s="32">
        <f t="shared" si="1"/>
        <v>0</v>
      </c>
      <c r="E31" s="31">
        <f t="shared" si="1"/>
        <v>1144</v>
      </c>
      <c r="F31" s="31">
        <f t="shared" si="1"/>
        <v>16857</v>
      </c>
      <c r="G31" s="32">
        <f t="shared" si="1"/>
        <v>0</v>
      </c>
      <c r="H31" s="32">
        <f t="shared" si="1"/>
        <v>0</v>
      </c>
      <c r="I31" s="45"/>
    </row>
    <row r="32" spans="1:9" ht="21" customHeight="1">
      <c r="A32" s="15" t="s">
        <v>11</v>
      </c>
      <c r="B32" s="70" t="s">
        <v>51</v>
      </c>
      <c r="C32" s="34"/>
      <c r="D32" s="34"/>
      <c r="E32" s="35"/>
      <c r="F32" s="34"/>
      <c r="G32" s="34"/>
      <c r="H32" s="46"/>
      <c r="I32" s="102" t="s">
        <v>76</v>
      </c>
    </row>
    <row r="33" spans="1:9" ht="21" customHeight="1">
      <c r="A33" s="37"/>
      <c r="B33" s="21" t="s">
        <v>2</v>
      </c>
      <c r="C33" s="23">
        <v>57936</v>
      </c>
      <c r="D33" s="23">
        <v>57936</v>
      </c>
      <c r="E33" s="23">
        <f aca="true" t="shared" si="2" ref="E33:E38">F33-C33</f>
        <v>0</v>
      </c>
      <c r="F33" s="23">
        <v>57936</v>
      </c>
      <c r="G33" s="23">
        <v>57936</v>
      </c>
      <c r="H33" s="24">
        <v>24619.85</v>
      </c>
      <c r="I33" s="89"/>
    </row>
    <row r="34" spans="1:9" ht="21" customHeight="1">
      <c r="A34" s="37"/>
      <c r="B34" s="21" t="s">
        <v>3</v>
      </c>
      <c r="C34" s="23">
        <v>1103234</v>
      </c>
      <c r="D34" s="23">
        <v>793426</v>
      </c>
      <c r="E34" s="23">
        <f t="shared" si="2"/>
        <v>411807</v>
      </c>
      <c r="F34" s="23">
        <v>1515040.51</v>
      </c>
      <c r="G34" s="23">
        <v>1177705.61</v>
      </c>
      <c r="H34" s="24"/>
      <c r="I34" s="89"/>
    </row>
    <row r="35" spans="1:9" ht="21" customHeight="1">
      <c r="A35" s="37"/>
      <c r="B35" s="21" t="s">
        <v>5</v>
      </c>
      <c r="C35" s="23">
        <v>49669</v>
      </c>
      <c r="D35" s="23">
        <v>18835</v>
      </c>
      <c r="E35" s="23">
        <f t="shared" si="2"/>
        <v>0</v>
      </c>
      <c r="F35" s="23">
        <v>49668.81</v>
      </c>
      <c r="G35" s="23">
        <v>16599.66</v>
      </c>
      <c r="H35" s="24"/>
      <c r="I35" s="89"/>
    </row>
    <row r="36" spans="1:9" ht="21" customHeight="1">
      <c r="A36" s="37"/>
      <c r="B36" s="21" t="s">
        <v>6</v>
      </c>
      <c r="C36" s="23">
        <v>12382</v>
      </c>
      <c r="D36" s="23">
        <v>2735</v>
      </c>
      <c r="E36" s="23">
        <f t="shared" si="2"/>
        <v>14127</v>
      </c>
      <c r="F36" s="23">
        <v>26508.67</v>
      </c>
      <c r="G36" s="23">
        <v>12860.64</v>
      </c>
      <c r="H36" s="24"/>
      <c r="I36" s="89"/>
    </row>
    <row r="37" spans="1:9" ht="21" customHeight="1">
      <c r="A37" s="37"/>
      <c r="B37" s="21" t="s">
        <v>10</v>
      </c>
      <c r="C37" s="23">
        <v>233740</v>
      </c>
      <c r="D37" s="23">
        <v>2377</v>
      </c>
      <c r="E37" s="23">
        <f t="shared" si="2"/>
        <v>144447</v>
      </c>
      <c r="F37" s="23">
        <v>378187.09</v>
      </c>
      <c r="G37" s="23">
        <v>8489.78</v>
      </c>
      <c r="H37" s="24"/>
      <c r="I37" s="89"/>
    </row>
    <row r="38" spans="1:9" ht="33" customHeight="1" thickBot="1">
      <c r="A38" s="43"/>
      <c r="B38" s="26" t="s">
        <v>29</v>
      </c>
      <c r="C38" s="27">
        <v>31783</v>
      </c>
      <c r="D38" s="27">
        <v>0</v>
      </c>
      <c r="E38" s="23">
        <f t="shared" si="2"/>
        <v>19298</v>
      </c>
      <c r="F38" s="27">
        <v>51080.51</v>
      </c>
      <c r="G38" s="27">
        <v>0</v>
      </c>
      <c r="H38" s="28"/>
      <c r="I38" s="103"/>
    </row>
    <row r="39" spans="1:9" ht="26.25" customHeight="1" thickBot="1">
      <c r="A39" s="29"/>
      <c r="B39" s="69" t="s">
        <v>33</v>
      </c>
      <c r="C39" s="31">
        <f aca="true" t="shared" si="3" ref="C39:H39">SUM(C33:C38)</f>
        <v>1488744</v>
      </c>
      <c r="D39" s="31">
        <f t="shared" si="3"/>
        <v>875309</v>
      </c>
      <c r="E39" s="31">
        <f t="shared" si="3"/>
        <v>589679</v>
      </c>
      <c r="F39" s="31">
        <f t="shared" si="3"/>
        <v>2078422</v>
      </c>
      <c r="G39" s="31">
        <f t="shared" si="3"/>
        <v>1273592</v>
      </c>
      <c r="H39" s="32">
        <f t="shared" si="3"/>
        <v>24620</v>
      </c>
      <c r="I39" s="47"/>
    </row>
    <row r="40" spans="1:9" ht="36" customHeight="1">
      <c r="A40" s="15" t="s">
        <v>12</v>
      </c>
      <c r="B40" s="71" t="s">
        <v>21</v>
      </c>
      <c r="C40" s="34"/>
      <c r="D40" s="34"/>
      <c r="E40" s="48"/>
      <c r="F40" s="34"/>
      <c r="G40" s="34"/>
      <c r="H40" s="46"/>
      <c r="I40" s="102" t="s">
        <v>77</v>
      </c>
    </row>
    <row r="41" spans="1:9" ht="21" customHeight="1">
      <c r="A41" s="20"/>
      <c r="B41" s="49" t="s">
        <v>2</v>
      </c>
      <c r="C41" s="23">
        <v>5092</v>
      </c>
      <c r="D41" s="23">
        <v>5092</v>
      </c>
      <c r="E41" s="23">
        <f aca="true" t="shared" si="4" ref="E41:E47">F41-C41</f>
        <v>0</v>
      </c>
      <c r="F41" s="23">
        <v>5092</v>
      </c>
      <c r="G41" s="23">
        <v>5092</v>
      </c>
      <c r="H41" s="24"/>
      <c r="I41" s="89"/>
    </row>
    <row r="42" spans="1:9" ht="21" customHeight="1">
      <c r="A42" s="20"/>
      <c r="B42" s="49" t="s">
        <v>3</v>
      </c>
      <c r="C42" s="23">
        <v>1711783</v>
      </c>
      <c r="D42" s="23">
        <v>1417748</v>
      </c>
      <c r="E42" s="23">
        <f t="shared" si="4"/>
        <v>119981</v>
      </c>
      <c r="F42" s="23">
        <v>1831763.73</v>
      </c>
      <c r="G42" s="23">
        <v>1494137.71</v>
      </c>
      <c r="H42" s="24"/>
      <c r="I42" s="89"/>
    </row>
    <row r="43" spans="1:9" ht="21" customHeight="1">
      <c r="A43" s="20"/>
      <c r="B43" s="49" t="s">
        <v>6</v>
      </c>
      <c r="C43" s="23">
        <v>17634</v>
      </c>
      <c r="D43" s="23">
        <v>2937</v>
      </c>
      <c r="E43" s="23">
        <f t="shared" si="4"/>
        <v>529</v>
      </c>
      <c r="F43" s="23">
        <v>18163</v>
      </c>
      <c r="G43" s="23">
        <v>2562.5</v>
      </c>
      <c r="H43" s="24"/>
      <c r="I43" s="89"/>
    </row>
    <row r="44" spans="1:9" ht="21" customHeight="1">
      <c r="A44" s="20"/>
      <c r="B44" s="49" t="s">
        <v>7</v>
      </c>
      <c r="C44" s="23">
        <v>5035</v>
      </c>
      <c r="D44" s="23">
        <v>218</v>
      </c>
      <c r="E44" s="23">
        <f t="shared" si="4"/>
        <v>0</v>
      </c>
      <c r="F44" s="23">
        <v>5035.29</v>
      </c>
      <c r="G44" s="23">
        <v>0</v>
      </c>
      <c r="H44" s="24"/>
      <c r="I44" s="89"/>
    </row>
    <row r="45" spans="1:9" ht="21" customHeight="1">
      <c r="A45" s="20"/>
      <c r="B45" s="49" t="s">
        <v>9</v>
      </c>
      <c r="C45" s="23">
        <v>79549</v>
      </c>
      <c r="D45" s="23">
        <v>31776</v>
      </c>
      <c r="E45" s="23">
        <f t="shared" si="4"/>
        <v>0</v>
      </c>
      <c r="F45" s="23">
        <v>79549</v>
      </c>
      <c r="G45" s="23">
        <v>15887.8</v>
      </c>
      <c r="H45" s="24"/>
      <c r="I45" s="89"/>
    </row>
    <row r="46" spans="1:9" ht="21" customHeight="1">
      <c r="A46" s="20"/>
      <c r="B46" s="49" t="s">
        <v>10</v>
      </c>
      <c r="C46" s="23">
        <v>220033</v>
      </c>
      <c r="D46" s="23">
        <v>2507</v>
      </c>
      <c r="E46" s="23">
        <f t="shared" si="4"/>
        <v>77086</v>
      </c>
      <c r="F46" s="23">
        <v>297119.44</v>
      </c>
      <c r="G46" s="23">
        <v>1448.56</v>
      </c>
      <c r="H46" s="24"/>
      <c r="I46" s="89"/>
    </row>
    <row r="47" spans="1:9" ht="21" customHeight="1" thickBot="1">
      <c r="A47" s="25"/>
      <c r="B47" s="26" t="s">
        <v>29</v>
      </c>
      <c r="C47" s="27">
        <v>4079</v>
      </c>
      <c r="D47" s="27">
        <v>0</v>
      </c>
      <c r="E47" s="23">
        <f t="shared" si="4"/>
        <v>6339</v>
      </c>
      <c r="F47" s="27">
        <v>10417.82</v>
      </c>
      <c r="G47" s="27">
        <v>0</v>
      </c>
      <c r="H47" s="28"/>
      <c r="I47" s="103"/>
    </row>
    <row r="48" spans="1:9" s="3" customFormat="1" ht="24.75" customHeight="1" thickBot="1">
      <c r="A48" s="29"/>
      <c r="B48" s="69" t="s">
        <v>33</v>
      </c>
      <c r="C48" s="31">
        <f aca="true" t="shared" si="5" ref="C48:H48">SUM(C41:C47)</f>
        <v>2043205</v>
      </c>
      <c r="D48" s="31">
        <f t="shared" si="5"/>
        <v>1460278</v>
      </c>
      <c r="E48" s="31">
        <f t="shared" si="5"/>
        <v>203935</v>
      </c>
      <c r="F48" s="31">
        <f t="shared" si="5"/>
        <v>2247140</v>
      </c>
      <c r="G48" s="31">
        <f t="shared" si="5"/>
        <v>1519129</v>
      </c>
      <c r="H48" s="31">
        <f t="shared" si="5"/>
        <v>0</v>
      </c>
      <c r="I48" s="47"/>
    </row>
    <row r="49" spans="1:9" s="3" customFormat="1" ht="42.75" customHeight="1">
      <c r="A49" s="15" t="s">
        <v>13</v>
      </c>
      <c r="B49" s="70" t="s">
        <v>26</v>
      </c>
      <c r="C49" s="50"/>
      <c r="D49" s="50"/>
      <c r="E49" s="48"/>
      <c r="F49" s="50"/>
      <c r="G49" s="50"/>
      <c r="H49" s="51"/>
      <c r="I49" s="102" t="s">
        <v>78</v>
      </c>
    </row>
    <row r="50" spans="1:9" s="3" customFormat="1" ht="24" customHeight="1">
      <c r="A50" s="37"/>
      <c r="B50" s="21" t="s">
        <v>6</v>
      </c>
      <c r="C50" s="23">
        <v>3780</v>
      </c>
      <c r="D50" s="23">
        <v>28</v>
      </c>
      <c r="E50" s="23">
        <f>F50-C50</f>
        <v>4500</v>
      </c>
      <c r="F50" s="23">
        <v>8279.99</v>
      </c>
      <c r="G50" s="23">
        <v>3824.99</v>
      </c>
      <c r="H50" s="52"/>
      <c r="I50" s="89"/>
    </row>
    <row r="51" spans="1:9" s="3" customFormat="1" ht="27" customHeight="1" thickBot="1">
      <c r="A51" s="43"/>
      <c r="B51" s="26" t="s">
        <v>10</v>
      </c>
      <c r="C51" s="27">
        <v>78347</v>
      </c>
      <c r="D51" s="27"/>
      <c r="E51" s="23">
        <f>F51-C51</f>
        <v>33399</v>
      </c>
      <c r="F51" s="27">
        <v>111746.13</v>
      </c>
      <c r="G51" s="27"/>
      <c r="H51" s="53"/>
      <c r="I51" s="103"/>
    </row>
    <row r="52" spans="1:9" s="3" customFormat="1" ht="27" customHeight="1" thickBot="1">
      <c r="A52" s="29"/>
      <c r="B52" s="69" t="s">
        <v>33</v>
      </c>
      <c r="C52" s="32">
        <f aca="true" t="shared" si="6" ref="C52:H52">SUM(C49:C51)</f>
        <v>82127</v>
      </c>
      <c r="D52" s="32">
        <f t="shared" si="6"/>
        <v>28</v>
      </c>
      <c r="E52" s="32">
        <f t="shared" si="6"/>
        <v>37899</v>
      </c>
      <c r="F52" s="32">
        <f t="shared" si="6"/>
        <v>120026</v>
      </c>
      <c r="G52" s="32">
        <f t="shared" si="6"/>
        <v>3825</v>
      </c>
      <c r="H52" s="32">
        <f t="shared" si="6"/>
        <v>0</v>
      </c>
      <c r="I52" s="47"/>
    </row>
    <row r="53" spans="1:9" s="3" customFormat="1" ht="31.5" customHeight="1">
      <c r="A53" s="15" t="s">
        <v>14</v>
      </c>
      <c r="B53" s="70" t="s">
        <v>48</v>
      </c>
      <c r="C53" s="50"/>
      <c r="D53" s="50"/>
      <c r="E53" s="48"/>
      <c r="F53" s="50"/>
      <c r="G53" s="50"/>
      <c r="H53" s="51"/>
      <c r="I53" s="122" t="s">
        <v>79</v>
      </c>
    </row>
    <row r="54" spans="1:9" s="3" customFormat="1" ht="18" customHeight="1">
      <c r="A54" s="37"/>
      <c r="B54" s="21" t="s">
        <v>2</v>
      </c>
      <c r="C54" s="23">
        <v>2069313</v>
      </c>
      <c r="D54" s="23">
        <v>2069313</v>
      </c>
      <c r="E54" s="23">
        <f aca="true" t="shared" si="7" ref="E54:E63">F54-C54</f>
        <v>0</v>
      </c>
      <c r="F54" s="23">
        <v>2069313</v>
      </c>
      <c r="G54" s="23">
        <v>2069313</v>
      </c>
      <c r="H54" s="24">
        <v>15305</v>
      </c>
      <c r="I54" s="123"/>
    </row>
    <row r="55" spans="1:9" s="3" customFormat="1" ht="18" customHeight="1">
      <c r="A55" s="37"/>
      <c r="B55" s="21" t="s">
        <v>3</v>
      </c>
      <c r="C55" s="23">
        <v>7839310</v>
      </c>
      <c r="D55" s="23">
        <v>4027342</v>
      </c>
      <c r="E55" s="23">
        <f t="shared" si="7"/>
        <v>0</v>
      </c>
      <c r="F55" s="23">
        <v>7839310</v>
      </c>
      <c r="G55" s="23">
        <v>3814646</v>
      </c>
      <c r="H55" s="54"/>
      <c r="I55" s="123"/>
    </row>
    <row r="56" spans="1:9" s="3" customFormat="1" ht="18" customHeight="1">
      <c r="A56" s="37"/>
      <c r="B56" s="21" t="s">
        <v>5</v>
      </c>
      <c r="C56" s="23">
        <v>1039287</v>
      </c>
      <c r="D56" s="23">
        <v>276036</v>
      </c>
      <c r="E56" s="23">
        <f t="shared" si="7"/>
        <v>0</v>
      </c>
      <c r="F56" s="23">
        <v>1039287</v>
      </c>
      <c r="G56" s="23">
        <v>239226</v>
      </c>
      <c r="H56" s="24"/>
      <c r="I56" s="123"/>
    </row>
    <row r="57" spans="1:9" s="3" customFormat="1" ht="18" customHeight="1">
      <c r="A57" s="37"/>
      <c r="B57" s="21" t="s">
        <v>24</v>
      </c>
      <c r="C57" s="23">
        <v>8715</v>
      </c>
      <c r="D57" s="23">
        <v>4648</v>
      </c>
      <c r="E57" s="23">
        <f t="shared" si="7"/>
        <v>0</v>
      </c>
      <c r="F57" s="23">
        <v>8715</v>
      </c>
      <c r="G57" s="23">
        <v>3428</v>
      </c>
      <c r="H57" s="24"/>
      <c r="I57" s="123"/>
    </row>
    <row r="58" spans="1:9" s="3" customFormat="1" ht="18" customHeight="1">
      <c r="A58" s="37"/>
      <c r="B58" s="21" t="s">
        <v>6</v>
      </c>
      <c r="C58" s="23">
        <v>431947</v>
      </c>
      <c r="D58" s="23">
        <v>0</v>
      </c>
      <c r="E58" s="23">
        <f t="shared" si="7"/>
        <v>61131</v>
      </c>
      <c r="F58" s="23">
        <v>493078</v>
      </c>
      <c r="G58" s="23">
        <v>4162</v>
      </c>
      <c r="H58" s="24"/>
      <c r="I58" s="123"/>
    </row>
    <row r="59" spans="1:9" s="3" customFormat="1" ht="18" customHeight="1">
      <c r="A59" s="37"/>
      <c r="B59" s="21" t="s">
        <v>7</v>
      </c>
      <c r="C59" s="23">
        <v>48662</v>
      </c>
      <c r="D59" s="23">
        <v>0</v>
      </c>
      <c r="E59" s="23">
        <f t="shared" si="7"/>
        <v>13278</v>
      </c>
      <c r="F59" s="23">
        <v>61940</v>
      </c>
      <c r="G59" s="23">
        <v>0</v>
      </c>
      <c r="H59" s="24"/>
      <c r="I59" s="123"/>
    </row>
    <row r="60" spans="1:9" s="3" customFormat="1" ht="18" customHeight="1">
      <c r="A60" s="37"/>
      <c r="B60" s="21" t="s">
        <v>8</v>
      </c>
      <c r="C60" s="23">
        <v>32487</v>
      </c>
      <c r="D60" s="23">
        <v>0</v>
      </c>
      <c r="E60" s="23">
        <f t="shared" si="7"/>
        <v>23446</v>
      </c>
      <c r="F60" s="23">
        <v>55933</v>
      </c>
      <c r="G60" s="23">
        <v>19471</v>
      </c>
      <c r="H60" s="24"/>
      <c r="I60" s="123"/>
    </row>
    <row r="61" spans="1:9" s="3" customFormat="1" ht="18" customHeight="1">
      <c r="A61" s="37"/>
      <c r="B61" s="21" t="s">
        <v>9</v>
      </c>
      <c r="C61" s="23">
        <v>275718</v>
      </c>
      <c r="D61" s="23">
        <v>0</v>
      </c>
      <c r="E61" s="23">
        <f t="shared" si="7"/>
        <v>54057</v>
      </c>
      <c r="F61" s="23">
        <v>329775</v>
      </c>
      <c r="G61" s="23">
        <v>0</v>
      </c>
      <c r="H61" s="24"/>
      <c r="I61" s="124"/>
    </row>
    <row r="62" spans="1:9" s="3" customFormat="1" ht="18" customHeight="1">
      <c r="A62" s="37"/>
      <c r="B62" s="21" t="s">
        <v>10</v>
      </c>
      <c r="C62" s="23">
        <v>718610</v>
      </c>
      <c r="D62" s="23">
        <v>0</v>
      </c>
      <c r="E62" s="23">
        <f t="shared" si="7"/>
        <v>148161</v>
      </c>
      <c r="F62" s="23">
        <v>866771</v>
      </c>
      <c r="G62" s="23">
        <v>0</v>
      </c>
      <c r="H62" s="24"/>
      <c r="I62" s="125" t="s">
        <v>70</v>
      </c>
    </row>
    <row r="63" spans="1:9" s="3" customFormat="1" ht="18" customHeight="1" thickBot="1">
      <c r="A63" s="43"/>
      <c r="B63" s="26" t="s">
        <v>29</v>
      </c>
      <c r="C63" s="27">
        <v>24464</v>
      </c>
      <c r="D63" s="27">
        <v>0</v>
      </c>
      <c r="E63" s="23">
        <f t="shared" si="7"/>
        <v>13757</v>
      </c>
      <c r="F63" s="27">
        <v>38221</v>
      </c>
      <c r="G63" s="27">
        <v>0</v>
      </c>
      <c r="H63" s="28"/>
      <c r="I63" s="123"/>
    </row>
    <row r="64" spans="1:9" s="3" customFormat="1" ht="18" customHeight="1" thickBot="1">
      <c r="A64" s="29"/>
      <c r="B64" s="69" t="s">
        <v>33</v>
      </c>
      <c r="C64" s="32">
        <f>SUM(C54:C63)</f>
        <v>12488513</v>
      </c>
      <c r="D64" s="32">
        <f>SUM(D54:D63)</f>
        <v>6377339</v>
      </c>
      <c r="E64" s="32">
        <f>SUM(E53:E63)</f>
        <v>313830</v>
      </c>
      <c r="F64" s="32">
        <f>SUM(F54:F63)</f>
        <v>12802343</v>
      </c>
      <c r="G64" s="32">
        <f>SUM(G54:G63)</f>
        <v>6150246</v>
      </c>
      <c r="H64" s="32">
        <f>H54</f>
        <v>15305</v>
      </c>
      <c r="I64" s="126"/>
    </row>
    <row r="65" spans="1:9" s="3" customFormat="1" ht="21" customHeight="1" thickBot="1">
      <c r="A65" s="15"/>
      <c r="B65" s="16" t="s">
        <v>40</v>
      </c>
      <c r="C65" s="48">
        <f aca="true" t="shared" si="8" ref="C65:H65">C39+C48+C52+C64</f>
        <v>16102589</v>
      </c>
      <c r="D65" s="48">
        <f t="shared" si="8"/>
        <v>8712954</v>
      </c>
      <c r="E65" s="48">
        <f t="shared" si="8"/>
        <v>1145343</v>
      </c>
      <c r="F65" s="48">
        <f t="shared" si="8"/>
        <v>17247931</v>
      </c>
      <c r="G65" s="48">
        <f t="shared" si="8"/>
        <v>8946792</v>
      </c>
      <c r="H65" s="48">
        <f t="shared" si="8"/>
        <v>39925</v>
      </c>
      <c r="I65" s="33"/>
    </row>
    <row r="66" spans="1:9" s="3" customFormat="1" ht="21" customHeight="1">
      <c r="A66" s="15" t="s">
        <v>15</v>
      </c>
      <c r="B66" s="70" t="s">
        <v>44</v>
      </c>
      <c r="C66" s="50"/>
      <c r="D66" s="50"/>
      <c r="E66" s="48"/>
      <c r="F66" s="50"/>
      <c r="G66" s="50"/>
      <c r="H66" s="51"/>
      <c r="I66" s="112" t="s">
        <v>71</v>
      </c>
    </row>
    <row r="67" spans="1:9" s="3" customFormat="1" ht="19.5" customHeight="1">
      <c r="A67" s="37"/>
      <c r="B67" s="21" t="s">
        <v>2</v>
      </c>
      <c r="C67" s="23">
        <v>247936</v>
      </c>
      <c r="D67" s="23">
        <v>247936</v>
      </c>
      <c r="E67" s="23">
        <f aca="true" t="shared" si="9" ref="E67:E75">F67-C67</f>
        <v>0</v>
      </c>
      <c r="F67" s="23">
        <v>247936</v>
      </c>
      <c r="G67" s="23">
        <v>247936</v>
      </c>
      <c r="H67" s="24">
        <v>18569</v>
      </c>
      <c r="I67" s="113"/>
    </row>
    <row r="68" spans="1:9" s="3" customFormat="1" ht="19.5" customHeight="1">
      <c r="A68" s="37"/>
      <c r="B68" s="21" t="s">
        <v>3</v>
      </c>
      <c r="C68" s="23">
        <v>995229</v>
      </c>
      <c r="D68" s="23">
        <v>821064</v>
      </c>
      <c r="E68" s="23">
        <f t="shared" si="9"/>
        <v>116557</v>
      </c>
      <c r="F68" s="23">
        <v>1111786</v>
      </c>
      <c r="G68" s="23">
        <v>911527</v>
      </c>
      <c r="H68" s="24"/>
      <c r="I68" s="113"/>
    </row>
    <row r="69" spans="1:9" s="3" customFormat="1" ht="19.5" customHeight="1">
      <c r="A69" s="37"/>
      <c r="B69" s="21" t="s">
        <v>24</v>
      </c>
      <c r="C69" s="23">
        <v>175537</v>
      </c>
      <c r="D69" s="23">
        <v>78992</v>
      </c>
      <c r="E69" s="23">
        <f t="shared" si="9"/>
        <v>0</v>
      </c>
      <c r="F69" s="23">
        <v>175537</v>
      </c>
      <c r="G69" s="23">
        <v>66704</v>
      </c>
      <c r="H69" s="24"/>
      <c r="I69" s="113"/>
    </row>
    <row r="70" spans="1:9" s="3" customFormat="1" ht="19.5" customHeight="1">
      <c r="A70" s="37"/>
      <c r="B70" s="21" t="s">
        <v>6</v>
      </c>
      <c r="C70" s="23">
        <v>81197</v>
      </c>
      <c r="D70" s="23">
        <v>16257</v>
      </c>
      <c r="E70" s="23">
        <f t="shared" si="9"/>
        <v>5120</v>
      </c>
      <c r="F70" s="23">
        <v>86317</v>
      </c>
      <c r="G70" s="23">
        <v>14496</v>
      </c>
      <c r="H70" s="24"/>
      <c r="I70" s="113"/>
    </row>
    <row r="71" spans="1:9" s="3" customFormat="1" ht="19.5" customHeight="1">
      <c r="A71" s="37"/>
      <c r="B71" s="21" t="s">
        <v>7</v>
      </c>
      <c r="C71" s="23">
        <v>84986</v>
      </c>
      <c r="D71" s="23">
        <v>8535</v>
      </c>
      <c r="E71" s="23">
        <f t="shared" si="9"/>
        <v>0</v>
      </c>
      <c r="F71" s="23">
        <v>84986</v>
      </c>
      <c r="G71" s="23" t="s">
        <v>69</v>
      </c>
      <c r="H71" s="24"/>
      <c r="I71" s="113"/>
    </row>
    <row r="72" spans="1:9" s="3" customFormat="1" ht="19.5" customHeight="1">
      <c r="A72" s="37"/>
      <c r="B72" s="21" t="s">
        <v>8</v>
      </c>
      <c r="C72" s="23">
        <v>506776</v>
      </c>
      <c r="D72" s="23">
        <v>155359</v>
      </c>
      <c r="E72" s="23">
        <f t="shared" si="9"/>
        <v>0</v>
      </c>
      <c r="F72" s="23">
        <v>506776</v>
      </c>
      <c r="G72" s="23">
        <v>106263</v>
      </c>
      <c r="H72" s="24"/>
      <c r="I72" s="113"/>
    </row>
    <row r="73" spans="1:9" s="3" customFormat="1" ht="19.5" customHeight="1">
      <c r="A73" s="37"/>
      <c r="B73" s="21" t="s">
        <v>9</v>
      </c>
      <c r="C73" s="23">
        <v>80595</v>
      </c>
      <c r="D73" s="23">
        <v>0</v>
      </c>
      <c r="E73" s="23">
        <f t="shared" si="9"/>
        <v>39331</v>
      </c>
      <c r="F73" s="23">
        <v>119926</v>
      </c>
      <c r="G73" s="23">
        <v>114529</v>
      </c>
      <c r="H73" s="24"/>
      <c r="I73" s="113"/>
    </row>
    <row r="74" spans="1:9" s="3" customFormat="1" ht="19.5" customHeight="1">
      <c r="A74" s="37"/>
      <c r="B74" s="21" t="s">
        <v>10</v>
      </c>
      <c r="C74" s="23">
        <v>775673</v>
      </c>
      <c r="D74" s="23">
        <v>0</v>
      </c>
      <c r="E74" s="23">
        <f t="shared" si="9"/>
        <v>9261</v>
      </c>
      <c r="F74" s="23">
        <v>784934</v>
      </c>
      <c r="G74" s="23">
        <v>856</v>
      </c>
      <c r="H74" s="24"/>
      <c r="I74" s="113"/>
    </row>
    <row r="75" spans="1:9" s="3" customFormat="1" ht="19.5" customHeight="1" thickBot="1">
      <c r="A75" s="43"/>
      <c r="B75" s="26" t="s">
        <v>29</v>
      </c>
      <c r="C75" s="27">
        <v>5246</v>
      </c>
      <c r="D75" s="27">
        <v>0</v>
      </c>
      <c r="E75" s="23">
        <f t="shared" si="9"/>
        <v>0</v>
      </c>
      <c r="F75" s="27">
        <v>5246</v>
      </c>
      <c r="G75" s="27">
        <v>0</v>
      </c>
      <c r="H75" s="28"/>
      <c r="I75" s="121"/>
    </row>
    <row r="76" spans="1:9" s="87" customFormat="1" ht="15" customHeight="1" thickBot="1">
      <c r="A76" s="83"/>
      <c r="B76" s="84" t="s">
        <v>33</v>
      </c>
      <c r="C76" s="85">
        <f aca="true" t="shared" si="10" ref="C76:H76">SUM(C66:C75)</f>
        <v>2953175</v>
      </c>
      <c r="D76" s="85">
        <f t="shared" si="10"/>
        <v>1328143</v>
      </c>
      <c r="E76" s="85">
        <f t="shared" si="10"/>
        <v>170269</v>
      </c>
      <c r="F76" s="85">
        <f t="shared" si="10"/>
        <v>3123444</v>
      </c>
      <c r="G76" s="85">
        <f t="shared" si="10"/>
        <v>1462311</v>
      </c>
      <c r="H76" s="85">
        <f t="shared" si="10"/>
        <v>18569</v>
      </c>
      <c r="I76" s="86"/>
    </row>
    <row r="77" spans="1:9" s="3" customFormat="1" ht="20.25" customHeight="1">
      <c r="A77" s="15" t="s">
        <v>16</v>
      </c>
      <c r="B77" s="66" t="s">
        <v>45</v>
      </c>
      <c r="C77" s="50"/>
      <c r="D77" s="50"/>
      <c r="E77" s="48"/>
      <c r="F77" s="50"/>
      <c r="G77" s="50"/>
      <c r="H77" s="51"/>
      <c r="I77" s="114" t="s">
        <v>80</v>
      </c>
    </row>
    <row r="78" spans="1:9" s="3" customFormat="1" ht="21" customHeight="1">
      <c r="A78" s="37"/>
      <c r="B78" s="21" t="s">
        <v>2</v>
      </c>
      <c r="C78" s="23">
        <v>27716</v>
      </c>
      <c r="D78" s="23">
        <v>27716</v>
      </c>
      <c r="E78" s="23">
        <f aca="true" t="shared" si="11" ref="E78:E86">F78-C78</f>
        <v>0</v>
      </c>
      <c r="F78" s="23">
        <v>27716</v>
      </c>
      <c r="G78" s="23">
        <v>27716</v>
      </c>
      <c r="H78" s="24"/>
      <c r="I78" s="115"/>
    </row>
    <row r="79" spans="1:9" s="3" customFormat="1" ht="21" customHeight="1">
      <c r="A79" s="37"/>
      <c r="B79" s="21" t="s">
        <v>3</v>
      </c>
      <c r="C79" s="23">
        <v>673927</v>
      </c>
      <c r="D79" s="23">
        <v>564384</v>
      </c>
      <c r="E79" s="23">
        <f t="shared" si="11"/>
        <v>51580</v>
      </c>
      <c r="F79" s="23">
        <v>725507</v>
      </c>
      <c r="G79" s="23">
        <v>605855</v>
      </c>
      <c r="H79" s="24"/>
      <c r="I79" s="115"/>
    </row>
    <row r="80" spans="1:9" s="3" customFormat="1" ht="21" customHeight="1">
      <c r="A80" s="37"/>
      <c r="B80" s="21" t="s">
        <v>5</v>
      </c>
      <c r="C80" s="23">
        <v>164371</v>
      </c>
      <c r="D80" s="23">
        <v>107892</v>
      </c>
      <c r="E80" s="23">
        <f t="shared" si="11"/>
        <v>0</v>
      </c>
      <c r="F80" s="23">
        <v>164371</v>
      </c>
      <c r="G80" s="23">
        <v>100496</v>
      </c>
      <c r="H80" s="24"/>
      <c r="I80" s="115"/>
    </row>
    <row r="81" spans="1:9" s="3" customFormat="1" ht="21" customHeight="1">
      <c r="A81" s="37"/>
      <c r="B81" s="21" t="s">
        <v>24</v>
      </c>
      <c r="C81" s="23">
        <v>87397</v>
      </c>
      <c r="D81" s="23">
        <v>19664</v>
      </c>
      <c r="E81" s="23">
        <f t="shared" si="11"/>
        <v>0</v>
      </c>
      <c r="F81" s="23">
        <v>87397</v>
      </c>
      <c r="G81" s="23">
        <v>13547</v>
      </c>
      <c r="H81" s="24"/>
      <c r="I81" s="115"/>
    </row>
    <row r="82" spans="1:9" s="3" customFormat="1" ht="21" customHeight="1">
      <c r="A82" s="37"/>
      <c r="B82" s="21" t="s">
        <v>6</v>
      </c>
      <c r="C82" s="23">
        <v>22620</v>
      </c>
      <c r="D82" s="23">
        <v>660</v>
      </c>
      <c r="E82" s="23">
        <f t="shared" si="11"/>
        <v>0</v>
      </c>
      <c r="F82" s="23">
        <v>22620</v>
      </c>
      <c r="G82" s="23">
        <v>0</v>
      </c>
      <c r="H82" s="24"/>
      <c r="I82" s="115"/>
    </row>
    <row r="83" spans="1:9" s="3" customFormat="1" ht="21" customHeight="1">
      <c r="A83" s="37"/>
      <c r="B83" s="21" t="s">
        <v>8</v>
      </c>
      <c r="C83" s="23">
        <v>58884</v>
      </c>
      <c r="D83" s="23">
        <v>2055</v>
      </c>
      <c r="E83" s="23">
        <f t="shared" si="11"/>
        <v>0</v>
      </c>
      <c r="F83" s="23">
        <v>58884</v>
      </c>
      <c r="G83" s="23">
        <v>1916</v>
      </c>
      <c r="H83" s="24"/>
      <c r="I83" s="115"/>
    </row>
    <row r="84" spans="1:9" s="3" customFormat="1" ht="21" customHeight="1">
      <c r="A84" s="37"/>
      <c r="B84" s="21" t="s">
        <v>9</v>
      </c>
      <c r="C84" s="23">
        <v>174091</v>
      </c>
      <c r="D84" s="23">
        <v>97206</v>
      </c>
      <c r="E84" s="23">
        <f t="shared" si="11"/>
        <v>0</v>
      </c>
      <c r="F84" s="23">
        <v>174091</v>
      </c>
      <c r="G84" s="23">
        <v>75197</v>
      </c>
      <c r="H84" s="24"/>
      <c r="I84" s="115"/>
    </row>
    <row r="85" spans="1:9" s="3" customFormat="1" ht="21" customHeight="1">
      <c r="A85" s="37"/>
      <c r="B85" s="21" t="s">
        <v>10</v>
      </c>
      <c r="C85" s="23">
        <v>386475</v>
      </c>
      <c r="D85" s="23">
        <v>6539</v>
      </c>
      <c r="E85" s="23">
        <f t="shared" si="11"/>
        <v>66304</v>
      </c>
      <c r="F85" s="23">
        <v>452779</v>
      </c>
      <c r="G85" s="23">
        <v>51866</v>
      </c>
      <c r="H85" s="24"/>
      <c r="I85" s="115"/>
    </row>
    <row r="86" spans="1:9" s="3" customFormat="1" ht="21" customHeight="1" thickBot="1">
      <c r="A86" s="43"/>
      <c r="B86" s="26" t="s">
        <v>29</v>
      </c>
      <c r="C86" s="27">
        <v>4399</v>
      </c>
      <c r="D86" s="27">
        <v>4399</v>
      </c>
      <c r="E86" s="23">
        <f t="shared" si="11"/>
        <v>0</v>
      </c>
      <c r="F86" s="27">
        <v>4399</v>
      </c>
      <c r="G86" s="27">
        <v>0</v>
      </c>
      <c r="H86" s="28"/>
      <c r="I86" s="116"/>
    </row>
    <row r="87" spans="1:9" s="3" customFormat="1" ht="14.25" customHeight="1" thickBot="1">
      <c r="A87" s="29"/>
      <c r="B87" s="69" t="s">
        <v>33</v>
      </c>
      <c r="C87" s="32">
        <f aca="true" t="shared" si="12" ref="C87:H87">SUM(C77:C86)</f>
        <v>1599880</v>
      </c>
      <c r="D87" s="32">
        <f t="shared" si="12"/>
        <v>830515</v>
      </c>
      <c r="E87" s="32">
        <f t="shared" si="12"/>
        <v>117884</v>
      </c>
      <c r="F87" s="32">
        <f t="shared" si="12"/>
        <v>1717764</v>
      </c>
      <c r="G87" s="32">
        <f t="shared" si="12"/>
        <v>876593</v>
      </c>
      <c r="H87" s="32">
        <f t="shared" si="12"/>
        <v>0</v>
      </c>
      <c r="I87" s="47"/>
    </row>
    <row r="88" spans="1:9" s="3" customFormat="1" ht="21" customHeight="1">
      <c r="A88" s="15" t="s">
        <v>17</v>
      </c>
      <c r="B88" s="66" t="s">
        <v>43</v>
      </c>
      <c r="C88" s="50"/>
      <c r="D88" s="50"/>
      <c r="E88" s="48"/>
      <c r="F88" s="50"/>
      <c r="G88" s="50"/>
      <c r="H88" s="51"/>
      <c r="I88" s="117" t="s">
        <v>85</v>
      </c>
    </row>
    <row r="89" spans="1:9" s="3" customFormat="1" ht="18" customHeight="1">
      <c r="A89" s="37"/>
      <c r="B89" s="21" t="s">
        <v>2</v>
      </c>
      <c r="C89" s="23">
        <v>43142</v>
      </c>
      <c r="D89" s="23">
        <v>43142</v>
      </c>
      <c r="E89" s="23">
        <f aca="true" t="shared" si="13" ref="E89:E98">F89-C89</f>
        <v>0</v>
      </c>
      <c r="F89" s="23">
        <v>43142</v>
      </c>
      <c r="G89" s="23">
        <v>43142</v>
      </c>
      <c r="H89" s="24">
        <v>68866</v>
      </c>
      <c r="I89" s="118"/>
    </row>
    <row r="90" spans="1:9" s="3" customFormat="1" ht="18" customHeight="1">
      <c r="A90" s="37"/>
      <c r="B90" s="21" t="s">
        <v>3</v>
      </c>
      <c r="C90" s="23">
        <v>3303090</v>
      </c>
      <c r="D90" s="23">
        <v>2386908</v>
      </c>
      <c r="E90" s="23">
        <f t="shared" si="13"/>
        <v>229139</v>
      </c>
      <c r="F90" s="23">
        <v>3532229</v>
      </c>
      <c r="G90" s="23">
        <v>2501759</v>
      </c>
      <c r="H90" s="52"/>
      <c r="I90" s="118"/>
    </row>
    <row r="91" spans="1:9" s="3" customFormat="1" ht="18" customHeight="1">
      <c r="A91" s="37"/>
      <c r="B91" s="21" t="s">
        <v>5</v>
      </c>
      <c r="C91" s="23">
        <v>705921</v>
      </c>
      <c r="D91" s="23">
        <v>447265</v>
      </c>
      <c r="E91" s="23">
        <f t="shared" si="13"/>
        <v>0</v>
      </c>
      <c r="F91" s="23">
        <v>705921</v>
      </c>
      <c r="G91" s="23">
        <v>415869</v>
      </c>
      <c r="H91" s="52"/>
      <c r="I91" s="118"/>
    </row>
    <row r="92" spans="1:9" s="3" customFormat="1" ht="18" customHeight="1">
      <c r="A92" s="37"/>
      <c r="B92" s="21" t="s">
        <v>24</v>
      </c>
      <c r="C92" s="23">
        <v>132364</v>
      </c>
      <c r="D92" s="23">
        <v>60860</v>
      </c>
      <c r="E92" s="23">
        <f t="shared" si="13"/>
        <v>0</v>
      </c>
      <c r="F92" s="23">
        <v>132364</v>
      </c>
      <c r="G92" s="23">
        <v>53763</v>
      </c>
      <c r="H92" s="52"/>
      <c r="I92" s="118"/>
    </row>
    <row r="93" spans="1:9" s="3" customFormat="1" ht="18" customHeight="1">
      <c r="A93" s="37"/>
      <c r="B93" s="21" t="s">
        <v>6</v>
      </c>
      <c r="C93" s="23">
        <v>154986</v>
      </c>
      <c r="D93" s="23">
        <v>17612</v>
      </c>
      <c r="E93" s="23">
        <f t="shared" si="13"/>
        <v>0</v>
      </c>
      <c r="F93" s="23">
        <v>154986</v>
      </c>
      <c r="G93" s="23">
        <v>5532</v>
      </c>
      <c r="H93" s="52"/>
      <c r="I93" s="118"/>
    </row>
    <row r="94" spans="1:9" s="3" customFormat="1" ht="18" customHeight="1">
      <c r="A94" s="37"/>
      <c r="B94" s="21" t="s">
        <v>7</v>
      </c>
      <c r="C94" s="23">
        <v>57675</v>
      </c>
      <c r="D94" s="23">
        <v>14904</v>
      </c>
      <c r="E94" s="23">
        <f t="shared" si="13"/>
        <v>0</v>
      </c>
      <c r="F94" s="23">
        <v>57675</v>
      </c>
      <c r="G94" s="23">
        <v>10307</v>
      </c>
      <c r="H94" s="52"/>
      <c r="I94" s="118"/>
    </row>
    <row r="95" spans="1:9" s="3" customFormat="1" ht="18" customHeight="1">
      <c r="A95" s="37"/>
      <c r="B95" s="21" t="s">
        <v>8</v>
      </c>
      <c r="C95" s="23">
        <v>446592</v>
      </c>
      <c r="D95" s="23">
        <v>6657</v>
      </c>
      <c r="E95" s="23">
        <f t="shared" si="13"/>
        <v>-68834</v>
      </c>
      <c r="F95" s="23">
        <v>377758</v>
      </c>
      <c r="G95" s="23">
        <v>33729</v>
      </c>
      <c r="H95" s="52"/>
      <c r="I95" s="118"/>
    </row>
    <row r="96" spans="1:9" s="3" customFormat="1" ht="18" customHeight="1">
      <c r="A96" s="37"/>
      <c r="B96" s="21" t="s">
        <v>9</v>
      </c>
      <c r="C96" s="23">
        <v>273843</v>
      </c>
      <c r="D96" s="23">
        <v>104542</v>
      </c>
      <c r="E96" s="23">
        <f t="shared" si="13"/>
        <v>0</v>
      </c>
      <c r="F96" s="23">
        <v>273843</v>
      </c>
      <c r="G96" s="23">
        <v>82533</v>
      </c>
      <c r="H96" s="52"/>
      <c r="I96" s="118"/>
    </row>
    <row r="97" spans="1:9" s="3" customFormat="1" ht="18" customHeight="1">
      <c r="A97" s="37"/>
      <c r="B97" s="21" t="s">
        <v>10</v>
      </c>
      <c r="C97" s="23">
        <v>507721</v>
      </c>
      <c r="D97" s="23">
        <v>20019</v>
      </c>
      <c r="E97" s="23">
        <f t="shared" si="13"/>
        <v>21922</v>
      </c>
      <c r="F97" s="23">
        <v>529643</v>
      </c>
      <c r="G97" s="23">
        <v>0</v>
      </c>
      <c r="H97" s="52"/>
      <c r="I97" s="118"/>
    </row>
    <row r="98" spans="1:9" s="3" customFormat="1" ht="18" customHeight="1" thickBot="1">
      <c r="A98" s="43"/>
      <c r="B98" s="26" t="s">
        <v>29</v>
      </c>
      <c r="C98" s="27">
        <v>37545</v>
      </c>
      <c r="D98" s="27"/>
      <c r="E98" s="23">
        <f t="shared" si="13"/>
        <v>0</v>
      </c>
      <c r="F98" s="27">
        <v>37545</v>
      </c>
      <c r="G98" s="27">
        <v>0</v>
      </c>
      <c r="H98" s="53"/>
      <c r="I98" s="119"/>
    </row>
    <row r="99" spans="1:9" s="3" customFormat="1" ht="21" customHeight="1" thickBot="1">
      <c r="A99" s="29"/>
      <c r="B99" s="69" t="s">
        <v>33</v>
      </c>
      <c r="C99" s="32">
        <f aca="true" t="shared" si="14" ref="C99:H99">SUM(C88:C98)</f>
        <v>5662879</v>
      </c>
      <c r="D99" s="32">
        <f t="shared" si="14"/>
        <v>3101909</v>
      </c>
      <c r="E99" s="32">
        <f t="shared" si="14"/>
        <v>182227</v>
      </c>
      <c r="F99" s="32">
        <f t="shared" si="14"/>
        <v>5845106</v>
      </c>
      <c r="G99" s="32">
        <f t="shared" si="14"/>
        <v>3146634</v>
      </c>
      <c r="H99" s="32">
        <f t="shared" si="14"/>
        <v>68866</v>
      </c>
      <c r="I99" s="33"/>
    </row>
    <row r="100" spans="1:9" ht="17.25" customHeight="1">
      <c r="A100" s="37" t="s">
        <v>18</v>
      </c>
      <c r="B100" s="77" t="s">
        <v>65</v>
      </c>
      <c r="C100" s="39" t="s">
        <v>25</v>
      </c>
      <c r="D100" s="39"/>
      <c r="E100" s="68"/>
      <c r="F100" s="39" t="s">
        <v>25</v>
      </c>
      <c r="G100" s="78"/>
      <c r="H100" s="23"/>
      <c r="I100" s="109" t="s">
        <v>72</v>
      </c>
    </row>
    <row r="101" spans="1:9" ht="20.25" customHeight="1">
      <c r="A101" s="20"/>
      <c r="B101" s="21" t="s">
        <v>2</v>
      </c>
      <c r="C101" s="23">
        <v>295876</v>
      </c>
      <c r="D101" s="23">
        <v>295876</v>
      </c>
      <c r="E101" s="23">
        <f aca="true" t="shared" si="15" ref="E101:E109">F101-C101</f>
        <v>0</v>
      </c>
      <c r="F101" s="23">
        <v>295876</v>
      </c>
      <c r="G101" s="41">
        <v>295876</v>
      </c>
      <c r="H101" s="82">
        <v>9200</v>
      </c>
      <c r="I101" s="110"/>
    </row>
    <row r="102" spans="1:9" ht="20.25" customHeight="1">
      <c r="A102" s="20"/>
      <c r="B102" s="21" t="s">
        <v>3</v>
      </c>
      <c r="C102" s="23">
        <v>5544842</v>
      </c>
      <c r="D102" s="23">
        <v>5055002</v>
      </c>
      <c r="E102" s="23">
        <f t="shared" si="15"/>
        <v>168836</v>
      </c>
      <c r="F102" s="23">
        <v>5713678</v>
      </c>
      <c r="G102" s="41">
        <v>5138744.37</v>
      </c>
      <c r="H102" s="23"/>
      <c r="I102" s="110"/>
    </row>
    <row r="103" spans="1:9" ht="20.25" customHeight="1">
      <c r="A103" s="20"/>
      <c r="B103" s="21" t="s">
        <v>24</v>
      </c>
      <c r="C103" s="23">
        <v>26700</v>
      </c>
      <c r="D103" s="23">
        <v>18885</v>
      </c>
      <c r="E103" s="23">
        <f t="shared" si="15"/>
        <v>31516</v>
      </c>
      <c r="F103" s="23">
        <v>58216.24</v>
      </c>
      <c r="G103" s="41">
        <v>17015.5</v>
      </c>
      <c r="H103" s="23"/>
      <c r="I103" s="110"/>
    </row>
    <row r="104" spans="1:9" ht="20.25" customHeight="1">
      <c r="A104" s="20"/>
      <c r="B104" s="21" t="s">
        <v>6</v>
      </c>
      <c r="C104" s="23">
        <v>134490</v>
      </c>
      <c r="D104" s="23">
        <v>56663</v>
      </c>
      <c r="E104" s="23">
        <f t="shared" si="15"/>
        <v>50964</v>
      </c>
      <c r="F104" s="23">
        <v>185454.01</v>
      </c>
      <c r="G104" s="41">
        <v>45344.13</v>
      </c>
      <c r="H104" s="23"/>
      <c r="I104" s="110"/>
    </row>
    <row r="105" spans="1:9" ht="20.25" customHeight="1">
      <c r="A105" s="20"/>
      <c r="B105" s="21" t="s">
        <v>83</v>
      </c>
      <c r="C105" s="23">
        <v>38022</v>
      </c>
      <c r="D105" s="23">
        <v>10799</v>
      </c>
      <c r="E105" s="23">
        <f t="shared" si="15"/>
        <v>48616</v>
      </c>
      <c r="F105" s="23">
        <v>86637.75</v>
      </c>
      <c r="G105" s="41">
        <v>5616.14</v>
      </c>
      <c r="H105" s="23"/>
      <c r="I105" s="110"/>
    </row>
    <row r="106" spans="1:9" ht="20.25" customHeight="1">
      <c r="A106" s="20"/>
      <c r="B106" s="21" t="s">
        <v>8</v>
      </c>
      <c r="C106" s="23">
        <v>167669</v>
      </c>
      <c r="D106" s="23">
        <v>97491</v>
      </c>
      <c r="E106" s="23">
        <f t="shared" si="15"/>
        <v>27635</v>
      </c>
      <c r="F106" s="23">
        <v>195304.24</v>
      </c>
      <c r="G106" s="41">
        <v>80924.4</v>
      </c>
      <c r="H106" s="23"/>
      <c r="I106" s="110"/>
    </row>
    <row r="107" spans="1:9" ht="20.25" customHeight="1">
      <c r="A107" s="20"/>
      <c r="B107" s="21" t="s">
        <v>9</v>
      </c>
      <c r="C107" s="23">
        <v>209746</v>
      </c>
      <c r="D107" s="23">
        <v>3252</v>
      </c>
      <c r="E107" s="23">
        <f t="shared" si="15"/>
        <v>147191</v>
      </c>
      <c r="F107" s="23">
        <v>356936.57</v>
      </c>
      <c r="G107" s="41">
        <v>144826.85</v>
      </c>
      <c r="H107" s="23"/>
      <c r="I107" s="110"/>
    </row>
    <row r="108" spans="1:9" ht="20.25" customHeight="1">
      <c r="A108" s="20"/>
      <c r="B108" s="21" t="s">
        <v>10</v>
      </c>
      <c r="C108" s="23">
        <v>564640</v>
      </c>
      <c r="D108" s="23">
        <v>0</v>
      </c>
      <c r="E108" s="23">
        <f t="shared" si="15"/>
        <v>-123717</v>
      </c>
      <c r="F108" s="23">
        <v>440923.49</v>
      </c>
      <c r="G108" s="41">
        <v>0</v>
      </c>
      <c r="H108" s="23"/>
      <c r="I108" s="110"/>
    </row>
    <row r="109" spans="1:9" ht="20.25" customHeight="1" thickBot="1">
      <c r="A109" s="20"/>
      <c r="B109" s="21" t="s">
        <v>29</v>
      </c>
      <c r="C109" s="23">
        <v>7500</v>
      </c>
      <c r="D109" s="23">
        <v>0</v>
      </c>
      <c r="E109" s="23">
        <f t="shared" si="15"/>
        <v>0</v>
      </c>
      <c r="F109" s="23">
        <v>7500</v>
      </c>
      <c r="G109" s="41">
        <v>0</v>
      </c>
      <c r="H109" s="23"/>
      <c r="I109" s="111"/>
    </row>
    <row r="110" spans="1:9" s="3" customFormat="1" ht="14.25" customHeight="1" thickBot="1">
      <c r="A110" s="29"/>
      <c r="B110" s="69" t="s">
        <v>33</v>
      </c>
      <c r="C110" s="32">
        <f aca="true" t="shared" si="16" ref="C110:H110">SUM(C100:C109)</f>
        <v>6989485</v>
      </c>
      <c r="D110" s="32">
        <f t="shared" si="16"/>
        <v>5537968</v>
      </c>
      <c r="E110" s="32">
        <f t="shared" si="16"/>
        <v>351041</v>
      </c>
      <c r="F110" s="32">
        <f>SUM(F100:F109)</f>
        <v>7340526</v>
      </c>
      <c r="G110" s="32">
        <f>SUM(G100:G109)</f>
        <v>5728347</v>
      </c>
      <c r="H110" s="32">
        <f t="shared" si="16"/>
        <v>9200</v>
      </c>
      <c r="I110" s="55"/>
    </row>
    <row r="111" spans="1:9" s="3" customFormat="1" ht="21" customHeight="1" thickBot="1">
      <c r="A111" s="15"/>
      <c r="B111" s="72" t="s">
        <v>41</v>
      </c>
      <c r="C111" s="48">
        <f aca="true" t="shared" si="17" ref="C111:H111">C76+C87+C99+C110</f>
        <v>17205419</v>
      </c>
      <c r="D111" s="48">
        <f t="shared" si="17"/>
        <v>10798535</v>
      </c>
      <c r="E111" s="48">
        <f t="shared" si="17"/>
        <v>821421</v>
      </c>
      <c r="F111" s="48">
        <f t="shared" si="17"/>
        <v>18026840</v>
      </c>
      <c r="G111" s="48">
        <f t="shared" si="17"/>
        <v>11213885</v>
      </c>
      <c r="H111" s="48">
        <f t="shared" si="17"/>
        <v>96635</v>
      </c>
      <c r="I111" s="57"/>
    </row>
    <row r="112" spans="1:9" s="3" customFormat="1" ht="15" customHeight="1">
      <c r="A112" s="15" t="s">
        <v>19</v>
      </c>
      <c r="B112" s="71" t="s">
        <v>27</v>
      </c>
      <c r="C112" s="50"/>
      <c r="D112" s="58"/>
      <c r="E112" s="59"/>
      <c r="F112" s="50"/>
      <c r="G112" s="58"/>
      <c r="H112" s="51"/>
      <c r="I112" s="104" t="s">
        <v>86</v>
      </c>
    </row>
    <row r="113" spans="1:9" s="3" customFormat="1" ht="13.5" customHeight="1">
      <c r="A113" s="37"/>
      <c r="B113" s="49" t="s">
        <v>3</v>
      </c>
      <c r="C113" s="23">
        <v>185371</v>
      </c>
      <c r="D113" s="23">
        <v>118260</v>
      </c>
      <c r="E113" s="23">
        <f aca="true" t="shared" si="18" ref="E113:E121">F113-C113</f>
        <v>0</v>
      </c>
      <c r="F113" s="23">
        <v>185371</v>
      </c>
      <c r="G113" s="23">
        <v>114711</v>
      </c>
      <c r="H113" s="24">
        <v>553</v>
      </c>
      <c r="I113" s="89"/>
    </row>
    <row r="114" spans="1:9" s="3" customFormat="1" ht="17.25" customHeight="1">
      <c r="A114" s="37"/>
      <c r="B114" s="49" t="s">
        <v>5</v>
      </c>
      <c r="C114" s="23">
        <v>6432458</v>
      </c>
      <c r="D114" s="23">
        <v>5747130</v>
      </c>
      <c r="E114" s="23">
        <f t="shared" si="18"/>
        <v>809876</v>
      </c>
      <c r="F114" s="23">
        <v>7242334</v>
      </c>
      <c r="G114" s="23">
        <v>6262283</v>
      </c>
      <c r="H114" s="24"/>
      <c r="I114" s="89"/>
    </row>
    <row r="115" spans="1:9" s="3" customFormat="1" ht="24" customHeight="1">
      <c r="A115" s="37"/>
      <c r="B115" s="49" t="s">
        <v>24</v>
      </c>
      <c r="C115" s="23">
        <v>3503</v>
      </c>
      <c r="D115" s="23">
        <v>1162</v>
      </c>
      <c r="E115" s="23">
        <f t="shared" si="18"/>
        <v>0</v>
      </c>
      <c r="F115" s="23">
        <v>3503</v>
      </c>
      <c r="G115" s="23">
        <v>917</v>
      </c>
      <c r="H115" s="24"/>
      <c r="I115" s="89"/>
    </row>
    <row r="116" spans="1:9" s="3" customFormat="1" ht="17.25" customHeight="1">
      <c r="A116" s="37"/>
      <c r="B116" s="49" t="s">
        <v>6</v>
      </c>
      <c r="C116" s="23">
        <v>36841</v>
      </c>
      <c r="D116" s="23">
        <v>1549</v>
      </c>
      <c r="E116" s="23">
        <f t="shared" si="18"/>
        <v>369</v>
      </c>
      <c r="F116" s="23">
        <v>37210</v>
      </c>
      <c r="G116" s="23">
        <v>0</v>
      </c>
      <c r="H116" s="24"/>
      <c r="I116" s="89"/>
    </row>
    <row r="117" spans="1:9" s="3" customFormat="1" ht="23.25" customHeight="1">
      <c r="A117" s="37"/>
      <c r="B117" s="49" t="s">
        <v>7</v>
      </c>
      <c r="C117" s="23">
        <v>56535</v>
      </c>
      <c r="D117" s="23">
        <v>16396</v>
      </c>
      <c r="E117" s="23">
        <f t="shared" si="18"/>
        <v>8000</v>
      </c>
      <c r="F117" s="23">
        <v>64535</v>
      </c>
      <c r="G117" s="23">
        <v>15703</v>
      </c>
      <c r="H117" s="24"/>
      <c r="I117" s="89"/>
    </row>
    <row r="118" spans="1:9" s="3" customFormat="1" ht="17.25" customHeight="1">
      <c r="A118" s="37"/>
      <c r="B118" s="49" t="s">
        <v>8</v>
      </c>
      <c r="C118" s="23">
        <v>21930</v>
      </c>
      <c r="D118" s="23">
        <v>0</v>
      </c>
      <c r="E118" s="23">
        <f t="shared" si="18"/>
        <v>0</v>
      </c>
      <c r="F118" s="23">
        <v>21930</v>
      </c>
      <c r="G118" s="23">
        <v>0</v>
      </c>
      <c r="H118" s="24"/>
      <c r="I118" s="89"/>
    </row>
    <row r="119" spans="1:9" s="3" customFormat="1" ht="25.5" customHeight="1">
      <c r="A119" s="37"/>
      <c r="B119" s="49" t="s">
        <v>9</v>
      </c>
      <c r="C119" s="23">
        <v>136067</v>
      </c>
      <c r="D119" s="23">
        <v>24650</v>
      </c>
      <c r="E119" s="23">
        <f t="shared" si="18"/>
        <v>36181</v>
      </c>
      <c r="F119" s="23">
        <v>172248</v>
      </c>
      <c r="G119" s="23">
        <v>53960</v>
      </c>
      <c r="H119" s="24"/>
      <c r="I119" s="89"/>
    </row>
    <row r="120" spans="1:9" s="3" customFormat="1" ht="30.75" customHeight="1">
      <c r="A120" s="37"/>
      <c r="B120" s="49" t="s">
        <v>10</v>
      </c>
      <c r="C120" s="23">
        <v>44228</v>
      </c>
      <c r="D120" s="23">
        <v>2287</v>
      </c>
      <c r="E120" s="23">
        <f t="shared" si="18"/>
        <v>-122</v>
      </c>
      <c r="F120" s="23">
        <v>44106</v>
      </c>
      <c r="G120" s="23">
        <v>1519</v>
      </c>
      <c r="H120" s="24"/>
      <c r="I120" s="89"/>
    </row>
    <row r="121" spans="1:9" s="3" customFormat="1" ht="17.25" customHeight="1" thickBot="1">
      <c r="A121" s="43"/>
      <c r="B121" s="26" t="s">
        <v>29</v>
      </c>
      <c r="C121" s="27">
        <v>11345</v>
      </c>
      <c r="D121" s="27">
        <v>0</v>
      </c>
      <c r="E121" s="23">
        <f t="shared" si="18"/>
        <v>0</v>
      </c>
      <c r="F121" s="23">
        <v>11345</v>
      </c>
      <c r="G121" s="23">
        <v>0</v>
      </c>
      <c r="H121" s="28"/>
      <c r="I121" s="103"/>
    </row>
    <row r="122" spans="1:9" s="3" customFormat="1" ht="21" customHeight="1" thickBot="1">
      <c r="A122" s="29"/>
      <c r="B122" s="69" t="s">
        <v>33</v>
      </c>
      <c r="C122" s="32">
        <f aca="true" t="shared" si="19" ref="C122:H122">SUM(C112:C121)</f>
        <v>6928278</v>
      </c>
      <c r="D122" s="32">
        <f t="shared" si="19"/>
        <v>5911434</v>
      </c>
      <c r="E122" s="32">
        <f t="shared" si="19"/>
        <v>854304</v>
      </c>
      <c r="F122" s="32">
        <f t="shared" si="19"/>
        <v>7782582</v>
      </c>
      <c r="G122" s="32">
        <f t="shared" si="19"/>
        <v>6449093</v>
      </c>
      <c r="H122" s="32">
        <f t="shared" si="19"/>
        <v>553</v>
      </c>
      <c r="I122" s="33"/>
    </row>
    <row r="123" spans="1:9" s="3" customFormat="1" ht="30" customHeight="1">
      <c r="A123" s="15" t="s">
        <v>20</v>
      </c>
      <c r="B123" s="70" t="s">
        <v>42</v>
      </c>
      <c r="C123" s="50"/>
      <c r="D123" s="50"/>
      <c r="E123" s="48"/>
      <c r="F123" s="50"/>
      <c r="G123" s="50"/>
      <c r="H123" s="51"/>
      <c r="I123" s="104" t="s">
        <v>81</v>
      </c>
    </row>
    <row r="124" spans="1:9" s="3" customFormat="1" ht="24" customHeight="1">
      <c r="A124" s="37"/>
      <c r="B124" s="21" t="s">
        <v>3</v>
      </c>
      <c r="C124" s="23">
        <v>1161298</v>
      </c>
      <c r="D124" s="23">
        <v>1083573</v>
      </c>
      <c r="E124" s="23">
        <f>F124-C124</f>
        <v>0</v>
      </c>
      <c r="F124" s="23">
        <v>1161297.56</v>
      </c>
      <c r="G124" s="23">
        <v>1054540.55</v>
      </c>
      <c r="H124" s="24"/>
      <c r="I124" s="89"/>
    </row>
    <row r="125" spans="1:9" s="3" customFormat="1" ht="24" customHeight="1">
      <c r="A125" s="37"/>
      <c r="B125" s="21" t="s">
        <v>6</v>
      </c>
      <c r="C125" s="23">
        <v>5354</v>
      </c>
      <c r="D125" s="23">
        <v>1311</v>
      </c>
      <c r="E125" s="23">
        <f>F125-C125</f>
        <v>4500</v>
      </c>
      <c r="F125" s="23">
        <v>9854.08</v>
      </c>
      <c r="G125" s="23">
        <v>3899.23</v>
      </c>
      <c r="H125" s="24"/>
      <c r="I125" s="89"/>
    </row>
    <row r="126" spans="1:9" s="3" customFormat="1" ht="24" customHeight="1">
      <c r="A126" s="37"/>
      <c r="B126" s="21" t="s">
        <v>10</v>
      </c>
      <c r="C126" s="23">
        <v>52836</v>
      </c>
      <c r="D126" s="23">
        <v>0</v>
      </c>
      <c r="E126" s="23">
        <f>F126-C126</f>
        <v>27889</v>
      </c>
      <c r="F126" s="23">
        <v>80725.05</v>
      </c>
      <c r="G126" s="23">
        <v>6142.7</v>
      </c>
      <c r="H126" s="24"/>
      <c r="I126" s="89"/>
    </row>
    <row r="127" spans="1:9" s="3" customFormat="1" ht="24" customHeight="1" thickBot="1">
      <c r="A127" s="43"/>
      <c r="B127" s="26" t="s">
        <v>29</v>
      </c>
      <c r="C127" s="27">
        <v>3329</v>
      </c>
      <c r="D127" s="27">
        <v>0</v>
      </c>
      <c r="E127" s="23">
        <f>F127-C127</f>
        <v>4896</v>
      </c>
      <c r="F127" s="27">
        <v>8225.26</v>
      </c>
      <c r="G127" s="27">
        <v>0</v>
      </c>
      <c r="H127" s="28"/>
      <c r="I127" s="103"/>
    </row>
    <row r="128" spans="1:9" s="3" customFormat="1" ht="32.25" customHeight="1" thickBot="1">
      <c r="A128" s="29"/>
      <c r="B128" s="69" t="s">
        <v>33</v>
      </c>
      <c r="C128" s="32">
        <f aca="true" t="shared" si="20" ref="C128:H128">SUM(C123:C127)</f>
        <v>1222817</v>
      </c>
      <c r="D128" s="32">
        <f t="shared" si="20"/>
        <v>1084884</v>
      </c>
      <c r="E128" s="32">
        <f t="shared" si="20"/>
        <v>37285</v>
      </c>
      <c r="F128" s="32">
        <f t="shared" si="20"/>
        <v>1260102</v>
      </c>
      <c r="G128" s="32">
        <f t="shared" si="20"/>
        <v>1064582</v>
      </c>
      <c r="H128" s="32">
        <f t="shared" si="20"/>
        <v>0</v>
      </c>
      <c r="I128" s="47"/>
    </row>
    <row r="129" spans="1:9" s="3" customFormat="1" ht="45.75" customHeight="1">
      <c r="A129" s="15" t="s">
        <v>22</v>
      </c>
      <c r="B129" s="70" t="s">
        <v>23</v>
      </c>
      <c r="C129" s="50"/>
      <c r="D129" s="50"/>
      <c r="E129" s="48"/>
      <c r="F129" s="50"/>
      <c r="G129" s="50"/>
      <c r="H129" s="51"/>
      <c r="I129" s="106" t="s">
        <v>82</v>
      </c>
    </row>
    <row r="130" spans="1:9" s="3" customFormat="1" ht="30.75" customHeight="1">
      <c r="A130" s="37"/>
      <c r="B130" s="21" t="s">
        <v>6</v>
      </c>
      <c r="C130" s="23">
        <v>73179</v>
      </c>
      <c r="D130" s="23">
        <v>21286</v>
      </c>
      <c r="E130" s="23">
        <f>F130-C130</f>
        <v>12074</v>
      </c>
      <c r="F130" s="23">
        <v>85253</v>
      </c>
      <c r="G130" s="23">
        <v>26746</v>
      </c>
      <c r="H130" s="24"/>
      <c r="I130" s="107"/>
    </row>
    <row r="131" spans="1:9" s="3" customFormat="1" ht="30.75" customHeight="1">
      <c r="A131" s="37"/>
      <c r="B131" s="21" t="s">
        <v>47</v>
      </c>
      <c r="C131" s="23">
        <v>5922</v>
      </c>
      <c r="D131" s="23">
        <v>0</v>
      </c>
      <c r="E131" s="23">
        <f>F131-C131</f>
        <v>1796</v>
      </c>
      <c r="F131" s="23">
        <v>7718</v>
      </c>
      <c r="G131" s="23">
        <v>0</v>
      </c>
      <c r="H131" s="24"/>
      <c r="I131" s="107"/>
    </row>
    <row r="132" spans="1:9" s="3" customFormat="1" ht="30.75" customHeight="1">
      <c r="A132" s="37"/>
      <c r="B132" s="21" t="s">
        <v>9</v>
      </c>
      <c r="C132" s="23">
        <v>0</v>
      </c>
      <c r="D132" s="23">
        <v>0</v>
      </c>
      <c r="E132" s="23">
        <f>F132-C132</f>
        <v>0</v>
      </c>
      <c r="F132" s="23">
        <v>0</v>
      </c>
      <c r="G132" s="23">
        <v>0</v>
      </c>
      <c r="H132" s="24"/>
      <c r="I132" s="107"/>
    </row>
    <row r="133" spans="1:9" s="3" customFormat="1" ht="30.75" customHeight="1">
      <c r="A133" s="37"/>
      <c r="B133" s="21" t="s">
        <v>10</v>
      </c>
      <c r="C133" s="23">
        <v>60326</v>
      </c>
      <c r="D133" s="23">
        <v>8551</v>
      </c>
      <c r="E133" s="23">
        <f>F133-C133</f>
        <v>23437</v>
      </c>
      <c r="F133" s="23">
        <v>83763</v>
      </c>
      <c r="G133" s="23">
        <v>6599</v>
      </c>
      <c r="H133" s="24"/>
      <c r="I133" s="107"/>
    </row>
    <row r="134" spans="1:9" s="3" customFormat="1" ht="30.75" customHeight="1" thickBot="1">
      <c r="A134" s="43"/>
      <c r="B134" s="26" t="s">
        <v>29</v>
      </c>
      <c r="C134" s="27">
        <v>19256</v>
      </c>
      <c r="D134" s="27">
        <v>2894</v>
      </c>
      <c r="E134" s="23">
        <f>F134-C134</f>
        <v>4523</v>
      </c>
      <c r="F134" s="27">
        <v>23779</v>
      </c>
      <c r="G134" s="27">
        <v>1796</v>
      </c>
      <c r="H134" s="28"/>
      <c r="I134" s="108"/>
    </row>
    <row r="135" spans="1:9" s="3" customFormat="1" ht="35.25" customHeight="1" thickBot="1">
      <c r="A135" s="29"/>
      <c r="B135" s="69" t="s">
        <v>33</v>
      </c>
      <c r="C135" s="60">
        <f aca="true" t="shared" si="21" ref="C135:H135">SUM(C129:C134)</f>
        <v>158683</v>
      </c>
      <c r="D135" s="60">
        <f t="shared" si="21"/>
        <v>32731</v>
      </c>
      <c r="E135" s="60">
        <f t="shared" si="21"/>
        <v>41830</v>
      </c>
      <c r="F135" s="60">
        <f t="shared" si="21"/>
        <v>200513</v>
      </c>
      <c r="G135" s="60">
        <f t="shared" si="21"/>
        <v>35141</v>
      </c>
      <c r="H135" s="60">
        <f t="shared" si="21"/>
        <v>0</v>
      </c>
      <c r="I135" s="47"/>
    </row>
    <row r="136" spans="1:9" ht="39" customHeight="1">
      <c r="A136" s="15" t="s">
        <v>30</v>
      </c>
      <c r="B136" s="72" t="s">
        <v>32</v>
      </c>
      <c r="C136" s="35"/>
      <c r="D136" s="35"/>
      <c r="E136" s="48"/>
      <c r="F136" s="35"/>
      <c r="G136" s="35"/>
      <c r="H136" s="46"/>
      <c r="I136" s="104" t="s">
        <v>84</v>
      </c>
    </row>
    <row r="137" spans="1:9" ht="29.25" customHeight="1">
      <c r="A137" s="20"/>
      <c r="B137" s="49" t="s">
        <v>2</v>
      </c>
      <c r="C137" s="23">
        <v>165000</v>
      </c>
      <c r="D137" s="23">
        <v>165000</v>
      </c>
      <c r="E137" s="23">
        <f aca="true" t="shared" si="22" ref="E137:E143">F137-C137</f>
        <v>0</v>
      </c>
      <c r="F137" s="23">
        <v>165000</v>
      </c>
      <c r="G137" s="23">
        <v>165000</v>
      </c>
      <c r="H137" s="24"/>
      <c r="I137" s="89"/>
    </row>
    <row r="138" spans="1:9" ht="29.25" customHeight="1">
      <c r="A138" s="20"/>
      <c r="B138" s="49" t="s">
        <v>3</v>
      </c>
      <c r="C138" s="23">
        <v>671810</v>
      </c>
      <c r="D138" s="23">
        <v>521299</v>
      </c>
      <c r="E138" s="23">
        <f t="shared" si="22"/>
        <v>-67615</v>
      </c>
      <c r="F138" s="23">
        <v>604195</v>
      </c>
      <c r="G138" s="23">
        <v>458655</v>
      </c>
      <c r="H138" s="61"/>
      <c r="I138" s="89"/>
    </row>
    <row r="139" spans="1:9" ht="29.25" customHeight="1">
      <c r="A139" s="20"/>
      <c r="B139" s="49" t="s">
        <v>24</v>
      </c>
      <c r="C139" s="23">
        <v>21473</v>
      </c>
      <c r="D139" s="23">
        <v>19719</v>
      </c>
      <c r="E139" s="23">
        <f t="shared" si="22"/>
        <v>0</v>
      </c>
      <c r="F139" s="23">
        <v>21473</v>
      </c>
      <c r="G139" s="23">
        <v>18216</v>
      </c>
      <c r="H139" s="24"/>
      <c r="I139" s="89"/>
    </row>
    <row r="140" spans="1:9" ht="29.25" customHeight="1">
      <c r="A140" s="20"/>
      <c r="B140" s="49" t="s">
        <v>6</v>
      </c>
      <c r="C140" s="23">
        <v>0</v>
      </c>
      <c r="D140" s="23">
        <v>0</v>
      </c>
      <c r="E140" s="23">
        <f t="shared" si="22"/>
        <v>4500</v>
      </c>
      <c r="F140" s="23">
        <v>4500</v>
      </c>
      <c r="G140" s="23">
        <v>4500</v>
      </c>
      <c r="H140" s="24"/>
      <c r="I140" s="89"/>
    </row>
    <row r="141" spans="1:9" ht="29.25" customHeight="1">
      <c r="A141" s="20"/>
      <c r="B141" s="49" t="s">
        <v>9</v>
      </c>
      <c r="C141" s="23">
        <v>79758</v>
      </c>
      <c r="D141" s="23">
        <v>31903</v>
      </c>
      <c r="E141" s="23">
        <f t="shared" si="22"/>
        <v>0</v>
      </c>
      <c r="F141" s="23">
        <v>79758</v>
      </c>
      <c r="G141" s="23">
        <v>15952</v>
      </c>
      <c r="H141" s="24"/>
      <c r="I141" s="89"/>
    </row>
    <row r="142" spans="1:9" ht="29.25" customHeight="1">
      <c r="A142" s="20"/>
      <c r="B142" s="49" t="s">
        <v>10</v>
      </c>
      <c r="C142" s="23">
        <v>218134</v>
      </c>
      <c r="D142" s="23">
        <v>3230</v>
      </c>
      <c r="E142" s="23">
        <f t="shared" si="22"/>
        <v>1528</v>
      </c>
      <c r="F142" s="23">
        <v>219662</v>
      </c>
      <c r="G142" s="23">
        <v>1914</v>
      </c>
      <c r="H142" s="24"/>
      <c r="I142" s="89"/>
    </row>
    <row r="143" spans="1:9" ht="29.25" customHeight="1" thickBot="1">
      <c r="A143" s="25"/>
      <c r="B143" s="26" t="s">
        <v>29</v>
      </c>
      <c r="C143" s="27">
        <v>6746</v>
      </c>
      <c r="D143" s="27">
        <v>0</v>
      </c>
      <c r="E143" s="23">
        <f t="shared" si="22"/>
        <v>0</v>
      </c>
      <c r="F143" s="27">
        <v>6746</v>
      </c>
      <c r="G143" s="27">
        <v>0</v>
      </c>
      <c r="H143" s="28"/>
      <c r="I143" s="89"/>
    </row>
    <row r="144" spans="1:9" s="3" customFormat="1" ht="36" customHeight="1" thickBot="1">
      <c r="A144" s="29"/>
      <c r="B144" s="69" t="s">
        <v>33</v>
      </c>
      <c r="C144" s="31">
        <f aca="true" t="shared" si="23" ref="C144:H144">SUM(C137:C143)</f>
        <v>1162921</v>
      </c>
      <c r="D144" s="31">
        <f t="shared" si="23"/>
        <v>741151</v>
      </c>
      <c r="E144" s="31">
        <f t="shared" si="23"/>
        <v>-61587</v>
      </c>
      <c r="F144" s="31">
        <f t="shared" si="23"/>
        <v>1101334</v>
      </c>
      <c r="G144" s="31">
        <f t="shared" si="23"/>
        <v>664237</v>
      </c>
      <c r="H144" s="31">
        <f t="shared" si="23"/>
        <v>0</v>
      </c>
      <c r="I144" s="47"/>
    </row>
    <row r="145" spans="1:9" s="76" customFormat="1" ht="51.75" customHeight="1">
      <c r="A145" s="79" t="s">
        <v>31</v>
      </c>
      <c r="B145" s="72" t="s">
        <v>28</v>
      </c>
      <c r="C145" s="73"/>
      <c r="D145" s="73"/>
      <c r="E145" s="74"/>
      <c r="F145" s="73"/>
      <c r="G145" s="73"/>
      <c r="H145" s="75">
        <v>7410</v>
      </c>
      <c r="I145" s="105" t="s">
        <v>87</v>
      </c>
    </row>
    <row r="146" spans="1:9" s="6" customFormat="1" ht="26.25" customHeight="1">
      <c r="A146" s="20"/>
      <c r="B146" s="49" t="s">
        <v>56</v>
      </c>
      <c r="C146" s="23">
        <v>648</v>
      </c>
      <c r="D146" s="23">
        <v>648</v>
      </c>
      <c r="E146" s="23">
        <f aca="true" t="shared" si="24" ref="E146:E151">F146-C146</f>
        <v>0</v>
      </c>
      <c r="F146" s="23">
        <v>648</v>
      </c>
      <c r="G146" s="23">
        <v>648</v>
      </c>
      <c r="H146" s="24"/>
      <c r="I146" s="89"/>
    </row>
    <row r="147" spans="1:9" s="6" customFormat="1" ht="26.25" customHeight="1">
      <c r="A147" s="20"/>
      <c r="B147" s="49" t="s">
        <v>6</v>
      </c>
      <c r="C147" s="23">
        <v>403289</v>
      </c>
      <c r="D147" s="23">
        <v>127989</v>
      </c>
      <c r="E147" s="23">
        <f t="shared" si="24"/>
        <v>175294</v>
      </c>
      <c r="F147" s="23">
        <v>578583</v>
      </c>
      <c r="G147" s="23">
        <v>267996</v>
      </c>
      <c r="H147" s="24"/>
      <c r="I147" s="89"/>
    </row>
    <row r="148" spans="1:9" s="6" customFormat="1" ht="26.25" customHeight="1">
      <c r="A148" s="20"/>
      <c r="B148" s="49" t="s">
        <v>8</v>
      </c>
      <c r="C148" s="23">
        <v>46168</v>
      </c>
      <c r="D148" s="23">
        <v>21303</v>
      </c>
      <c r="E148" s="23">
        <f t="shared" si="24"/>
        <v>4891</v>
      </c>
      <c r="F148" s="23">
        <v>51059</v>
      </c>
      <c r="G148" s="23">
        <v>21900</v>
      </c>
      <c r="H148" s="24"/>
      <c r="I148" s="89"/>
    </row>
    <row r="149" spans="1:9" s="6" customFormat="1" ht="26.25" customHeight="1">
      <c r="A149" s="20"/>
      <c r="B149" s="49" t="s">
        <v>9</v>
      </c>
      <c r="C149" s="23">
        <v>24293</v>
      </c>
      <c r="D149" s="23">
        <v>0</v>
      </c>
      <c r="E149" s="23">
        <f t="shared" si="24"/>
        <v>19472</v>
      </c>
      <c r="F149" s="23">
        <v>43765</v>
      </c>
      <c r="G149" s="23">
        <v>37200</v>
      </c>
      <c r="H149" s="24"/>
      <c r="I149" s="89"/>
    </row>
    <row r="150" spans="1:9" s="6" customFormat="1" ht="26.25" customHeight="1">
      <c r="A150" s="20"/>
      <c r="B150" s="49" t="s">
        <v>10</v>
      </c>
      <c r="C150" s="23">
        <v>200386</v>
      </c>
      <c r="D150" s="23">
        <v>8720</v>
      </c>
      <c r="E150" s="23">
        <f t="shared" si="24"/>
        <v>51149</v>
      </c>
      <c r="F150" s="23">
        <v>251535</v>
      </c>
      <c r="G150" s="23">
        <v>3705</v>
      </c>
      <c r="H150" s="24"/>
      <c r="I150" s="89"/>
    </row>
    <row r="151" spans="1:9" s="6" customFormat="1" ht="32.25" customHeight="1" thickBot="1">
      <c r="A151" s="25"/>
      <c r="B151" s="26" t="s">
        <v>29</v>
      </c>
      <c r="C151" s="27">
        <v>19792</v>
      </c>
      <c r="D151" s="27">
        <v>6627</v>
      </c>
      <c r="E151" s="23">
        <f t="shared" si="24"/>
        <v>53000</v>
      </c>
      <c r="F151" s="27">
        <v>72792</v>
      </c>
      <c r="G151" s="27">
        <v>56455</v>
      </c>
      <c r="H151" s="28"/>
      <c r="I151" s="89"/>
    </row>
    <row r="152" spans="1:9" s="3" customFormat="1" ht="32.25" customHeight="1" thickBot="1">
      <c r="A152" s="29"/>
      <c r="B152" s="69" t="s">
        <v>33</v>
      </c>
      <c r="C152" s="31">
        <f>SUM(C146:C151)</f>
        <v>694576</v>
      </c>
      <c r="D152" s="60">
        <f>SUM(D146:D151)</f>
        <v>165287</v>
      </c>
      <c r="E152" s="31">
        <f>SUM(E146:E151)</f>
        <v>303806</v>
      </c>
      <c r="F152" s="31">
        <f>SUM(F146:F151)</f>
        <v>998382</v>
      </c>
      <c r="G152" s="60">
        <f>SUM(G146:G151)</f>
        <v>387904</v>
      </c>
      <c r="H152" s="60">
        <f>H145</f>
        <v>7410</v>
      </c>
      <c r="I152" s="47"/>
    </row>
    <row r="153" spans="1:9" ht="45.75" customHeight="1">
      <c r="A153" s="15" t="s">
        <v>49</v>
      </c>
      <c r="B153" s="56" t="s">
        <v>50</v>
      </c>
      <c r="C153" s="34"/>
      <c r="D153" s="34"/>
      <c r="E153" s="48"/>
      <c r="F153" s="34"/>
      <c r="G153" s="34"/>
      <c r="H153" s="46"/>
      <c r="I153" s="102" t="s">
        <v>68</v>
      </c>
    </row>
    <row r="154" spans="1:9" ht="21" customHeight="1">
      <c r="A154" s="20"/>
      <c r="B154" s="49" t="s">
        <v>2</v>
      </c>
      <c r="C154" s="23"/>
      <c r="D154" s="23"/>
      <c r="E154" s="23"/>
      <c r="F154" s="23"/>
      <c r="G154" s="23"/>
      <c r="H154" s="24"/>
      <c r="I154" s="89"/>
    </row>
    <row r="155" spans="1:9" ht="21" customHeight="1">
      <c r="A155" s="20"/>
      <c r="B155" s="49" t="s">
        <v>6</v>
      </c>
      <c r="C155" s="23">
        <v>12177</v>
      </c>
      <c r="D155" s="23">
        <v>6104</v>
      </c>
      <c r="E155" s="23">
        <f>F155-C155</f>
        <v>6954</v>
      </c>
      <c r="F155" s="23">
        <v>19131</v>
      </c>
      <c r="G155" s="23">
        <v>2451</v>
      </c>
      <c r="H155" s="24"/>
      <c r="I155" s="89"/>
    </row>
    <row r="156" spans="1:9" ht="21" customHeight="1">
      <c r="A156" s="20"/>
      <c r="B156" s="49" t="s">
        <v>8</v>
      </c>
      <c r="C156" s="23">
        <v>1137</v>
      </c>
      <c r="D156" s="23"/>
      <c r="E156" s="23">
        <f>F156-C156</f>
        <v>0</v>
      </c>
      <c r="F156" s="23">
        <v>1137</v>
      </c>
      <c r="G156" s="23"/>
      <c r="H156" s="24"/>
      <c r="I156" s="89"/>
    </row>
    <row r="157" spans="1:9" ht="21" customHeight="1">
      <c r="A157" s="20"/>
      <c r="B157" s="49" t="s">
        <v>9</v>
      </c>
      <c r="C157" s="23">
        <v>26120</v>
      </c>
      <c r="D157" s="23">
        <v>26120</v>
      </c>
      <c r="E157" s="23">
        <f>F157-C157</f>
        <v>0</v>
      </c>
      <c r="F157" s="23">
        <v>26120</v>
      </c>
      <c r="G157" s="23">
        <v>20896</v>
      </c>
      <c r="H157" s="24"/>
      <c r="I157" s="89"/>
    </row>
    <row r="158" spans="1:9" ht="21" customHeight="1">
      <c r="A158" s="20"/>
      <c r="B158" s="49" t="s">
        <v>10</v>
      </c>
      <c r="C158" s="23">
        <v>21707</v>
      </c>
      <c r="D158" s="23">
        <v>2806</v>
      </c>
      <c r="E158" s="23">
        <f>F158-C158</f>
        <v>0</v>
      </c>
      <c r="F158" s="23">
        <v>21707</v>
      </c>
      <c r="G158" s="23">
        <v>2115</v>
      </c>
      <c r="H158" s="24"/>
      <c r="I158" s="89"/>
    </row>
    <row r="159" spans="1:9" ht="21" customHeight="1" thickBot="1">
      <c r="A159" s="25"/>
      <c r="B159" s="26" t="s">
        <v>29</v>
      </c>
      <c r="C159" s="27">
        <v>1823</v>
      </c>
      <c r="D159" s="27">
        <v>296</v>
      </c>
      <c r="E159" s="23">
        <f>F159-C159</f>
        <v>0</v>
      </c>
      <c r="F159" s="27">
        <v>1823</v>
      </c>
      <c r="G159" s="27">
        <v>169</v>
      </c>
      <c r="H159" s="28"/>
      <c r="I159" s="89"/>
    </row>
    <row r="160" spans="1:9" ht="21" customHeight="1" thickBot="1">
      <c r="A160" s="29"/>
      <c r="B160" s="69" t="s">
        <v>33</v>
      </c>
      <c r="C160" s="31">
        <f aca="true" t="shared" si="25" ref="C160:H160">SUM(C154:C159)</f>
        <v>62964</v>
      </c>
      <c r="D160" s="31">
        <f t="shared" si="25"/>
        <v>35326</v>
      </c>
      <c r="E160" s="31">
        <f t="shared" si="25"/>
        <v>6954</v>
      </c>
      <c r="F160" s="31">
        <f t="shared" si="25"/>
        <v>69918</v>
      </c>
      <c r="G160" s="31">
        <f t="shared" si="25"/>
        <v>25631</v>
      </c>
      <c r="H160" s="60">
        <f t="shared" si="25"/>
        <v>0</v>
      </c>
      <c r="I160" s="47"/>
    </row>
    <row r="161" spans="1:9" s="9" customFormat="1" ht="21" customHeight="1" thickBot="1">
      <c r="A161" s="29"/>
      <c r="B161" s="30" t="s">
        <v>34</v>
      </c>
      <c r="C161" s="31">
        <f>C11+C26+C31+C39+C48+C52+C64+C76+C87+C99+C110+C122+C128+C135+C144+C152+C160</f>
        <v>50524512</v>
      </c>
      <c r="D161" s="31">
        <f>D11+D26+D31+D39+D48+D52+D64+D76+D87+D99+D110+D122+D128+D135+D144+D152+D160</f>
        <v>31606909</v>
      </c>
      <c r="E161" s="31">
        <f>E11+E26+E31+E39+E48+E52+E64+E76+E87+E99+E110+E122+E128+E135+E144+E152+E160</f>
        <v>4031835</v>
      </c>
      <c r="F161" s="31">
        <f>F11+F26+F31+F39+F48+F52+F64+F76+F87+F99+F110+F122+F128+F135+F144+F152+F160</f>
        <v>54556346</v>
      </c>
      <c r="G161" s="31">
        <f>G11+G26+G31+G39+G48+G52+G64+G76+G87+G99+G110+G122+G128+G135+G144+G152+G160</f>
        <v>33425897</v>
      </c>
      <c r="H161" s="31">
        <f>H11+H26+H31+H65+H111+H122+H128+H135+H144+H152+H160</f>
        <v>630193</v>
      </c>
      <c r="I161" s="62"/>
    </row>
    <row r="162" spans="3:7" ht="12.75">
      <c r="C162" s="64"/>
      <c r="D162" s="64"/>
      <c r="E162" s="64"/>
      <c r="F162" s="64"/>
      <c r="G162" s="64"/>
    </row>
    <row r="163" spans="3:7" ht="12.75">
      <c r="C163" s="64"/>
      <c r="D163" s="64"/>
      <c r="E163" s="64"/>
      <c r="F163" s="64"/>
      <c r="G163" s="64"/>
    </row>
    <row r="164" spans="3:7" ht="12.75">
      <c r="C164" s="64"/>
      <c r="D164" s="64"/>
      <c r="E164" s="64"/>
      <c r="F164" s="64"/>
      <c r="G164" s="64"/>
    </row>
    <row r="165" spans="3:7" ht="12.75">
      <c r="C165" s="64"/>
      <c r="D165" s="64"/>
      <c r="E165" s="64"/>
      <c r="F165" s="64"/>
      <c r="G165" s="64"/>
    </row>
    <row r="166" spans="3:7" ht="12.75">
      <c r="C166" s="64"/>
      <c r="D166" s="64"/>
      <c r="E166" s="64"/>
      <c r="F166" s="64"/>
      <c r="G166" s="64"/>
    </row>
    <row r="167" spans="3:7" ht="12.75">
      <c r="C167" s="64"/>
      <c r="D167" s="64"/>
      <c r="E167" s="64"/>
      <c r="F167" s="64"/>
      <c r="G167" s="64"/>
    </row>
    <row r="168" spans="3:7" ht="12.75">
      <c r="C168" s="64"/>
      <c r="D168" s="64"/>
      <c r="E168" s="64"/>
      <c r="F168" s="64"/>
      <c r="G168" s="64"/>
    </row>
    <row r="169" spans="3:7" ht="12.75">
      <c r="C169" s="64"/>
      <c r="D169" s="64"/>
      <c r="E169" s="64"/>
      <c r="F169" s="64"/>
      <c r="G169" s="64"/>
    </row>
    <row r="170" spans="3:7" ht="12.75">
      <c r="C170" s="64"/>
      <c r="D170" s="64"/>
      <c r="E170" s="64"/>
      <c r="F170" s="64"/>
      <c r="G170" s="64"/>
    </row>
    <row r="171" spans="3:7" ht="12.75">
      <c r="C171" s="64"/>
      <c r="D171" s="64"/>
      <c r="E171" s="64"/>
      <c r="F171" s="64"/>
      <c r="G171" s="64"/>
    </row>
    <row r="172" spans="3:7" ht="12.75">
      <c r="C172" s="64"/>
      <c r="D172" s="64"/>
      <c r="E172" s="64"/>
      <c r="F172" s="64"/>
      <c r="G172" s="64"/>
    </row>
    <row r="173" spans="3:7" ht="12.75">
      <c r="C173" s="64"/>
      <c r="D173" s="64"/>
      <c r="E173" s="64"/>
      <c r="F173" s="64"/>
      <c r="G173" s="64"/>
    </row>
    <row r="174" spans="3:7" ht="12.75">
      <c r="C174" s="64"/>
      <c r="D174" s="64"/>
      <c r="E174" s="64"/>
      <c r="F174" s="64"/>
      <c r="G174" s="64"/>
    </row>
    <row r="175" spans="3:7" ht="12.75">
      <c r="C175" s="64"/>
      <c r="D175" s="64"/>
      <c r="E175" s="64"/>
      <c r="F175" s="64"/>
      <c r="G175" s="64"/>
    </row>
    <row r="176" spans="3:7" ht="12.75">
      <c r="C176" s="64"/>
      <c r="D176" s="64"/>
      <c r="E176" s="64"/>
      <c r="F176" s="64"/>
      <c r="G176" s="64"/>
    </row>
    <row r="177" spans="3:7" ht="12.75">
      <c r="C177" s="64"/>
      <c r="D177" s="64"/>
      <c r="E177" s="64"/>
      <c r="F177" s="64"/>
      <c r="G177" s="64"/>
    </row>
    <row r="178" spans="3:7" ht="12.75">
      <c r="C178" s="64"/>
      <c r="D178" s="64"/>
      <c r="E178" s="64"/>
      <c r="F178" s="64"/>
      <c r="G178" s="64"/>
    </row>
    <row r="179" spans="3:7" ht="12.75">
      <c r="C179" s="64"/>
      <c r="D179" s="64"/>
      <c r="E179" s="64"/>
      <c r="F179" s="64"/>
      <c r="G179" s="64"/>
    </row>
    <row r="180" spans="3:7" ht="12.75">
      <c r="C180" s="64"/>
      <c r="D180" s="64"/>
      <c r="E180" s="64"/>
      <c r="F180" s="64"/>
      <c r="G180" s="64"/>
    </row>
    <row r="181" spans="3:7" ht="12.75">
      <c r="C181" s="64"/>
      <c r="D181" s="64"/>
      <c r="E181" s="64"/>
      <c r="F181" s="64"/>
      <c r="G181" s="64"/>
    </row>
    <row r="182" spans="3:7" ht="12.75">
      <c r="C182" s="64"/>
      <c r="D182" s="64"/>
      <c r="E182" s="64"/>
      <c r="F182" s="64"/>
      <c r="G182" s="64"/>
    </row>
  </sheetData>
  <mergeCells count="30">
    <mergeCell ref="I12:I22"/>
    <mergeCell ref="I23:I25"/>
    <mergeCell ref="I77:I86"/>
    <mergeCell ref="I88:I98"/>
    <mergeCell ref="I27:I30"/>
    <mergeCell ref="I32:I38"/>
    <mergeCell ref="I49:I51"/>
    <mergeCell ref="I66:I75"/>
    <mergeCell ref="I62:I64"/>
    <mergeCell ref="I153:I159"/>
    <mergeCell ref="I40:I47"/>
    <mergeCell ref="I136:I143"/>
    <mergeCell ref="I145:I151"/>
    <mergeCell ref="I129:I134"/>
    <mergeCell ref="I112:I121"/>
    <mergeCell ref="I123:I127"/>
    <mergeCell ref="I100:I109"/>
    <mergeCell ref="I53:I61"/>
    <mergeCell ref="A5:A6"/>
    <mergeCell ref="B5:B6"/>
    <mergeCell ref="C5:C6"/>
    <mergeCell ref="D5:D6"/>
    <mergeCell ref="I8:I10"/>
    <mergeCell ref="B3:H3"/>
    <mergeCell ref="I2:I3"/>
    <mergeCell ref="E5:E6"/>
    <mergeCell ref="F5:F6"/>
    <mergeCell ref="G5:G6"/>
    <mergeCell ref="H5:H6"/>
    <mergeCell ref="I5:I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2006-03-10T13:07:17Z</cp:lastPrinted>
  <dcterms:created xsi:type="dcterms:W3CDTF">2000-11-14T15:34:08Z</dcterms:created>
  <dcterms:modified xsi:type="dcterms:W3CDTF">2006-03-14T14:07:02Z</dcterms:modified>
  <cp:category/>
  <cp:version/>
  <cp:contentType/>
  <cp:contentStatus/>
</cp:coreProperties>
</file>