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09" sheetId="1" r:id="rId1"/>
    <sheet name="etaty  2009" sheetId="2" r:id="rId2"/>
    <sheet name="Arkusz3" sheetId="3" r:id="rId3"/>
  </sheets>
  <definedNames>
    <definedName name="_xlnm.Print_Area" localSheetId="0">'budżet 2009'!$A$1:$Q$542</definedName>
    <definedName name="_xlnm.Print_Titles" localSheetId="0">'budżet 2009'!$6:$6</definedName>
  </definedNames>
  <calcPr fullCalcOnLoad="1"/>
</workbook>
</file>

<file path=xl/sharedStrings.xml><?xml version="1.0" encoding="utf-8"?>
<sst xmlns="http://schemas.openxmlformats.org/spreadsheetml/2006/main" count="594" uniqueCount="201">
  <si>
    <t>WYDATKI   BUDŻETOWE   na  2009   ROK</t>
  </si>
  <si>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</si>
  <si>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</si>
  <si>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</si>
  <si>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</si>
  <si>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</si>
  <si>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</si>
  <si>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</si>
  <si>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</si>
  <si>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</si>
  <si>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</si>
  <si>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</si>
  <si>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</si>
  <si>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</si>
  <si>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 xml:space="preserve">Zakup  usług  pozostałych </t>
  </si>
  <si>
    <t>TRANSPORT I ŁĄCZNOŚĆ</t>
  </si>
  <si>
    <t>Drogi publiczne powiatowe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</si>
  <si>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</si>
  <si>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</si>
  <si>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</si>
  <si>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</si>
  <si>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</si>
  <si>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</si>
  <si>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</si>
  <si>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</si>
  <si>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</si>
  <si>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</si>
  <si>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Zakup usług obejmujących wykonanie ekspertyz analiz i opinii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</si>
  <si>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</si>
  <si>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</si>
  <si>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</si>
  <si>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</si>
  <si>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 xml:space="preserve">Wydatki  inwestycyjne  jednostek  budżetowych </t>
  </si>
  <si>
    <t>Wydatki na zakupy inwestycyjne jednostek budżetowych</t>
  </si>
  <si>
    <t>GOSPODARKA MIESZKANIOWA</t>
  </si>
  <si>
    <t>Gospodarka gruntami i nieruchomościami</t>
  </si>
  <si>
    <t xml:space="preserve">Zakup usług remontowych 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</si>
  <si>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</si>
  <si>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</si>
  <si>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</si>
  <si>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na zakupy inwestycyjne  jednostek budżetowych</t>
  </si>
  <si>
    <t>w tym :</t>
  </si>
  <si>
    <t>Podatek od nieruchomości</t>
  </si>
  <si>
    <t>DZIAŁALNOŚĆ USŁUGOWA</t>
  </si>
  <si>
    <t>Prace geodezyjne i kartograficzne (nieinwest.)</t>
  </si>
  <si>
    <t xml:space="preserve">Opracowania  geodezyjne i kartograficzne </t>
  </si>
  <si>
    <t>Nadzór budowlany</t>
  </si>
  <si>
    <t>Wydatki osobowe niezaliczone do wynagrodzeń</t>
  </si>
  <si>
    <t xml:space="preserve">Wynagrodzenia  bezosobowe </t>
  </si>
  <si>
    <t xml:space="preserve">Zakup usług zdrowotnych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</si>
  <si>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</si>
  <si>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</si>
  <si>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</si>
  <si>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akcesoriów komputerowych w tym programów i licencji</t>
  </si>
  <si>
    <t xml:space="preserve">Administracja  publiczna </t>
  </si>
  <si>
    <t xml:space="preserve">Urzędy Wojewódzkie </t>
  </si>
  <si>
    <t>Zakup usług pozostałych</t>
  </si>
  <si>
    <t>Starostwa powiatowe</t>
  </si>
  <si>
    <t xml:space="preserve">Wpłaty  gmin i powiatów na rzecz innych jednostek samorz.teryt. oraz związków gmin i związków powiatów na dofinansowanie zadań bieżących </t>
  </si>
  <si>
    <t>z tego druki komunikacyjne</t>
  </si>
  <si>
    <t>Zakup leków i wyrobów  medycznych i produktów biobójczych</t>
  </si>
  <si>
    <t xml:space="preserve"> z tego tablice rejestracyjne</t>
  </si>
  <si>
    <t>Opłaty na  rzecz budżetu państwa</t>
  </si>
  <si>
    <t>BEZPIECZEŃSTWO PUBLICZNE I OCHRONA PRZECIWPOŻAROWA</t>
  </si>
  <si>
    <t>Pozostała działalność</t>
  </si>
  <si>
    <t xml:space="preserve">Zakup materiałów i wyposażenia </t>
  </si>
  <si>
    <t>Dotacje celowe przekazane dla powiatu   na zadania  bieżące realizowane na podstawie porozumień (umów) między  jednostkami samorządu terytorialnego</t>
  </si>
  <si>
    <t>OŚWIATA I WYCHOWANIE</t>
  </si>
  <si>
    <t>Szkoła podstawowa  specjalna</t>
  </si>
  <si>
    <t>Realizacja Z.Sz.S. w Chełmży</t>
  </si>
  <si>
    <t>Składki na ubezpieczenie społeczne</t>
  </si>
  <si>
    <t>Gimnazja specjalne</t>
  </si>
  <si>
    <t>Składki na Fundusz  Pracy</t>
  </si>
  <si>
    <t>Zakup pomocy naukowych , dydaktycznych , książek</t>
  </si>
  <si>
    <t>Zakup akcesoriów komputerowych, w tym programów i licencji</t>
  </si>
  <si>
    <t>Licea ogólnokształcące</t>
  </si>
  <si>
    <t>Dotacja podmiotowa z budżetu dla niepublicznej szkoły lub innej placówki oświatowo - wychowawczej</t>
  </si>
  <si>
    <t>w tym:</t>
  </si>
  <si>
    <t>Szkoły  zawodowe</t>
  </si>
  <si>
    <t xml:space="preserve">Wpłaty  na  PFRON </t>
  </si>
  <si>
    <t xml:space="preserve">Zakup pomocy  naukowych , dydaktycznych  i  książek </t>
  </si>
  <si>
    <t>Opłaty z tytułu zakupu usług telekomunikacyjnych telefonii komórkowej</t>
  </si>
  <si>
    <t xml:space="preserve">Opłaty z tytułu zakupu usług telekomunikacyjnych telefonii  stacjonarnej </t>
  </si>
  <si>
    <t xml:space="preserve">Podatek od nieruchomości </t>
  </si>
  <si>
    <t>Opłaty z tytułu zakupu usług telekomunikacyjnych telefonii stacjonarnej</t>
  </si>
  <si>
    <t>Wynagrodzenia  bezosobowe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</si>
  <si>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</si>
  <si>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</si>
  <si>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</si>
  <si>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</si>
  <si>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 xml:space="preserve">Starostwo Powiatowe  w  Toruniu </t>
  </si>
  <si>
    <t>Stołówki szkolne</t>
  </si>
  <si>
    <t xml:space="preserve">Wydatki na   zakupy  inwestycyjne  jednostek  budżetowych </t>
  </si>
  <si>
    <t>Zakup  usług pozostałych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</si>
  <si>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</si>
  <si>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</si>
  <si>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</si>
  <si>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</si>
  <si>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</si>
  <si>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Domy pomocy społecznej</t>
  </si>
  <si>
    <t>Nagrody i wydatki osobowe nie zaliczane do wynagr.</t>
  </si>
  <si>
    <t xml:space="preserve">Zakup  usług obejmujących   wykonanie  ekspertyz, analiz   i  opinii 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</si>
  <si>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</si>
  <si>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</si>
  <si>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</si>
  <si>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</si>
  <si>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</si>
  <si>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Wydatki inwestycyjne jednostek budżetowych</t>
  </si>
  <si>
    <t>Wydatki na  zakupy 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</si>
  <si>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</si>
  <si>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</si>
  <si>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</si>
  <si>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</si>
  <si>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</si>
  <si>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</si>
  <si>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</si>
  <si>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</si>
  <si>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</si>
  <si>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</si>
  <si>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</si>
  <si>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</si>
  <si>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</si>
  <si>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</si>
  <si>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</si>
  <si>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</si>
  <si>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>Wynagrodzenia bezosobowe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</si>
  <si>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</si>
  <si>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</si>
  <si>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</si>
  <si>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</si>
  <si>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>Zespoły do spraw orzekania o niepełnosprawności</t>
  </si>
  <si>
    <t xml:space="preserve">Podróże  służbowe </t>
  </si>
  <si>
    <t xml:space="preserve">Powiatowe urzędy pracy </t>
  </si>
  <si>
    <t xml:space="preserve">Pomoc   dla  repatriantów </t>
  </si>
  <si>
    <t xml:space="preserve">Dotacje  przekazane  dla powiatu   na  zadania  bieżące  realizowane  na  podstawie  porozumień (  umów  ) między   j.s.t </t>
  </si>
  <si>
    <t>EDUKACYJNA OPIEKA WYCHOWAWCZA</t>
  </si>
  <si>
    <t>Świetlice szkolne</t>
  </si>
  <si>
    <t xml:space="preserve">Poradnie psychologiczno -pedagogiczne, w  tym  poradnie  specjalistyczne </t>
  </si>
  <si>
    <t>Dotacje celowe przekazane gminie na zadania bieżące realizowane na podstawie  porozumień (umów) p. jednostkami samorządu terytorialnego</t>
  </si>
  <si>
    <t xml:space="preserve">Internaty i bursy szkolne </t>
  </si>
  <si>
    <t xml:space="preserve">Kolonie  i  obozy   dla  młodzieży polonijnej   w  kraju </t>
  </si>
  <si>
    <t xml:space="preserve">* P.Sz. Muzyczna  w   Chełmży </t>
  </si>
  <si>
    <t xml:space="preserve">Pomoc materialna dla uczniów </t>
  </si>
  <si>
    <t xml:space="preserve">Stypendia  oraz  inne formy pomocy dla uczniów </t>
  </si>
  <si>
    <t>KULTURA I OCHRONA DZIEDZICTWA NARODOWEGO</t>
  </si>
  <si>
    <t xml:space="preserve">Dotacja  celowa  z  budżetu  na  finansowanie  lub  dofinansowanie  zadań  zleconych  do  realizacji  stowarzyszeniom   </t>
  </si>
  <si>
    <t xml:space="preserve">Dotacja  celowa  z  budżetu  na  finansowanie  lub  dofinansowanie  zadań  zleconych  do  realizacji   fundacjom  </t>
  </si>
  <si>
    <t>*Z.Sz.Chełmża</t>
  </si>
  <si>
    <t xml:space="preserve">Zakup usług pozostałych </t>
  </si>
  <si>
    <t xml:space="preserve">*Z.Sz CKU  Gronowo </t>
  </si>
  <si>
    <t>KULTURA FIZYCZNA I SPORT</t>
  </si>
  <si>
    <t>Zadania w zakresie kultury fizycznej i sportu</t>
  </si>
  <si>
    <t xml:space="preserve">*Zespół Szkół  w Chełmży </t>
  </si>
  <si>
    <t xml:space="preserve">*Z.Sz. S. w Chełmży </t>
  </si>
  <si>
    <t>RAZEM   WYDATKI BUDŻETOWE</t>
  </si>
  <si>
    <t xml:space="preserve">BUDŻET    BEZ   UE </t>
  </si>
  <si>
    <t>Wydatki inwestycyjne</t>
  </si>
  <si>
    <t xml:space="preserve">Wynagrodzenie osobowe członków  korpusu  służby  cywilnej </t>
  </si>
  <si>
    <t xml:space="preserve">Kwoty   wynagrodzeń   nieperiodycznych  ,limitowanych </t>
  </si>
  <si>
    <t>Etaty  nauczycieli</t>
  </si>
  <si>
    <t>L.P</t>
  </si>
  <si>
    <t xml:space="preserve">Jednostka   organizacyjna   powiatu </t>
  </si>
  <si>
    <t>DPS  PIGŻA</t>
  </si>
  <si>
    <t>DPS BROWINA</t>
  </si>
  <si>
    <t>86,2  LUB  77,2</t>
  </si>
  <si>
    <t>DPS WIELKA  NIESZAWKA</t>
  </si>
  <si>
    <t>DPS DOBRZEJEWICE</t>
  </si>
  <si>
    <t xml:space="preserve"> ŚDS  BROWINA</t>
  </si>
  <si>
    <t>PCPR</t>
  </si>
  <si>
    <t>BRAK</t>
  </si>
  <si>
    <t>PUP DLA  PT   W  TORUNIU</t>
  </si>
  <si>
    <t>PINB</t>
  </si>
  <si>
    <t>STAROSTWO  POWIATOWE  W  TORUNIU</t>
  </si>
  <si>
    <t>POW  GŁUCHOWO</t>
  </si>
  <si>
    <t>PZD   w  Toruniu</t>
  </si>
  <si>
    <t>Z.SZ.W   CHEMŻY</t>
  </si>
  <si>
    <t>Z.SZ.  CKU  GRONOWO</t>
  </si>
  <si>
    <t>Z.SZ.S.W  CHEŁMŻY</t>
  </si>
  <si>
    <t>SZKOŁA  MUZYCZNA  I  STOPNIA  W   CHEŁMŻY</t>
  </si>
  <si>
    <t>PPP   W  CHEŁMŻY</t>
  </si>
  <si>
    <t xml:space="preserve">RAZEM   </t>
  </si>
  <si>
    <t xml:space="preserve">Łącznie  etaty   w  jednostce </t>
  </si>
  <si>
    <t xml:space="preserve">24,5 + 0 ,5  et. jako   umowa zlecenie  </t>
  </si>
  <si>
    <t xml:space="preserve">Wnioskowana  etatyzacja  przez  jednostkę </t>
  </si>
  <si>
    <t xml:space="preserve">Etaty   administracji </t>
  </si>
  <si>
    <t xml:space="preserve">% ZUS </t>
  </si>
  <si>
    <t>ŚDS DOBRZEJEWICE</t>
  </si>
  <si>
    <t>OBRONA  NARODOWA</t>
  </si>
  <si>
    <t xml:space="preserve">Pozostałe  wydatki  obronne </t>
  </si>
  <si>
    <t xml:space="preserve">Rezerwy na inwestycje i zakupy inwestycyjne-standardy  w  domach  pomocy  społecznej </t>
  </si>
  <si>
    <t>w  tym projekty   współfinansowane   z UE</t>
  </si>
  <si>
    <t xml:space="preserve">*Starostwo  Powiatowe w  Toruniu -  UE-Majówka   w  Gronowie </t>
  </si>
  <si>
    <t xml:space="preserve">Wynagrodzenia  osobowe pracowników </t>
  </si>
  <si>
    <t>ZWIĘKSZENIA</t>
  </si>
  <si>
    <t>ZMNIEJSZENIA</t>
  </si>
  <si>
    <t xml:space="preserve">PLAN  PO  ZMIANACH </t>
  </si>
  <si>
    <t>STAN NA  DZIEŃ   30.10.2009</t>
  </si>
  <si>
    <t xml:space="preserve"> Dotacja celowa na pomoc finansową udzielaną między jednostkami samorządu terytorialnego na dofinansowanie własnych zadań inwestycyjnych i zakupów inwestycyjnych  </t>
  </si>
  <si>
    <t>\</t>
  </si>
  <si>
    <t>Załącznik nr 2 do uchwały Nr XXV/158/09</t>
  </si>
  <si>
    <t>Rady Poiwatu Toruńskiego z dnia 30.10.2009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</si>
</sst>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2">
    <font>
      <sz val="10"/>
      <name val="Arial CE"/>
      <family val="0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name val="Arial CE"/>
      <family val="0"/>
    </font>
    <font>
      <b/>
      <sz val="9"/>
      <name val="Arial CE"/>
      <family val="0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32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4" fontId="1" fillId="0" borderId="10" xfId="52" applyNumberFormat="1" applyFont="1" applyFill="1" applyBorder="1" applyAlignment="1">
      <alignment horizontal="right" vertical="center" wrapText="1"/>
      <protection/>
    </xf>
    <xf numFmtId="3" fontId="6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shrinkToFit="1"/>
    </xf>
    <xf numFmtId="3" fontId="3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right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3" fontId="7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shrinkToFit="1"/>
    </xf>
    <xf numFmtId="3" fontId="3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vertical="center" wrapText="1" shrinkToFit="1"/>
    </xf>
    <xf numFmtId="1" fontId="2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 wrapText="1" shrinkToFit="1"/>
    </xf>
    <xf numFmtId="3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shrinkToFit="1"/>
    </xf>
    <xf numFmtId="3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vertical="center" shrinkToFit="1"/>
    </xf>
    <xf numFmtId="3" fontId="9" fillId="0" borderId="10" xfId="0" applyNumberFormat="1" applyFont="1" applyFill="1" applyBorder="1" applyAlignment="1">
      <alignment horizontal="right" vertical="center" shrinkToFit="1"/>
    </xf>
    <xf numFmtId="3" fontId="7" fillId="0" borderId="10" xfId="0" applyNumberFormat="1" applyFont="1" applyFill="1" applyBorder="1" applyAlignment="1">
      <alignment vertical="center" shrinkToFit="1"/>
    </xf>
    <xf numFmtId="1" fontId="9" fillId="0" borderId="10" xfId="0" applyNumberFormat="1" applyFont="1" applyFill="1" applyBorder="1" applyAlignment="1">
      <alignment vertical="center" wrapText="1" shrinkToFit="1"/>
    </xf>
    <xf numFmtId="3" fontId="9" fillId="0" borderId="10" xfId="0" applyNumberFormat="1" applyFont="1" applyFill="1" applyBorder="1" applyAlignment="1">
      <alignment vertical="center" shrinkToFit="1"/>
    </xf>
    <xf numFmtId="1" fontId="4" fillId="0" borderId="10" xfId="0" applyNumberFormat="1" applyFont="1" applyFill="1" applyBorder="1" applyAlignment="1">
      <alignment vertical="center" wrapText="1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right" vertical="center" shrinkToFit="1"/>
    </xf>
    <xf numFmtId="164" fontId="3" fillId="0" borderId="10" xfId="0" applyNumberFormat="1" applyFont="1" applyFill="1" applyBorder="1" applyAlignment="1">
      <alignment vertical="center" shrinkToFit="1"/>
    </xf>
    <xf numFmtId="165" fontId="3" fillId="0" borderId="10" xfId="42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165" fontId="3" fillId="0" borderId="13" xfId="42" applyNumberFormat="1" applyFont="1" applyFill="1" applyBorder="1" applyAlignment="1">
      <alignment/>
    </xf>
    <xf numFmtId="165" fontId="3" fillId="0" borderId="14" xfId="42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 shrinkToFit="1"/>
    </xf>
    <xf numFmtId="3" fontId="12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vertical="center" wrapText="1" shrinkToFit="1"/>
    </xf>
    <xf numFmtId="3" fontId="11" fillId="0" borderId="10" xfId="0" applyNumberFormat="1" applyFont="1" applyFill="1" applyBorder="1" applyAlignment="1">
      <alignment horizontal="right" vertical="center" wrapText="1" shrinkToFi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 wrapText="1" shrinkToFit="1"/>
    </xf>
    <xf numFmtId="164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Alignment="1">
      <alignment/>
    </xf>
    <xf numFmtId="3" fontId="6" fillId="24" borderId="10" xfId="0" applyNumberFormat="1" applyFont="1" applyFill="1" applyBorder="1" applyAlignment="1">
      <alignment vertical="center" shrinkToFi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09 24-09-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375" style="26" customWidth="1"/>
    <col min="2" max="2" width="7.875" style="26" customWidth="1"/>
    <col min="3" max="3" width="7.125" style="26" customWidth="1"/>
    <col min="4" max="4" width="25.625" style="26" customWidth="1"/>
    <col min="5" max="9" width="0" style="26" hidden="1" customWidth="1"/>
    <col min="10" max="10" width="14.00390625" style="26" hidden="1" customWidth="1"/>
    <col min="11" max="11" width="13.375" style="26" hidden="1" customWidth="1"/>
    <col min="12" max="12" width="15.375" style="26" hidden="1" customWidth="1"/>
    <col min="13" max="13" width="13.875" style="26" hidden="1" customWidth="1"/>
    <col min="14" max="14" width="12.625" style="26" customWidth="1"/>
    <col min="15" max="15" width="14.00390625" style="26" customWidth="1"/>
    <col min="16" max="16" width="15.125" style="26" customWidth="1"/>
    <col min="17" max="17" width="12.25390625" style="26" customWidth="1"/>
    <col min="18" max="18" width="9.125" style="26" customWidth="1"/>
    <col min="19" max="19" width="9.875" style="26" bestFit="1" customWidth="1"/>
    <col min="20" max="16384" width="9.125" style="26" customWidth="1"/>
  </cols>
  <sheetData>
    <row r="1" spans="1:17" ht="12">
      <c r="A1" s="22"/>
      <c r="B1" s="131" t="s">
        <v>199</v>
      </c>
      <c r="C1" s="22"/>
      <c r="D1" s="23"/>
      <c r="E1" s="24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2">
      <c r="A2" s="22"/>
      <c r="B2" s="131" t="s">
        <v>200</v>
      </c>
      <c r="C2" s="22"/>
      <c r="D2" s="23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">
      <c r="A3" s="27"/>
      <c r="B3" s="28" t="s">
        <v>196</v>
      </c>
      <c r="C3" s="22"/>
      <c r="D3" s="29"/>
      <c r="E3" s="24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">
      <c r="A4" s="30"/>
      <c r="B4" s="31"/>
      <c r="C4" s="32"/>
      <c r="D4" s="33" t="s">
        <v>0</v>
      </c>
      <c r="E4" s="24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2">
      <c r="A5" s="30"/>
      <c r="B5" s="31"/>
      <c r="C5" s="32"/>
      <c r="D5" s="34"/>
      <c r="E5" s="2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34.5" customHeight="1">
      <c r="A6" s="35" t="s">
        <v>1</v>
      </c>
      <c r="B6" s="35" t="s">
        <v>2</v>
      </c>
      <c r="C6" s="36" t="s">
        <v>3</v>
      </c>
      <c r="D6" s="37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38" t="s">
        <v>9</v>
      </c>
      <c r="J6" s="38" t="s">
        <v>10</v>
      </c>
      <c r="K6" s="38" t="s">
        <v>11</v>
      </c>
      <c r="L6" s="38" t="s">
        <v>12</v>
      </c>
      <c r="M6" s="38" t="s">
        <v>13</v>
      </c>
      <c r="N6" s="38" t="s">
        <v>195</v>
      </c>
      <c r="O6" s="38" t="s">
        <v>193</v>
      </c>
      <c r="P6" s="38" t="s">
        <v>194</v>
      </c>
      <c r="Q6" s="38" t="s">
        <v>195</v>
      </c>
    </row>
    <row r="7" spans="1:17" ht="12">
      <c r="A7" s="35">
        <v>1</v>
      </c>
      <c r="B7" s="35">
        <v>2</v>
      </c>
      <c r="C7" s="36">
        <v>3</v>
      </c>
      <c r="D7" s="37">
        <v>4</v>
      </c>
      <c r="E7" s="38">
        <v>5</v>
      </c>
      <c r="F7" s="38">
        <v>6</v>
      </c>
      <c r="G7" s="38">
        <v>7</v>
      </c>
      <c r="H7" s="38">
        <v>8</v>
      </c>
      <c r="I7" s="38"/>
      <c r="J7" s="38">
        <v>5</v>
      </c>
      <c r="K7" s="38">
        <v>6</v>
      </c>
      <c r="L7" s="38">
        <v>7</v>
      </c>
      <c r="M7" s="38">
        <v>8</v>
      </c>
      <c r="N7" s="38">
        <v>8</v>
      </c>
      <c r="O7" s="38">
        <v>6</v>
      </c>
      <c r="P7" s="38">
        <v>7</v>
      </c>
      <c r="Q7" s="38">
        <v>8</v>
      </c>
    </row>
    <row r="8" spans="1:17" ht="12">
      <c r="A8" s="17">
        <v>600</v>
      </c>
      <c r="B8" s="17"/>
      <c r="C8" s="39"/>
      <c r="D8" s="48" t="s">
        <v>15</v>
      </c>
      <c r="E8" s="40">
        <f>E9</f>
        <v>1692080</v>
      </c>
      <c r="F8" s="40">
        <f>F9</f>
        <v>5395430</v>
      </c>
      <c r="G8" s="41">
        <f>G9</f>
        <v>11925450</v>
      </c>
      <c r="H8" s="41">
        <f>H9</f>
        <v>11925450</v>
      </c>
      <c r="I8" s="41"/>
      <c r="J8" s="41">
        <f aca="true" t="shared" si="0" ref="J8:P8">J9</f>
        <v>975450</v>
      </c>
      <c r="K8" s="41">
        <f t="shared" si="0"/>
        <v>2596800</v>
      </c>
      <c r="L8" s="41">
        <f t="shared" si="0"/>
        <v>2596800</v>
      </c>
      <c r="M8" s="41">
        <f t="shared" si="0"/>
        <v>2455000</v>
      </c>
      <c r="N8" s="41">
        <v>14539942</v>
      </c>
      <c r="O8" s="41">
        <f t="shared" si="0"/>
        <v>479940</v>
      </c>
      <c r="P8" s="41">
        <f t="shared" si="0"/>
        <v>727340</v>
      </c>
      <c r="Q8" s="41">
        <f aca="true" t="shared" si="1" ref="Q8:Q20">N8+O8-P8</f>
        <v>14292542</v>
      </c>
    </row>
    <row r="9" spans="1:17" ht="12">
      <c r="A9" s="42"/>
      <c r="B9" s="42">
        <v>60014</v>
      </c>
      <c r="C9" s="44"/>
      <c r="D9" s="47" t="s">
        <v>16</v>
      </c>
      <c r="E9" s="20">
        <f>SUM(E10:E15)</f>
        <v>1692080</v>
      </c>
      <c r="F9" s="20">
        <f>SUM(F10:F15)</f>
        <v>5395430</v>
      </c>
      <c r="G9" s="20">
        <f>SUM(G10:G15)</f>
        <v>11925450</v>
      </c>
      <c r="H9" s="20">
        <f>SUM(H10:H15)</f>
        <v>11925450</v>
      </c>
      <c r="I9" s="20"/>
      <c r="J9" s="20">
        <f>SUM(J10:J15)</f>
        <v>975450</v>
      </c>
      <c r="K9" s="20">
        <f>SUM(K10:K15)</f>
        <v>2596800</v>
      </c>
      <c r="L9" s="20">
        <f>SUM(L10:L15)</f>
        <v>2596800</v>
      </c>
      <c r="M9" s="20">
        <f>SUM(M10:M15)</f>
        <v>2455000</v>
      </c>
      <c r="N9" s="41">
        <v>14539942</v>
      </c>
      <c r="O9" s="20">
        <f>SUM(O10:O15)</f>
        <v>479940</v>
      </c>
      <c r="P9" s="20">
        <f>SUM(P10:P15)</f>
        <v>727340</v>
      </c>
      <c r="Q9" s="41">
        <f t="shared" si="1"/>
        <v>14292542</v>
      </c>
    </row>
    <row r="10" spans="1:17" ht="24">
      <c r="A10" s="17"/>
      <c r="B10" s="17"/>
      <c r="C10" s="18">
        <v>4010</v>
      </c>
      <c r="D10" s="37" t="s">
        <v>17</v>
      </c>
      <c r="E10" s="20">
        <v>492080</v>
      </c>
      <c r="F10" s="20">
        <v>515430</v>
      </c>
      <c r="G10" s="1">
        <v>565450</v>
      </c>
      <c r="H10" s="1">
        <v>565450</v>
      </c>
      <c r="I10" s="1">
        <v>565450</v>
      </c>
      <c r="J10" s="1">
        <v>565450</v>
      </c>
      <c r="K10" s="1">
        <v>611200</v>
      </c>
      <c r="L10" s="1">
        <v>611200</v>
      </c>
      <c r="M10" s="1">
        <v>635000</v>
      </c>
      <c r="N10" s="1">
        <v>648000</v>
      </c>
      <c r="O10" s="1">
        <v>2600</v>
      </c>
      <c r="P10" s="1"/>
      <c r="Q10" s="41">
        <f t="shared" si="1"/>
        <v>650600</v>
      </c>
    </row>
    <row r="11" spans="1:19" ht="24">
      <c r="A11" s="17"/>
      <c r="B11" s="17"/>
      <c r="C11" s="18">
        <v>6050</v>
      </c>
      <c r="D11" s="19" t="s">
        <v>32</v>
      </c>
      <c r="E11" s="20">
        <v>300000</v>
      </c>
      <c r="F11" s="20">
        <v>1200000</v>
      </c>
      <c r="G11" s="21">
        <v>2836000</v>
      </c>
      <c r="H11" s="21">
        <v>2836000</v>
      </c>
      <c r="I11" s="21"/>
      <c r="J11" s="1">
        <v>400000</v>
      </c>
      <c r="K11" s="1">
        <v>1360600</v>
      </c>
      <c r="L11" s="1">
        <v>1360600</v>
      </c>
      <c r="M11" s="1">
        <v>350000</v>
      </c>
      <c r="N11" s="1">
        <v>7296028</v>
      </c>
      <c r="O11" s="1"/>
      <c r="P11" s="1">
        <v>250000</v>
      </c>
      <c r="Q11" s="41">
        <f t="shared" si="1"/>
        <v>7046028</v>
      </c>
      <c r="S11" s="128"/>
    </row>
    <row r="12" spans="1:17" ht="24">
      <c r="A12" s="17"/>
      <c r="B12" s="17"/>
      <c r="C12" s="18">
        <v>6058</v>
      </c>
      <c r="D12" s="19" t="s">
        <v>32</v>
      </c>
      <c r="E12" s="20">
        <v>300000</v>
      </c>
      <c r="F12" s="20">
        <v>1200000</v>
      </c>
      <c r="G12" s="21">
        <v>2836000</v>
      </c>
      <c r="H12" s="21">
        <v>2836000</v>
      </c>
      <c r="I12" s="21"/>
      <c r="J12" s="1"/>
      <c r="K12" s="1">
        <v>360144</v>
      </c>
      <c r="L12" s="1">
        <v>360144</v>
      </c>
      <c r="M12" s="1">
        <v>882000</v>
      </c>
      <c r="N12" s="1">
        <v>2222512</v>
      </c>
      <c r="O12" s="1"/>
      <c r="P12" s="129">
        <v>477340</v>
      </c>
      <c r="Q12" s="41">
        <f t="shared" si="1"/>
        <v>1745172</v>
      </c>
    </row>
    <row r="13" spans="1:17" ht="24">
      <c r="A13" s="17"/>
      <c r="B13" s="17"/>
      <c r="C13" s="18">
        <v>6059</v>
      </c>
      <c r="D13" s="19" t="s">
        <v>32</v>
      </c>
      <c r="E13" s="20">
        <v>300000</v>
      </c>
      <c r="F13" s="20">
        <v>1200000</v>
      </c>
      <c r="G13" s="21">
        <v>2836000</v>
      </c>
      <c r="H13" s="21">
        <v>2836000</v>
      </c>
      <c r="I13" s="21"/>
      <c r="J13" s="1"/>
      <c r="K13" s="1">
        <v>254856</v>
      </c>
      <c r="L13" s="1">
        <v>254856</v>
      </c>
      <c r="M13" s="1">
        <v>588000</v>
      </c>
      <c r="N13" s="1">
        <v>2106765</v>
      </c>
      <c r="O13" s="1">
        <v>477340</v>
      </c>
      <c r="P13" s="1"/>
      <c r="Q13" s="41">
        <f t="shared" si="1"/>
        <v>2584105</v>
      </c>
    </row>
    <row r="14" spans="1:17" ht="18" customHeight="1" hidden="1">
      <c r="A14" s="17"/>
      <c r="B14" s="17"/>
      <c r="C14" s="18"/>
      <c r="D14" s="19"/>
      <c r="E14" s="20">
        <v>300000</v>
      </c>
      <c r="F14" s="20">
        <v>1200000</v>
      </c>
      <c r="G14" s="21">
        <v>2836000</v>
      </c>
      <c r="H14" s="21">
        <v>2836000</v>
      </c>
      <c r="I14" s="21"/>
      <c r="J14" s="1"/>
      <c r="K14" s="1"/>
      <c r="L14" s="1"/>
      <c r="M14" s="1"/>
      <c r="N14" s="1">
        <v>0</v>
      </c>
      <c r="O14" s="1"/>
      <c r="P14" s="1"/>
      <c r="Q14" s="41">
        <f t="shared" si="1"/>
        <v>0</v>
      </c>
    </row>
    <row r="15" spans="1:17" ht="28.5" customHeight="1" hidden="1">
      <c r="A15" s="17"/>
      <c r="B15" s="17"/>
      <c r="C15" s="18">
        <v>6060</v>
      </c>
      <c r="D15" s="19" t="s">
        <v>33</v>
      </c>
      <c r="E15" s="20"/>
      <c r="F15" s="20">
        <v>80000</v>
      </c>
      <c r="G15" s="21">
        <v>16000</v>
      </c>
      <c r="H15" s="21">
        <v>16000</v>
      </c>
      <c r="I15" s="21"/>
      <c r="J15" s="1">
        <v>10000</v>
      </c>
      <c r="K15" s="1">
        <v>10000</v>
      </c>
      <c r="L15" s="1">
        <v>10000</v>
      </c>
      <c r="M15" s="1"/>
      <c r="N15" s="1">
        <v>0</v>
      </c>
      <c r="O15" s="1"/>
      <c r="P15" s="1"/>
      <c r="Q15" s="41">
        <f t="shared" si="1"/>
        <v>0</v>
      </c>
    </row>
    <row r="16" spans="1:17" ht="24">
      <c r="A16" s="17">
        <v>700</v>
      </c>
      <c r="B16" s="17"/>
      <c r="C16" s="39"/>
      <c r="D16" s="48" t="s">
        <v>34</v>
      </c>
      <c r="E16" s="40">
        <f>E17</f>
        <v>22840</v>
      </c>
      <c r="F16" s="40">
        <f>F17</f>
        <v>175149</v>
      </c>
      <c r="G16" s="41" t="e">
        <f>G17</f>
        <v>#REF!</v>
      </c>
      <c r="H16" s="41" t="e">
        <f>H17</f>
        <v>#REF!</v>
      </c>
      <c r="I16" s="41"/>
      <c r="J16" s="41">
        <f aca="true" t="shared" si="2" ref="J16:P16">J17</f>
        <v>23500</v>
      </c>
      <c r="K16" s="41">
        <f t="shared" si="2"/>
        <v>151345</v>
      </c>
      <c r="L16" s="41" t="e">
        <f t="shared" si="2"/>
        <v>#REF!</v>
      </c>
      <c r="M16" s="41" t="e">
        <f t="shared" si="2"/>
        <v>#REF!</v>
      </c>
      <c r="N16" s="41">
        <v>272825</v>
      </c>
      <c r="O16" s="41">
        <f t="shared" si="2"/>
        <v>107847</v>
      </c>
      <c r="P16" s="41">
        <f t="shared" si="2"/>
        <v>27000</v>
      </c>
      <c r="Q16" s="41">
        <f t="shared" si="1"/>
        <v>353672</v>
      </c>
    </row>
    <row r="17" spans="1:17" ht="24">
      <c r="A17" s="42"/>
      <c r="B17" s="42">
        <v>70005</v>
      </c>
      <c r="C17" s="44"/>
      <c r="D17" s="47" t="s">
        <v>35</v>
      </c>
      <c r="E17" s="43">
        <f>SUM(E18:E20)</f>
        <v>22840</v>
      </c>
      <c r="F17" s="43">
        <f>SUM(F18:F20)</f>
        <v>175149</v>
      </c>
      <c r="G17" s="43" t="e">
        <f>SUM(G18:G20)</f>
        <v>#REF!</v>
      </c>
      <c r="H17" s="43" t="e">
        <f>SUM(H18:H20)</f>
        <v>#REF!</v>
      </c>
      <c r="I17" s="43"/>
      <c r="J17" s="43">
        <f>SUM(J18:J20)</f>
        <v>23500</v>
      </c>
      <c r="K17" s="43">
        <f>SUM(K18:K20)</f>
        <v>151345</v>
      </c>
      <c r="L17" s="43" t="e">
        <f>SUM(L18:L20)</f>
        <v>#REF!</v>
      </c>
      <c r="M17" s="43" t="e">
        <f>SUM(M18:M20)</f>
        <v>#REF!</v>
      </c>
      <c r="N17" s="43">
        <v>272825</v>
      </c>
      <c r="O17" s="43">
        <f>SUM(O18:O20)</f>
        <v>107847</v>
      </c>
      <c r="P17" s="43">
        <f>SUM(P18:P20)</f>
        <v>27000</v>
      </c>
      <c r="Q17" s="41">
        <f t="shared" si="1"/>
        <v>353672</v>
      </c>
    </row>
    <row r="18" spans="1:17" ht="36">
      <c r="A18" s="53"/>
      <c r="B18" s="53"/>
      <c r="C18" s="50">
        <v>4390</v>
      </c>
      <c r="D18" s="51" t="s">
        <v>27</v>
      </c>
      <c r="E18" s="20">
        <v>22840</v>
      </c>
      <c r="F18" s="20">
        <v>31969</v>
      </c>
      <c r="G18" s="21" t="e">
        <f>#REF!+#REF!</f>
        <v>#REF!</v>
      </c>
      <c r="H18" s="20" t="e">
        <f>G18</f>
        <v>#REF!</v>
      </c>
      <c r="I18" s="20"/>
      <c r="J18" s="52">
        <v>23500</v>
      </c>
      <c r="K18" s="52">
        <v>85283</v>
      </c>
      <c r="L18" s="52" t="e">
        <f>#REF!+#REF!</f>
        <v>#REF!</v>
      </c>
      <c r="M18" s="52" t="e">
        <f>#REF!+#REF!</f>
        <v>#REF!</v>
      </c>
      <c r="N18" s="52">
        <v>81000</v>
      </c>
      <c r="O18" s="52">
        <f>12000+15000+15000</f>
        <v>42000</v>
      </c>
      <c r="P18" s="52"/>
      <c r="Q18" s="41">
        <f t="shared" si="1"/>
        <v>123000</v>
      </c>
    </row>
    <row r="19" spans="1:17" ht="18" customHeight="1">
      <c r="A19" s="49"/>
      <c r="B19" s="49"/>
      <c r="C19" s="50">
        <v>4580</v>
      </c>
      <c r="D19" s="51" t="s">
        <v>37</v>
      </c>
      <c r="E19" s="21"/>
      <c r="F19" s="20">
        <v>775</v>
      </c>
      <c r="G19" s="21"/>
      <c r="H19" s="21"/>
      <c r="I19" s="21">
        <f>F19+G19-H19</f>
        <v>775</v>
      </c>
      <c r="J19" s="54"/>
      <c r="K19" s="54">
        <v>343</v>
      </c>
      <c r="L19" s="54" t="e">
        <f>#REF!</f>
        <v>#REF!</v>
      </c>
      <c r="M19" s="54" t="e">
        <f>#REF!</f>
        <v>#REF!</v>
      </c>
      <c r="N19" s="54">
        <v>45</v>
      </c>
      <c r="O19" s="54">
        <v>466</v>
      </c>
      <c r="P19" s="54"/>
      <c r="Q19" s="41">
        <f t="shared" si="1"/>
        <v>511</v>
      </c>
    </row>
    <row r="20" spans="1:17" ht="36">
      <c r="A20" s="49"/>
      <c r="B20" s="49"/>
      <c r="C20" s="50">
        <v>4590</v>
      </c>
      <c r="D20" s="51" t="s">
        <v>38</v>
      </c>
      <c r="E20" s="21"/>
      <c r="F20" s="20">
        <v>142405</v>
      </c>
      <c r="G20" s="21"/>
      <c r="H20" s="21"/>
      <c r="I20" s="21">
        <f>F20+G20-H20</f>
        <v>142405</v>
      </c>
      <c r="J20" s="54"/>
      <c r="K20" s="54">
        <v>65719</v>
      </c>
      <c r="L20" s="54" t="e">
        <f>#REF!+#REF!</f>
        <v>#REF!</v>
      </c>
      <c r="M20" s="54" t="e">
        <f>#REF!+#REF!</f>
        <v>#REF!</v>
      </c>
      <c r="N20" s="54">
        <v>80880</v>
      </c>
      <c r="O20" s="54">
        <v>65381</v>
      </c>
      <c r="P20" s="54">
        <f>12000+15000</f>
        <v>27000</v>
      </c>
      <c r="Q20" s="41">
        <f t="shared" si="1"/>
        <v>119261</v>
      </c>
    </row>
    <row r="21" spans="1:17" ht="28.5" customHeight="1" hidden="1">
      <c r="A21" s="57"/>
      <c r="B21" s="57"/>
      <c r="C21" s="56">
        <v>6060</v>
      </c>
      <c r="D21" s="55" t="s">
        <v>40</v>
      </c>
      <c r="E21" s="20"/>
      <c r="F21" s="20"/>
      <c r="G21" s="21"/>
      <c r="H21" s="20">
        <f>G21</f>
        <v>0</v>
      </c>
      <c r="I21" s="20"/>
      <c r="J21" s="52">
        <v>50000</v>
      </c>
      <c r="K21" s="52">
        <v>11000</v>
      </c>
      <c r="L21" s="52">
        <v>11000</v>
      </c>
      <c r="M21" s="52"/>
      <c r="N21" s="52">
        <v>0</v>
      </c>
      <c r="O21" s="52"/>
      <c r="P21" s="52"/>
      <c r="Q21" s="41">
        <f aca="true" t="shared" si="3" ref="Q21:Q52">N21+O21-P21</f>
        <v>0</v>
      </c>
    </row>
    <row r="22" spans="1:17" ht="12">
      <c r="A22" s="17">
        <v>710</v>
      </c>
      <c r="B22" s="17"/>
      <c r="C22" s="39"/>
      <c r="D22" s="48" t="s">
        <v>43</v>
      </c>
      <c r="E22" s="40" t="e">
        <f>E23+E28+#REF!+E25</f>
        <v>#REF!</v>
      </c>
      <c r="F22" s="40" t="e">
        <f>F23+F28+#REF!+F25</f>
        <v>#REF!</v>
      </c>
      <c r="G22" s="40" t="e">
        <f>G23+G28+#REF!+G25</f>
        <v>#REF!</v>
      </c>
      <c r="H22" s="40" t="e">
        <f>H23+H28+#REF!+H25</f>
        <v>#REF!</v>
      </c>
      <c r="I22" s="40"/>
      <c r="J22" s="40" t="e">
        <f>J23+J28+#REF!+J25</f>
        <v>#REF!</v>
      </c>
      <c r="K22" s="40" t="e">
        <f>K23+K28+#REF!+K25</f>
        <v>#REF!</v>
      </c>
      <c r="L22" s="40" t="e">
        <f>L23+L28+#REF!+L25</f>
        <v>#REF!</v>
      </c>
      <c r="M22" s="40" t="e">
        <f>M23+M28+#REF!+M25</f>
        <v>#REF!</v>
      </c>
      <c r="N22" s="40">
        <v>607048</v>
      </c>
      <c r="O22" s="40">
        <f>O23+O28+O25</f>
        <v>18410</v>
      </c>
      <c r="P22" s="40">
        <f>P23+P28+P25</f>
        <v>13111</v>
      </c>
      <c r="Q22" s="41">
        <f t="shared" si="3"/>
        <v>612347</v>
      </c>
    </row>
    <row r="23" spans="1:17" ht="24">
      <c r="A23" s="42"/>
      <c r="B23" s="42">
        <v>71013</v>
      </c>
      <c r="C23" s="44"/>
      <c r="D23" s="47" t="s">
        <v>44</v>
      </c>
      <c r="E23" s="43">
        <f>SUM(E24:E24)</f>
        <v>25000</v>
      </c>
      <c r="F23" s="43">
        <f>SUM(F24:F24)</f>
        <v>35000</v>
      </c>
      <c r="G23" s="45">
        <f>SUM(G24:G24)</f>
        <v>540000</v>
      </c>
      <c r="H23" s="45">
        <f>SUM(H24:H24)</f>
        <v>540000</v>
      </c>
      <c r="I23" s="45"/>
      <c r="J23" s="45">
        <f aca="true" t="shared" si="4" ref="J23:P23">SUM(J24:J24)</f>
        <v>20000</v>
      </c>
      <c r="K23" s="45">
        <f t="shared" si="4"/>
        <v>50000</v>
      </c>
      <c r="L23" s="45">
        <f t="shared" si="4"/>
        <v>50000</v>
      </c>
      <c r="M23" s="45">
        <f t="shared" si="4"/>
        <v>150000</v>
      </c>
      <c r="N23" s="45">
        <v>63000</v>
      </c>
      <c r="O23" s="45">
        <f t="shared" si="4"/>
        <v>5800</v>
      </c>
      <c r="P23" s="45">
        <f t="shared" si="4"/>
        <v>0</v>
      </c>
      <c r="Q23" s="41">
        <f t="shared" si="3"/>
        <v>68800</v>
      </c>
    </row>
    <row r="24" spans="1:17" ht="12">
      <c r="A24" s="35"/>
      <c r="B24" s="35"/>
      <c r="C24" s="36">
        <v>4300</v>
      </c>
      <c r="D24" s="37" t="s">
        <v>14</v>
      </c>
      <c r="E24" s="20">
        <v>25000</v>
      </c>
      <c r="F24" s="20">
        <v>35000</v>
      </c>
      <c r="G24" s="21">
        <v>540000</v>
      </c>
      <c r="H24" s="20">
        <f>G24</f>
        <v>540000</v>
      </c>
      <c r="I24" s="20"/>
      <c r="J24" s="52">
        <v>20000</v>
      </c>
      <c r="K24" s="52">
        <v>50000</v>
      </c>
      <c r="L24" s="52">
        <v>50000</v>
      </c>
      <c r="M24" s="52">
        <v>150000</v>
      </c>
      <c r="N24" s="52">
        <v>63000</v>
      </c>
      <c r="O24" s="52">
        <v>5800</v>
      </c>
      <c r="P24" s="52"/>
      <c r="Q24" s="41">
        <f t="shared" si="3"/>
        <v>68800</v>
      </c>
    </row>
    <row r="25" spans="1:17" ht="24">
      <c r="A25" s="42"/>
      <c r="B25" s="57">
        <v>71014</v>
      </c>
      <c r="C25" s="58"/>
      <c r="D25" s="59" t="s">
        <v>45</v>
      </c>
      <c r="E25" s="43">
        <f>SUM(E26:E27)</f>
        <v>3500</v>
      </c>
      <c r="F25" s="43">
        <f>SUM(F26:F27)</f>
        <v>18628</v>
      </c>
      <c r="G25" s="43">
        <f>SUM(G26:G27)</f>
        <v>0</v>
      </c>
      <c r="H25" s="43">
        <f>SUM(H26:H27)</f>
        <v>0</v>
      </c>
      <c r="I25" s="43"/>
      <c r="J25" s="62">
        <f aca="true" t="shared" si="5" ref="J25:P25">SUM(J26:J27)</f>
        <v>3500</v>
      </c>
      <c r="K25" s="62">
        <f t="shared" si="5"/>
        <v>15738</v>
      </c>
      <c r="L25" s="62">
        <f t="shared" si="5"/>
        <v>15738</v>
      </c>
      <c r="M25" s="62">
        <f t="shared" si="5"/>
        <v>20000</v>
      </c>
      <c r="N25" s="62">
        <v>5800</v>
      </c>
      <c r="O25" s="62">
        <f t="shared" si="5"/>
        <v>0</v>
      </c>
      <c r="P25" s="62">
        <f t="shared" si="5"/>
        <v>5800</v>
      </c>
      <c r="Q25" s="41">
        <f t="shared" si="3"/>
        <v>0</v>
      </c>
    </row>
    <row r="26" spans="1:17" ht="18" customHeight="1" hidden="1">
      <c r="A26" s="35"/>
      <c r="B26" s="53"/>
      <c r="C26" s="50">
        <v>4300</v>
      </c>
      <c r="D26" s="51" t="s">
        <v>14</v>
      </c>
      <c r="E26" s="20">
        <v>3500</v>
      </c>
      <c r="F26" s="20">
        <v>3500</v>
      </c>
      <c r="G26" s="21"/>
      <c r="H26" s="20">
        <f>G26</f>
        <v>0</v>
      </c>
      <c r="I26" s="20"/>
      <c r="J26" s="52">
        <v>1000</v>
      </c>
      <c r="K26" s="52">
        <v>0</v>
      </c>
      <c r="L26" s="52"/>
      <c r="M26" s="52"/>
      <c r="N26" s="52">
        <v>0</v>
      </c>
      <c r="O26" s="52"/>
      <c r="P26" s="52"/>
      <c r="Q26" s="41">
        <f t="shared" si="3"/>
        <v>0</v>
      </c>
    </row>
    <row r="27" spans="1:17" ht="36">
      <c r="A27" s="35"/>
      <c r="B27" s="53"/>
      <c r="C27" s="50">
        <v>4390</v>
      </c>
      <c r="D27" s="51" t="s">
        <v>27</v>
      </c>
      <c r="E27" s="20"/>
      <c r="F27" s="20">
        <v>15128</v>
      </c>
      <c r="G27" s="21"/>
      <c r="H27" s="20">
        <f>G27</f>
        <v>0</v>
      </c>
      <c r="I27" s="20"/>
      <c r="J27" s="52">
        <v>2500</v>
      </c>
      <c r="K27" s="52">
        <v>15738</v>
      </c>
      <c r="L27" s="52">
        <v>15738</v>
      </c>
      <c r="M27" s="52">
        <v>20000</v>
      </c>
      <c r="N27" s="52">
        <v>5800</v>
      </c>
      <c r="O27" s="52"/>
      <c r="P27" s="52">
        <v>5800</v>
      </c>
      <c r="Q27" s="41">
        <f t="shared" si="3"/>
        <v>0</v>
      </c>
    </row>
    <row r="28" spans="1:17" ht="12">
      <c r="A28" s="42"/>
      <c r="B28" s="42">
        <v>71015</v>
      </c>
      <c r="C28" s="44"/>
      <c r="D28" s="47" t="s">
        <v>46</v>
      </c>
      <c r="E28" s="43">
        <f>SUM(E29:E39)</f>
        <v>262590</v>
      </c>
      <c r="F28" s="43">
        <f>SUM(F29:F39)</f>
        <v>298600</v>
      </c>
      <c r="G28" s="43">
        <f>SUM(G29:G39)</f>
        <v>327976</v>
      </c>
      <c r="H28" s="43">
        <f>SUM(H29:H39)</f>
        <v>326848</v>
      </c>
      <c r="I28" s="43"/>
      <c r="J28" s="43">
        <f>SUM(J29:J39)</f>
        <v>365500</v>
      </c>
      <c r="K28" s="43">
        <f>SUM(K29:K39)</f>
        <v>422877</v>
      </c>
      <c r="L28" s="43">
        <f>SUM(L29:L39)</f>
        <v>422877</v>
      </c>
      <c r="M28" s="43">
        <f>SUM(M29:M39)</f>
        <v>523458</v>
      </c>
      <c r="N28" s="43">
        <v>532248</v>
      </c>
      <c r="O28" s="43">
        <f>SUM(O29:O39)</f>
        <v>12610</v>
      </c>
      <c r="P28" s="43">
        <f>SUM(P29:P39)</f>
        <v>7311</v>
      </c>
      <c r="Q28" s="41">
        <f t="shared" si="3"/>
        <v>537547</v>
      </c>
    </row>
    <row r="29" spans="1:17" ht="24">
      <c r="A29" s="17"/>
      <c r="B29" s="17"/>
      <c r="C29" s="18">
        <v>4010</v>
      </c>
      <c r="D29" s="37" t="s">
        <v>17</v>
      </c>
      <c r="E29" s="20">
        <v>186030</v>
      </c>
      <c r="F29" s="20">
        <v>217630</v>
      </c>
      <c r="G29" s="21">
        <v>237957</v>
      </c>
      <c r="H29" s="21">
        <v>237957</v>
      </c>
      <c r="I29" s="21">
        <f>238000+15600</f>
        <v>253600</v>
      </c>
      <c r="J29" s="21">
        <v>253600</v>
      </c>
      <c r="K29" s="21">
        <v>318670</v>
      </c>
      <c r="L29" s="21">
        <v>318670</v>
      </c>
      <c r="M29" s="21">
        <v>93577</v>
      </c>
      <c r="N29" s="21">
        <v>81568</v>
      </c>
      <c r="O29" s="21">
        <f>1453</f>
        <v>1453</v>
      </c>
      <c r="P29" s="21"/>
      <c r="Q29" s="41">
        <f t="shared" si="3"/>
        <v>83021</v>
      </c>
    </row>
    <row r="30" spans="1:17" ht="36">
      <c r="A30" s="17"/>
      <c r="B30" s="17"/>
      <c r="C30" s="18">
        <v>4020</v>
      </c>
      <c r="D30" s="37" t="s">
        <v>157</v>
      </c>
      <c r="E30" s="20"/>
      <c r="F30" s="20"/>
      <c r="G30" s="21"/>
      <c r="H30" s="21"/>
      <c r="I30" s="21"/>
      <c r="J30" s="21"/>
      <c r="K30" s="21"/>
      <c r="L30" s="21"/>
      <c r="M30" s="21">
        <v>310989</v>
      </c>
      <c r="N30" s="21">
        <v>255450</v>
      </c>
      <c r="O30" s="21">
        <v>4476</v>
      </c>
      <c r="P30" s="21">
        <v>1453</v>
      </c>
      <c r="Q30" s="41">
        <f t="shared" si="3"/>
        <v>258473</v>
      </c>
    </row>
    <row r="31" spans="1:17" ht="24">
      <c r="A31" s="17"/>
      <c r="B31" s="17"/>
      <c r="C31" s="36">
        <v>4110</v>
      </c>
      <c r="D31" s="37" t="s">
        <v>19</v>
      </c>
      <c r="E31" s="20">
        <v>34030</v>
      </c>
      <c r="F31" s="20">
        <v>37210</v>
      </c>
      <c r="G31" s="21">
        <v>41149</v>
      </c>
      <c r="H31" s="21">
        <v>40193</v>
      </c>
      <c r="I31" s="21"/>
      <c r="J31" s="21">
        <v>42800</v>
      </c>
      <c r="K31" s="21">
        <v>53212</v>
      </c>
      <c r="L31" s="21">
        <v>53212</v>
      </c>
      <c r="M31" s="21">
        <v>69049</v>
      </c>
      <c r="N31" s="21">
        <v>58158</v>
      </c>
      <c r="O31" s="21">
        <v>713</v>
      </c>
      <c r="P31" s="21"/>
      <c r="Q31" s="41">
        <f t="shared" si="3"/>
        <v>58871</v>
      </c>
    </row>
    <row r="32" spans="1:17" ht="12">
      <c r="A32" s="17"/>
      <c r="B32" s="17"/>
      <c r="C32" s="36">
        <v>4120</v>
      </c>
      <c r="D32" s="37" t="s">
        <v>20</v>
      </c>
      <c r="E32" s="20">
        <v>4750</v>
      </c>
      <c r="F32" s="20">
        <v>4980</v>
      </c>
      <c r="G32" s="21">
        <v>6104</v>
      </c>
      <c r="H32" s="21">
        <v>6132</v>
      </c>
      <c r="I32" s="21"/>
      <c r="J32" s="21">
        <v>6600</v>
      </c>
      <c r="K32" s="21">
        <v>8245</v>
      </c>
      <c r="L32" s="21">
        <v>8245</v>
      </c>
      <c r="M32" s="21">
        <v>10534</v>
      </c>
      <c r="N32" s="21">
        <v>8886</v>
      </c>
      <c r="O32" s="21">
        <v>110</v>
      </c>
      <c r="P32" s="21"/>
      <c r="Q32" s="41">
        <f t="shared" si="3"/>
        <v>8996</v>
      </c>
    </row>
    <row r="33" spans="1:17" ht="12">
      <c r="A33" s="17"/>
      <c r="B33" s="17"/>
      <c r="C33" s="36">
        <v>4260</v>
      </c>
      <c r="D33" s="37" t="s">
        <v>23</v>
      </c>
      <c r="E33" s="20">
        <v>3970</v>
      </c>
      <c r="F33" s="20">
        <v>3970</v>
      </c>
      <c r="G33" s="21">
        <v>4061</v>
      </c>
      <c r="H33" s="21">
        <v>4061</v>
      </c>
      <c r="I33" s="21"/>
      <c r="J33" s="21">
        <v>4000</v>
      </c>
      <c r="K33" s="21">
        <v>3000</v>
      </c>
      <c r="L33" s="21">
        <v>3000</v>
      </c>
      <c r="M33" s="21">
        <v>3087</v>
      </c>
      <c r="N33" s="21">
        <v>16000</v>
      </c>
      <c r="O33" s="21"/>
      <c r="P33" s="21">
        <v>3500</v>
      </c>
      <c r="Q33" s="41">
        <f t="shared" si="3"/>
        <v>12500</v>
      </c>
    </row>
    <row r="34" spans="1:17" ht="12">
      <c r="A34" s="17"/>
      <c r="B34" s="17"/>
      <c r="C34" s="36">
        <v>4270</v>
      </c>
      <c r="D34" s="37" t="s">
        <v>36</v>
      </c>
      <c r="E34" s="20">
        <v>550</v>
      </c>
      <c r="F34" s="20">
        <v>1550</v>
      </c>
      <c r="G34" s="21">
        <v>1500</v>
      </c>
      <c r="H34" s="21">
        <v>1500</v>
      </c>
      <c r="I34" s="21"/>
      <c r="J34" s="21">
        <v>1500</v>
      </c>
      <c r="K34" s="21">
        <v>500</v>
      </c>
      <c r="L34" s="21">
        <v>500</v>
      </c>
      <c r="M34" s="21">
        <v>8747</v>
      </c>
      <c r="N34" s="21">
        <v>1800</v>
      </c>
      <c r="O34" s="21"/>
      <c r="P34" s="21">
        <v>1350</v>
      </c>
      <c r="Q34" s="41">
        <f t="shared" si="3"/>
        <v>450</v>
      </c>
    </row>
    <row r="35" spans="1:17" ht="12">
      <c r="A35" s="17"/>
      <c r="B35" s="17"/>
      <c r="C35" s="36">
        <v>4280</v>
      </c>
      <c r="D35" s="37" t="s">
        <v>49</v>
      </c>
      <c r="E35" s="20">
        <v>200</v>
      </c>
      <c r="F35" s="20">
        <v>200</v>
      </c>
      <c r="G35" s="21">
        <v>200</v>
      </c>
      <c r="H35" s="21">
        <v>200</v>
      </c>
      <c r="I35" s="21"/>
      <c r="J35" s="21">
        <v>200</v>
      </c>
      <c r="K35" s="21">
        <v>300</v>
      </c>
      <c r="L35" s="21">
        <v>300</v>
      </c>
      <c r="M35" s="21">
        <v>206</v>
      </c>
      <c r="N35" s="21">
        <v>200</v>
      </c>
      <c r="O35" s="21"/>
      <c r="P35" s="21">
        <v>200</v>
      </c>
      <c r="Q35" s="41">
        <f t="shared" si="3"/>
        <v>0</v>
      </c>
    </row>
    <row r="36" spans="1:17" ht="12">
      <c r="A36" s="17"/>
      <c r="B36" s="17"/>
      <c r="C36" s="36">
        <v>4300</v>
      </c>
      <c r="D36" s="37" t="s">
        <v>50</v>
      </c>
      <c r="E36" s="20">
        <v>13560</v>
      </c>
      <c r="F36" s="20">
        <v>13560</v>
      </c>
      <c r="G36" s="21">
        <v>16800</v>
      </c>
      <c r="H36" s="21">
        <v>16600</v>
      </c>
      <c r="I36" s="21"/>
      <c r="J36" s="21">
        <v>36600</v>
      </c>
      <c r="K36" s="21">
        <v>22300</v>
      </c>
      <c r="L36" s="21">
        <v>22300</v>
      </c>
      <c r="M36" s="21">
        <v>17802</v>
      </c>
      <c r="N36" s="21">
        <v>31968</v>
      </c>
      <c r="O36" s="21">
        <v>5858</v>
      </c>
      <c r="P36" s="21"/>
      <c r="Q36" s="41">
        <f t="shared" si="3"/>
        <v>37826</v>
      </c>
    </row>
    <row r="37" spans="1:17" ht="36">
      <c r="A37" s="17"/>
      <c r="B37" s="17"/>
      <c r="C37" s="36">
        <v>4400</v>
      </c>
      <c r="D37" s="37" t="s">
        <v>51</v>
      </c>
      <c r="E37" s="20">
        <v>18580</v>
      </c>
      <c r="F37" s="20">
        <v>18580</v>
      </c>
      <c r="G37" s="21">
        <v>19005</v>
      </c>
      <c r="H37" s="21">
        <v>19005</v>
      </c>
      <c r="I37" s="21"/>
      <c r="J37" s="21">
        <v>19000</v>
      </c>
      <c r="K37" s="21">
        <v>15450</v>
      </c>
      <c r="L37" s="21">
        <v>15450</v>
      </c>
      <c r="M37" s="21">
        <v>8232</v>
      </c>
      <c r="N37" s="21">
        <v>200</v>
      </c>
      <c r="O37" s="21"/>
      <c r="P37" s="21">
        <v>200</v>
      </c>
      <c r="Q37" s="41">
        <f t="shared" si="3"/>
        <v>0</v>
      </c>
    </row>
    <row r="38" spans="1:17" ht="12">
      <c r="A38" s="17"/>
      <c r="B38" s="17"/>
      <c r="C38" s="36">
        <v>4480</v>
      </c>
      <c r="D38" s="37" t="s">
        <v>83</v>
      </c>
      <c r="E38" s="20"/>
      <c r="F38" s="20"/>
      <c r="G38" s="21"/>
      <c r="H38" s="21"/>
      <c r="I38" s="21"/>
      <c r="J38" s="21"/>
      <c r="K38" s="21"/>
      <c r="L38" s="21"/>
      <c r="M38" s="21"/>
      <c r="N38" s="21">
        <v>1210</v>
      </c>
      <c r="O38" s="21"/>
      <c r="P38" s="21">
        <v>8</v>
      </c>
      <c r="Q38" s="41">
        <f t="shared" si="3"/>
        <v>1202</v>
      </c>
    </row>
    <row r="39" spans="1:17" ht="48">
      <c r="A39" s="17"/>
      <c r="B39" s="17"/>
      <c r="C39" s="36">
        <v>4740</v>
      </c>
      <c r="D39" s="37" t="s">
        <v>52</v>
      </c>
      <c r="E39" s="20">
        <v>920</v>
      </c>
      <c r="F39" s="20">
        <v>920</v>
      </c>
      <c r="G39" s="21">
        <v>1200</v>
      </c>
      <c r="H39" s="21">
        <v>1200</v>
      </c>
      <c r="I39" s="21"/>
      <c r="J39" s="21">
        <v>1200</v>
      </c>
      <c r="K39" s="21">
        <v>1200</v>
      </c>
      <c r="L39" s="21">
        <v>1200</v>
      </c>
      <c r="M39" s="21">
        <v>1235</v>
      </c>
      <c r="N39" s="21">
        <v>1200</v>
      </c>
      <c r="O39" s="21"/>
      <c r="P39" s="21">
        <v>600</v>
      </c>
      <c r="Q39" s="41">
        <f t="shared" si="3"/>
        <v>600</v>
      </c>
    </row>
    <row r="40" spans="1:17" ht="12">
      <c r="A40" s="64">
        <v>750</v>
      </c>
      <c r="B40" s="64"/>
      <c r="C40" s="64"/>
      <c r="D40" s="65" t="s">
        <v>54</v>
      </c>
      <c r="E40" s="40" t="e">
        <f>E41+#REF!+E50+#REF!+#REF!</f>
        <v>#REF!</v>
      </c>
      <c r="F40" s="40" t="e">
        <f>F41+#REF!+F50+#REF!+#REF!</f>
        <v>#REF!</v>
      </c>
      <c r="G40" s="41" t="e">
        <f>G41+#REF!+G50+#REF!+#REF!</f>
        <v>#REF!</v>
      </c>
      <c r="H40" s="41" t="e">
        <f>H41+#REF!+H50+#REF!+#REF!</f>
        <v>#REF!</v>
      </c>
      <c r="I40" s="41"/>
      <c r="J40" s="41" t="e">
        <f>J41+#REF!+J50+#REF!+#REF!</f>
        <v>#REF!</v>
      </c>
      <c r="K40" s="41" t="e">
        <f>K41+#REF!+K50+#REF!+#REF!</f>
        <v>#REF!</v>
      </c>
      <c r="L40" s="41" t="e">
        <f>L41+#REF!+L50+#REF!+#REF!</f>
        <v>#REF!</v>
      </c>
      <c r="M40" s="41" t="e">
        <f>M41+#REF!+M50+#REF!+#REF!</f>
        <v>#REF!</v>
      </c>
      <c r="N40" s="41">
        <v>8335351</v>
      </c>
      <c r="O40" s="41">
        <f>O41+O50</f>
        <v>26000</v>
      </c>
      <c r="P40" s="41">
        <f>P41+P50</f>
        <v>26000</v>
      </c>
      <c r="Q40" s="41">
        <f t="shared" si="3"/>
        <v>8335351</v>
      </c>
    </row>
    <row r="41" spans="1:17" ht="12">
      <c r="A41" s="18"/>
      <c r="B41" s="66">
        <v>75011</v>
      </c>
      <c r="C41" s="66"/>
      <c r="D41" s="67" t="s">
        <v>55</v>
      </c>
      <c r="E41" s="43">
        <f>SUM(E42:E47)</f>
        <v>330600</v>
      </c>
      <c r="F41" s="43">
        <f>SUM(F42:F47)</f>
        <v>346030</v>
      </c>
      <c r="G41" s="45">
        <f>SUM(G42:G47)</f>
        <v>411245</v>
      </c>
      <c r="H41" s="45">
        <f>SUM(H42:H47)</f>
        <v>411245</v>
      </c>
      <c r="I41" s="45"/>
      <c r="J41" s="45">
        <f>SUM(J42:J48)</f>
        <v>411190</v>
      </c>
      <c r="K41" s="45">
        <f>SUM(K42:K48)</f>
        <v>483959</v>
      </c>
      <c r="L41" s="45">
        <f>SUM(L42:L48)</f>
        <v>445978</v>
      </c>
      <c r="M41" s="45">
        <f>SUM(M42:M48)</f>
        <v>478894</v>
      </c>
      <c r="N41" s="45">
        <v>608609</v>
      </c>
      <c r="O41" s="45">
        <f>SUM(O42:O49)</f>
        <v>19200</v>
      </c>
      <c r="P41" s="45">
        <f>SUM(P42:P49)</f>
        <v>19200</v>
      </c>
      <c r="Q41" s="41">
        <f t="shared" si="3"/>
        <v>608609</v>
      </c>
    </row>
    <row r="42" spans="1:17" ht="28.5" customHeight="1" hidden="1">
      <c r="A42" s="68"/>
      <c r="B42" s="49"/>
      <c r="C42" s="50">
        <v>3020</v>
      </c>
      <c r="D42" s="51" t="s">
        <v>47</v>
      </c>
      <c r="E42" s="52">
        <v>300</v>
      </c>
      <c r="F42" s="52">
        <v>300</v>
      </c>
      <c r="G42" s="69">
        <v>310</v>
      </c>
      <c r="H42" s="52">
        <f>G42</f>
        <v>310</v>
      </c>
      <c r="I42" s="52"/>
      <c r="J42" s="52">
        <v>310</v>
      </c>
      <c r="K42" s="52">
        <f>I42</f>
        <v>0</v>
      </c>
      <c r="L42" s="52">
        <f>I42</f>
        <v>0</v>
      </c>
      <c r="M42" s="52"/>
      <c r="N42" s="70">
        <v>0</v>
      </c>
      <c r="O42" s="70"/>
      <c r="P42" s="70"/>
      <c r="Q42" s="41">
        <f t="shared" si="3"/>
        <v>0</v>
      </c>
    </row>
    <row r="43" spans="1:17" ht="24">
      <c r="A43" s="68"/>
      <c r="B43" s="49"/>
      <c r="C43" s="56">
        <v>4010</v>
      </c>
      <c r="D43" s="51" t="s">
        <v>17</v>
      </c>
      <c r="E43" s="52">
        <v>258000</v>
      </c>
      <c r="F43" s="52">
        <v>270900</v>
      </c>
      <c r="G43" s="69">
        <v>329814</v>
      </c>
      <c r="H43" s="52">
        <f>G43</f>
        <v>329814</v>
      </c>
      <c r="I43" s="52">
        <v>329800</v>
      </c>
      <c r="J43" s="52">
        <v>329800</v>
      </c>
      <c r="K43" s="52">
        <v>376637</v>
      </c>
      <c r="L43" s="52">
        <v>341977</v>
      </c>
      <c r="M43" s="52">
        <v>387951</v>
      </c>
      <c r="N43" s="52">
        <v>396700</v>
      </c>
      <c r="O43" s="52">
        <v>16300</v>
      </c>
      <c r="P43" s="52"/>
      <c r="Q43" s="41">
        <f t="shared" si="3"/>
        <v>413000</v>
      </c>
    </row>
    <row r="44" spans="1:17" ht="24">
      <c r="A44" s="68"/>
      <c r="B44" s="49"/>
      <c r="C44" s="50">
        <v>4040</v>
      </c>
      <c r="D44" s="51" t="s">
        <v>18</v>
      </c>
      <c r="E44" s="52">
        <v>20500</v>
      </c>
      <c r="F44" s="52">
        <v>20500</v>
      </c>
      <c r="G44" s="69">
        <v>22780</v>
      </c>
      <c r="H44" s="52">
        <f>G44</f>
        <v>22780</v>
      </c>
      <c r="I44" s="52"/>
      <c r="J44" s="52">
        <v>22780</v>
      </c>
      <c r="K44" s="52">
        <v>22780</v>
      </c>
      <c r="L44" s="52">
        <v>22761</v>
      </c>
      <c r="M44" s="52">
        <v>24795</v>
      </c>
      <c r="N44" s="52">
        <v>25000</v>
      </c>
      <c r="O44" s="52"/>
      <c r="P44" s="52"/>
      <c r="Q44" s="41">
        <f t="shared" si="3"/>
        <v>25000</v>
      </c>
    </row>
    <row r="45" spans="1:17" ht="24">
      <c r="A45" s="68"/>
      <c r="B45" s="49"/>
      <c r="C45" s="50">
        <v>4110</v>
      </c>
      <c r="D45" s="51" t="s">
        <v>19</v>
      </c>
      <c r="E45" s="52">
        <v>45300</v>
      </c>
      <c r="F45" s="52">
        <v>47510</v>
      </c>
      <c r="G45" s="69">
        <v>50305</v>
      </c>
      <c r="H45" s="52">
        <f>G45</f>
        <v>50305</v>
      </c>
      <c r="I45" s="52"/>
      <c r="J45" s="52">
        <v>50300</v>
      </c>
      <c r="K45" s="52">
        <v>64301</v>
      </c>
      <c r="L45" s="52">
        <v>55431</v>
      </c>
      <c r="M45" s="52">
        <v>56961</v>
      </c>
      <c r="N45" s="52">
        <v>66921</v>
      </c>
      <c r="O45" s="52">
        <v>2500</v>
      </c>
      <c r="P45" s="52"/>
      <c r="Q45" s="41">
        <f t="shared" si="3"/>
        <v>69421</v>
      </c>
    </row>
    <row r="46" spans="1:17" ht="12">
      <c r="A46" s="68"/>
      <c r="B46" s="49"/>
      <c r="C46" s="50">
        <v>4120</v>
      </c>
      <c r="D46" s="51" t="s">
        <v>20</v>
      </c>
      <c r="E46" s="52">
        <v>6500</v>
      </c>
      <c r="F46" s="52">
        <v>6820</v>
      </c>
      <c r="G46" s="69">
        <v>8036</v>
      </c>
      <c r="H46" s="52">
        <f>G46</f>
        <v>8036</v>
      </c>
      <c r="I46" s="52"/>
      <c r="J46" s="52">
        <v>8000</v>
      </c>
      <c r="K46" s="52">
        <v>10241</v>
      </c>
      <c r="L46" s="52">
        <v>8605</v>
      </c>
      <c r="M46" s="52">
        <v>9187</v>
      </c>
      <c r="N46" s="52">
        <v>10938</v>
      </c>
      <c r="O46" s="52">
        <v>400</v>
      </c>
      <c r="P46" s="52"/>
      <c r="Q46" s="41">
        <f t="shared" si="3"/>
        <v>11338</v>
      </c>
    </row>
    <row r="47" spans="1:17" ht="28.5" customHeight="1" hidden="1">
      <c r="A47" s="68"/>
      <c r="B47" s="49"/>
      <c r="C47" s="50">
        <v>4610</v>
      </c>
      <c r="D47" s="51" t="s">
        <v>39</v>
      </c>
      <c r="E47" s="52"/>
      <c r="F47" s="52"/>
      <c r="G47" s="69"/>
      <c r="H47" s="52"/>
      <c r="I47" s="52"/>
      <c r="J47" s="52"/>
      <c r="K47" s="52">
        <v>10000</v>
      </c>
      <c r="L47" s="52">
        <v>10000</v>
      </c>
      <c r="M47" s="52"/>
      <c r="N47" s="52">
        <v>0</v>
      </c>
      <c r="O47" s="52"/>
      <c r="P47" s="52"/>
      <c r="Q47" s="41">
        <f t="shared" si="3"/>
        <v>0</v>
      </c>
    </row>
    <row r="48" spans="1:17" ht="28.5" customHeight="1" hidden="1">
      <c r="A48" s="68"/>
      <c r="B48" s="49"/>
      <c r="C48" s="50">
        <v>4750</v>
      </c>
      <c r="D48" s="51" t="s">
        <v>53</v>
      </c>
      <c r="E48" s="52"/>
      <c r="F48" s="52"/>
      <c r="G48" s="69"/>
      <c r="H48" s="52"/>
      <c r="I48" s="52"/>
      <c r="J48" s="52"/>
      <c r="K48" s="52"/>
      <c r="L48" s="52">
        <v>7204</v>
      </c>
      <c r="M48" s="52"/>
      <c r="N48" s="52">
        <v>0</v>
      </c>
      <c r="O48" s="52"/>
      <c r="P48" s="52"/>
      <c r="Q48" s="41">
        <f t="shared" si="3"/>
        <v>0</v>
      </c>
    </row>
    <row r="49" spans="1:17" ht="24">
      <c r="A49" s="68"/>
      <c r="B49" s="49"/>
      <c r="C49" s="50">
        <v>4610</v>
      </c>
      <c r="D49" s="51" t="s">
        <v>39</v>
      </c>
      <c r="E49" s="52"/>
      <c r="F49" s="52"/>
      <c r="G49" s="69"/>
      <c r="H49" s="52"/>
      <c r="I49" s="52"/>
      <c r="J49" s="52"/>
      <c r="K49" s="52"/>
      <c r="L49" s="52"/>
      <c r="M49" s="52"/>
      <c r="N49" s="52">
        <v>43800</v>
      </c>
      <c r="O49" s="52"/>
      <c r="P49" s="52">
        <v>19200</v>
      </c>
      <c r="Q49" s="41">
        <f t="shared" si="3"/>
        <v>24600</v>
      </c>
    </row>
    <row r="50" spans="1:17" ht="12">
      <c r="A50" s="57"/>
      <c r="B50" s="57">
        <v>75020</v>
      </c>
      <c r="C50" s="58"/>
      <c r="D50" s="59" t="s">
        <v>57</v>
      </c>
      <c r="E50" s="62">
        <f>SUM(E51:E58)</f>
        <v>1070200</v>
      </c>
      <c r="F50" s="62">
        <f>SUM(F51:F58)</f>
        <v>1357300</v>
      </c>
      <c r="G50" s="71">
        <f>SUM(G51:G58)</f>
        <v>1414000</v>
      </c>
      <c r="H50" s="71">
        <f>SUM(H51:H58)</f>
        <v>1364200</v>
      </c>
      <c r="I50" s="71"/>
      <c r="J50" s="71">
        <f>SUM(J51:J58)-J55-J57</f>
        <v>1271200</v>
      </c>
      <c r="K50" s="71">
        <f>SUM(K51:K58)-K55-K57</f>
        <v>1561735</v>
      </c>
      <c r="L50" s="71">
        <f>SUM(L51:L58)-L55-L57</f>
        <v>1560305</v>
      </c>
      <c r="M50" s="71">
        <f>SUM(M51:M58)-M55-M57</f>
        <v>1568000</v>
      </c>
      <c r="N50" s="71">
        <v>7161866</v>
      </c>
      <c r="O50" s="71">
        <f>SUM(O51:O58)-O55-O57</f>
        <v>6800</v>
      </c>
      <c r="P50" s="71">
        <f>SUM(P51:P58)-P55-P57</f>
        <v>6800</v>
      </c>
      <c r="Q50" s="41">
        <f t="shared" si="3"/>
        <v>7161866</v>
      </c>
    </row>
    <row r="51" spans="1:17" ht="72">
      <c r="A51" s="53"/>
      <c r="B51" s="53"/>
      <c r="C51" s="50">
        <v>2900</v>
      </c>
      <c r="D51" s="51" t="s">
        <v>58</v>
      </c>
      <c r="E51" s="52">
        <v>7500</v>
      </c>
      <c r="F51" s="52">
        <v>7500</v>
      </c>
      <c r="G51" s="69">
        <v>7700</v>
      </c>
      <c r="H51" s="52">
        <f>G51</f>
        <v>7700</v>
      </c>
      <c r="I51" s="52"/>
      <c r="J51" s="52">
        <v>7700</v>
      </c>
      <c r="K51" s="52">
        <v>9005</v>
      </c>
      <c r="L51" s="52">
        <f>5781+1594+200</f>
        <v>7575</v>
      </c>
      <c r="M51" s="52">
        <v>7800</v>
      </c>
      <c r="N51" s="52">
        <v>11500</v>
      </c>
      <c r="O51" s="52"/>
      <c r="P51" s="52"/>
      <c r="Q51" s="41">
        <f t="shared" si="3"/>
        <v>11500</v>
      </c>
    </row>
    <row r="52" spans="1:17" ht="24">
      <c r="A52" s="49"/>
      <c r="B52" s="49"/>
      <c r="C52" s="50">
        <v>3020</v>
      </c>
      <c r="D52" s="51" t="s">
        <v>47</v>
      </c>
      <c r="E52" s="52">
        <v>26500</v>
      </c>
      <c r="F52" s="52">
        <v>26500</v>
      </c>
      <c r="G52" s="69">
        <v>8600</v>
      </c>
      <c r="H52" s="52">
        <f>G52</f>
        <v>8600</v>
      </c>
      <c r="I52" s="52"/>
      <c r="J52" s="52">
        <v>8600</v>
      </c>
      <c r="K52" s="52">
        <v>8600</v>
      </c>
      <c r="L52" s="52">
        <v>8600</v>
      </c>
      <c r="M52" s="52">
        <f>7600</f>
        <v>7600</v>
      </c>
      <c r="N52" s="52">
        <v>7600</v>
      </c>
      <c r="O52" s="52"/>
      <c r="P52" s="52">
        <v>1300</v>
      </c>
      <c r="Q52" s="41">
        <f t="shared" si="3"/>
        <v>6300</v>
      </c>
    </row>
    <row r="53" spans="1:17" ht="12">
      <c r="A53" s="49"/>
      <c r="B53" s="49"/>
      <c r="C53" s="50">
        <v>4170</v>
      </c>
      <c r="D53" s="51" t="s">
        <v>48</v>
      </c>
      <c r="E53" s="52">
        <v>5200</v>
      </c>
      <c r="F53" s="52">
        <v>10100</v>
      </c>
      <c r="G53" s="69">
        <v>5200</v>
      </c>
      <c r="H53" s="52">
        <f>G53</f>
        <v>5200</v>
      </c>
      <c r="I53" s="52"/>
      <c r="J53" s="52">
        <v>20200</v>
      </c>
      <c r="K53" s="52">
        <v>25630</v>
      </c>
      <c r="L53" s="52">
        <f>25630</f>
        <v>25630</v>
      </c>
      <c r="M53" s="52">
        <v>5300</v>
      </c>
      <c r="N53" s="52">
        <v>7900</v>
      </c>
      <c r="O53" s="52">
        <v>1300</v>
      </c>
      <c r="P53" s="52"/>
      <c r="Q53" s="41">
        <f aca="true" t="shared" si="6" ref="Q53:Q70">N53+O53-P53</f>
        <v>9200</v>
      </c>
    </row>
    <row r="54" spans="1:17" ht="24">
      <c r="A54" s="49"/>
      <c r="B54" s="49"/>
      <c r="C54" s="50">
        <v>4210</v>
      </c>
      <c r="D54" s="51" t="s">
        <v>22</v>
      </c>
      <c r="E54" s="52">
        <v>563000</v>
      </c>
      <c r="F54" s="52">
        <v>733200</v>
      </c>
      <c r="G54" s="69">
        <v>784000</v>
      </c>
      <c r="H54" s="52">
        <f>G54-11000-20000-3000-3800</f>
        <v>746200</v>
      </c>
      <c r="I54" s="52"/>
      <c r="J54" s="52">
        <v>656200</v>
      </c>
      <c r="K54" s="52">
        <v>884200</v>
      </c>
      <c r="L54" s="52">
        <f>124200+760000</f>
        <v>884200</v>
      </c>
      <c r="M54" s="52">
        <f>160000+738600</f>
        <v>898600</v>
      </c>
      <c r="N54" s="52">
        <v>894600</v>
      </c>
      <c r="O54" s="52"/>
      <c r="P54" s="52">
        <v>2750</v>
      </c>
      <c r="Q54" s="41">
        <f t="shared" si="6"/>
        <v>891850</v>
      </c>
    </row>
    <row r="55" spans="1:17" ht="18.75" customHeight="1" hidden="1">
      <c r="A55" s="49"/>
      <c r="B55" s="49"/>
      <c r="C55" s="50"/>
      <c r="D55" s="72" t="s">
        <v>59</v>
      </c>
      <c r="E55" s="70"/>
      <c r="F55" s="70"/>
      <c r="G55" s="73"/>
      <c r="H55" s="70"/>
      <c r="I55" s="70"/>
      <c r="J55" s="70"/>
      <c r="K55" s="2">
        <v>760000</v>
      </c>
      <c r="L55" s="2">
        <v>760000</v>
      </c>
      <c r="M55" s="2">
        <v>738600</v>
      </c>
      <c r="N55" s="2">
        <v>738600</v>
      </c>
      <c r="O55" s="2">
        <v>738600</v>
      </c>
      <c r="P55" s="2">
        <v>738600</v>
      </c>
      <c r="Q55" s="41">
        <f t="shared" si="6"/>
        <v>738600</v>
      </c>
    </row>
    <row r="56" spans="1:17" ht="12">
      <c r="A56" s="49"/>
      <c r="B56" s="49"/>
      <c r="C56" s="50">
        <v>4300</v>
      </c>
      <c r="D56" s="51" t="s">
        <v>14</v>
      </c>
      <c r="E56" s="52">
        <v>466000</v>
      </c>
      <c r="F56" s="52">
        <v>571000</v>
      </c>
      <c r="G56" s="69">
        <v>576500</v>
      </c>
      <c r="H56" s="52">
        <f>G56</f>
        <v>576500</v>
      </c>
      <c r="I56" s="52"/>
      <c r="J56" s="52">
        <v>558500</v>
      </c>
      <c r="K56" s="52">
        <v>584300</v>
      </c>
      <c r="L56" s="52">
        <f>184300+400000</f>
        <v>584300</v>
      </c>
      <c r="M56" s="52">
        <f>188700+410000</f>
        <v>598700</v>
      </c>
      <c r="N56" s="52">
        <v>658700</v>
      </c>
      <c r="O56" s="52"/>
      <c r="P56" s="52">
        <v>2750</v>
      </c>
      <c r="Q56" s="41">
        <f t="shared" si="6"/>
        <v>655950</v>
      </c>
    </row>
    <row r="57" spans="1:17" ht="18.75" customHeight="1" hidden="1">
      <c r="A57" s="49"/>
      <c r="B57" s="49"/>
      <c r="C57" s="50"/>
      <c r="D57" s="74" t="s">
        <v>61</v>
      </c>
      <c r="E57" s="70"/>
      <c r="F57" s="70"/>
      <c r="G57" s="73"/>
      <c r="H57" s="70"/>
      <c r="I57" s="70"/>
      <c r="J57" s="70"/>
      <c r="K57" s="2">
        <v>400000</v>
      </c>
      <c r="L57" s="2">
        <v>400000</v>
      </c>
      <c r="M57" s="2">
        <v>410000</v>
      </c>
      <c r="N57" s="2">
        <v>410000</v>
      </c>
      <c r="O57" s="2">
        <v>410000</v>
      </c>
      <c r="P57" s="2">
        <v>410000</v>
      </c>
      <c r="Q57" s="41">
        <f t="shared" si="6"/>
        <v>410000</v>
      </c>
    </row>
    <row r="58" spans="1:17" ht="36">
      <c r="A58" s="49"/>
      <c r="B58" s="49"/>
      <c r="C58" s="50">
        <v>4750</v>
      </c>
      <c r="D58" s="51" t="s">
        <v>53</v>
      </c>
      <c r="E58" s="52">
        <v>2000</v>
      </c>
      <c r="F58" s="52">
        <v>9000</v>
      </c>
      <c r="G58" s="69">
        <v>32000</v>
      </c>
      <c r="H58" s="52">
        <v>20000</v>
      </c>
      <c r="I58" s="52"/>
      <c r="J58" s="52">
        <v>20000</v>
      </c>
      <c r="K58" s="52">
        <v>50000</v>
      </c>
      <c r="L58" s="52">
        <v>50000</v>
      </c>
      <c r="M58" s="52">
        <v>50000</v>
      </c>
      <c r="N58" s="52">
        <v>63000</v>
      </c>
      <c r="O58" s="52">
        <v>5500</v>
      </c>
      <c r="P58" s="52"/>
      <c r="Q58" s="41">
        <f t="shared" si="6"/>
        <v>68500</v>
      </c>
    </row>
    <row r="59" spans="1:17" ht="18" customHeight="1" hidden="1">
      <c r="A59" s="49"/>
      <c r="B59" s="49"/>
      <c r="C59" s="50">
        <v>4430</v>
      </c>
      <c r="D59" s="51" t="s">
        <v>29</v>
      </c>
      <c r="E59" s="52"/>
      <c r="F59" s="52"/>
      <c r="G59" s="69"/>
      <c r="H59" s="52"/>
      <c r="I59" s="52"/>
      <c r="J59" s="52"/>
      <c r="K59" s="52">
        <v>41</v>
      </c>
      <c r="L59" s="52">
        <v>41</v>
      </c>
      <c r="M59" s="52"/>
      <c r="N59" s="52">
        <v>0</v>
      </c>
      <c r="O59" s="52"/>
      <c r="P59" s="52"/>
      <c r="Q59" s="41">
        <f t="shared" si="6"/>
        <v>0</v>
      </c>
    </row>
    <row r="60" spans="1:17" s="79" customFormat="1" ht="12">
      <c r="A60" s="49">
        <v>752</v>
      </c>
      <c r="B60" s="49"/>
      <c r="C60" s="75"/>
      <c r="D60" s="76" t="s">
        <v>187</v>
      </c>
      <c r="E60" s="77"/>
      <c r="F60" s="77"/>
      <c r="G60" s="78"/>
      <c r="H60" s="77"/>
      <c r="I60" s="77"/>
      <c r="J60" s="77">
        <f aca="true" t="shared" si="7" ref="J60:P61">SUM(J61)</f>
        <v>0</v>
      </c>
      <c r="K60" s="77">
        <f t="shared" si="7"/>
        <v>0</v>
      </c>
      <c r="L60" s="77">
        <f t="shared" si="7"/>
        <v>0</v>
      </c>
      <c r="M60" s="77">
        <f t="shared" si="7"/>
        <v>0</v>
      </c>
      <c r="N60" s="77">
        <v>5000</v>
      </c>
      <c r="O60" s="77">
        <f t="shared" si="7"/>
        <v>3905</v>
      </c>
      <c r="P60" s="77">
        <f t="shared" si="7"/>
        <v>3905</v>
      </c>
      <c r="Q60" s="41">
        <f t="shared" si="6"/>
        <v>5000</v>
      </c>
    </row>
    <row r="61" spans="1:17" s="80" customFormat="1" ht="12">
      <c r="A61" s="49"/>
      <c r="B61" s="49">
        <v>75212</v>
      </c>
      <c r="C61" s="58"/>
      <c r="D61" s="59" t="s">
        <v>188</v>
      </c>
      <c r="E61" s="62"/>
      <c r="F61" s="62"/>
      <c r="G61" s="71"/>
      <c r="H61" s="62"/>
      <c r="I61" s="62"/>
      <c r="J61" s="62">
        <f t="shared" si="7"/>
        <v>0</v>
      </c>
      <c r="K61" s="62">
        <f t="shared" si="7"/>
        <v>0</v>
      </c>
      <c r="L61" s="62">
        <f t="shared" si="7"/>
        <v>0</v>
      </c>
      <c r="M61" s="62">
        <f t="shared" si="7"/>
        <v>0</v>
      </c>
      <c r="N61" s="62">
        <f>SUM(N62:N66)</f>
        <v>5000</v>
      </c>
      <c r="O61" s="62">
        <f>SUM(O62:O66)</f>
        <v>3905</v>
      </c>
      <c r="P61" s="62">
        <f>SUM(P62:P66)</f>
        <v>3905</v>
      </c>
      <c r="Q61" s="41">
        <f t="shared" si="6"/>
        <v>5000</v>
      </c>
    </row>
    <row r="62" spans="1:17" ht="36">
      <c r="A62" s="49"/>
      <c r="B62" s="49"/>
      <c r="C62" s="50">
        <v>4700</v>
      </c>
      <c r="D62" s="51" t="s">
        <v>31</v>
      </c>
      <c r="E62" s="52"/>
      <c r="F62" s="52"/>
      <c r="G62" s="69"/>
      <c r="H62" s="52"/>
      <c r="I62" s="52"/>
      <c r="J62" s="52"/>
      <c r="K62" s="52"/>
      <c r="L62" s="52"/>
      <c r="M62" s="52"/>
      <c r="N62" s="52">
        <v>5000</v>
      </c>
      <c r="O62" s="52"/>
      <c r="P62" s="52">
        <v>3905</v>
      </c>
      <c r="Q62" s="41">
        <f t="shared" si="6"/>
        <v>1095</v>
      </c>
    </row>
    <row r="63" spans="1:17" ht="12">
      <c r="A63" s="49"/>
      <c r="B63" s="49"/>
      <c r="C63" s="50">
        <v>4170</v>
      </c>
      <c r="D63" s="51" t="s">
        <v>48</v>
      </c>
      <c r="E63" s="52">
        <v>4400</v>
      </c>
      <c r="F63" s="52">
        <v>4800</v>
      </c>
      <c r="G63" s="69">
        <v>4800</v>
      </c>
      <c r="H63" s="52">
        <f>G63</f>
        <v>4800</v>
      </c>
      <c r="I63" s="52"/>
      <c r="J63" s="52">
        <v>4800</v>
      </c>
      <c r="K63" s="52">
        <v>5500</v>
      </c>
      <c r="L63" s="52">
        <v>5500</v>
      </c>
      <c r="M63" s="52">
        <v>4800</v>
      </c>
      <c r="N63" s="52"/>
      <c r="O63" s="52">
        <v>1600</v>
      </c>
      <c r="P63" s="52"/>
      <c r="Q63" s="41">
        <f>N63+O63-P63</f>
        <v>1600</v>
      </c>
    </row>
    <row r="64" spans="1:17" ht="36">
      <c r="A64" s="49"/>
      <c r="B64" s="49"/>
      <c r="C64" s="50">
        <v>4400</v>
      </c>
      <c r="D64" s="51" t="s">
        <v>51</v>
      </c>
      <c r="E64" s="52">
        <v>0</v>
      </c>
      <c r="F64" s="52">
        <v>4148</v>
      </c>
      <c r="G64" s="69">
        <v>4200</v>
      </c>
      <c r="H64" s="52">
        <f>G64</f>
        <v>4200</v>
      </c>
      <c r="I64" s="52"/>
      <c r="J64" s="52">
        <v>4200</v>
      </c>
      <c r="K64" s="52">
        <v>4697</v>
      </c>
      <c r="L64" s="52">
        <v>4697</v>
      </c>
      <c r="M64" s="52">
        <v>4200</v>
      </c>
      <c r="N64" s="52"/>
      <c r="O64" s="52">
        <v>1600</v>
      </c>
      <c r="P64" s="52"/>
      <c r="Q64" s="41">
        <f>N64+O64-P64</f>
        <v>1600</v>
      </c>
    </row>
    <row r="65" spans="1:17" ht="18" customHeight="1" hidden="1">
      <c r="A65" s="49"/>
      <c r="B65" s="49"/>
      <c r="C65" s="50">
        <v>4430</v>
      </c>
      <c r="D65" s="51" t="s">
        <v>29</v>
      </c>
      <c r="E65" s="52"/>
      <c r="F65" s="52"/>
      <c r="G65" s="69"/>
      <c r="H65" s="52"/>
      <c r="I65" s="52"/>
      <c r="J65" s="52"/>
      <c r="K65" s="52"/>
      <c r="L65" s="52"/>
      <c r="M65" s="52"/>
      <c r="N65" s="52">
        <v>0</v>
      </c>
      <c r="O65" s="52"/>
      <c r="P65" s="52"/>
      <c r="Q65" s="41">
        <f>N65+O65-P65</f>
        <v>0</v>
      </c>
    </row>
    <row r="66" spans="1:17" ht="12">
      <c r="A66" s="49"/>
      <c r="B66" s="49"/>
      <c r="C66" s="50">
        <v>4300</v>
      </c>
      <c r="D66" s="51" t="s">
        <v>14</v>
      </c>
      <c r="E66" s="52">
        <v>4200</v>
      </c>
      <c r="F66" s="52">
        <v>479</v>
      </c>
      <c r="G66" s="69">
        <v>600</v>
      </c>
      <c r="H66" s="52">
        <f>G66</f>
        <v>600</v>
      </c>
      <c r="I66" s="52"/>
      <c r="J66" s="52">
        <v>600</v>
      </c>
      <c r="K66" s="52">
        <v>637</v>
      </c>
      <c r="L66" s="52">
        <v>637</v>
      </c>
      <c r="M66" s="52">
        <v>600</v>
      </c>
      <c r="N66" s="52"/>
      <c r="O66" s="52">
        <v>705</v>
      </c>
      <c r="P66" s="52"/>
      <c r="Q66" s="41">
        <f>N66+O66-P66</f>
        <v>705</v>
      </c>
    </row>
    <row r="67" spans="1:17" ht="36">
      <c r="A67" s="17">
        <v>754</v>
      </c>
      <c r="B67" s="17"/>
      <c r="C67" s="36"/>
      <c r="D67" s="48" t="s">
        <v>63</v>
      </c>
      <c r="E67" s="40" t="e">
        <f>#REF!+#REF!+E68</f>
        <v>#REF!</v>
      </c>
      <c r="F67" s="40" t="e">
        <f>#REF!+#REF!+F68</f>
        <v>#REF!</v>
      </c>
      <c r="G67" s="40" t="e">
        <f>#REF!+#REF!+G68</f>
        <v>#REF!</v>
      </c>
      <c r="H67" s="40" t="e">
        <f>#REF!+#REF!+H68</f>
        <v>#REF!</v>
      </c>
      <c r="I67" s="40"/>
      <c r="J67" s="40" t="e">
        <f>#REF!+#REF!+J68</f>
        <v>#REF!</v>
      </c>
      <c r="K67" s="40" t="e">
        <f>#REF!+#REF!+K68</f>
        <v>#REF!</v>
      </c>
      <c r="L67" s="40" t="e">
        <f>#REF!+#REF!+L68</f>
        <v>#REF!</v>
      </c>
      <c r="M67" s="40" t="e">
        <f>#REF!+#REF!+M68</f>
        <v>#REF!</v>
      </c>
      <c r="N67" s="40">
        <v>79500</v>
      </c>
      <c r="O67" s="40">
        <f>O68</f>
        <v>5600</v>
      </c>
      <c r="P67" s="40">
        <f>P68</f>
        <v>0</v>
      </c>
      <c r="Q67" s="41">
        <f t="shared" si="6"/>
        <v>85100</v>
      </c>
    </row>
    <row r="68" spans="1:17" ht="12">
      <c r="A68" s="49"/>
      <c r="B68" s="57">
        <v>75495</v>
      </c>
      <c r="C68" s="50"/>
      <c r="D68" s="59" t="s">
        <v>64</v>
      </c>
      <c r="E68" s="62">
        <f>SUM(E69:E70)</f>
        <v>34500</v>
      </c>
      <c r="F68" s="62">
        <f>SUM(F69:F70)</f>
        <v>34500</v>
      </c>
      <c r="G68" s="71">
        <f>SUM(G69:G70)</f>
        <v>32000</v>
      </c>
      <c r="H68" s="71">
        <f>SUM(H69:H70)</f>
        <v>32000</v>
      </c>
      <c r="I68" s="71"/>
      <c r="J68" s="71">
        <f aca="true" t="shared" si="8" ref="J68:P68">SUM(J69:J70)</f>
        <v>32000</v>
      </c>
      <c r="K68" s="71">
        <f t="shared" si="8"/>
        <v>49142</v>
      </c>
      <c r="L68" s="71">
        <f t="shared" si="8"/>
        <v>49142</v>
      </c>
      <c r="M68" s="71">
        <f t="shared" si="8"/>
        <v>62500</v>
      </c>
      <c r="N68" s="71">
        <v>62500</v>
      </c>
      <c r="O68" s="71">
        <f t="shared" si="8"/>
        <v>5600</v>
      </c>
      <c r="P68" s="71">
        <f t="shared" si="8"/>
        <v>0</v>
      </c>
      <c r="Q68" s="41">
        <f t="shared" si="6"/>
        <v>68100</v>
      </c>
    </row>
    <row r="69" spans="1:17" ht="24">
      <c r="A69" s="49"/>
      <c r="B69" s="49"/>
      <c r="C69" s="50">
        <v>4210</v>
      </c>
      <c r="D69" s="51" t="s">
        <v>65</v>
      </c>
      <c r="E69" s="52">
        <v>4500</v>
      </c>
      <c r="F69" s="52">
        <v>4500</v>
      </c>
      <c r="G69" s="69">
        <v>2000</v>
      </c>
      <c r="H69" s="52">
        <f>G69</f>
        <v>2000</v>
      </c>
      <c r="I69" s="52"/>
      <c r="J69" s="52">
        <v>2000</v>
      </c>
      <c r="K69" s="52">
        <v>2000</v>
      </c>
      <c r="L69" s="52">
        <v>2000</v>
      </c>
      <c r="M69" s="52">
        <v>2500</v>
      </c>
      <c r="N69" s="52">
        <v>2500</v>
      </c>
      <c r="O69" s="52"/>
      <c r="P69" s="52"/>
      <c r="Q69" s="41">
        <f t="shared" si="6"/>
        <v>2500</v>
      </c>
    </row>
    <row r="70" spans="1:17" ht="72">
      <c r="A70" s="49"/>
      <c r="B70" s="49"/>
      <c r="C70" s="50">
        <v>2320</v>
      </c>
      <c r="D70" s="51" t="s">
        <v>66</v>
      </c>
      <c r="E70" s="52">
        <v>30000</v>
      </c>
      <c r="F70" s="52">
        <v>30000</v>
      </c>
      <c r="G70" s="69">
        <v>30000</v>
      </c>
      <c r="H70" s="52">
        <f>G70</f>
        <v>30000</v>
      </c>
      <c r="I70" s="52"/>
      <c r="J70" s="52">
        <v>30000</v>
      </c>
      <c r="K70" s="52">
        <v>47142</v>
      </c>
      <c r="L70" s="52">
        <v>47142</v>
      </c>
      <c r="M70" s="52">
        <v>60000</v>
      </c>
      <c r="N70" s="52">
        <v>60000</v>
      </c>
      <c r="O70" s="52">
        <v>5600</v>
      </c>
      <c r="P70" s="52"/>
      <c r="Q70" s="41">
        <f t="shared" si="6"/>
        <v>65600</v>
      </c>
    </row>
    <row r="71" spans="1:17" ht="42.75" customHeight="1" hidden="1">
      <c r="A71" s="17"/>
      <c r="B71" s="17"/>
      <c r="C71" s="36"/>
      <c r="D71" s="37" t="s">
        <v>189</v>
      </c>
      <c r="E71" s="20"/>
      <c r="F71" s="20"/>
      <c r="G71" s="21"/>
      <c r="H71" s="20"/>
      <c r="I71" s="20"/>
      <c r="J71" s="20">
        <v>100000</v>
      </c>
      <c r="K71" s="20">
        <v>0</v>
      </c>
      <c r="L71" s="20"/>
      <c r="M71" s="20"/>
      <c r="N71" s="20">
        <v>0</v>
      </c>
      <c r="O71" s="20"/>
      <c r="P71" s="20"/>
      <c r="Q71" s="41">
        <f aca="true" t="shared" si="9" ref="Q71:Q97">N71+O71-P71</f>
        <v>0</v>
      </c>
    </row>
    <row r="72" spans="1:17" ht="12">
      <c r="A72" s="17">
        <v>801</v>
      </c>
      <c r="B72" s="17"/>
      <c r="C72" s="36"/>
      <c r="D72" s="48" t="s">
        <v>67</v>
      </c>
      <c r="E72" s="40" t="e">
        <f>E73+E82+E89+E98+E111+E121+E127+E131+E140</f>
        <v>#REF!</v>
      </c>
      <c r="F72" s="40" t="e">
        <f>F73+F82+F89+F98+F111+F121+F127+F131+F140</f>
        <v>#REF!</v>
      </c>
      <c r="G72" s="40">
        <f>G73+G82+G89+G98+G111+G121+G127+G131+G140</f>
        <v>11265357</v>
      </c>
      <c r="H72" s="40">
        <f>H73+H82+H89+H98+H111+H121+H127+H131+H140</f>
        <v>10925450</v>
      </c>
      <c r="I72" s="40"/>
      <c r="J72" s="40">
        <f>J73+J82+J89+J98+J111+J121+J127+J131+J140</f>
        <v>10858730</v>
      </c>
      <c r="K72" s="40">
        <f>K73+K82+K89+K98+K111+K121+K127+K131+K140</f>
        <v>11739269</v>
      </c>
      <c r="L72" s="40">
        <f>L73+L82+L89+L98+L111+L121+L127+L131+L140</f>
        <v>11477730</v>
      </c>
      <c r="M72" s="40">
        <f>M73+M82+M89+M98+M111+M121+M127+M131+M140</f>
        <v>12680647</v>
      </c>
      <c r="N72" s="40">
        <v>13838087</v>
      </c>
      <c r="O72" s="40">
        <f>O73+O82+O89+O98+O111+O121+O127+O131+O140</f>
        <v>371108</v>
      </c>
      <c r="P72" s="40">
        <f>P73+P82+P89+P98+P111+P121+P127+P131+P140</f>
        <v>326432</v>
      </c>
      <c r="Q72" s="41">
        <f t="shared" si="9"/>
        <v>13882763</v>
      </c>
    </row>
    <row r="73" spans="1:17" ht="24">
      <c r="A73" s="17"/>
      <c r="B73" s="42">
        <v>80102</v>
      </c>
      <c r="C73" s="36"/>
      <c r="D73" s="47" t="s">
        <v>68</v>
      </c>
      <c r="E73" s="43">
        <f>SUM(E76:E81)</f>
        <v>636540</v>
      </c>
      <c r="F73" s="43">
        <f>SUM(F76:F81)</f>
        <v>636540</v>
      </c>
      <c r="G73" s="45">
        <f>SUM(G76:G81)</f>
        <v>789489</v>
      </c>
      <c r="H73" s="45">
        <f>SUM(H76:H81)</f>
        <v>785980</v>
      </c>
      <c r="I73" s="45"/>
      <c r="J73" s="45">
        <f>SUM(J76:J81)</f>
        <v>785980</v>
      </c>
      <c r="K73" s="45">
        <f>SUM(K76:K81)</f>
        <v>836070</v>
      </c>
      <c r="L73" s="45">
        <f>SUM(L76:L81)</f>
        <v>877834</v>
      </c>
      <c r="M73" s="45">
        <f>SUM(M76:M81)</f>
        <v>1053924</v>
      </c>
      <c r="N73" s="45">
        <f>SUM(N75:N81)</f>
        <v>1051919</v>
      </c>
      <c r="O73" s="45">
        <f>SUM(O75:O81)</f>
        <v>14953</v>
      </c>
      <c r="P73" s="45">
        <f>SUM(P75:P81)</f>
        <v>26412</v>
      </c>
      <c r="Q73" s="41">
        <f t="shared" si="9"/>
        <v>1040460</v>
      </c>
    </row>
    <row r="74" spans="1:17" ht="18" customHeight="1" hidden="1">
      <c r="A74" s="17"/>
      <c r="B74" s="17"/>
      <c r="C74" s="36"/>
      <c r="D74" s="37" t="s">
        <v>69</v>
      </c>
      <c r="E74" s="60"/>
      <c r="F74" s="60"/>
      <c r="G74" s="61"/>
      <c r="H74" s="61"/>
      <c r="I74" s="61"/>
      <c r="J74" s="61"/>
      <c r="K74" s="61"/>
      <c r="L74" s="61"/>
      <c r="M74" s="61"/>
      <c r="N74" s="61">
        <v>0</v>
      </c>
      <c r="O74" s="61"/>
      <c r="P74" s="61"/>
      <c r="Q74" s="41">
        <f t="shared" si="9"/>
        <v>0</v>
      </c>
    </row>
    <row r="75" spans="1:17" ht="84">
      <c r="A75" s="17"/>
      <c r="B75" s="17"/>
      <c r="C75" s="36">
        <v>6300</v>
      </c>
      <c r="D75" s="130" t="s">
        <v>197</v>
      </c>
      <c r="E75" s="60"/>
      <c r="F75" s="60"/>
      <c r="G75" s="61"/>
      <c r="H75" s="61"/>
      <c r="I75" s="61"/>
      <c r="J75" s="61"/>
      <c r="K75" s="61"/>
      <c r="L75" s="61"/>
      <c r="M75" s="61"/>
      <c r="N75" s="61"/>
      <c r="O75" s="61">
        <v>11965</v>
      </c>
      <c r="P75" s="61"/>
      <c r="Q75" s="41">
        <f t="shared" si="9"/>
        <v>11965</v>
      </c>
    </row>
    <row r="76" spans="1:17" ht="24">
      <c r="A76" s="17"/>
      <c r="B76" s="17"/>
      <c r="C76" s="36">
        <v>3020</v>
      </c>
      <c r="D76" s="37" t="s">
        <v>47</v>
      </c>
      <c r="E76" s="20">
        <v>970</v>
      </c>
      <c r="F76" s="20">
        <v>970</v>
      </c>
      <c r="G76" s="21">
        <v>1210</v>
      </c>
      <c r="H76" s="21">
        <v>1530</v>
      </c>
      <c r="I76" s="21"/>
      <c r="J76" s="21">
        <v>1530</v>
      </c>
      <c r="K76" s="21">
        <v>1530</v>
      </c>
      <c r="L76" s="21">
        <v>1530</v>
      </c>
      <c r="M76" s="21">
        <v>1676</v>
      </c>
      <c r="N76" s="21">
        <v>2090</v>
      </c>
      <c r="O76" s="21"/>
      <c r="P76" s="21"/>
      <c r="Q76" s="41">
        <f t="shared" si="9"/>
        <v>2090</v>
      </c>
    </row>
    <row r="77" spans="1:17" ht="24">
      <c r="A77" s="17"/>
      <c r="B77" s="17"/>
      <c r="C77" s="36">
        <v>4010</v>
      </c>
      <c r="D77" s="37" t="s">
        <v>17</v>
      </c>
      <c r="E77" s="20">
        <v>475880</v>
      </c>
      <c r="F77" s="20">
        <v>475880</v>
      </c>
      <c r="G77" s="21">
        <v>607207</v>
      </c>
      <c r="H77" s="21">
        <v>607210</v>
      </c>
      <c r="I77" s="21">
        <v>607210</v>
      </c>
      <c r="J77" s="21">
        <v>607210</v>
      </c>
      <c r="K77" s="21">
        <v>650100</v>
      </c>
      <c r="L77" s="21">
        <v>676646</v>
      </c>
      <c r="M77" s="21">
        <v>803946</v>
      </c>
      <c r="N77" s="21">
        <v>805955</v>
      </c>
      <c r="O77" s="21"/>
      <c r="P77" s="21">
        <v>23947</v>
      </c>
      <c r="Q77" s="41">
        <f t="shared" si="9"/>
        <v>782008</v>
      </c>
    </row>
    <row r="78" spans="1:17" ht="24">
      <c r="A78" s="17"/>
      <c r="B78" s="17"/>
      <c r="C78" s="36">
        <v>4040</v>
      </c>
      <c r="D78" s="37" t="s">
        <v>18</v>
      </c>
      <c r="E78" s="20">
        <v>35430</v>
      </c>
      <c r="F78" s="20">
        <v>35430</v>
      </c>
      <c r="G78" s="21">
        <v>42800</v>
      </c>
      <c r="H78" s="21">
        <v>42800</v>
      </c>
      <c r="I78" s="21"/>
      <c r="J78" s="21">
        <v>42800</v>
      </c>
      <c r="K78" s="21">
        <v>42800</v>
      </c>
      <c r="L78" s="21">
        <v>41531</v>
      </c>
      <c r="M78" s="21">
        <v>55900</v>
      </c>
      <c r="N78" s="21">
        <v>55900</v>
      </c>
      <c r="O78" s="21"/>
      <c r="P78" s="21">
        <v>1130</v>
      </c>
      <c r="Q78" s="41">
        <f t="shared" si="9"/>
        <v>54770</v>
      </c>
    </row>
    <row r="79" spans="1:17" ht="24">
      <c r="A79" s="17"/>
      <c r="B79" s="17"/>
      <c r="C79" s="36">
        <v>4110</v>
      </c>
      <c r="D79" s="37" t="s">
        <v>70</v>
      </c>
      <c r="E79" s="20">
        <v>86310</v>
      </c>
      <c r="F79" s="20">
        <v>86310</v>
      </c>
      <c r="G79" s="21">
        <v>93720</v>
      </c>
      <c r="H79" s="21">
        <v>89960</v>
      </c>
      <c r="I79" s="21"/>
      <c r="J79" s="21">
        <v>89960</v>
      </c>
      <c r="K79" s="21">
        <v>96110</v>
      </c>
      <c r="L79" s="21">
        <v>107166</v>
      </c>
      <c r="M79" s="21">
        <v>133000</v>
      </c>
      <c r="N79" s="21">
        <v>128935</v>
      </c>
      <c r="O79" s="21"/>
      <c r="P79" s="21">
        <v>1335</v>
      </c>
      <c r="Q79" s="41">
        <f t="shared" si="9"/>
        <v>127600</v>
      </c>
    </row>
    <row r="80" spans="1:17" ht="12">
      <c r="A80" s="17"/>
      <c r="B80" s="17"/>
      <c r="C80" s="36">
        <v>4120</v>
      </c>
      <c r="D80" s="37" t="s">
        <v>20</v>
      </c>
      <c r="E80" s="20">
        <v>12270</v>
      </c>
      <c r="F80" s="20">
        <v>12270</v>
      </c>
      <c r="G80" s="21">
        <v>14962</v>
      </c>
      <c r="H80" s="21">
        <v>15600</v>
      </c>
      <c r="I80" s="21"/>
      <c r="J80" s="21">
        <v>15600</v>
      </c>
      <c r="K80" s="21">
        <v>16650</v>
      </c>
      <c r="L80" s="21">
        <v>17019</v>
      </c>
      <c r="M80" s="21">
        <v>21030</v>
      </c>
      <c r="N80" s="21">
        <v>20689</v>
      </c>
      <c r="O80" s="21">
        <v>313</v>
      </c>
      <c r="P80" s="21"/>
      <c r="Q80" s="41">
        <f t="shared" si="9"/>
        <v>21002</v>
      </c>
    </row>
    <row r="81" spans="1:17" ht="24">
      <c r="A81" s="17"/>
      <c r="B81" s="17"/>
      <c r="C81" s="36">
        <v>4440</v>
      </c>
      <c r="D81" s="37" t="s">
        <v>30</v>
      </c>
      <c r="E81" s="20">
        <v>25680</v>
      </c>
      <c r="F81" s="20">
        <v>25680</v>
      </c>
      <c r="G81" s="21">
        <v>29590</v>
      </c>
      <c r="H81" s="21">
        <v>28880</v>
      </c>
      <c r="I81" s="21"/>
      <c r="J81" s="21">
        <v>28880</v>
      </c>
      <c r="K81" s="21">
        <v>28880</v>
      </c>
      <c r="L81" s="21">
        <v>33942</v>
      </c>
      <c r="M81" s="21">
        <v>38372</v>
      </c>
      <c r="N81" s="21">
        <v>38350</v>
      </c>
      <c r="O81" s="21">
        <v>2675</v>
      </c>
      <c r="P81" s="21"/>
      <c r="Q81" s="41">
        <f t="shared" si="9"/>
        <v>41025</v>
      </c>
    </row>
    <row r="82" spans="1:17" ht="12">
      <c r="A82" s="17"/>
      <c r="B82" s="42">
        <v>80111</v>
      </c>
      <c r="C82" s="36"/>
      <c r="D82" s="47" t="s">
        <v>71</v>
      </c>
      <c r="E82" s="43" t="e">
        <f>SUM(E83:E88)</f>
        <v>#REF!</v>
      </c>
      <c r="F82" s="43" t="e">
        <f>SUM(F83:F88)</f>
        <v>#REF!</v>
      </c>
      <c r="G82" s="45">
        <f>SUM(G83:G88)</f>
        <v>858517</v>
      </c>
      <c r="H82" s="45">
        <f>SUM(H83:H88)</f>
        <v>682310</v>
      </c>
      <c r="I82" s="45"/>
      <c r="J82" s="45">
        <f>SUM(J83:J88)</f>
        <v>651620</v>
      </c>
      <c r="K82" s="45">
        <f>SUM(K83:K88)</f>
        <v>701170</v>
      </c>
      <c r="L82" s="45">
        <f>SUM(L83:L88)</f>
        <v>612722</v>
      </c>
      <c r="M82" s="45">
        <f>SUM(M83:M88)</f>
        <v>631206</v>
      </c>
      <c r="N82" s="45">
        <v>798720</v>
      </c>
      <c r="O82" s="45">
        <f>SUM(O83:O88)</f>
        <v>4061</v>
      </c>
      <c r="P82" s="45">
        <f>SUM(P83:P88)</f>
        <v>12303</v>
      </c>
      <c r="Q82" s="41">
        <f t="shared" si="9"/>
        <v>790478</v>
      </c>
    </row>
    <row r="83" spans="1:17" ht="24">
      <c r="A83" s="17"/>
      <c r="B83" s="17"/>
      <c r="C83" s="36">
        <v>4010</v>
      </c>
      <c r="D83" s="37" t="s">
        <v>17</v>
      </c>
      <c r="E83" s="20">
        <v>471470</v>
      </c>
      <c r="F83" s="20">
        <v>471470</v>
      </c>
      <c r="G83" s="21">
        <v>517300</v>
      </c>
      <c r="H83" s="21">
        <v>517300</v>
      </c>
      <c r="I83" s="21">
        <v>517300</v>
      </c>
      <c r="J83" s="21">
        <v>517300</v>
      </c>
      <c r="K83" s="21">
        <v>559730</v>
      </c>
      <c r="L83" s="21">
        <v>477738</v>
      </c>
      <c r="M83" s="21">
        <v>467973</v>
      </c>
      <c r="N83" s="21">
        <v>467980</v>
      </c>
      <c r="O83" s="21"/>
      <c r="P83" s="21">
        <v>11697</v>
      </c>
      <c r="Q83" s="41">
        <f t="shared" si="9"/>
        <v>456283</v>
      </c>
    </row>
    <row r="84" spans="1:17" ht="24">
      <c r="A84" s="17"/>
      <c r="B84" s="17"/>
      <c r="C84" s="36">
        <v>4110</v>
      </c>
      <c r="D84" s="37" t="s">
        <v>70</v>
      </c>
      <c r="E84" s="20">
        <v>85530</v>
      </c>
      <c r="F84" s="20">
        <v>85530</v>
      </c>
      <c r="G84" s="21">
        <v>85620</v>
      </c>
      <c r="H84" s="21">
        <v>76920</v>
      </c>
      <c r="I84" s="21"/>
      <c r="J84" s="21">
        <v>76920</v>
      </c>
      <c r="K84" s="21">
        <v>83000</v>
      </c>
      <c r="L84" s="21">
        <v>81000</v>
      </c>
      <c r="M84" s="21">
        <v>78800</v>
      </c>
      <c r="N84" s="21">
        <v>76090</v>
      </c>
      <c r="O84" s="21">
        <v>2677</v>
      </c>
      <c r="P84" s="21"/>
      <c r="Q84" s="41">
        <f t="shared" si="9"/>
        <v>78767</v>
      </c>
    </row>
    <row r="85" spans="1:17" ht="12">
      <c r="A85" s="17"/>
      <c r="B85" s="17"/>
      <c r="C85" s="36">
        <v>4120</v>
      </c>
      <c r="D85" s="37" t="s">
        <v>72</v>
      </c>
      <c r="E85" s="20">
        <v>12160</v>
      </c>
      <c r="F85" s="20">
        <v>12160</v>
      </c>
      <c r="G85" s="21">
        <v>13700</v>
      </c>
      <c r="H85" s="21">
        <v>13340</v>
      </c>
      <c r="I85" s="21"/>
      <c r="J85" s="21">
        <v>13340</v>
      </c>
      <c r="K85" s="21">
        <v>14380</v>
      </c>
      <c r="L85" s="21">
        <v>12700</v>
      </c>
      <c r="M85" s="21">
        <v>12500</v>
      </c>
      <c r="N85" s="21">
        <v>12210</v>
      </c>
      <c r="O85" s="21">
        <v>77</v>
      </c>
      <c r="P85" s="21"/>
      <c r="Q85" s="41">
        <f t="shared" si="9"/>
        <v>12287</v>
      </c>
    </row>
    <row r="86" spans="1:17" ht="24">
      <c r="A86" s="17"/>
      <c r="B86" s="17"/>
      <c r="C86" s="36">
        <v>4210</v>
      </c>
      <c r="D86" s="37" t="s">
        <v>22</v>
      </c>
      <c r="E86" s="20" t="e">
        <f>21700-#REF!-#REF!</f>
        <v>#REF!</v>
      </c>
      <c r="F86" s="20" t="e">
        <f>21700-#REF!-#REF!</f>
        <v>#REF!</v>
      </c>
      <c r="G86" s="21">
        <v>40268</v>
      </c>
      <c r="H86" s="21">
        <v>18240</v>
      </c>
      <c r="I86" s="21"/>
      <c r="J86" s="21">
        <v>18240</v>
      </c>
      <c r="K86" s="21">
        <v>18240</v>
      </c>
      <c r="L86" s="21">
        <v>18240</v>
      </c>
      <c r="M86" s="21">
        <v>34838</v>
      </c>
      <c r="N86" s="21">
        <v>21472</v>
      </c>
      <c r="O86" s="21">
        <v>1307</v>
      </c>
      <c r="P86" s="21"/>
      <c r="Q86" s="41">
        <f t="shared" si="9"/>
        <v>22779</v>
      </c>
    </row>
    <row r="87" spans="1:17" ht="28.5" customHeight="1" hidden="1">
      <c r="A87" s="17"/>
      <c r="B87" s="17"/>
      <c r="C87" s="36">
        <v>4240</v>
      </c>
      <c r="D87" s="37" t="s">
        <v>73</v>
      </c>
      <c r="E87" s="20">
        <v>0</v>
      </c>
      <c r="F87" s="20">
        <v>30000</v>
      </c>
      <c r="G87" s="21">
        <v>175956</v>
      </c>
      <c r="H87" s="21">
        <v>30690</v>
      </c>
      <c r="I87" s="21"/>
      <c r="J87" s="21">
        <v>0</v>
      </c>
      <c r="K87" s="21">
        <v>0</v>
      </c>
      <c r="L87" s="21">
        <v>0</v>
      </c>
      <c r="M87" s="21">
        <v>10000</v>
      </c>
      <c r="N87" s="21">
        <v>0</v>
      </c>
      <c r="O87" s="21"/>
      <c r="P87" s="21"/>
      <c r="Q87" s="41">
        <f t="shared" si="9"/>
        <v>0</v>
      </c>
    </row>
    <row r="88" spans="1:17" ht="24">
      <c r="A88" s="17"/>
      <c r="B88" s="17"/>
      <c r="C88" s="36">
        <v>4440</v>
      </c>
      <c r="D88" s="37" t="s">
        <v>30</v>
      </c>
      <c r="E88" s="20">
        <v>24220</v>
      </c>
      <c r="F88" s="20">
        <v>24220</v>
      </c>
      <c r="G88" s="21">
        <v>25673</v>
      </c>
      <c r="H88" s="21">
        <v>25820</v>
      </c>
      <c r="I88" s="21"/>
      <c r="J88" s="21">
        <v>25820</v>
      </c>
      <c r="K88" s="21">
        <v>25820</v>
      </c>
      <c r="L88" s="21">
        <v>23044</v>
      </c>
      <c r="M88" s="21">
        <v>27095</v>
      </c>
      <c r="N88" s="21">
        <v>23940</v>
      </c>
      <c r="O88" s="21"/>
      <c r="P88" s="21">
        <v>606</v>
      </c>
      <c r="Q88" s="41">
        <f t="shared" si="9"/>
        <v>23334</v>
      </c>
    </row>
    <row r="89" spans="1:17" ht="12">
      <c r="A89" s="17"/>
      <c r="B89" s="42">
        <v>80120</v>
      </c>
      <c r="C89" s="36"/>
      <c r="D89" s="47" t="s">
        <v>75</v>
      </c>
      <c r="E89" s="43">
        <f>SUM(E90:E97)</f>
        <v>2001990</v>
      </c>
      <c r="F89" s="43">
        <f>SUM(F90:F97)</f>
        <v>2001990</v>
      </c>
      <c r="G89" s="45">
        <f>SUM(G90:G97)</f>
        <v>1903272</v>
      </c>
      <c r="H89" s="45">
        <f>SUM(H90:H97)</f>
        <v>1905880</v>
      </c>
      <c r="I89" s="45"/>
      <c r="J89" s="45">
        <f aca="true" t="shared" si="10" ref="J89:P89">SUM(J90:J97)</f>
        <v>1905880</v>
      </c>
      <c r="K89" s="45">
        <f t="shared" si="10"/>
        <v>2047651</v>
      </c>
      <c r="L89" s="45">
        <f t="shared" si="10"/>
        <v>1959745</v>
      </c>
      <c r="M89" s="45">
        <f t="shared" si="10"/>
        <v>2145736</v>
      </c>
      <c r="N89" s="45">
        <v>2140860</v>
      </c>
      <c r="O89" s="45">
        <f t="shared" si="10"/>
        <v>58939</v>
      </c>
      <c r="P89" s="45">
        <f t="shared" si="10"/>
        <v>77812</v>
      </c>
      <c r="Q89" s="41">
        <f t="shared" si="9"/>
        <v>2121987</v>
      </c>
    </row>
    <row r="90" spans="1:17" ht="48">
      <c r="A90" s="17"/>
      <c r="B90" s="17"/>
      <c r="C90" s="36">
        <v>2540</v>
      </c>
      <c r="D90" s="37" t="s">
        <v>76</v>
      </c>
      <c r="E90" s="20">
        <v>95000</v>
      </c>
      <c r="F90" s="20">
        <v>95000</v>
      </c>
      <c r="G90" s="21">
        <v>77000</v>
      </c>
      <c r="H90" s="21">
        <v>77000</v>
      </c>
      <c r="I90" s="21"/>
      <c r="J90" s="21">
        <v>77000</v>
      </c>
      <c r="K90" s="21">
        <v>77000</v>
      </c>
      <c r="L90" s="21">
        <v>77000</v>
      </c>
      <c r="M90" s="21">
        <v>64100</v>
      </c>
      <c r="N90" s="21">
        <v>64100</v>
      </c>
      <c r="O90" s="21"/>
      <c r="P90" s="21">
        <v>53309</v>
      </c>
      <c r="Q90" s="41">
        <f t="shared" si="9"/>
        <v>10791</v>
      </c>
    </row>
    <row r="91" spans="1:17" ht="24">
      <c r="A91" s="17"/>
      <c r="B91" s="17"/>
      <c r="C91" s="36">
        <v>3020</v>
      </c>
      <c r="D91" s="37" t="s">
        <v>47</v>
      </c>
      <c r="E91" s="20">
        <v>47170</v>
      </c>
      <c r="F91" s="20">
        <v>47170</v>
      </c>
      <c r="G91" s="21">
        <v>48650</v>
      </c>
      <c r="H91" s="21">
        <v>49000</v>
      </c>
      <c r="I91" s="21"/>
      <c r="J91" s="21">
        <v>49000</v>
      </c>
      <c r="K91" s="21">
        <v>53380</v>
      </c>
      <c r="L91" s="21">
        <v>53735</v>
      </c>
      <c r="M91" s="21">
        <v>56686</v>
      </c>
      <c r="N91" s="21">
        <v>56680</v>
      </c>
      <c r="O91" s="21">
        <v>5225</v>
      </c>
      <c r="P91" s="21"/>
      <c r="Q91" s="41">
        <f t="shared" si="9"/>
        <v>61905</v>
      </c>
    </row>
    <row r="92" spans="1:17" ht="24">
      <c r="A92" s="17"/>
      <c r="B92" s="17"/>
      <c r="C92" s="36">
        <v>4010</v>
      </c>
      <c r="D92" s="37" t="s">
        <v>17</v>
      </c>
      <c r="E92" s="20">
        <v>1378130</v>
      </c>
      <c r="F92" s="20">
        <v>1378130</v>
      </c>
      <c r="G92" s="21">
        <v>1317590</v>
      </c>
      <c r="H92" s="21">
        <v>1326690</v>
      </c>
      <c r="I92" s="21">
        <v>1326690</v>
      </c>
      <c r="J92" s="21">
        <v>1326690</v>
      </c>
      <c r="K92" s="21">
        <v>1443371</v>
      </c>
      <c r="L92" s="21">
        <v>1362522</v>
      </c>
      <c r="M92" s="21">
        <v>1488103</v>
      </c>
      <c r="N92" s="21">
        <v>1488100</v>
      </c>
      <c r="O92" s="21">
        <v>34114</v>
      </c>
      <c r="P92" s="21"/>
      <c r="Q92" s="41">
        <f t="shared" si="9"/>
        <v>1522214</v>
      </c>
    </row>
    <row r="93" spans="1:17" ht="24">
      <c r="A93" s="17"/>
      <c r="B93" s="17"/>
      <c r="C93" s="36">
        <v>4040</v>
      </c>
      <c r="D93" s="37" t="s">
        <v>18</v>
      </c>
      <c r="E93" s="20">
        <v>99840</v>
      </c>
      <c r="F93" s="20">
        <v>99840</v>
      </c>
      <c r="G93" s="21">
        <v>111117</v>
      </c>
      <c r="H93" s="21">
        <v>111120</v>
      </c>
      <c r="I93" s="21"/>
      <c r="J93" s="21">
        <v>111120</v>
      </c>
      <c r="K93" s="21">
        <v>111120</v>
      </c>
      <c r="L93" s="21">
        <v>97063</v>
      </c>
      <c r="M93" s="21">
        <v>114657</v>
      </c>
      <c r="N93" s="21">
        <v>112660</v>
      </c>
      <c r="O93" s="21"/>
      <c r="P93" s="21">
        <v>8069</v>
      </c>
      <c r="Q93" s="41">
        <f t="shared" si="9"/>
        <v>104591</v>
      </c>
    </row>
    <row r="94" spans="1:17" ht="24">
      <c r="A94" s="17"/>
      <c r="B94" s="17"/>
      <c r="C94" s="36">
        <v>4110</v>
      </c>
      <c r="D94" s="37" t="s">
        <v>70</v>
      </c>
      <c r="E94" s="20">
        <v>249480</v>
      </c>
      <c r="F94" s="20">
        <v>249480</v>
      </c>
      <c r="G94" s="21">
        <v>216670</v>
      </c>
      <c r="H94" s="21">
        <v>209310</v>
      </c>
      <c r="I94" s="21"/>
      <c r="J94" s="21">
        <v>209310</v>
      </c>
      <c r="K94" s="21">
        <v>227200</v>
      </c>
      <c r="L94" s="21">
        <v>227900</v>
      </c>
      <c r="M94" s="21">
        <v>256791</v>
      </c>
      <c r="N94" s="21">
        <v>240760</v>
      </c>
      <c r="O94" s="21">
        <v>17293</v>
      </c>
      <c r="P94" s="21"/>
      <c r="Q94" s="41">
        <f t="shared" si="9"/>
        <v>258053</v>
      </c>
    </row>
    <row r="95" spans="1:17" ht="12">
      <c r="A95" s="17"/>
      <c r="B95" s="17"/>
      <c r="C95" s="36">
        <v>4120</v>
      </c>
      <c r="D95" s="37" t="s">
        <v>20</v>
      </c>
      <c r="E95" s="20">
        <v>35470</v>
      </c>
      <c r="F95" s="20">
        <v>35470</v>
      </c>
      <c r="G95" s="21">
        <v>34400</v>
      </c>
      <c r="H95" s="21">
        <v>34510</v>
      </c>
      <c r="I95" s="21"/>
      <c r="J95" s="21">
        <v>34510</v>
      </c>
      <c r="K95" s="21">
        <v>37330</v>
      </c>
      <c r="L95" s="21">
        <v>36047</v>
      </c>
      <c r="M95" s="21">
        <v>40538</v>
      </c>
      <c r="N95" s="21">
        <v>38460</v>
      </c>
      <c r="O95" s="21">
        <v>1846</v>
      </c>
      <c r="P95" s="21"/>
      <c r="Q95" s="41">
        <f t="shared" si="9"/>
        <v>40306</v>
      </c>
    </row>
    <row r="96" spans="1:17" ht="12">
      <c r="A96" s="17"/>
      <c r="B96" s="17"/>
      <c r="C96" s="36">
        <v>4300</v>
      </c>
      <c r="D96" s="37" t="s">
        <v>14</v>
      </c>
      <c r="E96" s="60">
        <v>11680</v>
      </c>
      <c r="F96" s="60">
        <v>11680</v>
      </c>
      <c r="G96" s="61">
        <v>12960</v>
      </c>
      <c r="H96" s="61">
        <v>12960</v>
      </c>
      <c r="I96" s="61"/>
      <c r="J96" s="61">
        <v>12960</v>
      </c>
      <c r="K96" s="61">
        <v>12960</v>
      </c>
      <c r="L96" s="61">
        <v>12960</v>
      </c>
      <c r="M96" s="61">
        <v>21600</v>
      </c>
      <c r="N96" s="61">
        <v>21600</v>
      </c>
      <c r="O96" s="61"/>
      <c r="P96" s="61">
        <v>8700</v>
      </c>
      <c r="Q96" s="41">
        <f t="shared" si="9"/>
        <v>12900</v>
      </c>
    </row>
    <row r="97" spans="1:17" ht="24">
      <c r="A97" s="17"/>
      <c r="B97" s="17"/>
      <c r="C97" s="36">
        <v>4440</v>
      </c>
      <c r="D97" s="37" t="s">
        <v>30</v>
      </c>
      <c r="E97" s="20">
        <v>85220</v>
      </c>
      <c r="F97" s="20">
        <v>85220</v>
      </c>
      <c r="G97" s="21">
        <v>84885</v>
      </c>
      <c r="H97" s="21">
        <v>85290</v>
      </c>
      <c r="I97" s="21"/>
      <c r="J97" s="21">
        <v>85290</v>
      </c>
      <c r="K97" s="21">
        <v>85290</v>
      </c>
      <c r="L97" s="21">
        <v>92518</v>
      </c>
      <c r="M97" s="21">
        <v>103261</v>
      </c>
      <c r="N97" s="21">
        <v>103240</v>
      </c>
      <c r="O97" s="21">
        <v>461</v>
      </c>
      <c r="P97" s="21">
        <v>7734</v>
      </c>
      <c r="Q97" s="41">
        <f t="shared" si="9"/>
        <v>95967</v>
      </c>
    </row>
    <row r="98" spans="1:17" ht="12">
      <c r="A98" s="17"/>
      <c r="B98" s="42">
        <v>80130</v>
      </c>
      <c r="C98" s="36"/>
      <c r="D98" s="47" t="s">
        <v>78</v>
      </c>
      <c r="E98" s="43">
        <f>SUM(E99:E110)</f>
        <v>5195890</v>
      </c>
      <c r="F98" s="43">
        <f>SUM(F99:F110)</f>
        <v>5248416</v>
      </c>
      <c r="G98" s="43">
        <f>SUM(G99:G110)</f>
        <v>5742722</v>
      </c>
      <c r="H98" s="43">
        <f>SUM(H99:H110)</f>
        <v>5608480</v>
      </c>
      <c r="I98" s="43"/>
      <c r="J98" s="43">
        <f>SUM(J99:J110)</f>
        <v>5560890</v>
      </c>
      <c r="K98" s="43">
        <f>SUM(K99:K110)</f>
        <v>6090384</v>
      </c>
      <c r="L98" s="43">
        <f>SUM(L99:L110)</f>
        <v>5900125</v>
      </c>
      <c r="M98" s="43">
        <f>SUM(M99:M110)</f>
        <v>6396712</v>
      </c>
      <c r="N98" s="43">
        <v>7203647</v>
      </c>
      <c r="O98" s="43">
        <f>SUM(O99:O110)</f>
        <v>165042</v>
      </c>
      <c r="P98" s="43">
        <f>SUM(P99:P110)</f>
        <v>176394</v>
      </c>
      <c r="Q98" s="41">
        <f aca="true" t="shared" si="11" ref="Q98:Q110">N98+O98-P98</f>
        <v>7192295</v>
      </c>
    </row>
    <row r="99" spans="1:17" ht="24">
      <c r="A99" s="17"/>
      <c r="B99" s="17"/>
      <c r="C99" s="36">
        <v>3020</v>
      </c>
      <c r="D99" s="37" t="s">
        <v>47</v>
      </c>
      <c r="E99" s="20">
        <v>191970</v>
      </c>
      <c r="F99" s="20">
        <v>188340</v>
      </c>
      <c r="G99" s="21">
        <v>194440</v>
      </c>
      <c r="H99" s="21">
        <v>192670</v>
      </c>
      <c r="I99" s="21"/>
      <c r="J99" s="21">
        <v>192670</v>
      </c>
      <c r="K99" s="21">
        <v>206710</v>
      </c>
      <c r="L99" s="21">
        <v>220110</v>
      </c>
      <c r="M99" s="21">
        <v>233873</v>
      </c>
      <c r="N99" s="21">
        <v>233870</v>
      </c>
      <c r="O99" s="21">
        <v>9250</v>
      </c>
      <c r="P99" s="21"/>
      <c r="Q99" s="41">
        <f t="shared" si="11"/>
        <v>243120</v>
      </c>
    </row>
    <row r="100" spans="1:17" ht="24">
      <c r="A100" s="17"/>
      <c r="B100" s="17"/>
      <c r="C100" s="36">
        <v>4010</v>
      </c>
      <c r="D100" s="37" t="s">
        <v>17</v>
      </c>
      <c r="E100" s="20">
        <v>3318550</v>
      </c>
      <c r="F100" s="20">
        <v>3318550</v>
      </c>
      <c r="G100" s="21">
        <v>3625440</v>
      </c>
      <c r="H100" s="21">
        <v>3653650</v>
      </c>
      <c r="I100" s="21">
        <v>3653650</v>
      </c>
      <c r="J100" s="21">
        <v>3653650</v>
      </c>
      <c r="K100" s="21">
        <v>3882620</v>
      </c>
      <c r="L100" s="21">
        <v>3693111</v>
      </c>
      <c r="M100" s="21">
        <v>3984902</v>
      </c>
      <c r="N100" s="21">
        <v>3998767</v>
      </c>
      <c r="O100" s="21">
        <v>75578</v>
      </c>
      <c r="P100" s="21">
        <v>77458</v>
      </c>
      <c r="Q100" s="41">
        <f t="shared" si="11"/>
        <v>3996887</v>
      </c>
    </row>
    <row r="101" spans="1:17" ht="24">
      <c r="A101" s="17"/>
      <c r="B101" s="17"/>
      <c r="C101" s="36">
        <v>4040</v>
      </c>
      <c r="D101" s="37" t="s">
        <v>18</v>
      </c>
      <c r="E101" s="20">
        <v>280040</v>
      </c>
      <c r="F101" s="20">
        <v>280040</v>
      </c>
      <c r="G101" s="21">
        <v>290184</v>
      </c>
      <c r="H101" s="21">
        <v>290180</v>
      </c>
      <c r="I101" s="21"/>
      <c r="J101" s="21">
        <v>290180</v>
      </c>
      <c r="K101" s="21">
        <v>290180</v>
      </c>
      <c r="L101" s="21">
        <v>251014</v>
      </c>
      <c r="M101" s="21">
        <v>306216</v>
      </c>
      <c r="N101" s="21">
        <v>298665</v>
      </c>
      <c r="O101" s="21"/>
      <c r="P101" s="21">
        <v>2310</v>
      </c>
      <c r="Q101" s="41">
        <f t="shared" si="11"/>
        <v>296355</v>
      </c>
    </row>
    <row r="102" spans="1:17" ht="24">
      <c r="A102" s="17"/>
      <c r="B102" s="17"/>
      <c r="C102" s="36">
        <v>4110</v>
      </c>
      <c r="D102" s="37" t="s">
        <v>70</v>
      </c>
      <c r="E102" s="20">
        <v>607440</v>
      </c>
      <c r="F102" s="20">
        <v>607440</v>
      </c>
      <c r="G102" s="21">
        <v>617936</v>
      </c>
      <c r="H102" s="21">
        <v>580130</v>
      </c>
      <c r="I102" s="21"/>
      <c r="J102" s="21">
        <v>580130</v>
      </c>
      <c r="K102" s="21">
        <v>618534</v>
      </c>
      <c r="L102" s="21">
        <v>641567</v>
      </c>
      <c r="M102" s="21">
        <v>699665</v>
      </c>
      <c r="N102" s="21">
        <v>642333</v>
      </c>
      <c r="O102" s="21">
        <v>25998</v>
      </c>
      <c r="P102" s="21">
        <v>11962</v>
      </c>
      <c r="Q102" s="41">
        <f t="shared" si="11"/>
        <v>656369</v>
      </c>
    </row>
    <row r="103" spans="1:17" ht="12">
      <c r="A103" s="17"/>
      <c r="B103" s="17"/>
      <c r="C103" s="36">
        <v>4120</v>
      </c>
      <c r="D103" s="37" t="s">
        <v>20</v>
      </c>
      <c r="E103" s="20">
        <v>85610</v>
      </c>
      <c r="F103" s="20">
        <v>85610</v>
      </c>
      <c r="G103" s="21">
        <v>98808</v>
      </c>
      <c r="H103" s="21">
        <v>94650</v>
      </c>
      <c r="I103" s="21"/>
      <c r="J103" s="21">
        <v>94650</v>
      </c>
      <c r="K103" s="21">
        <v>100770</v>
      </c>
      <c r="L103" s="21">
        <v>102055</v>
      </c>
      <c r="M103" s="21">
        <v>111182</v>
      </c>
      <c r="N103" s="21">
        <v>103330</v>
      </c>
      <c r="O103" s="21">
        <v>5476</v>
      </c>
      <c r="P103" s="21">
        <v>1324</v>
      </c>
      <c r="Q103" s="41">
        <f t="shared" si="11"/>
        <v>107482</v>
      </c>
    </row>
    <row r="104" spans="1:17" ht="12">
      <c r="A104" s="17"/>
      <c r="B104" s="17"/>
      <c r="C104" s="36">
        <v>4170</v>
      </c>
      <c r="D104" s="37" t="s">
        <v>48</v>
      </c>
      <c r="E104" s="20">
        <f>101240+2000</f>
        <v>103240</v>
      </c>
      <c r="F104" s="20">
        <f>101240+2000</f>
        <v>103240</v>
      </c>
      <c r="G104" s="21">
        <v>130080</v>
      </c>
      <c r="H104" s="21">
        <v>124800</v>
      </c>
      <c r="I104" s="21"/>
      <c r="J104" s="21">
        <v>124800</v>
      </c>
      <c r="K104" s="21">
        <v>135367</v>
      </c>
      <c r="L104" s="21">
        <v>135367</v>
      </c>
      <c r="M104" s="21">
        <v>142541</v>
      </c>
      <c r="N104" s="21">
        <v>131933</v>
      </c>
      <c r="O104" s="21"/>
      <c r="P104" s="21">
        <v>6000</v>
      </c>
      <c r="Q104" s="41">
        <f t="shared" si="11"/>
        <v>125933</v>
      </c>
    </row>
    <row r="105" spans="1:17" ht="24">
      <c r="A105" s="17"/>
      <c r="B105" s="17"/>
      <c r="C105" s="36">
        <v>4210</v>
      </c>
      <c r="D105" s="37" t="s">
        <v>22</v>
      </c>
      <c r="E105" s="20">
        <v>357690</v>
      </c>
      <c r="F105" s="20">
        <v>374090</v>
      </c>
      <c r="G105" s="21">
        <v>409295</v>
      </c>
      <c r="H105" s="21">
        <v>382700</v>
      </c>
      <c r="I105" s="21"/>
      <c r="J105" s="21">
        <v>365920</v>
      </c>
      <c r="K105" s="21">
        <v>374076</v>
      </c>
      <c r="L105" s="21">
        <v>374076</v>
      </c>
      <c r="M105" s="21">
        <v>425196</v>
      </c>
      <c r="N105" s="21">
        <v>399000</v>
      </c>
      <c r="O105" s="21"/>
      <c r="P105" s="21">
        <f>39479+16746+1508+10000+1300+1307+3000</f>
        <v>73340</v>
      </c>
      <c r="Q105" s="41">
        <f t="shared" si="11"/>
        <v>325660</v>
      </c>
    </row>
    <row r="106" spans="1:17" ht="24">
      <c r="A106" s="17"/>
      <c r="B106" s="17"/>
      <c r="C106" s="36">
        <v>4240</v>
      </c>
      <c r="D106" s="37" t="s">
        <v>80</v>
      </c>
      <c r="E106" s="20"/>
      <c r="F106" s="20"/>
      <c r="G106" s="21"/>
      <c r="H106" s="21"/>
      <c r="I106" s="21"/>
      <c r="J106" s="21"/>
      <c r="K106" s="21">
        <v>30400</v>
      </c>
      <c r="L106" s="21">
        <v>30400</v>
      </c>
      <c r="M106" s="21">
        <v>52908</v>
      </c>
      <c r="N106" s="21">
        <v>15000</v>
      </c>
      <c r="O106" s="21">
        <v>16746</v>
      </c>
      <c r="P106" s="21"/>
      <c r="Q106" s="41">
        <f t="shared" si="11"/>
        <v>31746</v>
      </c>
    </row>
    <row r="107" spans="1:17" ht="12">
      <c r="A107" s="17"/>
      <c r="B107" s="17"/>
      <c r="C107" s="36">
        <v>4270</v>
      </c>
      <c r="D107" s="37" t="s">
        <v>24</v>
      </c>
      <c r="E107" s="20">
        <v>8870</v>
      </c>
      <c r="F107" s="20">
        <v>47626</v>
      </c>
      <c r="G107" s="21">
        <v>98253</v>
      </c>
      <c r="H107" s="21">
        <v>48720</v>
      </c>
      <c r="I107" s="21"/>
      <c r="J107" s="21">
        <v>17910</v>
      </c>
      <c r="K107" s="21">
        <v>211470</v>
      </c>
      <c r="L107" s="21">
        <v>212470</v>
      </c>
      <c r="M107" s="21">
        <v>189135</v>
      </c>
      <c r="N107" s="21">
        <v>76858</v>
      </c>
      <c r="O107" s="21">
        <f>14700+2000</f>
        <v>16700</v>
      </c>
      <c r="P107" s="21"/>
      <c r="Q107" s="41">
        <f t="shared" si="11"/>
        <v>93558</v>
      </c>
    </row>
    <row r="108" spans="1:17" ht="36">
      <c r="A108" s="17"/>
      <c r="B108" s="17"/>
      <c r="C108" s="36">
        <v>4370</v>
      </c>
      <c r="D108" s="37" t="s">
        <v>82</v>
      </c>
      <c r="E108" s="20">
        <v>26000</v>
      </c>
      <c r="F108" s="20">
        <v>26000</v>
      </c>
      <c r="G108" s="21">
        <v>26598</v>
      </c>
      <c r="H108" s="21">
        <v>26600</v>
      </c>
      <c r="I108" s="21"/>
      <c r="J108" s="21">
        <v>26600</v>
      </c>
      <c r="K108" s="21">
        <v>26100</v>
      </c>
      <c r="L108" s="21">
        <v>26100</v>
      </c>
      <c r="M108" s="21">
        <v>26856</v>
      </c>
      <c r="N108" s="21">
        <v>22259</v>
      </c>
      <c r="O108" s="21"/>
      <c r="P108" s="21">
        <v>4000</v>
      </c>
      <c r="Q108" s="41">
        <f t="shared" si="11"/>
        <v>18259</v>
      </c>
    </row>
    <row r="109" spans="1:17" ht="24">
      <c r="A109" s="17"/>
      <c r="B109" s="17"/>
      <c r="C109" s="36">
        <v>4440</v>
      </c>
      <c r="D109" s="37" t="s">
        <v>30</v>
      </c>
      <c r="E109" s="20">
        <v>214480</v>
      </c>
      <c r="F109" s="20">
        <v>214480</v>
      </c>
      <c r="G109" s="21">
        <v>248562</v>
      </c>
      <c r="H109" s="21">
        <v>211250</v>
      </c>
      <c r="I109" s="21"/>
      <c r="J109" s="21">
        <v>211250</v>
      </c>
      <c r="K109" s="21">
        <v>211250</v>
      </c>
      <c r="L109" s="21">
        <v>210948</v>
      </c>
      <c r="M109" s="21">
        <v>221247</v>
      </c>
      <c r="N109" s="21">
        <v>228290</v>
      </c>
      <c r="O109" s="21">
        <v>15099</v>
      </c>
      <c r="P109" s="21"/>
      <c r="Q109" s="41">
        <f t="shared" si="11"/>
        <v>243389</v>
      </c>
    </row>
    <row r="110" spans="1:17" ht="23.25" customHeight="1">
      <c r="A110" s="17"/>
      <c r="B110" s="17"/>
      <c r="C110" s="36">
        <v>4480</v>
      </c>
      <c r="D110" s="37" t="s">
        <v>83</v>
      </c>
      <c r="E110" s="81">
        <v>2000</v>
      </c>
      <c r="F110" s="81">
        <v>3000</v>
      </c>
      <c r="G110" s="82">
        <v>3126</v>
      </c>
      <c r="H110" s="82">
        <v>3130</v>
      </c>
      <c r="I110" s="82"/>
      <c r="J110" s="82">
        <v>3130</v>
      </c>
      <c r="K110" s="82">
        <v>2907</v>
      </c>
      <c r="L110" s="82">
        <v>2907</v>
      </c>
      <c r="M110" s="82">
        <v>2991</v>
      </c>
      <c r="N110" s="82">
        <v>2365</v>
      </c>
      <c r="O110" s="82">
        <v>195</v>
      </c>
      <c r="P110" s="82"/>
      <c r="Q110" s="41">
        <f t="shared" si="11"/>
        <v>2560</v>
      </c>
    </row>
    <row r="111" spans="1:17" ht="12">
      <c r="A111" s="17"/>
      <c r="B111" s="42">
        <v>80132</v>
      </c>
      <c r="C111" s="36"/>
      <c r="D111" s="47" t="s">
        <v>86</v>
      </c>
      <c r="E111" s="43">
        <f>SUM(E112:E120)</f>
        <v>663680</v>
      </c>
      <c r="F111" s="43">
        <f>SUM(F112:F120)</f>
        <v>700280</v>
      </c>
      <c r="G111" s="43">
        <f>SUM(G112:G120)</f>
        <v>863802</v>
      </c>
      <c r="H111" s="43">
        <f>SUM(H112:H120)</f>
        <v>854740</v>
      </c>
      <c r="I111" s="43"/>
      <c r="J111" s="43">
        <f>SUM(J112:J120)</f>
        <v>854740</v>
      </c>
      <c r="K111" s="43">
        <f>SUM(K112:K120)</f>
        <v>905740</v>
      </c>
      <c r="L111" s="43">
        <f>SUM(L112:L120)</f>
        <v>959685</v>
      </c>
      <c r="M111" s="43">
        <f>SUM(M112:M120)</f>
        <v>1176196</v>
      </c>
      <c r="N111" s="43">
        <v>1274342</v>
      </c>
      <c r="O111" s="43">
        <f>SUM(O112:O120)</f>
        <v>95938</v>
      </c>
      <c r="P111" s="43">
        <f>SUM(P112:P120)</f>
        <v>1095</v>
      </c>
      <c r="Q111" s="41">
        <f aca="true" t="shared" si="12" ref="Q111:Q121">N111+O111-P111</f>
        <v>1369185</v>
      </c>
    </row>
    <row r="112" spans="1:17" ht="24">
      <c r="A112" s="17"/>
      <c r="B112" s="17"/>
      <c r="C112" s="36">
        <v>3020</v>
      </c>
      <c r="D112" s="37" t="s">
        <v>47</v>
      </c>
      <c r="E112" s="20">
        <v>15540</v>
      </c>
      <c r="F112" s="20">
        <v>15540</v>
      </c>
      <c r="G112" s="21">
        <v>15974</v>
      </c>
      <c r="H112" s="21">
        <v>15900</v>
      </c>
      <c r="I112" s="21"/>
      <c r="J112" s="21">
        <v>15900</v>
      </c>
      <c r="K112" s="21">
        <v>17400</v>
      </c>
      <c r="L112" s="21">
        <v>17400</v>
      </c>
      <c r="M112" s="21">
        <v>24330</v>
      </c>
      <c r="N112" s="21">
        <v>24330</v>
      </c>
      <c r="O112" s="21">
        <v>4585</v>
      </c>
      <c r="P112" s="21"/>
      <c r="Q112" s="41">
        <f t="shared" si="12"/>
        <v>28915</v>
      </c>
    </row>
    <row r="113" spans="1:17" ht="24">
      <c r="A113" s="17"/>
      <c r="B113" s="17"/>
      <c r="C113" s="36">
        <v>4010</v>
      </c>
      <c r="D113" s="37" t="s">
        <v>17</v>
      </c>
      <c r="E113" s="20">
        <v>478490</v>
      </c>
      <c r="F113" s="20">
        <v>478490</v>
      </c>
      <c r="G113" s="21">
        <v>603377</v>
      </c>
      <c r="H113" s="21">
        <v>603380</v>
      </c>
      <c r="I113" s="21">
        <v>603380</v>
      </c>
      <c r="J113" s="21">
        <v>603380</v>
      </c>
      <c r="K113" s="21">
        <v>645930</v>
      </c>
      <c r="L113" s="21">
        <v>688375</v>
      </c>
      <c r="M113" s="21">
        <v>826676</v>
      </c>
      <c r="N113" s="21">
        <v>828341</v>
      </c>
      <c r="O113" s="21">
        <v>75803</v>
      </c>
      <c r="P113" s="21"/>
      <c r="Q113" s="41">
        <f t="shared" si="12"/>
        <v>904144</v>
      </c>
    </row>
    <row r="114" spans="1:17" ht="24">
      <c r="A114" s="17"/>
      <c r="B114" s="17"/>
      <c r="C114" s="36">
        <v>4040</v>
      </c>
      <c r="D114" s="37" t="s">
        <v>18</v>
      </c>
      <c r="E114" s="20">
        <v>31910</v>
      </c>
      <c r="F114" s="20">
        <v>31910</v>
      </c>
      <c r="G114" s="21">
        <v>44637</v>
      </c>
      <c r="H114" s="21">
        <v>44640</v>
      </c>
      <c r="I114" s="21"/>
      <c r="J114" s="21">
        <v>44640</v>
      </c>
      <c r="K114" s="21">
        <v>44640</v>
      </c>
      <c r="L114" s="21">
        <v>42892</v>
      </c>
      <c r="M114" s="21">
        <v>60000</v>
      </c>
      <c r="N114" s="21">
        <v>60000</v>
      </c>
      <c r="O114" s="21"/>
      <c r="P114" s="21">
        <v>929</v>
      </c>
      <c r="Q114" s="41">
        <f t="shared" si="12"/>
        <v>59071</v>
      </c>
    </row>
    <row r="115" spans="1:17" ht="24">
      <c r="A115" s="17"/>
      <c r="B115" s="17"/>
      <c r="C115" s="36">
        <v>4110</v>
      </c>
      <c r="D115" s="37" t="s">
        <v>70</v>
      </c>
      <c r="E115" s="20">
        <v>86160</v>
      </c>
      <c r="F115" s="20">
        <v>86160</v>
      </c>
      <c r="G115" s="21">
        <v>97530</v>
      </c>
      <c r="H115" s="21">
        <v>88910</v>
      </c>
      <c r="I115" s="21"/>
      <c r="J115" s="21">
        <v>88910</v>
      </c>
      <c r="K115" s="21">
        <v>95170</v>
      </c>
      <c r="L115" s="21">
        <v>100613</v>
      </c>
      <c r="M115" s="21">
        <v>138000</v>
      </c>
      <c r="N115" s="21">
        <v>130771</v>
      </c>
      <c r="O115" s="21">
        <v>9671</v>
      </c>
      <c r="P115" s="21"/>
      <c r="Q115" s="41">
        <f t="shared" si="12"/>
        <v>140442</v>
      </c>
    </row>
    <row r="116" spans="1:17" ht="12">
      <c r="A116" s="17"/>
      <c r="B116" s="17"/>
      <c r="C116" s="36">
        <v>4120</v>
      </c>
      <c r="D116" s="37" t="s">
        <v>20</v>
      </c>
      <c r="E116" s="20">
        <v>12250</v>
      </c>
      <c r="F116" s="20">
        <v>12250</v>
      </c>
      <c r="G116" s="21">
        <v>16119</v>
      </c>
      <c r="H116" s="21">
        <v>15550</v>
      </c>
      <c r="I116" s="21"/>
      <c r="J116" s="21">
        <v>15550</v>
      </c>
      <c r="K116" s="21">
        <v>16740</v>
      </c>
      <c r="L116" s="21">
        <v>16750</v>
      </c>
      <c r="M116" s="21">
        <v>22300</v>
      </c>
      <c r="N116" s="21">
        <v>21320</v>
      </c>
      <c r="O116" s="21">
        <v>2780</v>
      </c>
      <c r="P116" s="21"/>
      <c r="Q116" s="41">
        <f t="shared" si="12"/>
        <v>24100</v>
      </c>
    </row>
    <row r="117" spans="1:17" ht="24">
      <c r="A117" s="17"/>
      <c r="B117" s="17"/>
      <c r="C117" s="36">
        <v>4350</v>
      </c>
      <c r="D117" s="37" t="s">
        <v>26</v>
      </c>
      <c r="E117" s="20">
        <v>2200</v>
      </c>
      <c r="F117" s="20">
        <v>2200</v>
      </c>
      <c r="G117" s="21">
        <v>2251</v>
      </c>
      <c r="H117" s="21">
        <v>2250</v>
      </c>
      <c r="I117" s="21"/>
      <c r="J117" s="21">
        <v>2250</v>
      </c>
      <c r="K117" s="21">
        <v>1750</v>
      </c>
      <c r="L117" s="21">
        <v>1750</v>
      </c>
      <c r="M117" s="21">
        <v>1800</v>
      </c>
      <c r="N117" s="21">
        <v>800</v>
      </c>
      <c r="O117" s="21">
        <v>166</v>
      </c>
      <c r="P117" s="21"/>
      <c r="Q117" s="41">
        <f t="shared" si="12"/>
        <v>966</v>
      </c>
    </row>
    <row r="118" spans="1:17" ht="36">
      <c r="A118" s="17"/>
      <c r="B118" s="17"/>
      <c r="C118" s="36">
        <v>4400</v>
      </c>
      <c r="D118" s="37" t="s">
        <v>51</v>
      </c>
      <c r="E118" s="20"/>
      <c r="F118" s="20">
        <v>36600</v>
      </c>
      <c r="G118" s="21">
        <v>37450</v>
      </c>
      <c r="H118" s="21">
        <v>37450</v>
      </c>
      <c r="I118" s="21"/>
      <c r="J118" s="21">
        <v>37450</v>
      </c>
      <c r="K118" s="21">
        <v>37450</v>
      </c>
      <c r="L118" s="21">
        <v>37450</v>
      </c>
      <c r="M118" s="21">
        <v>38536</v>
      </c>
      <c r="N118" s="21">
        <v>38540</v>
      </c>
      <c r="O118" s="21"/>
      <c r="P118" s="21">
        <v>166</v>
      </c>
      <c r="Q118" s="41">
        <f t="shared" si="12"/>
        <v>38374</v>
      </c>
    </row>
    <row r="119" spans="1:17" ht="12">
      <c r="A119" s="17"/>
      <c r="B119" s="17"/>
      <c r="C119" s="36">
        <v>4410</v>
      </c>
      <c r="D119" s="37" t="s">
        <v>28</v>
      </c>
      <c r="E119" s="20">
        <v>3670</v>
      </c>
      <c r="F119" s="20">
        <v>3670</v>
      </c>
      <c r="G119" s="21">
        <v>3754</v>
      </c>
      <c r="H119" s="21">
        <v>3760</v>
      </c>
      <c r="I119" s="21"/>
      <c r="J119" s="21">
        <v>3760</v>
      </c>
      <c r="K119" s="21">
        <v>3760</v>
      </c>
      <c r="L119" s="21">
        <v>3760</v>
      </c>
      <c r="M119" s="21">
        <v>3869</v>
      </c>
      <c r="N119" s="21">
        <v>3870</v>
      </c>
      <c r="O119" s="21"/>
      <c r="P119" s="21"/>
      <c r="Q119" s="41">
        <f t="shared" si="12"/>
        <v>3870</v>
      </c>
    </row>
    <row r="120" spans="1:17" ht="24">
      <c r="A120" s="17"/>
      <c r="B120" s="17"/>
      <c r="C120" s="36">
        <v>4440</v>
      </c>
      <c r="D120" s="37" t="s">
        <v>30</v>
      </c>
      <c r="E120" s="20">
        <v>33460</v>
      </c>
      <c r="F120" s="20">
        <v>33460</v>
      </c>
      <c r="G120" s="21">
        <v>42710</v>
      </c>
      <c r="H120" s="21">
        <v>42900</v>
      </c>
      <c r="I120" s="21"/>
      <c r="J120" s="21">
        <v>42900</v>
      </c>
      <c r="K120" s="21">
        <v>42900</v>
      </c>
      <c r="L120" s="21">
        <v>50695</v>
      </c>
      <c r="M120" s="21">
        <v>60685</v>
      </c>
      <c r="N120" s="21">
        <v>60660</v>
      </c>
      <c r="O120" s="21">
        <v>2933</v>
      </c>
      <c r="P120" s="21"/>
      <c r="Q120" s="41">
        <f t="shared" si="12"/>
        <v>63593</v>
      </c>
    </row>
    <row r="121" spans="1:17" ht="12">
      <c r="A121" s="17"/>
      <c r="B121" s="17">
        <v>80134</v>
      </c>
      <c r="C121" s="36"/>
      <c r="D121" s="47" t="s">
        <v>87</v>
      </c>
      <c r="E121" s="43">
        <f>SUM(E122:E126)</f>
        <v>398690</v>
      </c>
      <c r="F121" s="43">
        <f>SUM(F122:F126)</f>
        <v>398690</v>
      </c>
      <c r="G121" s="45">
        <f>SUM(G122:G126)</f>
        <v>357780</v>
      </c>
      <c r="H121" s="45">
        <f>SUM(H122:H126)</f>
        <v>354230</v>
      </c>
      <c r="I121" s="45"/>
      <c r="J121" s="45">
        <f>SUM(J122:J126)</f>
        <v>354230</v>
      </c>
      <c r="K121" s="45">
        <f>SUM(K122:K126)</f>
        <v>381130</v>
      </c>
      <c r="L121" s="45">
        <f>SUM(L122:L126)</f>
        <v>383420</v>
      </c>
      <c r="M121" s="45">
        <f>SUM(M122:M126)</f>
        <v>464276</v>
      </c>
      <c r="N121" s="45">
        <v>463640</v>
      </c>
      <c r="O121" s="45">
        <f>SUM(O122:O126)</f>
        <v>0</v>
      </c>
      <c r="P121" s="45">
        <f>SUM(P122:P126)</f>
        <v>18260</v>
      </c>
      <c r="Q121" s="41">
        <f t="shared" si="12"/>
        <v>445380</v>
      </c>
    </row>
    <row r="122" spans="1:17" ht="24">
      <c r="A122" s="17"/>
      <c r="B122" s="17"/>
      <c r="C122" s="36">
        <v>4010</v>
      </c>
      <c r="D122" s="37" t="s">
        <v>17</v>
      </c>
      <c r="E122" s="20">
        <v>294490</v>
      </c>
      <c r="F122" s="20">
        <v>294490</v>
      </c>
      <c r="G122" s="21">
        <v>267760</v>
      </c>
      <c r="H122" s="21">
        <v>267760</v>
      </c>
      <c r="I122" s="21">
        <v>267760</v>
      </c>
      <c r="J122" s="21">
        <v>267760</v>
      </c>
      <c r="K122" s="21">
        <v>290800</v>
      </c>
      <c r="L122" s="21">
        <v>288512</v>
      </c>
      <c r="M122" s="21">
        <v>355536</v>
      </c>
      <c r="N122" s="21">
        <v>355540</v>
      </c>
      <c r="O122" s="21"/>
      <c r="P122" s="21">
        <v>15413</v>
      </c>
      <c r="Q122" s="41">
        <f aca="true" t="shared" si="13" ref="Q122:Q140">N122+O122-P122</f>
        <v>340127</v>
      </c>
    </row>
    <row r="123" spans="1:17" ht="24">
      <c r="A123" s="17"/>
      <c r="B123" s="17"/>
      <c r="C123" s="36">
        <v>4040</v>
      </c>
      <c r="D123" s="37" t="s">
        <v>18</v>
      </c>
      <c r="E123" s="20">
        <v>24370</v>
      </c>
      <c r="F123" s="20">
        <v>24370</v>
      </c>
      <c r="G123" s="21">
        <v>24300</v>
      </c>
      <c r="H123" s="21">
        <v>24300</v>
      </c>
      <c r="I123" s="21"/>
      <c r="J123" s="21">
        <v>24300</v>
      </c>
      <c r="K123" s="21">
        <v>24300</v>
      </c>
      <c r="L123" s="21">
        <v>24229</v>
      </c>
      <c r="M123" s="21">
        <v>24524</v>
      </c>
      <c r="N123" s="21">
        <v>24530</v>
      </c>
      <c r="O123" s="21"/>
      <c r="P123" s="21">
        <v>1005</v>
      </c>
      <c r="Q123" s="41">
        <f t="shared" si="13"/>
        <v>23525</v>
      </c>
    </row>
    <row r="124" spans="1:17" ht="24">
      <c r="A124" s="17"/>
      <c r="B124" s="17"/>
      <c r="C124" s="36">
        <v>4110</v>
      </c>
      <c r="D124" s="37" t="s">
        <v>70</v>
      </c>
      <c r="E124" s="20">
        <v>53820</v>
      </c>
      <c r="F124" s="20">
        <v>53820</v>
      </c>
      <c r="G124" s="21">
        <v>44000</v>
      </c>
      <c r="H124" s="21">
        <v>40420</v>
      </c>
      <c r="I124" s="21"/>
      <c r="J124" s="21">
        <v>40420</v>
      </c>
      <c r="K124" s="21">
        <v>43720</v>
      </c>
      <c r="L124" s="21">
        <v>47252</v>
      </c>
      <c r="M124" s="21">
        <v>58800</v>
      </c>
      <c r="N124" s="21">
        <v>56860</v>
      </c>
      <c r="O124" s="21"/>
      <c r="P124" s="21">
        <v>828</v>
      </c>
      <c r="Q124" s="41">
        <f t="shared" si="13"/>
        <v>56032</v>
      </c>
    </row>
    <row r="125" spans="1:17" ht="12">
      <c r="A125" s="17"/>
      <c r="B125" s="17"/>
      <c r="C125" s="36">
        <v>4120</v>
      </c>
      <c r="D125" s="37" t="s">
        <v>20</v>
      </c>
      <c r="E125" s="20">
        <v>7650</v>
      </c>
      <c r="F125" s="20">
        <v>7650</v>
      </c>
      <c r="G125" s="21">
        <v>7050</v>
      </c>
      <c r="H125" s="21">
        <v>7010</v>
      </c>
      <c r="I125" s="21"/>
      <c r="J125" s="21">
        <v>7010</v>
      </c>
      <c r="K125" s="21">
        <v>7570</v>
      </c>
      <c r="L125" s="21">
        <v>7570</v>
      </c>
      <c r="M125" s="21">
        <v>9320</v>
      </c>
      <c r="N125" s="21">
        <v>9120</v>
      </c>
      <c r="O125" s="21"/>
      <c r="P125" s="21">
        <v>42</v>
      </c>
      <c r="Q125" s="41">
        <f t="shared" si="13"/>
        <v>9078</v>
      </c>
    </row>
    <row r="126" spans="1:17" ht="24">
      <c r="A126" s="17"/>
      <c r="B126" s="17"/>
      <c r="C126" s="36">
        <v>4440</v>
      </c>
      <c r="D126" s="37" t="s">
        <v>30</v>
      </c>
      <c r="E126" s="20">
        <v>18360</v>
      </c>
      <c r="F126" s="20">
        <v>18360</v>
      </c>
      <c r="G126" s="21">
        <v>14670</v>
      </c>
      <c r="H126" s="21">
        <v>14740</v>
      </c>
      <c r="I126" s="21"/>
      <c r="J126" s="21">
        <v>14740</v>
      </c>
      <c r="K126" s="21">
        <v>14740</v>
      </c>
      <c r="L126" s="21">
        <v>15857</v>
      </c>
      <c r="M126" s="21">
        <v>16096</v>
      </c>
      <c r="N126" s="21">
        <v>16520</v>
      </c>
      <c r="O126" s="21"/>
      <c r="P126" s="21">
        <v>972</v>
      </c>
      <c r="Q126" s="41">
        <f t="shared" si="13"/>
        <v>15548</v>
      </c>
    </row>
    <row r="127" spans="1:17" ht="24">
      <c r="A127" s="17"/>
      <c r="B127" s="17">
        <v>80146</v>
      </c>
      <c r="C127" s="36"/>
      <c r="D127" s="47" t="s">
        <v>88</v>
      </c>
      <c r="E127" s="43">
        <f>SUM(E128:E130)</f>
        <v>56920</v>
      </c>
      <c r="F127" s="43">
        <f>SUM(F128:F130)</f>
        <v>59610</v>
      </c>
      <c r="G127" s="43">
        <f>SUM(G128:G130)</f>
        <v>60360</v>
      </c>
      <c r="H127" s="43">
        <f>SUM(H128:H130)</f>
        <v>60360</v>
      </c>
      <c r="I127" s="43"/>
      <c r="J127" s="43">
        <f aca="true" t="shared" si="14" ref="J127:P127">SUM(J128:J130)</f>
        <v>63880</v>
      </c>
      <c r="K127" s="43">
        <f t="shared" si="14"/>
        <v>60680</v>
      </c>
      <c r="L127" s="43">
        <f t="shared" si="14"/>
        <v>60680</v>
      </c>
      <c r="M127" s="43">
        <f t="shared" si="14"/>
        <v>69060</v>
      </c>
      <c r="N127" s="43">
        <v>69060</v>
      </c>
      <c r="O127" s="43">
        <f t="shared" si="14"/>
        <v>2711</v>
      </c>
      <c r="P127" s="43">
        <f t="shared" si="14"/>
        <v>3255</v>
      </c>
      <c r="Q127" s="41">
        <f t="shared" si="13"/>
        <v>68516</v>
      </c>
    </row>
    <row r="128" spans="1:17" ht="84">
      <c r="A128" s="17"/>
      <c r="B128" s="17"/>
      <c r="C128" s="36">
        <v>2310</v>
      </c>
      <c r="D128" s="37" t="s">
        <v>89</v>
      </c>
      <c r="E128" s="83">
        <v>7000</v>
      </c>
      <c r="F128" s="83">
        <v>7689</v>
      </c>
      <c r="G128" s="83">
        <v>9000</v>
      </c>
      <c r="H128" s="83">
        <v>9000</v>
      </c>
      <c r="I128" s="83"/>
      <c r="J128" s="83">
        <v>9000</v>
      </c>
      <c r="K128" s="83">
        <v>9000</v>
      </c>
      <c r="L128" s="83">
        <v>9000</v>
      </c>
      <c r="M128" s="83">
        <v>10000</v>
      </c>
      <c r="N128" s="83">
        <v>10000</v>
      </c>
      <c r="O128" s="83"/>
      <c r="P128" s="83">
        <v>2349</v>
      </c>
      <c r="Q128" s="41">
        <f t="shared" si="13"/>
        <v>7651</v>
      </c>
    </row>
    <row r="129" spans="1:17" ht="12">
      <c r="A129" s="17"/>
      <c r="B129" s="17"/>
      <c r="C129" s="36">
        <v>4300</v>
      </c>
      <c r="D129" s="37" t="s">
        <v>56</v>
      </c>
      <c r="E129" s="84">
        <v>42500</v>
      </c>
      <c r="F129" s="84">
        <v>44821</v>
      </c>
      <c r="G129" s="84">
        <v>43760</v>
      </c>
      <c r="H129" s="84">
        <v>43760</v>
      </c>
      <c r="I129" s="84"/>
      <c r="J129" s="84">
        <v>48100</v>
      </c>
      <c r="K129" s="84">
        <v>41900</v>
      </c>
      <c r="L129" s="84">
        <v>41900</v>
      </c>
      <c r="M129" s="84">
        <v>49000</v>
      </c>
      <c r="N129" s="84">
        <v>45750</v>
      </c>
      <c r="O129" s="84">
        <v>2711</v>
      </c>
      <c r="P129" s="84"/>
      <c r="Q129" s="41">
        <f t="shared" si="13"/>
        <v>48461</v>
      </c>
    </row>
    <row r="130" spans="1:17" ht="12">
      <c r="A130" s="17"/>
      <c r="B130" s="17"/>
      <c r="C130" s="36">
        <v>4410</v>
      </c>
      <c r="D130" s="37" t="s">
        <v>28</v>
      </c>
      <c r="E130" s="81">
        <v>7420</v>
      </c>
      <c r="F130" s="81">
        <v>7100</v>
      </c>
      <c r="G130" s="81">
        <v>7600</v>
      </c>
      <c r="H130" s="81">
        <v>7600</v>
      </c>
      <c r="I130" s="81"/>
      <c r="J130" s="81">
        <v>6780</v>
      </c>
      <c r="K130" s="81">
        <v>9780</v>
      </c>
      <c r="L130" s="81">
        <v>9780</v>
      </c>
      <c r="M130" s="81">
        <v>10060</v>
      </c>
      <c r="N130" s="81">
        <v>10060</v>
      </c>
      <c r="O130" s="81"/>
      <c r="P130" s="81">
        <v>906</v>
      </c>
      <c r="Q130" s="41">
        <f t="shared" si="13"/>
        <v>9154</v>
      </c>
    </row>
    <row r="131" spans="1:17" ht="12">
      <c r="A131" s="17"/>
      <c r="B131" s="17">
        <v>80148</v>
      </c>
      <c r="C131" s="36"/>
      <c r="D131" s="47" t="s">
        <v>91</v>
      </c>
      <c r="E131" s="43">
        <f>SUM(E132:E137)</f>
        <v>0</v>
      </c>
      <c r="F131" s="43">
        <f>SUM(F132:F137)</f>
        <v>0</v>
      </c>
      <c r="G131" s="43">
        <f>SUM(G132:G137)</f>
        <v>322618</v>
      </c>
      <c r="H131" s="43">
        <f>SUM(H132:H137)</f>
        <v>321250</v>
      </c>
      <c r="I131" s="43"/>
      <c r="J131" s="43">
        <f>SUM(J132:J138)</f>
        <v>321250</v>
      </c>
      <c r="K131" s="43">
        <f>SUM(K132:K138)</f>
        <v>333250</v>
      </c>
      <c r="L131" s="43">
        <f>SUM(L132:L138)</f>
        <v>344849</v>
      </c>
      <c r="M131" s="43">
        <f>SUM(M132:M138)</f>
        <v>344382</v>
      </c>
      <c r="N131" s="43">
        <v>373984</v>
      </c>
      <c r="O131" s="43">
        <f>SUM(O132:O138)</f>
        <v>4009</v>
      </c>
      <c r="P131" s="43">
        <f>SUM(P132:P138)</f>
        <v>1902</v>
      </c>
      <c r="Q131" s="41">
        <f t="shared" si="13"/>
        <v>376091</v>
      </c>
    </row>
    <row r="132" spans="1:17" ht="24">
      <c r="A132" s="17"/>
      <c r="B132" s="17"/>
      <c r="C132" s="36">
        <v>4010</v>
      </c>
      <c r="D132" s="37" t="s">
        <v>17</v>
      </c>
      <c r="E132" s="20">
        <v>0</v>
      </c>
      <c r="F132" s="20">
        <v>0</v>
      </c>
      <c r="G132" s="21">
        <v>191029</v>
      </c>
      <c r="H132" s="21">
        <v>191040</v>
      </c>
      <c r="I132" s="21">
        <v>191040</v>
      </c>
      <c r="J132" s="21">
        <v>191040</v>
      </c>
      <c r="K132" s="21">
        <v>191040</v>
      </c>
      <c r="L132" s="21">
        <v>200961</v>
      </c>
      <c r="M132" s="21">
        <v>205162</v>
      </c>
      <c r="N132" s="21">
        <v>209381</v>
      </c>
      <c r="O132" s="21"/>
      <c r="P132" s="21">
        <v>1570</v>
      </c>
      <c r="Q132" s="41">
        <f t="shared" si="13"/>
        <v>207811</v>
      </c>
    </row>
    <row r="133" spans="1:17" ht="24">
      <c r="A133" s="17"/>
      <c r="B133" s="17"/>
      <c r="C133" s="36">
        <v>4040</v>
      </c>
      <c r="D133" s="37" t="s">
        <v>18</v>
      </c>
      <c r="E133" s="20">
        <v>0</v>
      </c>
      <c r="F133" s="20">
        <v>0</v>
      </c>
      <c r="G133" s="21">
        <v>15498</v>
      </c>
      <c r="H133" s="21">
        <v>15500</v>
      </c>
      <c r="I133" s="21"/>
      <c r="J133" s="21">
        <v>15500</v>
      </c>
      <c r="K133" s="21">
        <v>15500</v>
      </c>
      <c r="L133" s="21">
        <v>13932</v>
      </c>
      <c r="M133" s="21">
        <v>16600</v>
      </c>
      <c r="N133" s="21">
        <v>16600</v>
      </c>
      <c r="O133" s="21"/>
      <c r="P133" s="21">
        <v>304</v>
      </c>
      <c r="Q133" s="41">
        <f t="shared" si="13"/>
        <v>16296</v>
      </c>
    </row>
    <row r="134" spans="1:17" ht="24">
      <c r="A134" s="17"/>
      <c r="B134" s="17"/>
      <c r="C134" s="36">
        <v>4110</v>
      </c>
      <c r="D134" s="37" t="s">
        <v>70</v>
      </c>
      <c r="E134" s="20">
        <v>0</v>
      </c>
      <c r="F134" s="20">
        <v>0</v>
      </c>
      <c r="G134" s="21">
        <v>31311</v>
      </c>
      <c r="H134" s="21">
        <v>30060</v>
      </c>
      <c r="I134" s="21"/>
      <c r="J134" s="21">
        <v>30060</v>
      </c>
      <c r="K134" s="21">
        <v>30060</v>
      </c>
      <c r="L134" s="21">
        <v>31020</v>
      </c>
      <c r="M134" s="21">
        <v>34081</v>
      </c>
      <c r="N134" s="21">
        <v>33630</v>
      </c>
      <c r="O134" s="21">
        <v>69</v>
      </c>
      <c r="P134" s="21">
        <v>20</v>
      </c>
      <c r="Q134" s="41">
        <f t="shared" si="13"/>
        <v>33679</v>
      </c>
    </row>
    <row r="135" spans="1:17" ht="12">
      <c r="A135" s="17"/>
      <c r="B135" s="17"/>
      <c r="C135" s="36">
        <v>4120</v>
      </c>
      <c r="D135" s="37" t="s">
        <v>20</v>
      </c>
      <c r="E135" s="20">
        <v>0</v>
      </c>
      <c r="F135" s="20">
        <v>0</v>
      </c>
      <c r="G135" s="21">
        <v>5077</v>
      </c>
      <c r="H135" s="21">
        <v>4950</v>
      </c>
      <c r="I135" s="21"/>
      <c r="J135" s="21">
        <v>4950</v>
      </c>
      <c r="K135" s="21">
        <v>4950</v>
      </c>
      <c r="L135" s="21">
        <v>5060</v>
      </c>
      <c r="M135" s="21">
        <v>5432</v>
      </c>
      <c r="N135" s="21">
        <v>5423</v>
      </c>
      <c r="O135" s="21">
        <v>110</v>
      </c>
      <c r="P135" s="21">
        <v>8</v>
      </c>
      <c r="Q135" s="41">
        <f t="shared" si="13"/>
        <v>5525</v>
      </c>
    </row>
    <row r="136" spans="1:17" ht="24">
      <c r="A136" s="17"/>
      <c r="B136" s="17"/>
      <c r="C136" s="36">
        <v>4210</v>
      </c>
      <c r="D136" s="37" t="s">
        <v>22</v>
      </c>
      <c r="E136" s="20">
        <v>0</v>
      </c>
      <c r="F136" s="20">
        <v>0</v>
      </c>
      <c r="G136" s="21">
        <v>71610</v>
      </c>
      <c r="H136" s="21">
        <v>71610</v>
      </c>
      <c r="I136" s="21"/>
      <c r="J136" s="21">
        <v>71610</v>
      </c>
      <c r="K136" s="21">
        <v>68610</v>
      </c>
      <c r="L136" s="21">
        <v>71610</v>
      </c>
      <c r="M136" s="21">
        <v>73687</v>
      </c>
      <c r="N136" s="21">
        <v>73690</v>
      </c>
      <c r="O136" s="21">
        <v>3000</v>
      </c>
      <c r="P136" s="21"/>
      <c r="Q136" s="41">
        <f t="shared" si="13"/>
        <v>76690</v>
      </c>
    </row>
    <row r="137" spans="1:17" ht="24">
      <c r="A137" s="17"/>
      <c r="B137" s="17"/>
      <c r="C137" s="36">
        <v>4440</v>
      </c>
      <c r="D137" s="37" t="s">
        <v>30</v>
      </c>
      <c r="E137" s="20">
        <v>0</v>
      </c>
      <c r="F137" s="20">
        <v>0</v>
      </c>
      <c r="G137" s="21">
        <v>8093</v>
      </c>
      <c r="H137" s="21">
        <v>8090</v>
      </c>
      <c r="I137" s="21"/>
      <c r="J137" s="21">
        <v>8090</v>
      </c>
      <c r="K137" s="21">
        <v>8090</v>
      </c>
      <c r="L137" s="21">
        <v>9066</v>
      </c>
      <c r="M137" s="21">
        <v>9420</v>
      </c>
      <c r="N137" s="21">
        <v>9170</v>
      </c>
      <c r="O137" s="21">
        <v>830</v>
      </c>
      <c r="P137" s="21"/>
      <c r="Q137" s="41">
        <f t="shared" si="13"/>
        <v>10000</v>
      </c>
    </row>
    <row r="138" spans="1:17" ht="28.5" customHeight="1" hidden="1">
      <c r="A138" s="17"/>
      <c r="B138" s="17"/>
      <c r="C138" s="36">
        <v>6060</v>
      </c>
      <c r="D138" s="19" t="s">
        <v>33</v>
      </c>
      <c r="E138" s="46">
        <v>40000</v>
      </c>
      <c r="F138" s="46">
        <v>66283</v>
      </c>
      <c r="G138" s="63">
        <v>40000</v>
      </c>
      <c r="H138" s="63">
        <v>40000</v>
      </c>
      <c r="I138" s="63"/>
      <c r="J138" s="20"/>
      <c r="K138" s="20">
        <v>15000</v>
      </c>
      <c r="L138" s="20">
        <v>13200</v>
      </c>
      <c r="M138" s="20">
        <v>0</v>
      </c>
      <c r="N138" s="20">
        <v>0</v>
      </c>
      <c r="O138" s="20">
        <v>0</v>
      </c>
      <c r="P138" s="20">
        <v>0</v>
      </c>
      <c r="Q138" s="41">
        <f t="shared" si="13"/>
        <v>0</v>
      </c>
    </row>
    <row r="139" spans="1:17" ht="28.5" customHeight="1" hidden="1">
      <c r="A139" s="17"/>
      <c r="B139" s="17"/>
      <c r="C139" s="18">
        <v>6060</v>
      </c>
      <c r="D139" s="19" t="s">
        <v>92</v>
      </c>
      <c r="E139" s="20">
        <v>0</v>
      </c>
      <c r="F139" s="20">
        <v>0</v>
      </c>
      <c r="G139" s="21">
        <v>48000</v>
      </c>
      <c r="H139" s="21">
        <v>48000</v>
      </c>
      <c r="I139" s="21"/>
      <c r="J139" s="21"/>
      <c r="K139" s="21">
        <v>15000</v>
      </c>
      <c r="L139" s="21">
        <v>13100</v>
      </c>
      <c r="M139" s="21">
        <v>0</v>
      </c>
      <c r="N139" s="21">
        <v>0</v>
      </c>
      <c r="O139" s="21">
        <v>0</v>
      </c>
      <c r="P139" s="21">
        <v>0</v>
      </c>
      <c r="Q139" s="41">
        <f t="shared" si="13"/>
        <v>0</v>
      </c>
    </row>
    <row r="140" spans="1:17" ht="12">
      <c r="A140" s="17"/>
      <c r="B140" s="42">
        <v>80195</v>
      </c>
      <c r="C140" s="36"/>
      <c r="D140" s="47" t="s">
        <v>64</v>
      </c>
      <c r="E140" s="43">
        <f>SUM(E141:E148)</f>
        <v>294040</v>
      </c>
      <c r="F140" s="43">
        <f>SUM(F141:F148)</f>
        <v>313710</v>
      </c>
      <c r="G140" s="43">
        <f>SUM(G141:G148)</f>
        <v>366797</v>
      </c>
      <c r="H140" s="43">
        <f>SUM(H141:H148)</f>
        <v>352220</v>
      </c>
      <c r="I140" s="43"/>
      <c r="J140" s="43">
        <f>SUM(J141:J148)</f>
        <v>360260</v>
      </c>
      <c r="K140" s="43">
        <f>SUM(K141:K148)</f>
        <v>383194</v>
      </c>
      <c r="L140" s="43">
        <f>SUM(L141:L148)</f>
        <v>378670</v>
      </c>
      <c r="M140" s="43">
        <f>SUM(M141:M148)</f>
        <v>399155</v>
      </c>
      <c r="N140" s="43">
        <v>461915</v>
      </c>
      <c r="O140" s="43">
        <f>SUM(O141:O148)</f>
        <v>25455</v>
      </c>
      <c r="P140" s="43">
        <f>SUM(P141:P148)</f>
        <v>8999</v>
      </c>
      <c r="Q140" s="41">
        <f t="shared" si="13"/>
        <v>478371</v>
      </c>
    </row>
    <row r="141" spans="1:17" ht="24">
      <c r="A141" s="17"/>
      <c r="B141" s="17"/>
      <c r="C141" s="36">
        <v>4010</v>
      </c>
      <c r="D141" s="37" t="s">
        <v>17</v>
      </c>
      <c r="E141" s="20">
        <v>157740</v>
      </c>
      <c r="F141" s="20">
        <v>168857</v>
      </c>
      <c r="G141" s="21">
        <v>197838</v>
      </c>
      <c r="H141" s="21">
        <v>197840</v>
      </c>
      <c r="I141" s="21">
        <f>197840+20640</f>
        <v>218480</v>
      </c>
      <c r="J141" s="21">
        <f>197840+20640</f>
        <v>218480</v>
      </c>
      <c r="K141" s="21">
        <f>197840+20640</f>
        <v>218480</v>
      </c>
      <c r="L141" s="21">
        <v>201925</v>
      </c>
      <c r="M141" s="21">
        <v>231838</v>
      </c>
      <c r="N141" s="21">
        <v>243898</v>
      </c>
      <c r="O141" s="21">
        <f>14558+117+123</f>
        <v>14798</v>
      </c>
      <c r="P141" s="21">
        <v>4070</v>
      </c>
      <c r="Q141" s="41">
        <f aca="true" t="shared" si="15" ref="Q141:Q148">N141+O141-P141</f>
        <v>254626</v>
      </c>
    </row>
    <row r="142" spans="1:17" ht="24">
      <c r="A142" s="17"/>
      <c r="B142" s="17"/>
      <c r="C142" s="36">
        <v>4040</v>
      </c>
      <c r="D142" s="37" t="s">
        <v>18</v>
      </c>
      <c r="E142" s="20">
        <v>11230</v>
      </c>
      <c r="F142" s="20">
        <v>11230</v>
      </c>
      <c r="G142" s="21">
        <v>14640</v>
      </c>
      <c r="H142" s="21">
        <v>14640</v>
      </c>
      <c r="I142" s="21"/>
      <c r="J142" s="21">
        <v>14640</v>
      </c>
      <c r="K142" s="21">
        <v>14640</v>
      </c>
      <c r="L142" s="21">
        <v>12580</v>
      </c>
      <c r="M142" s="21">
        <v>15496</v>
      </c>
      <c r="N142" s="21">
        <v>14099</v>
      </c>
      <c r="O142" s="21"/>
      <c r="P142" s="21"/>
      <c r="Q142" s="41">
        <f t="shared" si="15"/>
        <v>14099</v>
      </c>
    </row>
    <row r="143" spans="1:17" ht="24">
      <c r="A143" s="17"/>
      <c r="B143" s="17"/>
      <c r="C143" s="36">
        <v>4110</v>
      </c>
      <c r="D143" s="37" t="s">
        <v>70</v>
      </c>
      <c r="E143" s="20">
        <v>28750</v>
      </c>
      <c r="F143" s="20">
        <v>30702</v>
      </c>
      <c r="G143" s="21">
        <v>32770</v>
      </c>
      <c r="H143" s="21">
        <v>30280</v>
      </c>
      <c r="I143" s="21"/>
      <c r="J143" s="21">
        <f>30280+780</f>
        <v>31060</v>
      </c>
      <c r="K143" s="21">
        <f>30280+780</f>
        <v>31060</v>
      </c>
      <c r="L143" s="21">
        <v>31699</v>
      </c>
      <c r="M143" s="21">
        <v>36406</v>
      </c>
      <c r="N143" s="21">
        <v>36459</v>
      </c>
      <c r="O143" s="21">
        <f>3113+19+18</f>
        <v>3150</v>
      </c>
      <c r="P143" s="21">
        <v>620</v>
      </c>
      <c r="Q143" s="41">
        <f t="shared" si="15"/>
        <v>38989</v>
      </c>
    </row>
    <row r="144" spans="1:17" ht="12">
      <c r="A144" s="17"/>
      <c r="B144" s="17"/>
      <c r="C144" s="36">
        <v>4120</v>
      </c>
      <c r="D144" s="37" t="s">
        <v>20</v>
      </c>
      <c r="E144" s="20">
        <v>4070</v>
      </c>
      <c r="F144" s="20">
        <v>4346</v>
      </c>
      <c r="G144" s="21">
        <v>5140</v>
      </c>
      <c r="H144" s="21">
        <v>5060</v>
      </c>
      <c r="I144" s="21"/>
      <c r="J144" s="21">
        <f>5060+120</f>
        <v>5180</v>
      </c>
      <c r="K144" s="21">
        <f>5060+120</f>
        <v>5180</v>
      </c>
      <c r="L144" s="21">
        <v>4997</v>
      </c>
      <c r="M144" s="21">
        <v>5746</v>
      </c>
      <c r="N144" s="21">
        <v>5805</v>
      </c>
      <c r="O144" s="21">
        <f>694+3+3</f>
        <v>700</v>
      </c>
      <c r="P144" s="21">
        <v>102</v>
      </c>
      <c r="Q144" s="41">
        <f t="shared" si="15"/>
        <v>6403</v>
      </c>
    </row>
    <row r="145" spans="1:17" ht="12">
      <c r="A145" s="17"/>
      <c r="B145" s="17"/>
      <c r="C145" s="36">
        <v>4170</v>
      </c>
      <c r="D145" s="37" t="s">
        <v>48</v>
      </c>
      <c r="E145" s="20">
        <v>2000</v>
      </c>
      <c r="F145" s="20">
        <v>4800</v>
      </c>
      <c r="G145" s="21">
        <v>3446</v>
      </c>
      <c r="H145" s="21">
        <v>3450</v>
      </c>
      <c r="I145" s="21"/>
      <c r="J145" s="21">
        <f>2050+1400</f>
        <v>3450</v>
      </c>
      <c r="K145" s="21">
        <f>2050+1400</f>
        <v>3450</v>
      </c>
      <c r="L145" s="21">
        <v>3450</v>
      </c>
      <c r="M145" s="21">
        <v>6200</v>
      </c>
      <c r="N145" s="21">
        <v>6464</v>
      </c>
      <c r="O145" s="21">
        <v>726</v>
      </c>
      <c r="P145" s="21"/>
      <c r="Q145" s="41">
        <f t="shared" si="15"/>
        <v>7190</v>
      </c>
    </row>
    <row r="146" spans="1:17" ht="24">
      <c r="A146" s="17"/>
      <c r="B146" s="17"/>
      <c r="C146" s="36">
        <v>4210</v>
      </c>
      <c r="D146" s="37" t="s">
        <v>22</v>
      </c>
      <c r="E146" s="20">
        <v>8150</v>
      </c>
      <c r="F146" s="20">
        <v>10150</v>
      </c>
      <c r="G146" s="21">
        <v>22715</v>
      </c>
      <c r="H146" s="21">
        <v>10740</v>
      </c>
      <c r="I146" s="21"/>
      <c r="J146" s="21">
        <v>10740</v>
      </c>
      <c r="K146" s="21">
        <v>15570</v>
      </c>
      <c r="L146" s="21">
        <v>15570</v>
      </c>
      <c r="M146" s="21">
        <v>15982</v>
      </c>
      <c r="N146" s="21">
        <v>22187</v>
      </c>
      <c r="O146" s="21">
        <v>66</v>
      </c>
      <c r="P146" s="21">
        <v>4207</v>
      </c>
      <c r="Q146" s="41">
        <f t="shared" si="15"/>
        <v>18046</v>
      </c>
    </row>
    <row r="147" spans="1:17" ht="12">
      <c r="A147" s="17"/>
      <c r="B147" s="17"/>
      <c r="C147" s="36">
        <v>4300</v>
      </c>
      <c r="D147" s="37" t="s">
        <v>93</v>
      </c>
      <c r="E147" s="20">
        <v>2550</v>
      </c>
      <c r="F147" s="20">
        <v>4050</v>
      </c>
      <c r="G147" s="21">
        <v>16148</v>
      </c>
      <c r="H147" s="21">
        <v>16110</v>
      </c>
      <c r="I147" s="21"/>
      <c r="J147" s="21">
        <v>2610</v>
      </c>
      <c r="K147" s="21">
        <v>20638</v>
      </c>
      <c r="L147" s="21">
        <v>22138</v>
      </c>
      <c r="M147" s="21">
        <v>16317</v>
      </c>
      <c r="N147" s="21">
        <v>35502</v>
      </c>
      <c r="O147" s="21">
        <f>1508+4207</f>
        <v>5715</v>
      </c>
      <c r="P147" s="21"/>
      <c r="Q147" s="41">
        <f t="shared" si="15"/>
        <v>41217</v>
      </c>
    </row>
    <row r="148" spans="1:17" ht="24">
      <c r="A148" s="17"/>
      <c r="B148" s="17"/>
      <c r="C148" s="36">
        <v>4440</v>
      </c>
      <c r="D148" s="37" t="s">
        <v>30</v>
      </c>
      <c r="E148" s="20">
        <v>79550</v>
      </c>
      <c r="F148" s="20">
        <v>79575</v>
      </c>
      <c r="G148" s="21">
        <v>74100</v>
      </c>
      <c r="H148" s="21">
        <v>74100</v>
      </c>
      <c r="I148" s="21"/>
      <c r="J148" s="21">
        <v>74100</v>
      </c>
      <c r="K148" s="21">
        <v>74176</v>
      </c>
      <c r="L148" s="21">
        <v>86311</v>
      </c>
      <c r="M148" s="21">
        <v>71170</v>
      </c>
      <c r="N148" s="21">
        <v>69829</v>
      </c>
      <c r="O148" s="21">
        <v>300</v>
      </c>
      <c r="P148" s="21"/>
      <c r="Q148" s="41">
        <f t="shared" si="15"/>
        <v>70129</v>
      </c>
    </row>
    <row r="149" spans="1:17" ht="12">
      <c r="A149" s="17">
        <v>852</v>
      </c>
      <c r="B149" s="17"/>
      <c r="C149" s="39"/>
      <c r="D149" s="48" t="s">
        <v>94</v>
      </c>
      <c r="E149" s="40">
        <f>E150+E152+E364+E390+E349+E403+E407+E279</f>
        <v>10572169</v>
      </c>
      <c r="F149" s="40">
        <f>F150+F152+F364+F390+F349+F403+F407+F279</f>
        <v>11693441</v>
      </c>
      <c r="G149" s="41">
        <f>G150+G152+G364+G390+G347+G403+G407+G279</f>
        <v>10105954</v>
      </c>
      <c r="H149" s="41">
        <f>H150+H152+H364+H390+H349+H403+H407+H279</f>
        <v>11988380</v>
      </c>
      <c r="I149" s="41"/>
      <c r="J149" s="41">
        <f>J150+J152+J364+J390+J349+J403+J407+J279</f>
        <v>11567173</v>
      </c>
      <c r="K149" s="41">
        <f>K150+K152+K364+K390+K349+K403+K407+K279</f>
        <v>12229541</v>
      </c>
      <c r="L149" s="41" t="e">
        <f>L150+L152+L364+L390+L349+L403+L407+L279</f>
        <v>#REF!</v>
      </c>
      <c r="M149" s="41" t="e">
        <f>M150+M152+M364+M390+M349+M403+M407+M279</f>
        <v>#REF!</v>
      </c>
      <c r="N149" s="41">
        <v>16124078</v>
      </c>
      <c r="O149" s="41">
        <f>O150+O152+O364+O390+O349+O403+O407+O279</f>
        <v>352865</v>
      </c>
      <c r="P149" s="41">
        <f>P150+P152+P364+P390+P349+P403+P407+P279</f>
        <v>21365</v>
      </c>
      <c r="Q149" s="41">
        <f aca="true" t="shared" si="16" ref="Q149:Q154">N149+O149-P149</f>
        <v>16455578</v>
      </c>
    </row>
    <row r="150" spans="1:17" ht="24">
      <c r="A150" s="42"/>
      <c r="B150" s="42">
        <v>85201</v>
      </c>
      <c r="C150" s="44"/>
      <c r="D150" s="47" t="s">
        <v>95</v>
      </c>
      <c r="E150" s="87">
        <f>SUM(E151:E151)</f>
        <v>549700</v>
      </c>
      <c r="F150" s="87">
        <f>SUM(F151:F151)</f>
        <v>572450</v>
      </c>
      <c r="G150" s="87">
        <f>SUM(G151:G151)</f>
        <v>717936</v>
      </c>
      <c r="H150" s="87">
        <f>SUM(H151:H151)</f>
        <v>717936</v>
      </c>
      <c r="I150" s="87"/>
      <c r="J150" s="87">
        <f>SUM(J151:J151)</f>
        <v>718000</v>
      </c>
      <c r="K150" s="87">
        <f>SUM(K151:K151)</f>
        <v>732988</v>
      </c>
      <c r="L150" s="87" t="e">
        <f>SUM(L151:L151)</f>
        <v>#REF!</v>
      </c>
      <c r="M150" s="87" t="e">
        <f>SUM(M151:M151)</f>
        <v>#REF!</v>
      </c>
      <c r="N150" s="87">
        <v>2295716</v>
      </c>
      <c r="O150" s="87">
        <f>SUM(O151:O151)</f>
        <v>0</v>
      </c>
      <c r="P150" s="87">
        <f>SUM(P151:P151)</f>
        <v>2600</v>
      </c>
      <c r="Q150" s="41">
        <f t="shared" si="16"/>
        <v>2293116</v>
      </c>
    </row>
    <row r="151" spans="1:17" ht="24">
      <c r="A151" s="35"/>
      <c r="B151" s="35"/>
      <c r="C151" s="36">
        <v>4010</v>
      </c>
      <c r="D151" s="37" t="s">
        <v>17</v>
      </c>
      <c r="E151" s="89">
        <v>549700</v>
      </c>
      <c r="F151" s="20">
        <v>572450</v>
      </c>
      <c r="G151" s="1">
        <v>717936</v>
      </c>
      <c r="H151" s="1">
        <v>717936</v>
      </c>
      <c r="I151" s="1">
        <v>718000</v>
      </c>
      <c r="J151" s="1">
        <v>718000</v>
      </c>
      <c r="K151" s="1">
        <v>732988</v>
      </c>
      <c r="L151" s="1" t="e">
        <f>#REF!</f>
        <v>#REF!</v>
      </c>
      <c r="M151" s="1" t="e">
        <f>#REF!</f>
        <v>#REF!</v>
      </c>
      <c r="N151" s="1">
        <v>752410</v>
      </c>
      <c r="O151" s="1"/>
      <c r="P151" s="1">
        <v>2600</v>
      </c>
      <c r="Q151" s="41">
        <f t="shared" si="16"/>
        <v>749810</v>
      </c>
    </row>
    <row r="152" spans="1:17" ht="12">
      <c r="A152" s="42"/>
      <c r="B152" s="42">
        <v>85202</v>
      </c>
      <c r="C152" s="44"/>
      <c r="D152" s="47" t="s">
        <v>99</v>
      </c>
      <c r="E152" s="43">
        <f>SUM(E153:E171)</f>
        <v>7029905</v>
      </c>
      <c r="F152" s="43">
        <f>SUM(F153:F171)</f>
        <v>8058878</v>
      </c>
      <c r="G152" s="43">
        <f>SUM(G153:G171)</f>
        <v>8097853</v>
      </c>
      <c r="H152" s="43">
        <f>SUM(H153:H171)</f>
        <v>7805432</v>
      </c>
      <c r="I152" s="43"/>
      <c r="J152" s="43">
        <f>SUM(J153:J171)</f>
        <v>7691770</v>
      </c>
      <c r="K152" s="43">
        <f>SUM(K153:K171)</f>
        <v>8249494</v>
      </c>
      <c r="L152" s="43">
        <f>SUM(L153:L171)</f>
        <v>8094155</v>
      </c>
      <c r="M152" s="43">
        <f>SUM(M153:M171)</f>
        <v>10292139</v>
      </c>
      <c r="N152" s="43">
        <v>10065519</v>
      </c>
      <c r="O152" s="43">
        <f>SUM(O153:O171)</f>
        <v>352865</v>
      </c>
      <c r="P152" s="43">
        <f>SUM(P153:P171)</f>
        <v>17565</v>
      </c>
      <c r="Q152" s="41">
        <f t="shared" si="16"/>
        <v>10400819</v>
      </c>
    </row>
    <row r="153" spans="1:17" ht="24">
      <c r="A153" s="35"/>
      <c r="B153" s="35"/>
      <c r="C153" s="36">
        <v>4010</v>
      </c>
      <c r="D153" s="37" t="s">
        <v>17</v>
      </c>
      <c r="E153" s="20">
        <f>E174+E201+E228+E254</f>
        <v>4248770</v>
      </c>
      <c r="F153" s="20">
        <f>F174+F201+F228+F254</f>
        <v>4510000</v>
      </c>
      <c r="G153" s="21">
        <f>G174+G201+G228+G254</f>
        <v>5062743</v>
      </c>
      <c r="H153" s="21">
        <f>H174+H201+H228+H254</f>
        <v>5022032</v>
      </c>
      <c r="I153" s="21">
        <v>4926200</v>
      </c>
      <c r="J153" s="21">
        <v>4714700</v>
      </c>
      <c r="K153" s="21">
        <v>4985336</v>
      </c>
      <c r="L153" s="21">
        <f>L174+L201+L228+L254</f>
        <v>4954086</v>
      </c>
      <c r="M153" s="21">
        <f>M174+M201+M228+M254</f>
        <v>5318955</v>
      </c>
      <c r="N153" s="21">
        <v>4768036</v>
      </c>
      <c r="O153" s="21">
        <f>O174+O201+O228+O254</f>
        <v>296000</v>
      </c>
      <c r="P153" s="21">
        <f>P174+P201+P228+P254</f>
        <v>0</v>
      </c>
      <c r="Q153" s="41">
        <f t="shared" si="16"/>
        <v>5064036</v>
      </c>
    </row>
    <row r="154" spans="1:17" ht="24">
      <c r="A154" s="35"/>
      <c r="B154" s="35"/>
      <c r="C154" s="36">
        <v>4210</v>
      </c>
      <c r="D154" s="37" t="s">
        <v>22</v>
      </c>
      <c r="E154" s="20">
        <f aca="true" t="shared" si="17" ref="E154:H155">E179+E207+E233+E259</f>
        <v>975900</v>
      </c>
      <c r="F154" s="20">
        <f t="shared" si="17"/>
        <v>987851</v>
      </c>
      <c r="G154" s="21">
        <f t="shared" si="17"/>
        <v>1235100</v>
      </c>
      <c r="H154" s="21">
        <f t="shared" si="17"/>
        <v>1010700</v>
      </c>
      <c r="I154" s="21"/>
      <c r="J154" s="21">
        <v>983700</v>
      </c>
      <c r="K154" s="21">
        <v>1066292</v>
      </c>
      <c r="L154" s="21">
        <f>L179+L207+L233+L259</f>
        <v>1113992</v>
      </c>
      <c r="M154" s="21">
        <f>M179+M207+M233+M259</f>
        <v>1573700</v>
      </c>
      <c r="N154" s="21">
        <v>1112000</v>
      </c>
      <c r="O154" s="21">
        <f>O179+O207+O233+O259</f>
        <v>11400</v>
      </c>
      <c r="P154" s="21">
        <f>P179+P207+P233+P259</f>
        <v>0</v>
      </c>
      <c r="Q154" s="41">
        <f t="shared" si="16"/>
        <v>1123400</v>
      </c>
    </row>
    <row r="155" spans="1:17" ht="12">
      <c r="A155" s="35"/>
      <c r="B155" s="35"/>
      <c r="C155" s="36">
        <v>4220</v>
      </c>
      <c r="D155" s="37" t="s">
        <v>98</v>
      </c>
      <c r="E155" s="20">
        <f t="shared" si="17"/>
        <v>887400</v>
      </c>
      <c r="F155" s="20">
        <f t="shared" si="17"/>
        <v>887400</v>
      </c>
      <c r="G155" s="21">
        <f t="shared" si="17"/>
        <v>865160</v>
      </c>
      <c r="H155" s="21">
        <f t="shared" si="17"/>
        <v>882600</v>
      </c>
      <c r="I155" s="21"/>
      <c r="J155" s="21">
        <v>568500</v>
      </c>
      <c r="K155" s="21">
        <v>539346</v>
      </c>
      <c r="L155" s="21">
        <f>L180+L208+L234+L260</f>
        <v>543046</v>
      </c>
      <c r="M155" s="21">
        <f>M180+M208+M234+M260</f>
        <v>529300</v>
      </c>
      <c r="N155" s="21">
        <v>521350</v>
      </c>
      <c r="O155" s="21">
        <f>O180+O208+O234+O260</f>
        <v>17565</v>
      </c>
      <c r="P155" s="21">
        <f>P180+P208+P234+P260</f>
        <v>17565</v>
      </c>
      <c r="Q155" s="41">
        <f aca="true" t="shared" si="18" ref="Q155:Q215">N155+O155-P155</f>
        <v>521350</v>
      </c>
    </row>
    <row r="156" spans="1:17" ht="12">
      <c r="A156" s="35"/>
      <c r="B156" s="35"/>
      <c r="C156" s="36">
        <v>4260</v>
      </c>
      <c r="D156" s="37" t="s">
        <v>23</v>
      </c>
      <c r="E156" s="20">
        <f>E182+E210+E236+E262</f>
        <v>225700</v>
      </c>
      <c r="F156" s="20">
        <f>F182+F210+F236+F262</f>
        <v>225700</v>
      </c>
      <c r="G156" s="21">
        <f>G182+G210+G236+G262</f>
        <v>243500</v>
      </c>
      <c r="H156" s="21">
        <f>H182+H210+H236+H262</f>
        <v>230900</v>
      </c>
      <c r="I156" s="21"/>
      <c r="J156" s="21">
        <v>225700</v>
      </c>
      <c r="K156" s="21">
        <v>250900</v>
      </c>
      <c r="L156" s="21">
        <f>L182+L210+L236+L262</f>
        <v>270000</v>
      </c>
      <c r="M156" s="21">
        <f>M182+M210+M236+M262</f>
        <v>289600</v>
      </c>
      <c r="N156" s="21">
        <v>274500</v>
      </c>
      <c r="O156" s="21">
        <f>O182+O210+O236+O262</f>
        <v>4500</v>
      </c>
      <c r="P156" s="21">
        <f>P182+P210+P236+P262</f>
        <v>0</v>
      </c>
      <c r="Q156" s="41">
        <f t="shared" si="18"/>
        <v>279000</v>
      </c>
    </row>
    <row r="157" spans="1:17" ht="12">
      <c r="A157" s="35"/>
      <c r="B157" s="35"/>
      <c r="C157" s="36">
        <v>4300</v>
      </c>
      <c r="D157" s="37" t="s">
        <v>14</v>
      </c>
      <c r="E157" s="20">
        <f aca="true" t="shared" si="19" ref="E157:H160">E185+E213+E239+E265</f>
        <v>251650</v>
      </c>
      <c r="F157" s="20">
        <f t="shared" si="19"/>
        <v>246535</v>
      </c>
      <c r="G157" s="21">
        <f t="shared" si="19"/>
        <v>264850</v>
      </c>
      <c r="H157" s="21">
        <f t="shared" si="19"/>
        <v>250800</v>
      </c>
      <c r="I157" s="21"/>
      <c r="J157" s="21">
        <v>785000</v>
      </c>
      <c r="K157" s="21">
        <v>792900</v>
      </c>
      <c r="L157" s="21">
        <f aca="true" t="shared" si="20" ref="L157:M160">L185+L213+L239+L265</f>
        <v>792900</v>
      </c>
      <c r="M157" s="21">
        <f t="shared" si="20"/>
        <v>971210</v>
      </c>
      <c r="N157" s="21">
        <v>948620</v>
      </c>
      <c r="O157" s="21">
        <f aca="true" t="shared" si="21" ref="O157:P160">O185+O213+O239+O265</f>
        <v>23400</v>
      </c>
      <c r="P157" s="21">
        <f t="shared" si="21"/>
        <v>0</v>
      </c>
      <c r="Q157" s="41">
        <f t="shared" si="18"/>
        <v>972020</v>
      </c>
    </row>
    <row r="158" spans="1:17" ht="24" hidden="1">
      <c r="A158" s="35"/>
      <c r="B158" s="35"/>
      <c r="C158" s="36">
        <v>4350</v>
      </c>
      <c r="D158" s="37" t="s">
        <v>26</v>
      </c>
      <c r="E158" s="20">
        <f t="shared" si="19"/>
        <v>9330</v>
      </c>
      <c r="F158" s="20">
        <f t="shared" si="19"/>
        <v>7330</v>
      </c>
      <c r="G158" s="21">
        <f t="shared" si="19"/>
        <v>8050</v>
      </c>
      <c r="H158" s="21">
        <f t="shared" si="19"/>
        <v>7500</v>
      </c>
      <c r="I158" s="21"/>
      <c r="J158" s="21">
        <v>7500</v>
      </c>
      <c r="K158" s="21">
        <f>K186+K214+K240+K266</f>
        <v>7500</v>
      </c>
      <c r="L158" s="21">
        <f t="shared" si="20"/>
        <v>6150</v>
      </c>
      <c r="M158" s="21">
        <f t="shared" si="20"/>
        <v>8800</v>
      </c>
      <c r="N158" s="21">
        <v>6650</v>
      </c>
      <c r="O158" s="21">
        <f t="shared" si="21"/>
        <v>0</v>
      </c>
      <c r="P158" s="21">
        <f t="shared" si="21"/>
        <v>0</v>
      </c>
      <c r="Q158" s="41">
        <f t="shared" si="18"/>
        <v>6650</v>
      </c>
    </row>
    <row r="159" spans="1:17" ht="36" hidden="1">
      <c r="A159" s="35"/>
      <c r="B159" s="35"/>
      <c r="C159" s="36">
        <v>4360</v>
      </c>
      <c r="D159" s="37" t="s">
        <v>81</v>
      </c>
      <c r="E159" s="20">
        <f t="shared" si="19"/>
        <v>16000</v>
      </c>
      <c r="F159" s="20">
        <f t="shared" si="19"/>
        <v>16000</v>
      </c>
      <c r="G159" s="21">
        <f t="shared" si="19"/>
        <v>15400</v>
      </c>
      <c r="H159" s="21">
        <f t="shared" si="19"/>
        <v>15250</v>
      </c>
      <c r="I159" s="21"/>
      <c r="J159" s="21">
        <v>14650</v>
      </c>
      <c r="K159" s="21">
        <f>K187+K215+K241+K267</f>
        <v>14750</v>
      </c>
      <c r="L159" s="21">
        <f t="shared" si="20"/>
        <v>14750</v>
      </c>
      <c r="M159" s="21">
        <f t="shared" si="20"/>
        <v>15340</v>
      </c>
      <c r="N159" s="21">
        <v>12210</v>
      </c>
      <c r="O159" s="21">
        <f t="shared" si="21"/>
        <v>0</v>
      </c>
      <c r="P159" s="21">
        <f t="shared" si="21"/>
        <v>0</v>
      </c>
      <c r="Q159" s="41">
        <f t="shared" si="18"/>
        <v>12210</v>
      </c>
    </row>
    <row r="160" spans="1:17" ht="36" hidden="1">
      <c r="A160" s="35"/>
      <c r="B160" s="35"/>
      <c r="C160" s="36">
        <v>4370</v>
      </c>
      <c r="D160" s="37" t="s">
        <v>84</v>
      </c>
      <c r="E160" s="20">
        <f t="shared" si="19"/>
        <v>45700</v>
      </c>
      <c r="F160" s="20">
        <f t="shared" si="19"/>
        <v>45700</v>
      </c>
      <c r="G160" s="21">
        <f t="shared" si="19"/>
        <v>40050</v>
      </c>
      <c r="H160" s="21">
        <f t="shared" si="19"/>
        <v>40050</v>
      </c>
      <c r="I160" s="21"/>
      <c r="J160" s="21">
        <v>37750</v>
      </c>
      <c r="K160" s="21">
        <v>34850</v>
      </c>
      <c r="L160" s="21">
        <f t="shared" si="20"/>
        <v>31750</v>
      </c>
      <c r="M160" s="21">
        <f t="shared" si="20"/>
        <v>30800</v>
      </c>
      <c r="N160" s="21">
        <v>29050</v>
      </c>
      <c r="O160" s="21">
        <f t="shared" si="21"/>
        <v>0</v>
      </c>
      <c r="P160" s="21">
        <f t="shared" si="21"/>
        <v>0</v>
      </c>
      <c r="Q160" s="41">
        <f t="shared" si="18"/>
        <v>29050</v>
      </c>
    </row>
    <row r="161" spans="1:17" ht="28.5" customHeight="1" hidden="1">
      <c r="A161" s="35"/>
      <c r="B161" s="35"/>
      <c r="C161" s="36">
        <v>4390</v>
      </c>
      <c r="D161" s="37" t="s">
        <v>101</v>
      </c>
      <c r="E161" s="20">
        <f>E269</f>
        <v>0</v>
      </c>
      <c r="F161" s="20">
        <f>F269</f>
        <v>4026</v>
      </c>
      <c r="G161" s="20">
        <f>G269</f>
        <v>0</v>
      </c>
      <c r="H161" s="20">
        <f>H269</f>
        <v>0</v>
      </c>
      <c r="I161" s="20"/>
      <c r="J161" s="20">
        <f aca="true" t="shared" si="22" ref="J161:P161">J269</f>
        <v>0</v>
      </c>
      <c r="K161" s="20">
        <f t="shared" si="22"/>
        <v>0</v>
      </c>
      <c r="L161" s="21">
        <f t="shared" si="22"/>
        <v>0</v>
      </c>
      <c r="M161" s="21">
        <f t="shared" si="22"/>
        <v>0</v>
      </c>
      <c r="N161" s="21">
        <v>0</v>
      </c>
      <c r="O161" s="21">
        <f t="shared" si="22"/>
        <v>0</v>
      </c>
      <c r="P161" s="21">
        <f t="shared" si="22"/>
        <v>0</v>
      </c>
      <c r="Q161" s="41">
        <f t="shared" si="18"/>
        <v>0</v>
      </c>
    </row>
    <row r="162" spans="1:17" ht="12" hidden="1">
      <c r="A162" s="35"/>
      <c r="B162" s="35"/>
      <c r="C162" s="36">
        <v>4410</v>
      </c>
      <c r="D162" s="37" t="s">
        <v>28</v>
      </c>
      <c r="E162" s="20">
        <f aca="true" t="shared" si="23" ref="E162:H165">E189+E217+E243+E270</f>
        <v>10690</v>
      </c>
      <c r="F162" s="20">
        <f t="shared" si="23"/>
        <v>7990</v>
      </c>
      <c r="G162" s="21">
        <f t="shared" si="23"/>
        <v>9400</v>
      </c>
      <c r="H162" s="21">
        <f t="shared" si="23"/>
        <v>7130</v>
      </c>
      <c r="I162" s="21"/>
      <c r="J162" s="21">
        <v>6800</v>
      </c>
      <c r="K162" s="21">
        <v>9100</v>
      </c>
      <c r="L162" s="21">
        <f aca="true" t="shared" si="24" ref="L162:M165">L189+L217+L243+L270</f>
        <v>9100</v>
      </c>
      <c r="M162" s="21">
        <f t="shared" si="24"/>
        <v>10400</v>
      </c>
      <c r="N162" s="21">
        <v>9760</v>
      </c>
      <c r="O162" s="21">
        <f aca="true" t="shared" si="25" ref="O162:P165">O189+O217+O243+O270</f>
        <v>0</v>
      </c>
      <c r="P162" s="21">
        <f t="shared" si="25"/>
        <v>0</v>
      </c>
      <c r="Q162" s="41">
        <f t="shared" si="18"/>
        <v>9760</v>
      </c>
    </row>
    <row r="163" spans="1:17" ht="12" hidden="1">
      <c r="A163" s="35"/>
      <c r="B163" s="35"/>
      <c r="C163" s="36">
        <v>4430</v>
      </c>
      <c r="D163" s="37" t="s">
        <v>29</v>
      </c>
      <c r="E163" s="20">
        <f t="shared" si="23"/>
        <v>30750</v>
      </c>
      <c r="F163" s="20">
        <f t="shared" si="23"/>
        <v>30750</v>
      </c>
      <c r="G163" s="21">
        <f t="shared" si="23"/>
        <v>31100</v>
      </c>
      <c r="H163" s="21">
        <f t="shared" si="23"/>
        <v>30970</v>
      </c>
      <c r="I163" s="21"/>
      <c r="J163" s="21">
        <v>28470</v>
      </c>
      <c r="K163" s="21">
        <v>30570</v>
      </c>
      <c r="L163" s="21">
        <f t="shared" si="24"/>
        <v>31580</v>
      </c>
      <c r="M163" s="21">
        <f t="shared" si="24"/>
        <v>36900</v>
      </c>
      <c r="N163" s="21">
        <v>29648</v>
      </c>
      <c r="O163" s="21">
        <f t="shared" si="25"/>
        <v>0</v>
      </c>
      <c r="P163" s="21">
        <f t="shared" si="25"/>
        <v>0</v>
      </c>
      <c r="Q163" s="41">
        <f t="shared" si="18"/>
        <v>29648</v>
      </c>
    </row>
    <row r="164" spans="1:17" ht="24" hidden="1">
      <c r="A164" s="35"/>
      <c r="B164" s="35"/>
      <c r="C164" s="36">
        <v>4440</v>
      </c>
      <c r="D164" s="37" t="s">
        <v>30</v>
      </c>
      <c r="E164" s="20">
        <f t="shared" si="23"/>
        <v>176900</v>
      </c>
      <c r="F164" s="20">
        <f t="shared" si="23"/>
        <v>184653</v>
      </c>
      <c r="G164" s="21">
        <f t="shared" si="23"/>
        <v>184300</v>
      </c>
      <c r="H164" s="21">
        <f t="shared" si="23"/>
        <v>185960</v>
      </c>
      <c r="I164" s="21"/>
      <c r="J164" s="21">
        <v>178260</v>
      </c>
      <c r="K164" s="21">
        <v>192356</v>
      </c>
      <c r="L164" s="21">
        <f t="shared" si="24"/>
        <v>191456</v>
      </c>
      <c r="M164" s="21">
        <f t="shared" si="24"/>
        <v>209344</v>
      </c>
      <c r="N164" s="21">
        <v>218050</v>
      </c>
      <c r="O164" s="21">
        <f t="shared" si="25"/>
        <v>0</v>
      </c>
      <c r="P164" s="21">
        <f t="shared" si="25"/>
        <v>0</v>
      </c>
      <c r="Q164" s="41">
        <f t="shared" si="18"/>
        <v>218050</v>
      </c>
    </row>
    <row r="165" spans="1:17" ht="12" hidden="1">
      <c r="A165" s="35"/>
      <c r="B165" s="35"/>
      <c r="C165" s="36">
        <v>4480</v>
      </c>
      <c r="D165" s="37" t="s">
        <v>42</v>
      </c>
      <c r="E165" s="20">
        <f t="shared" si="23"/>
        <v>31470</v>
      </c>
      <c r="F165" s="20">
        <f t="shared" si="23"/>
        <v>30883</v>
      </c>
      <c r="G165" s="21">
        <f t="shared" si="23"/>
        <v>34100</v>
      </c>
      <c r="H165" s="21">
        <f t="shared" si="23"/>
        <v>31660</v>
      </c>
      <c r="I165" s="21"/>
      <c r="J165" s="21">
        <v>31660</v>
      </c>
      <c r="K165" s="21">
        <v>30060</v>
      </c>
      <c r="L165" s="21">
        <f t="shared" si="24"/>
        <v>30920</v>
      </c>
      <c r="M165" s="21">
        <f t="shared" si="24"/>
        <v>33990</v>
      </c>
      <c r="N165" s="21">
        <v>39977</v>
      </c>
      <c r="O165" s="21">
        <f t="shared" si="25"/>
        <v>0</v>
      </c>
      <c r="P165" s="21">
        <f t="shared" si="25"/>
        <v>0</v>
      </c>
      <c r="Q165" s="41">
        <f t="shared" si="18"/>
        <v>39977</v>
      </c>
    </row>
    <row r="166" spans="1:17" ht="36" hidden="1">
      <c r="A166" s="35"/>
      <c r="B166" s="35"/>
      <c r="C166" s="36">
        <v>4520</v>
      </c>
      <c r="D166" s="37" t="s">
        <v>102</v>
      </c>
      <c r="E166" s="20">
        <f>E193</f>
        <v>4600</v>
      </c>
      <c r="F166" s="20">
        <f>F193</f>
        <v>4600</v>
      </c>
      <c r="G166" s="21">
        <f>G193</f>
        <v>4600</v>
      </c>
      <c r="H166" s="21">
        <f>H193</f>
        <v>4600</v>
      </c>
      <c r="I166" s="21"/>
      <c r="J166" s="21">
        <v>4600</v>
      </c>
      <c r="K166" s="21">
        <f aca="true" t="shared" si="26" ref="K166:P166">K193</f>
        <v>4600</v>
      </c>
      <c r="L166" s="21">
        <f t="shared" si="26"/>
        <v>4600</v>
      </c>
      <c r="M166" s="21">
        <f t="shared" si="26"/>
        <v>4600</v>
      </c>
      <c r="N166" s="21">
        <v>4600</v>
      </c>
      <c r="O166" s="21">
        <f t="shared" si="26"/>
        <v>0</v>
      </c>
      <c r="P166" s="21">
        <f t="shared" si="26"/>
        <v>0</v>
      </c>
      <c r="Q166" s="41">
        <f t="shared" si="18"/>
        <v>4600</v>
      </c>
    </row>
    <row r="167" spans="1:17" ht="36" hidden="1">
      <c r="A167" s="35"/>
      <c r="B167" s="35"/>
      <c r="C167" s="36">
        <v>4700</v>
      </c>
      <c r="D167" s="37" t="s">
        <v>31</v>
      </c>
      <c r="E167" s="20">
        <f aca="true" t="shared" si="27" ref="E167:H169">E194+E221+E247+E274</f>
        <v>8000</v>
      </c>
      <c r="F167" s="20">
        <f t="shared" si="27"/>
        <v>13350</v>
      </c>
      <c r="G167" s="21">
        <f t="shared" si="27"/>
        <v>18400</v>
      </c>
      <c r="H167" s="21">
        <f t="shared" si="27"/>
        <v>14100</v>
      </c>
      <c r="I167" s="21"/>
      <c r="J167" s="21">
        <v>14100</v>
      </c>
      <c r="K167" s="21">
        <f aca="true" t="shared" si="28" ref="K167:M168">K194+K221+K247+K274</f>
        <v>14100</v>
      </c>
      <c r="L167" s="21">
        <f t="shared" si="28"/>
        <v>13500</v>
      </c>
      <c r="M167" s="21">
        <f t="shared" si="28"/>
        <v>18700</v>
      </c>
      <c r="N167" s="21">
        <v>13090</v>
      </c>
      <c r="O167" s="21">
        <f aca="true" t="shared" si="29" ref="O167:P170">O194+O221+O247+O274</f>
        <v>0</v>
      </c>
      <c r="P167" s="21"/>
      <c r="Q167" s="41">
        <f t="shared" si="18"/>
        <v>13090</v>
      </c>
    </row>
    <row r="168" spans="1:17" ht="48" hidden="1">
      <c r="A168" s="35"/>
      <c r="B168" s="35"/>
      <c r="C168" s="36">
        <v>4740</v>
      </c>
      <c r="D168" s="37" t="s">
        <v>52</v>
      </c>
      <c r="E168" s="20">
        <f t="shared" si="27"/>
        <v>5400</v>
      </c>
      <c r="F168" s="20">
        <f t="shared" si="27"/>
        <v>7800</v>
      </c>
      <c r="G168" s="21">
        <f t="shared" si="27"/>
        <v>8700</v>
      </c>
      <c r="H168" s="21">
        <f t="shared" si="27"/>
        <v>7910</v>
      </c>
      <c r="I168" s="21"/>
      <c r="J168" s="21">
        <v>7010</v>
      </c>
      <c r="K168" s="21">
        <f t="shared" si="28"/>
        <v>7010</v>
      </c>
      <c r="L168" s="21">
        <f t="shared" si="28"/>
        <v>7010</v>
      </c>
      <c r="M168" s="21">
        <f t="shared" si="28"/>
        <v>8200</v>
      </c>
      <c r="N168" s="21">
        <v>7270</v>
      </c>
      <c r="O168" s="21">
        <f t="shared" si="29"/>
        <v>0</v>
      </c>
      <c r="P168" s="21">
        <f t="shared" si="29"/>
        <v>0</v>
      </c>
      <c r="Q168" s="41">
        <f t="shared" si="18"/>
        <v>7270</v>
      </c>
    </row>
    <row r="169" spans="1:17" ht="36" hidden="1">
      <c r="A169" s="35"/>
      <c r="B169" s="35"/>
      <c r="C169" s="36">
        <v>4750</v>
      </c>
      <c r="D169" s="37" t="s">
        <v>74</v>
      </c>
      <c r="E169" s="20">
        <f t="shared" si="27"/>
        <v>2600</v>
      </c>
      <c r="F169" s="20">
        <f t="shared" si="27"/>
        <v>4600</v>
      </c>
      <c r="G169" s="21">
        <f t="shared" si="27"/>
        <v>14100</v>
      </c>
      <c r="H169" s="21">
        <f t="shared" si="27"/>
        <v>4970</v>
      </c>
      <c r="I169" s="21"/>
      <c r="J169" s="21">
        <v>3970</v>
      </c>
      <c r="K169" s="21">
        <v>11775</v>
      </c>
      <c r="L169" s="21">
        <f>L196+L223+L249+L276</f>
        <v>12775</v>
      </c>
      <c r="M169" s="21">
        <f>M196+M223+M249+M276</f>
        <v>13500</v>
      </c>
      <c r="N169" s="21">
        <v>7263</v>
      </c>
      <c r="O169" s="21">
        <f t="shared" si="29"/>
        <v>0</v>
      </c>
      <c r="P169" s="21">
        <f t="shared" si="29"/>
        <v>0</v>
      </c>
      <c r="Q169" s="41">
        <f t="shared" si="18"/>
        <v>7263</v>
      </c>
    </row>
    <row r="170" spans="1:17" ht="24" hidden="1">
      <c r="A170" s="17"/>
      <c r="B170" s="17"/>
      <c r="C170" s="18">
        <v>6050</v>
      </c>
      <c r="D170" s="19" t="s">
        <v>32</v>
      </c>
      <c r="E170" s="20">
        <f>E197+E224</f>
        <v>99045</v>
      </c>
      <c r="F170" s="20">
        <f>F197+F224</f>
        <v>805210</v>
      </c>
      <c r="G170" s="20">
        <f>G197+G224</f>
        <v>23300</v>
      </c>
      <c r="H170" s="20">
        <f>H197+H224</f>
        <v>23300</v>
      </c>
      <c r="I170" s="20"/>
      <c r="J170" s="20">
        <v>79400</v>
      </c>
      <c r="K170" s="20">
        <v>241549</v>
      </c>
      <c r="L170" s="21">
        <f>L197+L224+L250+L277</f>
        <v>50040</v>
      </c>
      <c r="M170" s="21">
        <f>M197+M224+M250+M277</f>
        <v>1000000</v>
      </c>
      <c r="N170" s="21">
        <v>220000</v>
      </c>
      <c r="O170" s="21">
        <f t="shared" si="29"/>
        <v>0</v>
      </c>
      <c r="P170" s="21">
        <f t="shared" si="29"/>
        <v>0</v>
      </c>
      <c r="Q170" s="41">
        <f t="shared" si="18"/>
        <v>220000</v>
      </c>
    </row>
    <row r="171" spans="1:17" ht="28.5" customHeight="1" hidden="1">
      <c r="A171" s="17"/>
      <c r="B171" s="17"/>
      <c r="C171" s="36">
        <v>6060</v>
      </c>
      <c r="D171" s="19" t="s">
        <v>33</v>
      </c>
      <c r="E171" s="90">
        <f>E198+E225+E251</f>
        <v>0</v>
      </c>
      <c r="F171" s="90">
        <f>F198+F225+F251</f>
        <v>38500</v>
      </c>
      <c r="G171" s="90">
        <f>G198+G225+G251</f>
        <v>35000</v>
      </c>
      <c r="H171" s="90">
        <f>H198+H225+H251</f>
        <v>35000</v>
      </c>
      <c r="I171" s="90"/>
      <c r="J171" s="90"/>
      <c r="K171" s="90">
        <v>16500</v>
      </c>
      <c r="L171" s="21">
        <f>L198+L225+L251</f>
        <v>16500</v>
      </c>
      <c r="M171" s="21">
        <f>M198+M225+M251</f>
        <v>218800</v>
      </c>
      <c r="N171" s="21">
        <v>30000</v>
      </c>
      <c r="O171" s="21">
        <f>O198+O225+O251</f>
        <v>0</v>
      </c>
      <c r="P171" s="21">
        <f>P198+P225+P251</f>
        <v>0</v>
      </c>
      <c r="Q171" s="41">
        <f t="shared" si="18"/>
        <v>30000</v>
      </c>
    </row>
    <row r="172" spans="1:17" ht="12" hidden="1">
      <c r="A172" s="35"/>
      <c r="B172" s="35"/>
      <c r="C172" s="36" t="s">
        <v>77</v>
      </c>
      <c r="D172" s="47" t="s">
        <v>103</v>
      </c>
      <c r="E172" s="20">
        <f>SUM(E173:E198)</f>
        <v>1518030</v>
      </c>
      <c r="F172" s="20">
        <f>SUM(F173:F198)</f>
        <v>1620627</v>
      </c>
      <c r="G172" s="20">
        <f>SUM(G173:G198)</f>
        <v>1882673</v>
      </c>
      <c r="H172" s="20">
        <f>SUM(H173:H198)</f>
        <v>1723028</v>
      </c>
      <c r="I172" s="20"/>
      <c r="J172" s="43">
        <f aca="true" t="shared" si="30" ref="J172:P172">SUM(J173:J198)</f>
        <v>1723040</v>
      </c>
      <c r="K172" s="43">
        <f t="shared" si="30"/>
        <v>1862078</v>
      </c>
      <c r="L172" s="43">
        <f t="shared" si="30"/>
        <v>1825538</v>
      </c>
      <c r="M172" s="43">
        <f t="shared" si="30"/>
        <v>2079723</v>
      </c>
      <c r="N172" s="43">
        <v>1864815</v>
      </c>
      <c r="O172" s="43">
        <f t="shared" si="30"/>
        <v>95465</v>
      </c>
      <c r="P172" s="43">
        <f t="shared" si="30"/>
        <v>17565</v>
      </c>
      <c r="Q172" s="41">
        <f t="shared" si="18"/>
        <v>1942715</v>
      </c>
    </row>
    <row r="173" spans="1:17" ht="24" hidden="1">
      <c r="A173" s="35"/>
      <c r="B173" s="35"/>
      <c r="C173" s="36">
        <v>3020</v>
      </c>
      <c r="D173" s="37" t="s">
        <v>100</v>
      </c>
      <c r="E173" s="89">
        <v>3800</v>
      </c>
      <c r="F173" s="20">
        <v>3800</v>
      </c>
      <c r="G173" s="1">
        <v>9490</v>
      </c>
      <c r="H173" s="63">
        <v>3900</v>
      </c>
      <c r="I173" s="63"/>
      <c r="J173" s="63">
        <v>3900</v>
      </c>
      <c r="K173" s="63">
        <v>3900</v>
      </c>
      <c r="L173" s="63">
        <v>3900</v>
      </c>
      <c r="M173" s="63">
        <v>9300</v>
      </c>
      <c r="N173" s="63">
        <v>4000</v>
      </c>
      <c r="O173" s="63"/>
      <c r="P173" s="63"/>
      <c r="Q173" s="41">
        <f t="shared" si="18"/>
        <v>4000</v>
      </c>
    </row>
    <row r="174" spans="1:17" ht="24" hidden="1">
      <c r="A174" s="35"/>
      <c r="B174" s="35"/>
      <c r="C174" s="36">
        <v>4010</v>
      </c>
      <c r="D174" s="37" t="s">
        <v>17</v>
      </c>
      <c r="E174" s="89">
        <v>792300</v>
      </c>
      <c r="F174" s="20">
        <v>834710</v>
      </c>
      <c r="G174" s="1">
        <f>1795*46*12+2262+5904+6400+10100</f>
        <v>1015506</v>
      </c>
      <c r="H174" s="63">
        <v>950888</v>
      </c>
      <c r="I174" s="63"/>
      <c r="J174" s="63">
        <v>950900</v>
      </c>
      <c r="K174" s="63">
        <v>995592</v>
      </c>
      <c r="L174" s="63">
        <v>995592</v>
      </c>
      <c r="M174" s="63">
        <v>1094335</v>
      </c>
      <c r="N174" s="63">
        <v>984416</v>
      </c>
      <c r="O174" s="63">
        <v>62000</v>
      </c>
      <c r="P174" s="63"/>
      <c r="Q174" s="41">
        <f t="shared" si="18"/>
        <v>1046416</v>
      </c>
    </row>
    <row r="175" spans="1:17" ht="24" hidden="1">
      <c r="A175" s="35"/>
      <c r="B175" s="35"/>
      <c r="C175" s="36">
        <v>4040</v>
      </c>
      <c r="D175" s="37" t="s">
        <v>18</v>
      </c>
      <c r="E175" s="89">
        <v>64800</v>
      </c>
      <c r="F175" s="20">
        <v>64800</v>
      </c>
      <c r="G175" s="1">
        <v>72200</v>
      </c>
      <c r="H175" s="63">
        <v>72400</v>
      </c>
      <c r="I175" s="63"/>
      <c r="J175" s="63">
        <v>72400</v>
      </c>
      <c r="K175" s="63">
        <v>72400</v>
      </c>
      <c r="L175" s="63">
        <v>67300</v>
      </c>
      <c r="M175" s="63">
        <v>83160</v>
      </c>
      <c r="N175" s="63">
        <v>85200</v>
      </c>
      <c r="O175" s="63"/>
      <c r="P175" s="63"/>
      <c r="Q175" s="41">
        <f t="shared" si="18"/>
        <v>85200</v>
      </c>
    </row>
    <row r="176" spans="1:17" ht="24" hidden="1">
      <c r="A176" s="35"/>
      <c r="B176" s="35"/>
      <c r="C176" s="36">
        <v>4110</v>
      </c>
      <c r="D176" s="37" t="s">
        <v>19</v>
      </c>
      <c r="E176" s="89">
        <v>144300</v>
      </c>
      <c r="F176" s="20">
        <v>151320</v>
      </c>
      <c r="G176" s="1">
        <f>158530+362+945+11600</f>
        <v>171437</v>
      </c>
      <c r="H176" s="63">
        <v>161100</v>
      </c>
      <c r="I176" s="63"/>
      <c r="J176" s="63">
        <v>161100</v>
      </c>
      <c r="K176" s="63">
        <v>168251</v>
      </c>
      <c r="L176" s="63">
        <v>168251</v>
      </c>
      <c r="M176" s="63">
        <v>183438</v>
      </c>
      <c r="N176" s="63">
        <v>169635</v>
      </c>
      <c r="O176" s="63"/>
      <c r="P176" s="63"/>
      <c r="Q176" s="41">
        <f t="shared" si="18"/>
        <v>169635</v>
      </c>
    </row>
    <row r="177" spans="1:17" ht="12" hidden="1">
      <c r="A177" s="35"/>
      <c r="B177" s="35"/>
      <c r="C177" s="36">
        <v>4120</v>
      </c>
      <c r="D177" s="37" t="s">
        <v>20</v>
      </c>
      <c r="E177" s="89">
        <v>20800</v>
      </c>
      <c r="F177" s="20">
        <v>21770</v>
      </c>
      <c r="G177" s="1">
        <f>24280+55+145+1800</f>
        <v>26280</v>
      </c>
      <c r="H177" s="63">
        <v>24700</v>
      </c>
      <c r="I177" s="63"/>
      <c r="J177" s="63">
        <v>24700</v>
      </c>
      <c r="K177" s="63">
        <v>25795</v>
      </c>
      <c r="L177" s="63">
        <v>25795</v>
      </c>
      <c r="M177" s="63">
        <v>28090</v>
      </c>
      <c r="N177" s="63">
        <v>27034</v>
      </c>
      <c r="O177" s="63"/>
      <c r="P177" s="63"/>
      <c r="Q177" s="41">
        <f t="shared" si="18"/>
        <v>27034</v>
      </c>
    </row>
    <row r="178" spans="1:17" ht="12" hidden="1">
      <c r="A178" s="35"/>
      <c r="B178" s="35"/>
      <c r="C178" s="36">
        <v>4170</v>
      </c>
      <c r="D178" s="37" t="s">
        <v>21</v>
      </c>
      <c r="E178" s="89">
        <v>3000</v>
      </c>
      <c r="F178" s="20">
        <v>3000</v>
      </c>
      <c r="G178" s="1">
        <v>5000</v>
      </c>
      <c r="H178" s="91">
        <v>4000</v>
      </c>
      <c r="I178" s="91"/>
      <c r="J178" s="91">
        <v>4000</v>
      </c>
      <c r="K178" s="91">
        <v>4000</v>
      </c>
      <c r="L178" s="91">
        <v>5500</v>
      </c>
      <c r="M178" s="91">
        <v>6000</v>
      </c>
      <c r="N178" s="63">
        <v>14200</v>
      </c>
      <c r="O178" s="63"/>
      <c r="P178" s="63"/>
      <c r="Q178" s="41">
        <f t="shared" si="18"/>
        <v>14200</v>
      </c>
    </row>
    <row r="179" spans="1:17" ht="24" hidden="1">
      <c r="A179" s="35"/>
      <c r="B179" s="35"/>
      <c r="C179" s="36">
        <v>4210</v>
      </c>
      <c r="D179" s="37" t="s">
        <v>22</v>
      </c>
      <c r="E179" s="89">
        <v>140700</v>
      </c>
      <c r="F179" s="20">
        <v>140700</v>
      </c>
      <c r="G179" s="1">
        <v>214800</v>
      </c>
      <c r="H179" s="63">
        <v>144000</v>
      </c>
      <c r="I179" s="63"/>
      <c r="J179" s="63">
        <v>144000</v>
      </c>
      <c r="K179" s="63">
        <v>144000</v>
      </c>
      <c r="L179" s="63">
        <v>170000</v>
      </c>
      <c r="M179" s="63">
        <v>292000</v>
      </c>
      <c r="N179" s="63">
        <v>162500</v>
      </c>
      <c r="O179" s="63">
        <v>11400</v>
      </c>
      <c r="P179" s="63"/>
      <c r="Q179" s="41">
        <f t="shared" si="18"/>
        <v>173900</v>
      </c>
    </row>
    <row r="180" spans="1:17" ht="12" hidden="1">
      <c r="A180" s="35"/>
      <c r="B180" s="35"/>
      <c r="C180" s="36">
        <v>4220</v>
      </c>
      <c r="D180" s="37" t="s">
        <v>98</v>
      </c>
      <c r="E180" s="89">
        <v>154600</v>
      </c>
      <c r="F180" s="20">
        <v>154600</v>
      </c>
      <c r="G180" s="1">
        <v>158160</v>
      </c>
      <c r="H180" s="63">
        <v>158200</v>
      </c>
      <c r="I180" s="63"/>
      <c r="J180" s="63">
        <v>158200</v>
      </c>
      <c r="K180" s="63">
        <v>158200</v>
      </c>
      <c r="L180" s="63">
        <v>158200</v>
      </c>
      <c r="M180" s="63">
        <v>162800</v>
      </c>
      <c r="N180" s="63">
        <v>162750</v>
      </c>
      <c r="O180" s="63">
        <f>11965+5600</f>
        <v>17565</v>
      </c>
      <c r="P180" s="63">
        <f>11965+5600</f>
        <v>17565</v>
      </c>
      <c r="Q180" s="41">
        <f t="shared" si="18"/>
        <v>162750</v>
      </c>
    </row>
    <row r="181" spans="1:17" ht="36" hidden="1">
      <c r="A181" s="35"/>
      <c r="B181" s="35"/>
      <c r="C181" s="36">
        <v>4230</v>
      </c>
      <c r="D181" s="37" t="s">
        <v>60</v>
      </c>
      <c r="E181" s="89">
        <v>24830</v>
      </c>
      <c r="F181" s="20">
        <f>21100+3730</f>
        <v>24830</v>
      </c>
      <c r="G181" s="1">
        <v>36000</v>
      </c>
      <c r="H181" s="63">
        <v>35600</v>
      </c>
      <c r="I181" s="63"/>
      <c r="J181" s="63">
        <v>35600</v>
      </c>
      <c r="K181" s="63">
        <v>39600</v>
      </c>
      <c r="L181" s="63">
        <v>39600</v>
      </c>
      <c r="M181" s="63">
        <v>40700</v>
      </c>
      <c r="N181" s="63">
        <v>42780</v>
      </c>
      <c r="O181" s="63"/>
      <c r="P181" s="63"/>
      <c r="Q181" s="41">
        <f t="shared" si="18"/>
        <v>42780</v>
      </c>
    </row>
    <row r="182" spans="1:17" ht="12" hidden="1">
      <c r="A182" s="35"/>
      <c r="B182" s="35"/>
      <c r="C182" s="36">
        <v>4260</v>
      </c>
      <c r="D182" s="37" t="s">
        <v>23</v>
      </c>
      <c r="E182" s="89">
        <v>13100</v>
      </c>
      <c r="F182" s="20">
        <v>13100</v>
      </c>
      <c r="G182" s="1">
        <v>13400</v>
      </c>
      <c r="H182" s="63">
        <v>13400</v>
      </c>
      <c r="I182" s="63"/>
      <c r="J182" s="63">
        <v>13400</v>
      </c>
      <c r="K182" s="63">
        <v>13400</v>
      </c>
      <c r="L182" s="63">
        <v>17500</v>
      </c>
      <c r="M182" s="63">
        <v>18000</v>
      </c>
      <c r="N182" s="63">
        <v>16800</v>
      </c>
      <c r="O182" s="63">
        <v>4500</v>
      </c>
      <c r="P182" s="63"/>
      <c r="Q182" s="41">
        <f t="shared" si="18"/>
        <v>21300</v>
      </c>
    </row>
    <row r="183" spans="1:17" ht="12" hidden="1">
      <c r="A183" s="35"/>
      <c r="B183" s="35"/>
      <c r="C183" s="36">
        <v>4270</v>
      </c>
      <c r="D183" s="37" t="s">
        <v>24</v>
      </c>
      <c r="E183" s="89">
        <v>28290</v>
      </c>
      <c r="F183" s="20">
        <f>16700+11590</f>
        <v>28290</v>
      </c>
      <c r="G183" s="1">
        <v>31100</v>
      </c>
      <c r="H183" s="63">
        <v>29000</v>
      </c>
      <c r="I183" s="63"/>
      <c r="J183" s="63">
        <v>29000</v>
      </c>
      <c r="K183" s="63">
        <v>37200</v>
      </c>
      <c r="L183" s="63">
        <v>37200</v>
      </c>
      <c r="M183" s="63">
        <v>17600</v>
      </c>
      <c r="N183" s="63">
        <v>32300</v>
      </c>
      <c r="O183" s="63"/>
      <c r="P183" s="63"/>
      <c r="Q183" s="41">
        <f t="shared" si="18"/>
        <v>32300</v>
      </c>
    </row>
    <row r="184" spans="1:17" ht="12" hidden="1">
      <c r="A184" s="35"/>
      <c r="B184" s="35"/>
      <c r="C184" s="36">
        <v>4280</v>
      </c>
      <c r="D184" s="37" t="s">
        <v>25</v>
      </c>
      <c r="E184" s="89">
        <v>3500</v>
      </c>
      <c r="F184" s="20">
        <v>3500</v>
      </c>
      <c r="G184" s="1">
        <v>3600</v>
      </c>
      <c r="H184" s="63">
        <v>3600</v>
      </c>
      <c r="I184" s="63"/>
      <c r="J184" s="63">
        <v>3600</v>
      </c>
      <c r="K184" s="63">
        <v>3600</v>
      </c>
      <c r="L184" s="63">
        <v>3600</v>
      </c>
      <c r="M184" s="63">
        <v>3700</v>
      </c>
      <c r="N184" s="63">
        <v>3700</v>
      </c>
      <c r="O184" s="63"/>
      <c r="P184" s="63"/>
      <c r="Q184" s="41">
        <f t="shared" si="18"/>
        <v>3700</v>
      </c>
    </row>
    <row r="185" spans="1:17" ht="12" hidden="1">
      <c r="A185" s="35"/>
      <c r="B185" s="35"/>
      <c r="C185" s="36">
        <v>4300</v>
      </c>
      <c r="D185" s="37" t="s">
        <v>14</v>
      </c>
      <c r="E185" s="89">
        <v>52600</v>
      </c>
      <c r="F185" s="20">
        <v>52600</v>
      </c>
      <c r="G185" s="1">
        <v>53800</v>
      </c>
      <c r="H185" s="63">
        <v>53800</v>
      </c>
      <c r="I185" s="63"/>
      <c r="J185" s="63">
        <v>53800</v>
      </c>
      <c r="K185" s="63">
        <v>53800</v>
      </c>
      <c r="L185" s="63">
        <v>53800</v>
      </c>
      <c r="M185" s="63">
        <v>55400</v>
      </c>
      <c r="N185" s="63">
        <v>55400</v>
      </c>
      <c r="O185" s="63"/>
      <c r="P185" s="63"/>
      <c r="Q185" s="41">
        <f t="shared" si="18"/>
        <v>55400</v>
      </c>
    </row>
    <row r="186" spans="1:17" ht="24" hidden="1">
      <c r="A186" s="35"/>
      <c r="B186" s="35"/>
      <c r="C186" s="36">
        <v>4350</v>
      </c>
      <c r="D186" s="37" t="s">
        <v>26</v>
      </c>
      <c r="E186" s="89">
        <v>2030</v>
      </c>
      <c r="F186" s="20">
        <v>2030</v>
      </c>
      <c r="G186" s="1">
        <v>2100</v>
      </c>
      <c r="H186" s="63">
        <v>2100</v>
      </c>
      <c r="I186" s="63"/>
      <c r="J186" s="63">
        <v>2100</v>
      </c>
      <c r="K186" s="63">
        <v>2100</v>
      </c>
      <c r="L186" s="63">
        <v>2100</v>
      </c>
      <c r="M186" s="63">
        <v>2200</v>
      </c>
      <c r="N186" s="63">
        <v>2200</v>
      </c>
      <c r="O186" s="63"/>
      <c r="P186" s="63"/>
      <c r="Q186" s="41">
        <f t="shared" si="18"/>
        <v>2200</v>
      </c>
    </row>
    <row r="187" spans="1:17" ht="36" hidden="1">
      <c r="A187" s="35"/>
      <c r="B187" s="35"/>
      <c r="C187" s="36">
        <v>4360</v>
      </c>
      <c r="D187" s="37" t="s">
        <v>81</v>
      </c>
      <c r="E187" s="89">
        <v>2100</v>
      </c>
      <c r="F187" s="20">
        <v>2100</v>
      </c>
      <c r="G187" s="1">
        <v>2200</v>
      </c>
      <c r="H187" s="63">
        <v>2200</v>
      </c>
      <c r="I187" s="63"/>
      <c r="J187" s="63">
        <v>2200</v>
      </c>
      <c r="K187" s="63">
        <v>2200</v>
      </c>
      <c r="L187" s="63">
        <v>2200</v>
      </c>
      <c r="M187" s="63">
        <v>2300</v>
      </c>
      <c r="N187" s="63">
        <v>2300</v>
      </c>
      <c r="O187" s="63"/>
      <c r="P187" s="63"/>
      <c r="Q187" s="41">
        <f t="shared" si="18"/>
        <v>2300</v>
      </c>
    </row>
    <row r="188" spans="1:17" ht="36" hidden="1">
      <c r="A188" s="35"/>
      <c r="B188" s="35"/>
      <c r="C188" s="36">
        <v>4370</v>
      </c>
      <c r="D188" s="37" t="s">
        <v>84</v>
      </c>
      <c r="E188" s="89">
        <v>9100</v>
      </c>
      <c r="F188" s="20">
        <v>9100</v>
      </c>
      <c r="G188" s="1">
        <v>9300</v>
      </c>
      <c r="H188" s="63">
        <v>9300</v>
      </c>
      <c r="I188" s="63"/>
      <c r="J188" s="63">
        <v>9300</v>
      </c>
      <c r="K188" s="63">
        <v>9300</v>
      </c>
      <c r="L188" s="63">
        <v>9300</v>
      </c>
      <c r="M188" s="63">
        <v>9600</v>
      </c>
      <c r="N188" s="63">
        <v>9600</v>
      </c>
      <c r="O188" s="63"/>
      <c r="P188" s="63"/>
      <c r="Q188" s="41">
        <f t="shared" si="18"/>
        <v>9600</v>
      </c>
    </row>
    <row r="189" spans="1:17" ht="12" hidden="1">
      <c r="A189" s="35"/>
      <c r="B189" s="35"/>
      <c r="C189" s="36">
        <v>4410</v>
      </c>
      <c r="D189" s="37" t="s">
        <v>28</v>
      </c>
      <c r="E189" s="89">
        <v>2040</v>
      </c>
      <c r="F189" s="20">
        <v>2040</v>
      </c>
      <c r="G189" s="1">
        <v>2100</v>
      </c>
      <c r="H189" s="63">
        <v>2100</v>
      </c>
      <c r="I189" s="63"/>
      <c r="J189" s="63">
        <v>2100</v>
      </c>
      <c r="K189" s="63">
        <v>2100</v>
      </c>
      <c r="L189" s="63">
        <v>2100</v>
      </c>
      <c r="M189" s="63">
        <v>2200</v>
      </c>
      <c r="N189" s="63">
        <v>2200</v>
      </c>
      <c r="O189" s="63"/>
      <c r="P189" s="63"/>
      <c r="Q189" s="41">
        <f t="shared" si="18"/>
        <v>2200</v>
      </c>
    </row>
    <row r="190" spans="1:17" ht="12" hidden="1">
      <c r="A190" s="35"/>
      <c r="B190" s="35"/>
      <c r="C190" s="36">
        <v>4430</v>
      </c>
      <c r="D190" s="37" t="s">
        <v>29</v>
      </c>
      <c r="E190" s="89">
        <v>6500</v>
      </c>
      <c r="F190" s="20">
        <v>6500</v>
      </c>
      <c r="G190" s="1">
        <v>6600</v>
      </c>
      <c r="H190" s="63">
        <v>6600</v>
      </c>
      <c r="I190" s="63"/>
      <c r="J190" s="63">
        <v>6600</v>
      </c>
      <c r="K190" s="63">
        <v>6600</v>
      </c>
      <c r="L190" s="63">
        <v>6600</v>
      </c>
      <c r="M190" s="63">
        <v>6800</v>
      </c>
      <c r="N190" s="63">
        <v>6800</v>
      </c>
      <c r="O190" s="63"/>
      <c r="P190" s="63"/>
      <c r="Q190" s="41">
        <f t="shared" si="18"/>
        <v>6800</v>
      </c>
    </row>
    <row r="191" spans="1:17" ht="24" hidden="1">
      <c r="A191" s="35"/>
      <c r="B191" s="35"/>
      <c r="C191" s="36">
        <v>4440</v>
      </c>
      <c r="D191" s="37" t="s">
        <v>30</v>
      </c>
      <c r="E191" s="89">
        <v>33500</v>
      </c>
      <c r="F191" s="20">
        <v>34597</v>
      </c>
      <c r="G191" s="1">
        <v>34600</v>
      </c>
      <c r="H191" s="63">
        <v>35690</v>
      </c>
      <c r="I191" s="63"/>
      <c r="J191" s="63">
        <v>35690</v>
      </c>
      <c r="K191" s="63">
        <v>36590</v>
      </c>
      <c r="L191" s="63">
        <v>35690</v>
      </c>
      <c r="M191" s="63">
        <v>36700</v>
      </c>
      <c r="N191" s="63">
        <v>40400</v>
      </c>
      <c r="O191" s="63"/>
      <c r="P191" s="63"/>
      <c r="Q191" s="41">
        <f t="shared" si="18"/>
        <v>40400</v>
      </c>
    </row>
    <row r="192" spans="1:17" ht="12" hidden="1">
      <c r="A192" s="35"/>
      <c r="B192" s="35"/>
      <c r="C192" s="36">
        <v>4480</v>
      </c>
      <c r="D192" s="37" t="s">
        <v>42</v>
      </c>
      <c r="E192" s="89">
        <v>1430</v>
      </c>
      <c r="F192" s="20">
        <v>1430</v>
      </c>
      <c r="G192" s="1">
        <v>1500</v>
      </c>
      <c r="H192" s="63">
        <v>1500</v>
      </c>
      <c r="I192" s="63"/>
      <c r="J192" s="63">
        <v>1500</v>
      </c>
      <c r="K192" s="63">
        <v>1500</v>
      </c>
      <c r="L192" s="63">
        <v>2360</v>
      </c>
      <c r="M192" s="63">
        <v>2400</v>
      </c>
      <c r="N192" s="63">
        <v>1500</v>
      </c>
      <c r="O192" s="63"/>
      <c r="P192" s="63"/>
      <c r="Q192" s="41">
        <f t="shared" si="18"/>
        <v>1500</v>
      </c>
    </row>
    <row r="193" spans="1:17" ht="24" hidden="1">
      <c r="A193" s="35"/>
      <c r="B193" s="35"/>
      <c r="C193" s="36">
        <v>4520</v>
      </c>
      <c r="D193" s="37" t="s">
        <v>104</v>
      </c>
      <c r="E193" s="89">
        <v>4600</v>
      </c>
      <c r="F193" s="20">
        <v>4600</v>
      </c>
      <c r="G193" s="1">
        <v>4600</v>
      </c>
      <c r="H193" s="63">
        <v>4600</v>
      </c>
      <c r="I193" s="63"/>
      <c r="J193" s="63">
        <v>4600</v>
      </c>
      <c r="K193" s="63">
        <v>4600</v>
      </c>
      <c r="L193" s="63">
        <v>4600</v>
      </c>
      <c r="M193" s="63">
        <v>4600</v>
      </c>
      <c r="N193" s="63">
        <v>4600</v>
      </c>
      <c r="O193" s="63"/>
      <c r="P193" s="63"/>
      <c r="Q193" s="41">
        <f t="shared" si="18"/>
        <v>4600</v>
      </c>
    </row>
    <row r="194" spans="1:17" ht="36" hidden="1">
      <c r="A194" s="35"/>
      <c r="B194" s="35"/>
      <c r="C194" s="36">
        <v>4700</v>
      </c>
      <c r="D194" s="37" t="s">
        <v>31</v>
      </c>
      <c r="E194" s="89">
        <v>1500</v>
      </c>
      <c r="F194" s="20">
        <v>1500</v>
      </c>
      <c r="G194" s="1">
        <v>3500</v>
      </c>
      <c r="H194" s="63">
        <v>2000</v>
      </c>
      <c r="I194" s="63"/>
      <c r="J194" s="63">
        <v>2000</v>
      </c>
      <c r="K194" s="63">
        <v>2000</v>
      </c>
      <c r="L194" s="63">
        <v>2000</v>
      </c>
      <c r="M194" s="63">
        <v>5000</v>
      </c>
      <c r="N194" s="63">
        <v>2100</v>
      </c>
      <c r="O194" s="63"/>
      <c r="P194" s="63"/>
      <c r="Q194" s="41">
        <f t="shared" si="18"/>
        <v>2100</v>
      </c>
    </row>
    <row r="195" spans="1:17" ht="48" hidden="1">
      <c r="A195" s="35"/>
      <c r="B195" s="35"/>
      <c r="C195" s="36">
        <v>4740</v>
      </c>
      <c r="D195" s="37" t="s">
        <v>52</v>
      </c>
      <c r="E195" s="89">
        <v>1300</v>
      </c>
      <c r="F195" s="20">
        <v>1300</v>
      </c>
      <c r="G195" s="1">
        <v>1400</v>
      </c>
      <c r="H195" s="63">
        <v>1350</v>
      </c>
      <c r="I195" s="63"/>
      <c r="J195" s="63">
        <v>1350</v>
      </c>
      <c r="K195" s="63">
        <v>1350</v>
      </c>
      <c r="L195" s="63">
        <v>1350</v>
      </c>
      <c r="M195" s="63">
        <v>1400</v>
      </c>
      <c r="N195" s="63">
        <v>1400</v>
      </c>
      <c r="O195" s="63"/>
      <c r="P195" s="63"/>
      <c r="Q195" s="41">
        <f t="shared" si="18"/>
        <v>1400</v>
      </c>
    </row>
    <row r="196" spans="1:17" ht="36" hidden="1">
      <c r="A196" s="35"/>
      <c r="B196" s="35"/>
      <c r="C196" s="36">
        <v>4750</v>
      </c>
      <c r="D196" s="37" t="s">
        <v>74</v>
      </c>
      <c r="E196" s="89">
        <v>700</v>
      </c>
      <c r="F196" s="20">
        <v>700</v>
      </c>
      <c r="G196" s="1">
        <v>4000</v>
      </c>
      <c r="H196" s="63">
        <v>1000</v>
      </c>
      <c r="I196" s="63"/>
      <c r="J196" s="63">
        <v>1000</v>
      </c>
      <c r="K196" s="63">
        <v>1000</v>
      </c>
      <c r="L196" s="63">
        <v>2000</v>
      </c>
      <c r="M196" s="63">
        <v>4000</v>
      </c>
      <c r="N196" s="63">
        <v>1000</v>
      </c>
      <c r="O196" s="63"/>
      <c r="P196" s="63"/>
      <c r="Q196" s="41">
        <f t="shared" si="18"/>
        <v>1000</v>
      </c>
    </row>
    <row r="197" spans="1:17" ht="24" hidden="1">
      <c r="A197" s="35"/>
      <c r="B197" s="35"/>
      <c r="C197" s="36">
        <v>6050</v>
      </c>
      <c r="D197" s="37" t="s">
        <v>105</v>
      </c>
      <c r="E197" s="89">
        <v>6610</v>
      </c>
      <c r="F197" s="20">
        <v>31210</v>
      </c>
      <c r="G197" s="21">
        <v>0</v>
      </c>
      <c r="H197" s="21">
        <v>0</v>
      </c>
      <c r="I197" s="21"/>
      <c r="J197" s="21">
        <v>0</v>
      </c>
      <c r="K197" s="21">
        <v>64000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41">
        <f t="shared" si="18"/>
        <v>0</v>
      </c>
    </row>
    <row r="198" spans="1:17" ht="36" hidden="1">
      <c r="A198" s="17"/>
      <c r="B198" s="17"/>
      <c r="C198" s="36">
        <v>6060</v>
      </c>
      <c r="D198" s="19" t="s">
        <v>33</v>
      </c>
      <c r="E198" s="60">
        <v>0</v>
      </c>
      <c r="F198" s="60">
        <v>26500</v>
      </c>
      <c r="G198" s="61">
        <v>0</v>
      </c>
      <c r="H198" s="61">
        <v>0</v>
      </c>
      <c r="I198" s="61"/>
      <c r="J198" s="61">
        <v>0</v>
      </c>
      <c r="K198" s="61">
        <v>9000</v>
      </c>
      <c r="L198" s="61">
        <v>9000</v>
      </c>
      <c r="M198" s="61">
        <v>8000</v>
      </c>
      <c r="N198" s="61">
        <v>30000</v>
      </c>
      <c r="O198" s="61"/>
      <c r="P198" s="61"/>
      <c r="Q198" s="41">
        <f t="shared" si="18"/>
        <v>30000</v>
      </c>
    </row>
    <row r="199" spans="1:17" ht="12" hidden="1">
      <c r="A199" s="42"/>
      <c r="B199" s="42"/>
      <c r="C199" s="44"/>
      <c r="D199" s="47" t="s">
        <v>106</v>
      </c>
      <c r="E199" s="21">
        <f>SUM(E200:E225)</f>
        <v>3985135</v>
      </c>
      <c r="F199" s="21">
        <f>SUM(F200:F225)</f>
        <v>4903503</v>
      </c>
      <c r="G199" s="21">
        <f>SUM(G200:G225)</f>
        <v>4408700</v>
      </c>
      <c r="H199" s="21">
        <f>SUM(H200:H225)</f>
        <v>4296988</v>
      </c>
      <c r="I199" s="21"/>
      <c r="J199" s="45">
        <f aca="true" t="shared" si="31" ref="J199:P199">SUM(J200:J225)</f>
        <v>4151750</v>
      </c>
      <c r="K199" s="45">
        <f t="shared" si="31"/>
        <v>4392991</v>
      </c>
      <c r="L199" s="45">
        <f t="shared" si="31"/>
        <v>4392991</v>
      </c>
      <c r="M199" s="45">
        <f t="shared" si="31"/>
        <v>6050010</v>
      </c>
      <c r="N199" s="45">
        <v>4227604</v>
      </c>
      <c r="O199" s="45">
        <f t="shared" si="31"/>
        <v>113000</v>
      </c>
      <c r="P199" s="45">
        <f t="shared" si="31"/>
        <v>0</v>
      </c>
      <c r="Q199" s="41">
        <f t="shared" si="18"/>
        <v>4340604</v>
      </c>
    </row>
    <row r="200" spans="1:17" ht="24" hidden="1">
      <c r="A200" s="35"/>
      <c r="B200" s="35"/>
      <c r="C200" s="36">
        <v>3020</v>
      </c>
      <c r="D200" s="37" t="s">
        <v>100</v>
      </c>
      <c r="E200" s="89">
        <v>68800</v>
      </c>
      <c r="F200" s="89">
        <v>25000</v>
      </c>
      <c r="G200" s="1">
        <v>14500</v>
      </c>
      <c r="H200" s="1">
        <v>14500</v>
      </c>
      <c r="I200" s="1"/>
      <c r="J200" s="21">
        <v>14500</v>
      </c>
      <c r="K200" s="21">
        <v>16758</v>
      </c>
      <c r="L200" s="21">
        <v>16758</v>
      </c>
      <c r="M200" s="21">
        <v>11500</v>
      </c>
      <c r="N200" s="21">
        <v>11500</v>
      </c>
      <c r="O200" s="21"/>
      <c r="P200" s="21"/>
      <c r="Q200" s="41">
        <f t="shared" si="18"/>
        <v>11500</v>
      </c>
    </row>
    <row r="201" spans="1:17" ht="24" hidden="1">
      <c r="A201" s="35"/>
      <c r="B201" s="35"/>
      <c r="C201" s="36">
        <v>4010</v>
      </c>
      <c r="D201" s="37" t="s">
        <v>17</v>
      </c>
      <c r="E201" s="89">
        <v>1904500</v>
      </c>
      <c r="F201" s="1">
        <v>2045720</v>
      </c>
      <c r="G201" s="1">
        <v>2187500</v>
      </c>
      <c r="H201" s="1">
        <v>2184838</v>
      </c>
      <c r="I201" s="1"/>
      <c r="J201" s="21">
        <v>2088900</v>
      </c>
      <c r="K201" s="21">
        <v>1983434</v>
      </c>
      <c r="L201" s="21">
        <v>1983434</v>
      </c>
      <c r="M201" s="21">
        <v>2098440</v>
      </c>
      <c r="N201" s="21">
        <v>1853690</v>
      </c>
      <c r="O201" s="21">
        <v>113000</v>
      </c>
      <c r="P201" s="21"/>
      <c r="Q201" s="41">
        <f t="shared" si="18"/>
        <v>1966690</v>
      </c>
    </row>
    <row r="202" spans="1:17" ht="24" hidden="1">
      <c r="A202" s="35"/>
      <c r="B202" s="35"/>
      <c r="C202" s="36">
        <v>4040</v>
      </c>
      <c r="D202" s="37" t="s">
        <v>18</v>
      </c>
      <c r="E202" s="89">
        <v>161000</v>
      </c>
      <c r="F202" s="20">
        <v>154247</v>
      </c>
      <c r="G202" s="1">
        <v>168000</v>
      </c>
      <c r="H202" s="1">
        <v>176860</v>
      </c>
      <c r="I202" s="1"/>
      <c r="J202" s="21">
        <v>176860</v>
      </c>
      <c r="K202" s="21">
        <v>154472</v>
      </c>
      <c r="L202" s="21">
        <v>154472</v>
      </c>
      <c r="M202" s="21">
        <v>156450</v>
      </c>
      <c r="N202" s="21">
        <v>164570</v>
      </c>
      <c r="O202" s="21"/>
      <c r="P202" s="21"/>
      <c r="Q202" s="41">
        <f t="shared" si="18"/>
        <v>164570</v>
      </c>
    </row>
    <row r="203" spans="1:17" ht="24" hidden="1">
      <c r="A203" s="35"/>
      <c r="B203" s="35"/>
      <c r="C203" s="36">
        <v>4110</v>
      </c>
      <c r="D203" s="37" t="s">
        <v>19</v>
      </c>
      <c r="E203" s="89">
        <v>346500</v>
      </c>
      <c r="F203" s="20">
        <v>359650</v>
      </c>
      <c r="G203" s="1">
        <v>354400</v>
      </c>
      <c r="H203" s="1">
        <v>361700</v>
      </c>
      <c r="I203" s="1"/>
      <c r="J203" s="21">
        <v>360000</v>
      </c>
      <c r="K203" s="21">
        <v>341776</v>
      </c>
      <c r="L203" s="21">
        <v>341776</v>
      </c>
      <c r="M203" s="21">
        <v>345600</v>
      </c>
      <c r="N203" s="21">
        <v>307760</v>
      </c>
      <c r="O203" s="21"/>
      <c r="P203" s="21"/>
      <c r="Q203" s="41">
        <f t="shared" si="18"/>
        <v>307760</v>
      </c>
    </row>
    <row r="204" spans="1:17" ht="12" hidden="1">
      <c r="A204" s="35"/>
      <c r="B204" s="35"/>
      <c r="C204" s="36">
        <v>4120</v>
      </c>
      <c r="D204" s="37" t="s">
        <v>20</v>
      </c>
      <c r="E204" s="89">
        <v>49900</v>
      </c>
      <c r="F204" s="20">
        <v>52290</v>
      </c>
      <c r="G204" s="1">
        <v>54700</v>
      </c>
      <c r="H204" s="1">
        <v>55800</v>
      </c>
      <c r="I204" s="1"/>
      <c r="J204" s="21">
        <v>55500</v>
      </c>
      <c r="K204" s="21">
        <v>52979</v>
      </c>
      <c r="L204" s="21">
        <v>52979</v>
      </c>
      <c r="M204" s="21">
        <v>55760</v>
      </c>
      <c r="N204" s="21">
        <v>49124</v>
      </c>
      <c r="O204" s="21"/>
      <c r="P204" s="21"/>
      <c r="Q204" s="41">
        <f t="shared" si="18"/>
        <v>49124</v>
      </c>
    </row>
    <row r="205" spans="1:17" ht="12" hidden="1">
      <c r="A205" s="35"/>
      <c r="B205" s="35"/>
      <c r="C205" s="36">
        <v>4140</v>
      </c>
      <c r="D205" s="37" t="s">
        <v>79</v>
      </c>
      <c r="E205" s="89"/>
      <c r="F205" s="20">
        <v>7000</v>
      </c>
      <c r="G205" s="1">
        <v>0</v>
      </c>
      <c r="H205" s="1">
        <v>0</v>
      </c>
      <c r="I205" s="1"/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/>
      <c r="P205" s="21"/>
      <c r="Q205" s="41">
        <f t="shared" si="18"/>
        <v>0</v>
      </c>
    </row>
    <row r="206" spans="1:17" ht="12" hidden="1">
      <c r="A206" s="35"/>
      <c r="B206" s="35"/>
      <c r="C206" s="36">
        <v>4170</v>
      </c>
      <c r="D206" s="37" t="s">
        <v>85</v>
      </c>
      <c r="E206" s="89">
        <v>5500</v>
      </c>
      <c r="F206" s="20">
        <v>5620</v>
      </c>
      <c r="G206" s="1">
        <v>96000</v>
      </c>
      <c r="H206" s="1">
        <v>96000</v>
      </c>
      <c r="I206" s="1"/>
      <c r="J206" s="21">
        <v>96000</v>
      </c>
      <c r="K206" s="21">
        <v>96000</v>
      </c>
      <c r="L206" s="21">
        <v>96000</v>
      </c>
      <c r="M206" s="21">
        <v>99750</v>
      </c>
      <c r="N206" s="21">
        <v>55000</v>
      </c>
      <c r="O206" s="21"/>
      <c r="P206" s="21"/>
      <c r="Q206" s="41">
        <f t="shared" si="18"/>
        <v>55000</v>
      </c>
    </row>
    <row r="207" spans="1:17" ht="24" hidden="1">
      <c r="A207" s="35"/>
      <c r="B207" s="35"/>
      <c r="C207" s="36">
        <v>4210</v>
      </c>
      <c r="D207" s="37" t="s">
        <v>22</v>
      </c>
      <c r="E207" s="89">
        <v>472000</v>
      </c>
      <c r="F207" s="20">
        <v>472000</v>
      </c>
      <c r="G207" s="1">
        <v>616700</v>
      </c>
      <c r="H207" s="1">
        <v>482900</v>
      </c>
      <c r="I207" s="1"/>
      <c r="J207" s="21">
        <v>482900</v>
      </c>
      <c r="K207" s="21">
        <v>538492</v>
      </c>
      <c r="L207" s="21">
        <v>538492</v>
      </c>
      <c r="M207" s="21">
        <v>828200</v>
      </c>
      <c r="N207" s="21">
        <v>562500</v>
      </c>
      <c r="O207" s="21"/>
      <c r="P207" s="21"/>
      <c r="Q207" s="41">
        <f t="shared" si="18"/>
        <v>562500</v>
      </c>
    </row>
    <row r="208" spans="1:17" ht="12" hidden="1">
      <c r="A208" s="35"/>
      <c r="B208" s="35"/>
      <c r="C208" s="36">
        <v>4220</v>
      </c>
      <c r="D208" s="37" t="s">
        <v>98</v>
      </c>
      <c r="E208" s="89">
        <v>392200</v>
      </c>
      <c r="F208" s="20">
        <v>392200</v>
      </c>
      <c r="G208" s="1">
        <v>358000</v>
      </c>
      <c r="H208" s="1">
        <v>375900</v>
      </c>
      <c r="I208" s="1"/>
      <c r="J208" s="21">
        <v>375900</v>
      </c>
      <c r="K208" s="21">
        <v>32646</v>
      </c>
      <c r="L208" s="21">
        <v>32646</v>
      </c>
      <c r="M208" s="21">
        <v>0</v>
      </c>
      <c r="N208" s="21">
        <v>0</v>
      </c>
      <c r="O208" s="21"/>
      <c r="P208" s="21"/>
      <c r="Q208" s="41">
        <f t="shared" si="18"/>
        <v>0</v>
      </c>
    </row>
    <row r="209" spans="1:17" ht="36" hidden="1">
      <c r="A209" s="35"/>
      <c r="B209" s="35"/>
      <c r="C209" s="36">
        <v>4230</v>
      </c>
      <c r="D209" s="37" t="s">
        <v>60</v>
      </c>
      <c r="E209" s="89">
        <v>62950</v>
      </c>
      <c r="F209" s="20">
        <v>70705</v>
      </c>
      <c r="G209" s="1">
        <v>70000</v>
      </c>
      <c r="H209" s="1">
        <v>74730</v>
      </c>
      <c r="I209" s="1"/>
      <c r="J209" s="21">
        <v>74730</v>
      </c>
      <c r="K209" s="21">
        <v>84730</v>
      </c>
      <c r="L209" s="21">
        <v>84730</v>
      </c>
      <c r="M209" s="21">
        <v>85060</v>
      </c>
      <c r="N209" s="21">
        <v>88000</v>
      </c>
      <c r="O209" s="21"/>
      <c r="P209" s="21"/>
      <c r="Q209" s="41">
        <f t="shared" si="18"/>
        <v>88000</v>
      </c>
    </row>
    <row r="210" spans="1:17" ht="12" hidden="1">
      <c r="A210" s="35"/>
      <c r="B210" s="35"/>
      <c r="C210" s="36">
        <v>4260</v>
      </c>
      <c r="D210" s="37" t="s">
        <v>23</v>
      </c>
      <c r="E210" s="89">
        <v>105800</v>
      </c>
      <c r="F210" s="20">
        <v>105800</v>
      </c>
      <c r="G210" s="1">
        <v>113000</v>
      </c>
      <c r="H210" s="1">
        <v>108200</v>
      </c>
      <c r="I210" s="1"/>
      <c r="J210" s="21">
        <v>108200</v>
      </c>
      <c r="K210" s="21">
        <v>118200</v>
      </c>
      <c r="L210" s="21">
        <v>118200</v>
      </c>
      <c r="M210" s="21">
        <v>130000</v>
      </c>
      <c r="N210" s="21">
        <v>121600</v>
      </c>
      <c r="O210" s="21"/>
      <c r="P210" s="21"/>
      <c r="Q210" s="41">
        <f t="shared" si="18"/>
        <v>121600</v>
      </c>
    </row>
    <row r="211" spans="1:17" ht="12" hidden="1">
      <c r="A211" s="35"/>
      <c r="B211" s="35"/>
      <c r="C211" s="36">
        <v>4270</v>
      </c>
      <c r="D211" s="37" t="s">
        <v>24</v>
      </c>
      <c r="E211" s="89">
        <v>30000</v>
      </c>
      <c r="F211" s="20">
        <v>147150</v>
      </c>
      <c r="G211" s="1">
        <v>34100</v>
      </c>
      <c r="H211" s="1">
        <v>34100</v>
      </c>
      <c r="I211" s="1"/>
      <c r="J211" s="1">
        <v>34100</v>
      </c>
      <c r="K211" s="1">
        <v>107100</v>
      </c>
      <c r="L211" s="1">
        <v>107100</v>
      </c>
      <c r="M211" s="1">
        <v>39000</v>
      </c>
      <c r="N211" s="1">
        <v>44000</v>
      </c>
      <c r="O211" s="1"/>
      <c r="P211" s="1"/>
      <c r="Q211" s="41">
        <f t="shared" si="18"/>
        <v>44000</v>
      </c>
    </row>
    <row r="212" spans="1:17" ht="12" hidden="1">
      <c r="A212" s="35"/>
      <c r="B212" s="35"/>
      <c r="C212" s="36">
        <v>4280</v>
      </c>
      <c r="D212" s="37" t="s">
        <v>25</v>
      </c>
      <c r="E212" s="89">
        <v>6500</v>
      </c>
      <c r="F212" s="20">
        <v>6500</v>
      </c>
      <c r="G212" s="1">
        <v>5450</v>
      </c>
      <c r="H212" s="1">
        <v>5450</v>
      </c>
      <c r="I212" s="1"/>
      <c r="J212" s="1">
        <v>5450</v>
      </c>
      <c r="K212" s="1">
        <v>4800</v>
      </c>
      <c r="L212" s="1">
        <v>4800</v>
      </c>
      <c r="M212" s="1">
        <v>7250</v>
      </c>
      <c r="N212" s="1">
        <v>4900</v>
      </c>
      <c r="O212" s="1"/>
      <c r="P212" s="1"/>
      <c r="Q212" s="41">
        <f t="shared" si="18"/>
        <v>4900</v>
      </c>
    </row>
    <row r="213" spans="1:17" ht="12" hidden="1">
      <c r="A213" s="35"/>
      <c r="B213" s="35"/>
      <c r="C213" s="36">
        <v>4300</v>
      </c>
      <c r="D213" s="37" t="s">
        <v>14</v>
      </c>
      <c r="E213" s="89">
        <v>131050</v>
      </c>
      <c r="F213" s="20">
        <v>125050</v>
      </c>
      <c r="G213" s="1">
        <v>126500</v>
      </c>
      <c r="H213" s="1">
        <v>126500</v>
      </c>
      <c r="I213" s="1"/>
      <c r="J213" s="1">
        <v>126500</v>
      </c>
      <c r="K213" s="1">
        <v>666700</v>
      </c>
      <c r="L213" s="1">
        <v>666700</v>
      </c>
      <c r="M213" s="1">
        <v>836810</v>
      </c>
      <c r="N213" s="1">
        <v>802000</v>
      </c>
      <c r="O213" s="1"/>
      <c r="P213" s="1"/>
      <c r="Q213" s="41">
        <f t="shared" si="18"/>
        <v>802000</v>
      </c>
    </row>
    <row r="214" spans="1:17" ht="24" hidden="1">
      <c r="A214" s="35"/>
      <c r="B214" s="35"/>
      <c r="C214" s="36">
        <v>4350</v>
      </c>
      <c r="D214" s="37" t="s">
        <v>26</v>
      </c>
      <c r="E214" s="89">
        <v>4000</v>
      </c>
      <c r="F214" s="20">
        <v>2000</v>
      </c>
      <c r="G214" s="1">
        <v>2500</v>
      </c>
      <c r="H214" s="1">
        <v>2050</v>
      </c>
      <c r="I214" s="1"/>
      <c r="J214" s="21">
        <v>2050</v>
      </c>
      <c r="K214" s="21">
        <v>2050</v>
      </c>
      <c r="L214" s="21">
        <v>2050</v>
      </c>
      <c r="M214" s="21">
        <v>2100</v>
      </c>
      <c r="N214" s="21">
        <v>2100</v>
      </c>
      <c r="O214" s="21"/>
      <c r="P214" s="21"/>
      <c r="Q214" s="41">
        <f t="shared" si="18"/>
        <v>2100</v>
      </c>
    </row>
    <row r="215" spans="1:17" ht="36" hidden="1">
      <c r="A215" s="35"/>
      <c r="B215" s="35"/>
      <c r="C215" s="36">
        <v>4360</v>
      </c>
      <c r="D215" s="37" t="s">
        <v>81</v>
      </c>
      <c r="E215" s="89">
        <v>9000</v>
      </c>
      <c r="F215" s="20">
        <v>9000</v>
      </c>
      <c r="G215" s="1">
        <v>8000</v>
      </c>
      <c r="H215" s="1">
        <v>8000</v>
      </c>
      <c r="I215" s="1"/>
      <c r="J215" s="21">
        <v>8000</v>
      </c>
      <c r="K215" s="21">
        <v>7400</v>
      </c>
      <c r="L215" s="21">
        <v>7400</v>
      </c>
      <c r="M215" s="21">
        <v>6640</v>
      </c>
      <c r="N215" s="21">
        <v>4700</v>
      </c>
      <c r="O215" s="21"/>
      <c r="P215" s="21"/>
      <c r="Q215" s="41">
        <f t="shared" si="18"/>
        <v>4700</v>
      </c>
    </row>
    <row r="216" spans="1:17" ht="36" hidden="1">
      <c r="A216" s="35"/>
      <c r="B216" s="35"/>
      <c r="C216" s="36">
        <v>4370</v>
      </c>
      <c r="D216" s="37" t="s">
        <v>84</v>
      </c>
      <c r="E216" s="89">
        <v>19000</v>
      </c>
      <c r="F216" s="20">
        <v>19000</v>
      </c>
      <c r="G216" s="1">
        <v>12950</v>
      </c>
      <c r="H216" s="1">
        <v>12950</v>
      </c>
      <c r="I216" s="1"/>
      <c r="J216" s="21">
        <v>12950</v>
      </c>
      <c r="K216" s="21">
        <v>10650</v>
      </c>
      <c r="L216" s="21">
        <v>10650</v>
      </c>
      <c r="M216" s="21">
        <v>8700</v>
      </c>
      <c r="N216" s="21">
        <v>7500</v>
      </c>
      <c r="O216" s="21"/>
      <c r="P216" s="21"/>
      <c r="Q216" s="41">
        <f aca="true" t="shared" si="32" ref="Q216:Q279">N216+O216-P216</f>
        <v>7500</v>
      </c>
    </row>
    <row r="217" spans="1:17" ht="12" hidden="1">
      <c r="A217" s="35"/>
      <c r="B217" s="35"/>
      <c r="C217" s="36">
        <v>4410</v>
      </c>
      <c r="D217" s="37" t="s">
        <v>28</v>
      </c>
      <c r="E217" s="89">
        <v>4000</v>
      </c>
      <c r="F217" s="20">
        <v>1300</v>
      </c>
      <c r="G217" s="1">
        <v>3600</v>
      </c>
      <c r="H217" s="1">
        <v>1330</v>
      </c>
      <c r="I217" s="1"/>
      <c r="J217" s="21">
        <v>1330</v>
      </c>
      <c r="K217" s="21">
        <v>4200</v>
      </c>
      <c r="L217" s="21">
        <v>4200</v>
      </c>
      <c r="M217" s="21">
        <v>4200</v>
      </c>
      <c r="N217" s="21">
        <v>4300</v>
      </c>
      <c r="O217" s="21"/>
      <c r="P217" s="21"/>
      <c r="Q217" s="41">
        <f t="shared" si="32"/>
        <v>4300</v>
      </c>
    </row>
    <row r="218" spans="1:17" ht="12" hidden="1">
      <c r="A218" s="35"/>
      <c r="B218" s="35"/>
      <c r="C218" s="36">
        <v>4430</v>
      </c>
      <c r="D218" s="37" t="s">
        <v>29</v>
      </c>
      <c r="E218" s="89">
        <v>9200</v>
      </c>
      <c r="F218" s="20">
        <v>9200</v>
      </c>
      <c r="G218" s="1">
        <v>9000</v>
      </c>
      <c r="H218" s="1">
        <v>9000</v>
      </c>
      <c r="I218" s="1"/>
      <c r="J218" s="21">
        <v>9000</v>
      </c>
      <c r="K218" s="21">
        <v>9500</v>
      </c>
      <c r="L218" s="21">
        <v>9500</v>
      </c>
      <c r="M218" s="21">
        <v>13000</v>
      </c>
      <c r="N218" s="21">
        <v>9800</v>
      </c>
      <c r="O218" s="21"/>
      <c r="P218" s="21"/>
      <c r="Q218" s="41">
        <f t="shared" si="32"/>
        <v>9800</v>
      </c>
    </row>
    <row r="219" spans="1:17" ht="24" hidden="1">
      <c r="A219" s="35"/>
      <c r="B219" s="35"/>
      <c r="C219" s="36">
        <v>4440</v>
      </c>
      <c r="D219" s="37" t="s">
        <v>30</v>
      </c>
      <c r="E219" s="89">
        <v>80300</v>
      </c>
      <c r="F219" s="20">
        <v>82873</v>
      </c>
      <c r="G219" s="1">
        <v>81000</v>
      </c>
      <c r="H219" s="1">
        <v>80930</v>
      </c>
      <c r="I219" s="1"/>
      <c r="J219" s="21">
        <v>80930</v>
      </c>
      <c r="K219" s="21">
        <v>82749</v>
      </c>
      <c r="L219" s="21">
        <v>82749</v>
      </c>
      <c r="M219" s="21">
        <v>90200</v>
      </c>
      <c r="N219" s="21">
        <v>87160</v>
      </c>
      <c r="O219" s="21"/>
      <c r="P219" s="21"/>
      <c r="Q219" s="41">
        <f t="shared" si="32"/>
        <v>87160</v>
      </c>
    </row>
    <row r="220" spans="1:17" ht="12" hidden="1">
      <c r="A220" s="35"/>
      <c r="B220" s="35"/>
      <c r="C220" s="36">
        <v>4480</v>
      </c>
      <c r="D220" s="37" t="s">
        <v>42</v>
      </c>
      <c r="E220" s="89">
        <v>24700</v>
      </c>
      <c r="F220" s="20">
        <v>25498</v>
      </c>
      <c r="G220" s="1">
        <v>28500</v>
      </c>
      <c r="H220" s="1">
        <v>26100</v>
      </c>
      <c r="I220" s="1"/>
      <c r="J220" s="21">
        <v>26100</v>
      </c>
      <c r="K220" s="21">
        <v>26100</v>
      </c>
      <c r="L220" s="21">
        <v>26100</v>
      </c>
      <c r="M220" s="21">
        <v>26850</v>
      </c>
      <c r="N220" s="21">
        <v>35807</v>
      </c>
      <c r="O220" s="21"/>
      <c r="P220" s="21"/>
      <c r="Q220" s="41">
        <f t="shared" si="32"/>
        <v>35807</v>
      </c>
    </row>
    <row r="221" spans="1:17" ht="36" hidden="1">
      <c r="A221" s="35"/>
      <c r="B221" s="35"/>
      <c r="C221" s="36">
        <v>4700</v>
      </c>
      <c r="D221" s="37" t="s">
        <v>31</v>
      </c>
      <c r="E221" s="89">
        <v>3600</v>
      </c>
      <c r="F221" s="20">
        <v>5600</v>
      </c>
      <c r="G221" s="1">
        <v>6100</v>
      </c>
      <c r="H221" s="1">
        <v>5700</v>
      </c>
      <c r="I221" s="1"/>
      <c r="J221" s="21">
        <v>5700</v>
      </c>
      <c r="K221" s="21">
        <v>5700</v>
      </c>
      <c r="L221" s="21">
        <v>5700</v>
      </c>
      <c r="M221" s="21">
        <v>5700</v>
      </c>
      <c r="N221" s="21">
        <v>5900</v>
      </c>
      <c r="O221" s="21"/>
      <c r="P221" s="21"/>
      <c r="Q221" s="41">
        <f t="shared" si="32"/>
        <v>5900</v>
      </c>
    </row>
    <row r="222" spans="1:17" ht="48" hidden="1">
      <c r="A222" s="35"/>
      <c r="B222" s="35"/>
      <c r="C222" s="36">
        <v>4740</v>
      </c>
      <c r="D222" s="37" t="s">
        <v>52</v>
      </c>
      <c r="E222" s="89">
        <v>1500</v>
      </c>
      <c r="F222" s="20">
        <v>3900</v>
      </c>
      <c r="G222" s="1">
        <v>3900</v>
      </c>
      <c r="H222" s="1">
        <v>3900</v>
      </c>
      <c r="I222" s="1"/>
      <c r="J222" s="21">
        <v>3900</v>
      </c>
      <c r="K222" s="21">
        <v>3000</v>
      </c>
      <c r="L222" s="21">
        <v>3000</v>
      </c>
      <c r="M222" s="21">
        <v>3000</v>
      </c>
      <c r="N222" s="21">
        <v>3100</v>
      </c>
      <c r="O222" s="21"/>
      <c r="P222" s="21"/>
      <c r="Q222" s="41">
        <f t="shared" si="32"/>
        <v>3100</v>
      </c>
    </row>
    <row r="223" spans="1:17" ht="36" hidden="1">
      <c r="A223" s="35"/>
      <c r="B223" s="35"/>
      <c r="C223" s="36">
        <v>4750</v>
      </c>
      <c r="D223" s="37" t="s">
        <v>74</v>
      </c>
      <c r="E223" s="89">
        <v>700</v>
      </c>
      <c r="F223" s="20">
        <v>2200</v>
      </c>
      <c r="G223" s="1">
        <v>7000</v>
      </c>
      <c r="H223" s="1">
        <v>2250</v>
      </c>
      <c r="I223" s="1"/>
      <c r="J223" s="21">
        <v>2250</v>
      </c>
      <c r="K223" s="21">
        <v>9055</v>
      </c>
      <c r="L223" s="21">
        <v>9055</v>
      </c>
      <c r="M223" s="21">
        <v>5000</v>
      </c>
      <c r="N223" s="21">
        <v>2593</v>
      </c>
      <c r="O223" s="21"/>
      <c r="P223" s="21"/>
      <c r="Q223" s="41">
        <f t="shared" si="32"/>
        <v>2593</v>
      </c>
    </row>
    <row r="224" spans="1:17" ht="28.5" customHeight="1" hidden="1">
      <c r="A224" s="35"/>
      <c r="B224" s="35"/>
      <c r="C224" s="36">
        <v>6050</v>
      </c>
      <c r="D224" s="37" t="s">
        <v>107</v>
      </c>
      <c r="E224" s="89">
        <v>92435</v>
      </c>
      <c r="F224" s="83">
        <v>774000</v>
      </c>
      <c r="G224" s="1">
        <v>23300</v>
      </c>
      <c r="H224" s="1">
        <v>23300</v>
      </c>
      <c r="I224" s="1"/>
      <c r="J224" s="86">
        <v>0</v>
      </c>
      <c r="K224" s="86">
        <v>34500</v>
      </c>
      <c r="L224" s="86">
        <v>34500</v>
      </c>
      <c r="M224" s="86">
        <v>1000000</v>
      </c>
      <c r="N224" s="86">
        <v>0</v>
      </c>
      <c r="O224" s="86"/>
      <c r="P224" s="86"/>
      <c r="Q224" s="41">
        <f t="shared" si="32"/>
        <v>0</v>
      </c>
    </row>
    <row r="225" spans="1:17" ht="36" hidden="1">
      <c r="A225" s="35"/>
      <c r="B225" s="35"/>
      <c r="C225" s="36">
        <v>6060</v>
      </c>
      <c r="D225" s="37" t="s">
        <v>108</v>
      </c>
      <c r="E225" s="89">
        <v>0</v>
      </c>
      <c r="F225" s="83">
        <v>0</v>
      </c>
      <c r="G225" s="1">
        <v>24000</v>
      </c>
      <c r="H225" s="1">
        <v>24000</v>
      </c>
      <c r="I225" s="1"/>
      <c r="J225" s="86">
        <v>0</v>
      </c>
      <c r="K225" s="86">
        <v>0</v>
      </c>
      <c r="L225" s="86">
        <v>0</v>
      </c>
      <c r="M225" s="86">
        <v>190800</v>
      </c>
      <c r="N225" s="86">
        <v>0</v>
      </c>
      <c r="O225" s="86">
        <v>0</v>
      </c>
      <c r="P225" s="86">
        <v>0</v>
      </c>
      <c r="Q225" s="41">
        <f t="shared" si="32"/>
        <v>0</v>
      </c>
    </row>
    <row r="226" spans="1:17" ht="12" hidden="1">
      <c r="A226" s="35"/>
      <c r="B226" s="35"/>
      <c r="C226" s="44"/>
      <c r="D226" s="47" t="s">
        <v>109</v>
      </c>
      <c r="E226" s="43">
        <f>SUM(E227:E251)</f>
        <v>1767540</v>
      </c>
      <c r="F226" s="43">
        <f>SUM(F227:F251)</f>
        <v>1858900</v>
      </c>
      <c r="G226" s="43">
        <f>SUM(G227:G251)</f>
        <v>2059886</v>
      </c>
      <c r="H226" s="43">
        <f>SUM(H227:H251)</f>
        <v>2048894</v>
      </c>
      <c r="I226" s="43"/>
      <c r="J226" s="43">
        <f aca="true" t="shared" si="33" ref="J226:P226">SUM(J227:J251)</f>
        <v>2080710</v>
      </c>
      <c r="K226" s="43">
        <f t="shared" si="33"/>
        <v>2225379</v>
      </c>
      <c r="L226" s="43">
        <f t="shared" si="33"/>
        <v>2168121</v>
      </c>
      <c r="M226" s="43">
        <f t="shared" si="33"/>
        <v>2388878</v>
      </c>
      <c r="N226" s="43">
        <v>2176515</v>
      </c>
      <c r="O226" s="43">
        <f t="shared" si="33"/>
        <v>91400</v>
      </c>
      <c r="P226" s="43">
        <f t="shared" si="33"/>
        <v>0</v>
      </c>
      <c r="Q226" s="41">
        <f t="shared" si="32"/>
        <v>2267915</v>
      </c>
    </row>
    <row r="227" spans="1:17" ht="24" hidden="1">
      <c r="A227" s="35"/>
      <c r="B227" s="35"/>
      <c r="C227" s="36">
        <v>3020</v>
      </c>
      <c r="D227" s="37" t="s">
        <v>100</v>
      </c>
      <c r="E227" s="92">
        <v>4000</v>
      </c>
      <c r="F227" s="20">
        <v>4000</v>
      </c>
      <c r="G227" s="93">
        <v>5600</v>
      </c>
      <c r="H227" s="63">
        <v>4100</v>
      </c>
      <c r="I227" s="63"/>
      <c r="J227" s="63">
        <v>4100</v>
      </c>
      <c r="K227" s="63">
        <v>4100</v>
      </c>
      <c r="L227" s="63">
        <v>5500</v>
      </c>
      <c r="M227" s="63">
        <v>7000</v>
      </c>
      <c r="N227" s="63">
        <v>6382</v>
      </c>
      <c r="O227" s="63"/>
      <c r="P227" s="63"/>
      <c r="Q227" s="41">
        <f t="shared" si="32"/>
        <v>6382</v>
      </c>
    </row>
    <row r="228" spans="1:17" ht="24" hidden="1">
      <c r="A228" s="35"/>
      <c r="B228" s="35"/>
      <c r="C228" s="36">
        <v>4010</v>
      </c>
      <c r="D228" s="37" t="s">
        <v>17</v>
      </c>
      <c r="E228" s="92">
        <v>900900</v>
      </c>
      <c r="F228" s="20">
        <v>945950</v>
      </c>
      <c r="G228" s="93">
        <v>1082917</v>
      </c>
      <c r="H228" s="63">
        <v>1106184</v>
      </c>
      <c r="I228" s="63"/>
      <c r="J228" s="63">
        <v>1106200</v>
      </c>
      <c r="K228" s="63">
        <v>1189441</v>
      </c>
      <c r="L228" s="63">
        <v>1158191</v>
      </c>
      <c r="M228" s="63">
        <v>1274000</v>
      </c>
      <c r="N228" s="63">
        <v>1115730</v>
      </c>
      <c r="O228" s="63">
        <v>68000</v>
      </c>
      <c r="P228" s="63"/>
      <c r="Q228" s="41">
        <f t="shared" si="32"/>
        <v>1183730</v>
      </c>
    </row>
    <row r="229" spans="1:17" ht="24" hidden="1">
      <c r="A229" s="35"/>
      <c r="B229" s="35"/>
      <c r="C229" s="36">
        <v>4040</v>
      </c>
      <c r="D229" s="37" t="s">
        <v>18</v>
      </c>
      <c r="E229" s="92">
        <v>73200</v>
      </c>
      <c r="F229" s="20">
        <v>70399</v>
      </c>
      <c r="G229" s="93">
        <v>78000</v>
      </c>
      <c r="H229" s="63">
        <v>80700</v>
      </c>
      <c r="I229" s="63"/>
      <c r="J229" s="63">
        <v>80700</v>
      </c>
      <c r="K229" s="63">
        <v>80700</v>
      </c>
      <c r="L229" s="63">
        <v>77612</v>
      </c>
      <c r="M229" s="63">
        <v>90000</v>
      </c>
      <c r="N229" s="63">
        <v>95070</v>
      </c>
      <c r="O229" s="63"/>
      <c r="P229" s="63"/>
      <c r="Q229" s="41">
        <f t="shared" si="32"/>
        <v>95070</v>
      </c>
    </row>
    <row r="230" spans="1:17" ht="24" hidden="1">
      <c r="A230" s="35"/>
      <c r="B230" s="35"/>
      <c r="C230" s="36">
        <v>4110</v>
      </c>
      <c r="D230" s="37" t="s">
        <v>19</v>
      </c>
      <c r="E230" s="92">
        <v>161200</v>
      </c>
      <c r="F230" s="20">
        <v>169190</v>
      </c>
      <c r="G230" s="93">
        <v>176653</v>
      </c>
      <c r="H230" s="63">
        <v>172450</v>
      </c>
      <c r="I230" s="63"/>
      <c r="J230" s="63">
        <v>172450</v>
      </c>
      <c r="K230" s="63">
        <v>180477</v>
      </c>
      <c r="L230" s="63">
        <v>180477</v>
      </c>
      <c r="M230" s="63">
        <v>191765</v>
      </c>
      <c r="N230" s="63">
        <v>183410</v>
      </c>
      <c r="O230" s="63"/>
      <c r="P230" s="63"/>
      <c r="Q230" s="41">
        <f t="shared" si="32"/>
        <v>183410</v>
      </c>
    </row>
    <row r="231" spans="1:17" ht="12" hidden="1">
      <c r="A231" s="35"/>
      <c r="B231" s="35"/>
      <c r="C231" s="36">
        <v>4120</v>
      </c>
      <c r="D231" s="37" t="s">
        <v>20</v>
      </c>
      <c r="E231" s="92">
        <v>23200</v>
      </c>
      <c r="F231" s="20">
        <v>24300</v>
      </c>
      <c r="G231" s="93">
        <v>24816</v>
      </c>
      <c r="H231" s="63">
        <v>27400</v>
      </c>
      <c r="I231" s="63"/>
      <c r="J231" s="63">
        <v>27400</v>
      </c>
      <c r="K231" s="63">
        <v>28674</v>
      </c>
      <c r="L231" s="63">
        <v>28674</v>
      </c>
      <c r="M231" s="63">
        <v>30429</v>
      </c>
      <c r="N231" s="63">
        <v>30185</v>
      </c>
      <c r="O231" s="63"/>
      <c r="P231" s="63"/>
      <c r="Q231" s="41">
        <f t="shared" si="32"/>
        <v>30185</v>
      </c>
    </row>
    <row r="232" spans="1:17" ht="12" hidden="1">
      <c r="A232" s="35"/>
      <c r="B232" s="35"/>
      <c r="C232" s="36">
        <v>4170</v>
      </c>
      <c r="D232" s="37" t="s">
        <v>110</v>
      </c>
      <c r="E232" s="92">
        <v>1000</v>
      </c>
      <c r="F232" s="20">
        <v>1000</v>
      </c>
      <c r="G232" s="93">
        <v>2000</v>
      </c>
      <c r="H232" s="63">
        <v>1500</v>
      </c>
      <c r="I232" s="63"/>
      <c r="J232" s="63">
        <v>1500</v>
      </c>
      <c r="K232" s="63">
        <v>1500</v>
      </c>
      <c r="L232" s="63">
        <v>1500</v>
      </c>
      <c r="M232" s="63">
        <v>2000</v>
      </c>
      <c r="N232" s="63">
        <v>1600</v>
      </c>
      <c r="O232" s="63"/>
      <c r="P232" s="63"/>
      <c r="Q232" s="41">
        <f t="shared" si="32"/>
        <v>1600</v>
      </c>
    </row>
    <row r="233" spans="1:17" ht="24" hidden="1">
      <c r="A233" s="35"/>
      <c r="B233" s="35"/>
      <c r="C233" s="36">
        <v>4210</v>
      </c>
      <c r="D233" s="37" t="s">
        <v>22</v>
      </c>
      <c r="E233" s="92">
        <v>200000</v>
      </c>
      <c r="F233" s="20">
        <v>211451</v>
      </c>
      <c r="G233" s="93">
        <v>235300</v>
      </c>
      <c r="H233" s="63">
        <f>ROUND(F233+(F233*2.3%),-2)</f>
        <v>216300</v>
      </c>
      <c r="I233" s="63"/>
      <c r="J233" s="63">
        <v>216300</v>
      </c>
      <c r="K233" s="63">
        <v>216300</v>
      </c>
      <c r="L233" s="63">
        <v>238000</v>
      </c>
      <c r="M233" s="63">
        <v>280000</v>
      </c>
      <c r="N233" s="63">
        <v>239000</v>
      </c>
      <c r="O233" s="63"/>
      <c r="P233" s="63"/>
      <c r="Q233" s="41">
        <f t="shared" si="32"/>
        <v>239000</v>
      </c>
    </row>
    <row r="234" spans="1:17" ht="12" hidden="1">
      <c r="A234" s="35"/>
      <c r="B234" s="35"/>
      <c r="C234" s="36">
        <v>4220</v>
      </c>
      <c r="D234" s="37" t="s">
        <v>98</v>
      </c>
      <c r="E234" s="92">
        <v>201700</v>
      </c>
      <c r="F234" s="20">
        <v>201700</v>
      </c>
      <c r="G234" s="93">
        <v>206400</v>
      </c>
      <c r="H234" s="63">
        <v>206300</v>
      </c>
      <c r="I234" s="63"/>
      <c r="J234" s="63">
        <v>206300</v>
      </c>
      <c r="K234" s="63">
        <v>206300</v>
      </c>
      <c r="L234" s="63">
        <v>210000</v>
      </c>
      <c r="M234" s="63">
        <v>220000</v>
      </c>
      <c r="N234" s="63">
        <v>212300</v>
      </c>
      <c r="O234" s="63"/>
      <c r="P234" s="63"/>
      <c r="Q234" s="41">
        <f t="shared" si="32"/>
        <v>212300</v>
      </c>
    </row>
    <row r="235" spans="1:17" ht="36" hidden="1">
      <c r="A235" s="35"/>
      <c r="B235" s="35"/>
      <c r="C235" s="36">
        <v>4230</v>
      </c>
      <c r="D235" s="37" t="s">
        <v>60</v>
      </c>
      <c r="E235" s="92">
        <v>27770</v>
      </c>
      <c r="F235" s="20">
        <f>23600+4170</f>
        <v>27770</v>
      </c>
      <c r="G235" s="93">
        <v>34000</v>
      </c>
      <c r="H235" s="63">
        <v>28400</v>
      </c>
      <c r="I235" s="63"/>
      <c r="J235" s="63">
        <v>28400</v>
      </c>
      <c r="K235" s="63">
        <v>46400</v>
      </c>
      <c r="L235" s="63">
        <v>46400</v>
      </c>
      <c r="M235" s="63">
        <v>50000</v>
      </c>
      <c r="N235" s="63">
        <v>49500</v>
      </c>
      <c r="O235" s="63"/>
      <c r="P235" s="63"/>
      <c r="Q235" s="41">
        <f t="shared" si="32"/>
        <v>49500</v>
      </c>
    </row>
    <row r="236" spans="1:17" ht="12" hidden="1">
      <c r="A236" s="35"/>
      <c r="B236" s="35"/>
      <c r="C236" s="36">
        <v>4260</v>
      </c>
      <c r="D236" s="37" t="s">
        <v>23</v>
      </c>
      <c r="E236" s="92">
        <v>64000</v>
      </c>
      <c r="F236" s="20">
        <v>64000</v>
      </c>
      <c r="G236" s="93">
        <v>73000</v>
      </c>
      <c r="H236" s="63">
        <f>ROUND(F236+(F236*2.3%),-2)</f>
        <v>65500</v>
      </c>
      <c r="I236" s="63"/>
      <c r="J236" s="63">
        <v>65300</v>
      </c>
      <c r="K236" s="63">
        <v>65300</v>
      </c>
      <c r="L236" s="63">
        <v>80300</v>
      </c>
      <c r="M236" s="63">
        <v>85000</v>
      </c>
      <c r="N236" s="63">
        <v>80000</v>
      </c>
      <c r="O236" s="63"/>
      <c r="P236" s="63"/>
      <c r="Q236" s="41">
        <f t="shared" si="32"/>
        <v>80000</v>
      </c>
    </row>
    <row r="237" spans="1:17" ht="12" hidden="1">
      <c r="A237" s="35"/>
      <c r="B237" s="35"/>
      <c r="C237" s="36">
        <v>4270</v>
      </c>
      <c r="D237" s="37" t="s">
        <v>24</v>
      </c>
      <c r="E237" s="94">
        <v>15000</v>
      </c>
      <c r="F237" s="20">
        <v>15000</v>
      </c>
      <c r="G237" s="93">
        <v>15500</v>
      </c>
      <c r="H237" s="63">
        <f>ROUND(F237+(F237*2.3%),-2)</f>
        <v>15300</v>
      </c>
      <c r="I237" s="63"/>
      <c r="J237" s="63">
        <v>15900</v>
      </c>
      <c r="K237" s="63">
        <v>55900</v>
      </c>
      <c r="L237" s="63">
        <v>15900</v>
      </c>
      <c r="M237" s="63">
        <v>18500</v>
      </c>
      <c r="N237" s="63">
        <v>19450</v>
      </c>
      <c r="O237" s="63"/>
      <c r="P237" s="63"/>
      <c r="Q237" s="41">
        <f t="shared" si="32"/>
        <v>19450</v>
      </c>
    </row>
    <row r="238" spans="1:17" ht="12" hidden="1">
      <c r="A238" s="35"/>
      <c r="B238" s="35"/>
      <c r="C238" s="36">
        <v>4280</v>
      </c>
      <c r="D238" s="37" t="s">
        <v>25</v>
      </c>
      <c r="E238" s="92">
        <v>1630</v>
      </c>
      <c r="F238" s="20">
        <v>1630</v>
      </c>
      <c r="G238" s="93">
        <v>1700</v>
      </c>
      <c r="H238" s="63">
        <f>ROUND(F238+(F238*2.3%),-1)</f>
        <v>1670</v>
      </c>
      <c r="I238" s="63"/>
      <c r="J238" s="63">
        <v>1670</v>
      </c>
      <c r="K238" s="63">
        <v>1670</v>
      </c>
      <c r="L238" s="63">
        <v>1800</v>
      </c>
      <c r="M238" s="63">
        <v>2200</v>
      </c>
      <c r="N238" s="63">
        <v>2320</v>
      </c>
      <c r="O238" s="63"/>
      <c r="P238" s="63"/>
      <c r="Q238" s="41">
        <f t="shared" si="32"/>
        <v>2320</v>
      </c>
    </row>
    <row r="239" spans="1:17" ht="12" hidden="1">
      <c r="A239" s="35"/>
      <c r="B239" s="35"/>
      <c r="C239" s="36">
        <v>4300</v>
      </c>
      <c r="D239" s="37" t="s">
        <v>14</v>
      </c>
      <c r="E239" s="92">
        <v>29000</v>
      </c>
      <c r="F239" s="20">
        <v>31000</v>
      </c>
      <c r="G239" s="93">
        <v>32000</v>
      </c>
      <c r="H239" s="63">
        <v>31700</v>
      </c>
      <c r="I239" s="63"/>
      <c r="J239" s="63">
        <v>31700</v>
      </c>
      <c r="K239" s="63">
        <v>31700</v>
      </c>
      <c r="L239" s="63">
        <v>31700</v>
      </c>
      <c r="M239" s="63">
        <v>35000</v>
      </c>
      <c r="N239" s="63">
        <v>47820</v>
      </c>
      <c r="O239" s="63">
        <v>23400</v>
      </c>
      <c r="P239" s="63"/>
      <c r="Q239" s="41">
        <f t="shared" si="32"/>
        <v>71220</v>
      </c>
    </row>
    <row r="240" spans="1:17" ht="24" hidden="1">
      <c r="A240" s="35"/>
      <c r="B240" s="35"/>
      <c r="C240" s="36">
        <v>4350</v>
      </c>
      <c r="D240" s="37" t="s">
        <v>26</v>
      </c>
      <c r="E240" s="92">
        <v>1700</v>
      </c>
      <c r="F240" s="20">
        <v>1700</v>
      </c>
      <c r="G240" s="93">
        <v>1800</v>
      </c>
      <c r="H240" s="63">
        <f>ROUND(F240+(F240*2.3%),-1)+10</f>
        <v>1750</v>
      </c>
      <c r="I240" s="63"/>
      <c r="J240" s="63">
        <v>1750</v>
      </c>
      <c r="K240" s="63">
        <v>1750</v>
      </c>
      <c r="L240" s="63">
        <v>400</v>
      </c>
      <c r="M240" s="63">
        <v>2800</v>
      </c>
      <c r="N240" s="63">
        <v>700</v>
      </c>
      <c r="O240" s="63"/>
      <c r="P240" s="63"/>
      <c r="Q240" s="41">
        <f t="shared" si="32"/>
        <v>700</v>
      </c>
    </row>
    <row r="241" spans="1:17" ht="36" hidden="1">
      <c r="A241" s="35"/>
      <c r="B241" s="35"/>
      <c r="C241" s="36">
        <v>4360</v>
      </c>
      <c r="D241" s="37" t="s">
        <v>81</v>
      </c>
      <c r="E241" s="92">
        <v>3600</v>
      </c>
      <c r="F241" s="20">
        <v>3600</v>
      </c>
      <c r="G241" s="93">
        <v>3700</v>
      </c>
      <c r="H241" s="63">
        <v>3700</v>
      </c>
      <c r="I241" s="63"/>
      <c r="J241" s="63">
        <v>3700</v>
      </c>
      <c r="K241" s="63">
        <v>3700</v>
      </c>
      <c r="L241" s="63">
        <v>3700</v>
      </c>
      <c r="M241" s="63">
        <v>4500</v>
      </c>
      <c r="N241" s="63">
        <v>3810</v>
      </c>
      <c r="O241" s="63"/>
      <c r="P241" s="63"/>
      <c r="Q241" s="41">
        <f t="shared" si="32"/>
        <v>3810</v>
      </c>
    </row>
    <row r="242" spans="1:17" ht="36" hidden="1">
      <c r="A242" s="35"/>
      <c r="B242" s="35"/>
      <c r="C242" s="36">
        <v>4370</v>
      </c>
      <c r="D242" s="37" t="s">
        <v>84</v>
      </c>
      <c r="E242" s="92">
        <v>8400</v>
      </c>
      <c r="F242" s="20">
        <v>8400</v>
      </c>
      <c r="G242" s="93">
        <v>8600</v>
      </c>
      <c r="H242" s="63">
        <v>8600</v>
      </c>
      <c r="I242" s="63"/>
      <c r="J242" s="63">
        <v>8600</v>
      </c>
      <c r="K242" s="63">
        <v>8600</v>
      </c>
      <c r="L242" s="63">
        <v>5500</v>
      </c>
      <c r="M242" s="63">
        <v>6000</v>
      </c>
      <c r="N242" s="63">
        <v>4450</v>
      </c>
      <c r="O242" s="63"/>
      <c r="P242" s="63"/>
      <c r="Q242" s="41">
        <f t="shared" si="32"/>
        <v>4450</v>
      </c>
    </row>
    <row r="243" spans="1:17" ht="12" hidden="1">
      <c r="A243" s="35"/>
      <c r="B243" s="35"/>
      <c r="C243" s="36">
        <v>4410</v>
      </c>
      <c r="D243" s="37" t="s">
        <v>28</v>
      </c>
      <c r="E243" s="92">
        <v>2150</v>
      </c>
      <c r="F243" s="20">
        <v>2150</v>
      </c>
      <c r="G243" s="93">
        <v>2200</v>
      </c>
      <c r="H243" s="63">
        <v>2200</v>
      </c>
      <c r="I243" s="63"/>
      <c r="J243" s="63">
        <v>2200</v>
      </c>
      <c r="K243" s="63">
        <v>2200</v>
      </c>
      <c r="L243" s="63">
        <v>2200</v>
      </c>
      <c r="M243" s="63">
        <v>2500</v>
      </c>
      <c r="N243" s="63">
        <v>2260</v>
      </c>
      <c r="O243" s="63"/>
      <c r="P243" s="63"/>
      <c r="Q243" s="41">
        <f t="shared" si="32"/>
        <v>2260</v>
      </c>
    </row>
    <row r="244" spans="1:17" ht="12" hidden="1">
      <c r="A244" s="35"/>
      <c r="B244" s="35"/>
      <c r="C244" s="36">
        <v>4430</v>
      </c>
      <c r="D244" s="37" t="s">
        <v>29</v>
      </c>
      <c r="E244" s="94">
        <v>5450</v>
      </c>
      <c r="F244" s="20">
        <f>5000+450</f>
        <v>5450</v>
      </c>
      <c r="G244" s="93">
        <v>5600</v>
      </c>
      <c r="H244" s="63">
        <v>5570</v>
      </c>
      <c r="I244" s="63"/>
      <c r="J244" s="63">
        <v>5570</v>
      </c>
      <c r="K244" s="63">
        <v>5570</v>
      </c>
      <c r="L244" s="63">
        <v>6580</v>
      </c>
      <c r="M244" s="63">
        <v>7500</v>
      </c>
      <c r="N244" s="63">
        <v>5948</v>
      </c>
      <c r="O244" s="63"/>
      <c r="P244" s="63"/>
      <c r="Q244" s="41">
        <f t="shared" si="32"/>
        <v>5948</v>
      </c>
    </row>
    <row r="245" spans="1:17" ht="24" hidden="1">
      <c r="A245" s="35"/>
      <c r="B245" s="35"/>
      <c r="C245" s="36">
        <v>4440</v>
      </c>
      <c r="D245" s="37" t="s">
        <v>30</v>
      </c>
      <c r="E245" s="92">
        <v>37400</v>
      </c>
      <c r="F245" s="20">
        <v>38620</v>
      </c>
      <c r="G245" s="93">
        <v>39500</v>
      </c>
      <c r="H245" s="63">
        <v>39840</v>
      </c>
      <c r="I245" s="63"/>
      <c r="J245" s="63">
        <v>39840</v>
      </c>
      <c r="K245" s="63">
        <v>43517</v>
      </c>
      <c r="L245" s="63">
        <v>43517</v>
      </c>
      <c r="M245" s="63">
        <v>49444</v>
      </c>
      <c r="N245" s="63">
        <v>57120</v>
      </c>
      <c r="O245" s="63"/>
      <c r="P245" s="63"/>
      <c r="Q245" s="41">
        <f t="shared" si="32"/>
        <v>57120</v>
      </c>
    </row>
    <row r="246" spans="1:17" ht="12" hidden="1">
      <c r="A246" s="35"/>
      <c r="B246" s="35"/>
      <c r="C246" s="36">
        <v>4480</v>
      </c>
      <c r="D246" s="37" t="s">
        <v>42</v>
      </c>
      <c r="E246" s="92">
        <v>2240</v>
      </c>
      <c r="F246" s="20">
        <v>2240</v>
      </c>
      <c r="G246" s="93">
        <v>2300</v>
      </c>
      <c r="H246" s="63">
        <v>2300</v>
      </c>
      <c r="I246" s="63"/>
      <c r="J246" s="63">
        <v>2300</v>
      </c>
      <c r="K246" s="63">
        <v>2300</v>
      </c>
      <c r="L246" s="63">
        <v>2300</v>
      </c>
      <c r="M246" s="63">
        <v>2940</v>
      </c>
      <c r="N246" s="63">
        <v>2370</v>
      </c>
      <c r="O246" s="63"/>
      <c r="P246" s="63"/>
      <c r="Q246" s="41">
        <f t="shared" si="32"/>
        <v>2370</v>
      </c>
    </row>
    <row r="247" spans="1:17" ht="36" hidden="1">
      <c r="A247" s="35"/>
      <c r="B247" s="35"/>
      <c r="C247" s="36">
        <v>4700</v>
      </c>
      <c r="D247" s="37" t="s">
        <v>31</v>
      </c>
      <c r="E247" s="92">
        <v>1700</v>
      </c>
      <c r="F247" s="20">
        <v>3050</v>
      </c>
      <c r="G247" s="93">
        <v>3800</v>
      </c>
      <c r="H247" s="63">
        <v>3100</v>
      </c>
      <c r="I247" s="63"/>
      <c r="J247" s="63">
        <v>3100</v>
      </c>
      <c r="K247" s="63">
        <v>3100</v>
      </c>
      <c r="L247" s="63">
        <v>2500</v>
      </c>
      <c r="M247" s="63">
        <v>3000</v>
      </c>
      <c r="N247" s="63">
        <v>1690</v>
      </c>
      <c r="O247" s="63"/>
      <c r="P247" s="63"/>
      <c r="Q247" s="41">
        <f t="shared" si="32"/>
        <v>1690</v>
      </c>
    </row>
    <row r="248" spans="1:17" ht="48" hidden="1">
      <c r="A248" s="35"/>
      <c r="B248" s="35"/>
      <c r="C248" s="36">
        <v>4740</v>
      </c>
      <c r="D248" s="37" t="s">
        <v>52</v>
      </c>
      <c r="E248" s="92">
        <v>1300</v>
      </c>
      <c r="F248" s="20">
        <v>1300</v>
      </c>
      <c r="G248" s="93">
        <v>1400</v>
      </c>
      <c r="H248" s="63">
        <f>ROUND(F248+(F248*2.3%),-1)</f>
        <v>1330</v>
      </c>
      <c r="I248" s="63"/>
      <c r="J248" s="63">
        <v>1330</v>
      </c>
      <c r="K248" s="63">
        <v>1330</v>
      </c>
      <c r="L248" s="63">
        <v>1330</v>
      </c>
      <c r="M248" s="63">
        <v>1800</v>
      </c>
      <c r="N248" s="63">
        <v>1370</v>
      </c>
      <c r="O248" s="63"/>
      <c r="P248" s="63"/>
      <c r="Q248" s="41">
        <f t="shared" si="32"/>
        <v>1370</v>
      </c>
    </row>
    <row r="249" spans="1:17" ht="36" hidden="1">
      <c r="A249" s="35"/>
      <c r="B249" s="35"/>
      <c r="C249" s="36">
        <v>4750</v>
      </c>
      <c r="D249" s="37" t="s">
        <v>74</v>
      </c>
      <c r="E249" s="95">
        <v>1000</v>
      </c>
      <c r="F249" s="20">
        <v>1000</v>
      </c>
      <c r="G249" s="93">
        <v>1100</v>
      </c>
      <c r="H249" s="63">
        <v>1000</v>
      </c>
      <c r="I249" s="63"/>
      <c r="J249" s="63">
        <v>1000</v>
      </c>
      <c r="K249" s="63">
        <v>1000</v>
      </c>
      <c r="L249" s="63">
        <v>1000</v>
      </c>
      <c r="M249" s="63">
        <v>2500</v>
      </c>
      <c r="N249" s="63">
        <v>2030</v>
      </c>
      <c r="O249" s="63"/>
      <c r="P249" s="63"/>
      <c r="Q249" s="41">
        <f t="shared" si="32"/>
        <v>2030</v>
      </c>
    </row>
    <row r="250" spans="1:17" ht="28.5" customHeight="1" hidden="1">
      <c r="A250" s="17"/>
      <c r="B250" s="17"/>
      <c r="C250" s="36">
        <v>6050</v>
      </c>
      <c r="D250" s="19" t="s">
        <v>107</v>
      </c>
      <c r="E250" s="60">
        <v>0</v>
      </c>
      <c r="F250" s="60">
        <v>12000</v>
      </c>
      <c r="G250" s="93">
        <v>11000</v>
      </c>
      <c r="H250" s="63">
        <v>11000</v>
      </c>
      <c r="I250" s="63"/>
      <c r="J250" s="63">
        <v>53400</v>
      </c>
      <c r="K250" s="63">
        <v>36350</v>
      </c>
      <c r="L250" s="63">
        <v>15540</v>
      </c>
      <c r="M250" s="63">
        <v>0</v>
      </c>
      <c r="N250" s="63">
        <v>12000</v>
      </c>
      <c r="O250" s="63"/>
      <c r="P250" s="63">
        <v>0</v>
      </c>
      <c r="Q250" s="41">
        <f t="shared" si="32"/>
        <v>12000</v>
      </c>
    </row>
    <row r="251" spans="1:17" ht="36" hidden="1">
      <c r="A251" s="17"/>
      <c r="B251" s="17"/>
      <c r="C251" s="36">
        <v>6060</v>
      </c>
      <c r="D251" s="19" t="s">
        <v>33</v>
      </c>
      <c r="E251" s="60">
        <v>0</v>
      </c>
      <c r="F251" s="60">
        <v>12000</v>
      </c>
      <c r="G251" s="93">
        <v>11000</v>
      </c>
      <c r="H251" s="63">
        <v>11000</v>
      </c>
      <c r="I251" s="63"/>
      <c r="J251" s="63">
        <v>0</v>
      </c>
      <c r="K251" s="63">
        <v>7500</v>
      </c>
      <c r="L251" s="63">
        <v>7500</v>
      </c>
      <c r="M251" s="63">
        <v>20000</v>
      </c>
      <c r="N251" s="63">
        <v>0</v>
      </c>
      <c r="O251" s="63"/>
      <c r="P251" s="63"/>
      <c r="Q251" s="41">
        <f t="shared" si="32"/>
        <v>0</v>
      </c>
    </row>
    <row r="252" spans="1:17" ht="12" hidden="1">
      <c r="A252" s="42"/>
      <c r="B252" s="42"/>
      <c r="C252" s="44"/>
      <c r="D252" s="47" t="s">
        <v>111</v>
      </c>
      <c r="E252" s="43">
        <f>SUM(E253:E276)</f>
        <v>1326960</v>
      </c>
      <c r="F252" s="43">
        <f>SUM(F253:F276)</f>
        <v>1376069</v>
      </c>
      <c r="G252" s="45">
        <f>SUM(G253:G276)</f>
        <v>1517380</v>
      </c>
      <c r="H252" s="45">
        <f>SUM(H253:H276)</f>
        <v>1493382</v>
      </c>
      <c r="I252" s="45"/>
      <c r="J252" s="45">
        <f aca="true" t="shared" si="34" ref="J252:P252">SUM(J253:J276)</f>
        <v>1493460</v>
      </c>
      <c r="K252" s="45">
        <f t="shared" si="34"/>
        <v>1536795</v>
      </c>
      <c r="L252" s="45">
        <f t="shared" si="34"/>
        <v>1536795</v>
      </c>
      <c r="M252" s="45">
        <f t="shared" si="34"/>
        <v>1625130</v>
      </c>
      <c r="N252" s="45">
        <v>1588585</v>
      </c>
      <c r="O252" s="45">
        <f t="shared" si="34"/>
        <v>53000</v>
      </c>
      <c r="P252" s="45">
        <f t="shared" si="34"/>
        <v>0</v>
      </c>
      <c r="Q252" s="41">
        <f t="shared" si="32"/>
        <v>1641585</v>
      </c>
    </row>
    <row r="253" spans="1:17" ht="24" hidden="1">
      <c r="A253" s="35"/>
      <c r="B253" s="35"/>
      <c r="C253" s="36">
        <v>3020</v>
      </c>
      <c r="D253" s="37" t="s">
        <v>100</v>
      </c>
      <c r="E253" s="89">
        <v>2000</v>
      </c>
      <c r="F253" s="20">
        <v>2000</v>
      </c>
      <c r="G253" s="1">
        <v>4500</v>
      </c>
      <c r="H253" s="63">
        <f>ROUND(F253+(F253*2.3%),-2)+100</f>
        <v>2100</v>
      </c>
      <c r="I253" s="63"/>
      <c r="J253" s="63">
        <v>2100</v>
      </c>
      <c r="K253" s="63">
        <v>2100</v>
      </c>
      <c r="L253" s="61">
        <v>2100</v>
      </c>
      <c r="M253" s="63">
        <v>1600</v>
      </c>
      <c r="N253" s="63">
        <v>1800</v>
      </c>
      <c r="O253" s="63"/>
      <c r="P253" s="63"/>
      <c r="Q253" s="41">
        <f t="shared" si="32"/>
        <v>1800</v>
      </c>
    </row>
    <row r="254" spans="1:17" ht="24" hidden="1">
      <c r="A254" s="35"/>
      <c r="B254" s="35"/>
      <c r="C254" s="36">
        <v>4010</v>
      </c>
      <c r="D254" s="37" t="s">
        <v>17</v>
      </c>
      <c r="E254" s="89">
        <v>651070</v>
      </c>
      <c r="F254" s="20">
        <v>683620</v>
      </c>
      <c r="G254" s="1">
        <v>776820</v>
      </c>
      <c r="H254" s="63">
        <v>780122</v>
      </c>
      <c r="I254" s="63"/>
      <c r="J254" s="63">
        <v>780200</v>
      </c>
      <c r="K254" s="63">
        <v>816869</v>
      </c>
      <c r="L254" s="61">
        <v>816869</v>
      </c>
      <c r="M254" s="63">
        <v>852180</v>
      </c>
      <c r="N254" s="63">
        <v>814200</v>
      </c>
      <c r="O254" s="63">
        <v>53000</v>
      </c>
      <c r="P254" s="63"/>
      <c r="Q254" s="41">
        <f t="shared" si="32"/>
        <v>867200</v>
      </c>
    </row>
    <row r="255" spans="1:17" ht="24" hidden="1">
      <c r="A255" s="35"/>
      <c r="B255" s="35"/>
      <c r="C255" s="36">
        <v>4040</v>
      </c>
      <c r="D255" s="37" t="s">
        <v>18</v>
      </c>
      <c r="E255" s="89">
        <v>52000</v>
      </c>
      <c r="F255" s="20">
        <v>52000</v>
      </c>
      <c r="G255" s="1">
        <v>58000</v>
      </c>
      <c r="H255" s="63">
        <v>59700</v>
      </c>
      <c r="I255" s="63"/>
      <c r="J255" s="63">
        <v>59700</v>
      </c>
      <c r="K255" s="63">
        <v>59700</v>
      </c>
      <c r="L255" s="61">
        <v>59700</v>
      </c>
      <c r="M255" s="63">
        <v>68500</v>
      </c>
      <c r="N255" s="63">
        <v>66748</v>
      </c>
      <c r="O255" s="63"/>
      <c r="P255" s="63"/>
      <c r="Q255" s="41">
        <f t="shared" si="32"/>
        <v>66748</v>
      </c>
    </row>
    <row r="256" spans="1:17" ht="24" hidden="1">
      <c r="A256" s="35"/>
      <c r="B256" s="35"/>
      <c r="C256" s="36">
        <v>4110</v>
      </c>
      <c r="D256" s="37" t="s">
        <v>19</v>
      </c>
      <c r="E256" s="89">
        <v>119300</v>
      </c>
      <c r="F256" s="20">
        <v>125070</v>
      </c>
      <c r="G256" s="1">
        <v>129500</v>
      </c>
      <c r="H256" s="63">
        <v>130200</v>
      </c>
      <c r="I256" s="63"/>
      <c r="J256" s="63">
        <v>130200</v>
      </c>
      <c r="K256" s="63">
        <v>135968</v>
      </c>
      <c r="L256" s="61">
        <v>135968</v>
      </c>
      <c r="M256" s="63">
        <v>140250</v>
      </c>
      <c r="N256" s="63">
        <v>141919</v>
      </c>
      <c r="O256" s="63"/>
      <c r="P256" s="63"/>
      <c r="Q256" s="41">
        <f t="shared" si="32"/>
        <v>141919</v>
      </c>
    </row>
    <row r="257" spans="1:17" ht="12" hidden="1">
      <c r="A257" s="35"/>
      <c r="B257" s="35"/>
      <c r="C257" s="36">
        <v>4120</v>
      </c>
      <c r="D257" s="37" t="s">
        <v>20</v>
      </c>
      <c r="E257" s="89">
        <v>17120</v>
      </c>
      <c r="F257" s="20">
        <v>17920</v>
      </c>
      <c r="G257" s="1">
        <v>20160</v>
      </c>
      <c r="H257" s="63">
        <v>20300</v>
      </c>
      <c r="I257" s="63"/>
      <c r="J257" s="63">
        <v>20300</v>
      </c>
      <c r="K257" s="63">
        <v>21198</v>
      </c>
      <c r="L257" s="61">
        <v>21198</v>
      </c>
      <c r="M257" s="63">
        <v>22100</v>
      </c>
      <c r="N257" s="63">
        <v>22358</v>
      </c>
      <c r="O257" s="63"/>
      <c r="P257" s="63"/>
      <c r="Q257" s="41">
        <f t="shared" si="32"/>
        <v>22358</v>
      </c>
    </row>
    <row r="258" spans="1:17" ht="12" hidden="1">
      <c r="A258" s="35"/>
      <c r="B258" s="35"/>
      <c r="C258" s="36">
        <v>4170</v>
      </c>
      <c r="D258" s="37" t="s">
        <v>21</v>
      </c>
      <c r="E258" s="89">
        <v>8400</v>
      </c>
      <c r="F258" s="20">
        <v>8400</v>
      </c>
      <c r="G258" s="1">
        <v>8400</v>
      </c>
      <c r="H258" s="63">
        <v>8400</v>
      </c>
      <c r="I258" s="63"/>
      <c r="J258" s="63">
        <v>8400</v>
      </c>
      <c r="K258" s="63">
        <v>4200</v>
      </c>
      <c r="L258" s="61">
        <v>4200</v>
      </c>
      <c r="M258" s="63">
        <v>8400</v>
      </c>
      <c r="N258" s="63">
        <v>8700</v>
      </c>
      <c r="O258" s="63"/>
      <c r="P258" s="63"/>
      <c r="Q258" s="41">
        <f t="shared" si="32"/>
        <v>8700</v>
      </c>
    </row>
    <row r="259" spans="1:17" ht="24" hidden="1">
      <c r="A259" s="35"/>
      <c r="B259" s="35"/>
      <c r="C259" s="36">
        <v>4210</v>
      </c>
      <c r="D259" s="37" t="s">
        <v>22</v>
      </c>
      <c r="E259" s="89">
        <v>163200</v>
      </c>
      <c r="F259" s="20">
        <v>163700</v>
      </c>
      <c r="G259" s="1">
        <v>168300</v>
      </c>
      <c r="H259" s="63">
        <v>167500</v>
      </c>
      <c r="I259" s="63"/>
      <c r="J259" s="63">
        <v>167500</v>
      </c>
      <c r="K259" s="63">
        <v>167500</v>
      </c>
      <c r="L259" s="61">
        <v>167500</v>
      </c>
      <c r="M259" s="63">
        <v>173500</v>
      </c>
      <c r="N259" s="63">
        <v>148000</v>
      </c>
      <c r="O259" s="63"/>
      <c r="P259" s="63"/>
      <c r="Q259" s="41">
        <f t="shared" si="32"/>
        <v>148000</v>
      </c>
    </row>
    <row r="260" spans="1:17" ht="12" hidden="1">
      <c r="A260" s="35"/>
      <c r="B260" s="35"/>
      <c r="C260" s="36">
        <v>4220</v>
      </c>
      <c r="D260" s="37" t="s">
        <v>98</v>
      </c>
      <c r="E260" s="89">
        <v>138900</v>
      </c>
      <c r="F260" s="20">
        <v>138900</v>
      </c>
      <c r="G260" s="1">
        <v>142600</v>
      </c>
      <c r="H260" s="63">
        <v>142200</v>
      </c>
      <c r="I260" s="63"/>
      <c r="J260" s="63">
        <v>142200</v>
      </c>
      <c r="K260" s="63">
        <v>142200</v>
      </c>
      <c r="L260" s="61">
        <v>142200</v>
      </c>
      <c r="M260" s="63">
        <v>146500</v>
      </c>
      <c r="N260" s="63">
        <v>146300</v>
      </c>
      <c r="O260" s="63"/>
      <c r="P260" s="63"/>
      <c r="Q260" s="41">
        <f t="shared" si="32"/>
        <v>146300</v>
      </c>
    </row>
    <row r="261" spans="1:17" ht="36" hidden="1">
      <c r="A261" s="35"/>
      <c r="B261" s="35"/>
      <c r="C261" s="36">
        <v>4230</v>
      </c>
      <c r="D261" s="37" t="s">
        <v>60</v>
      </c>
      <c r="E261" s="89">
        <v>19170</v>
      </c>
      <c r="F261" s="20">
        <f>16300+2870</f>
        <v>19170</v>
      </c>
      <c r="G261" s="1">
        <v>28100</v>
      </c>
      <c r="H261" s="63">
        <v>19600</v>
      </c>
      <c r="I261" s="63"/>
      <c r="J261" s="63">
        <v>19600</v>
      </c>
      <c r="K261" s="63">
        <v>19600</v>
      </c>
      <c r="L261" s="61">
        <v>19600</v>
      </c>
      <c r="M261" s="63">
        <v>27200</v>
      </c>
      <c r="N261" s="63">
        <v>30100</v>
      </c>
      <c r="O261" s="63"/>
      <c r="P261" s="63"/>
      <c r="Q261" s="41">
        <f t="shared" si="32"/>
        <v>30100</v>
      </c>
    </row>
    <row r="262" spans="1:17" ht="12" hidden="1">
      <c r="A262" s="35"/>
      <c r="B262" s="35"/>
      <c r="C262" s="36">
        <v>4260</v>
      </c>
      <c r="D262" s="37" t="s">
        <v>23</v>
      </c>
      <c r="E262" s="89">
        <v>42800</v>
      </c>
      <c r="F262" s="20">
        <v>42800</v>
      </c>
      <c r="G262" s="1">
        <v>44100</v>
      </c>
      <c r="H262" s="63">
        <v>43800</v>
      </c>
      <c r="I262" s="63"/>
      <c r="J262" s="63">
        <v>43800</v>
      </c>
      <c r="K262" s="63">
        <v>54000</v>
      </c>
      <c r="L262" s="61">
        <v>54000</v>
      </c>
      <c r="M262" s="63">
        <v>56600</v>
      </c>
      <c r="N262" s="63">
        <v>56100</v>
      </c>
      <c r="O262" s="63"/>
      <c r="P262" s="63"/>
      <c r="Q262" s="41">
        <f t="shared" si="32"/>
        <v>56100</v>
      </c>
    </row>
    <row r="263" spans="1:17" ht="12" hidden="1">
      <c r="A263" s="35"/>
      <c r="B263" s="35"/>
      <c r="C263" s="36">
        <v>4270</v>
      </c>
      <c r="D263" s="37" t="s">
        <v>24</v>
      </c>
      <c r="E263" s="89">
        <v>15500</v>
      </c>
      <c r="F263" s="20">
        <v>18100</v>
      </c>
      <c r="G263" s="1">
        <v>17800</v>
      </c>
      <c r="H263" s="63">
        <v>17800</v>
      </c>
      <c r="I263" s="63"/>
      <c r="J263" s="63">
        <v>17800</v>
      </c>
      <c r="K263" s="63">
        <v>17800</v>
      </c>
      <c r="L263" s="61">
        <v>17800</v>
      </c>
      <c r="M263" s="63">
        <v>18300</v>
      </c>
      <c r="N263" s="63">
        <v>47300</v>
      </c>
      <c r="O263" s="63"/>
      <c r="P263" s="63"/>
      <c r="Q263" s="41">
        <f t="shared" si="32"/>
        <v>47300</v>
      </c>
    </row>
    <row r="264" spans="1:17" ht="12" hidden="1">
      <c r="A264" s="35"/>
      <c r="B264" s="35"/>
      <c r="C264" s="36">
        <v>4280</v>
      </c>
      <c r="D264" s="37" t="s">
        <v>25</v>
      </c>
      <c r="E264" s="89">
        <v>2800</v>
      </c>
      <c r="F264" s="20">
        <v>2800</v>
      </c>
      <c r="G264" s="1">
        <v>2800</v>
      </c>
      <c r="H264" s="63">
        <v>2800</v>
      </c>
      <c r="I264" s="63"/>
      <c r="J264" s="63">
        <v>2800</v>
      </c>
      <c r="K264" s="63">
        <v>1100</v>
      </c>
      <c r="L264" s="61">
        <v>1100</v>
      </c>
      <c r="M264" s="63">
        <v>1000</v>
      </c>
      <c r="N264" s="63">
        <v>2900</v>
      </c>
      <c r="O264" s="63"/>
      <c r="P264" s="63"/>
      <c r="Q264" s="41">
        <f t="shared" si="32"/>
        <v>2900</v>
      </c>
    </row>
    <row r="265" spans="1:17" ht="12" hidden="1">
      <c r="A265" s="35"/>
      <c r="B265" s="35"/>
      <c r="C265" s="36">
        <v>4300</v>
      </c>
      <c r="D265" s="37" t="s">
        <v>14</v>
      </c>
      <c r="E265" s="89">
        <v>39000</v>
      </c>
      <c r="F265" s="20">
        <v>37885</v>
      </c>
      <c r="G265" s="1">
        <v>52550</v>
      </c>
      <c r="H265" s="63">
        <v>38800</v>
      </c>
      <c r="I265" s="63"/>
      <c r="J265" s="63">
        <v>38800</v>
      </c>
      <c r="K265" s="63">
        <v>40700</v>
      </c>
      <c r="L265" s="61">
        <v>40700</v>
      </c>
      <c r="M265" s="63">
        <v>44000</v>
      </c>
      <c r="N265" s="63">
        <v>43400</v>
      </c>
      <c r="O265" s="63"/>
      <c r="P265" s="63"/>
      <c r="Q265" s="41">
        <f t="shared" si="32"/>
        <v>43400</v>
      </c>
    </row>
    <row r="266" spans="1:17" ht="24" hidden="1">
      <c r="A266" s="35"/>
      <c r="B266" s="35"/>
      <c r="C266" s="36">
        <v>4350</v>
      </c>
      <c r="D266" s="37" t="s">
        <v>26</v>
      </c>
      <c r="E266" s="89">
        <v>1600</v>
      </c>
      <c r="F266" s="20">
        <v>1600</v>
      </c>
      <c r="G266" s="1">
        <v>1650</v>
      </c>
      <c r="H266" s="63">
        <v>1600</v>
      </c>
      <c r="I266" s="63"/>
      <c r="J266" s="63">
        <v>1600</v>
      </c>
      <c r="K266" s="63">
        <v>1600</v>
      </c>
      <c r="L266" s="61">
        <v>1600</v>
      </c>
      <c r="M266" s="63">
        <v>1700</v>
      </c>
      <c r="N266" s="63">
        <v>1650</v>
      </c>
      <c r="O266" s="63"/>
      <c r="P266" s="63"/>
      <c r="Q266" s="41">
        <f t="shared" si="32"/>
        <v>1650</v>
      </c>
    </row>
    <row r="267" spans="1:17" ht="36" hidden="1">
      <c r="A267" s="35"/>
      <c r="B267" s="35"/>
      <c r="C267" s="36">
        <v>4360</v>
      </c>
      <c r="D267" s="37" t="s">
        <v>81</v>
      </c>
      <c r="E267" s="89">
        <v>1300</v>
      </c>
      <c r="F267" s="20">
        <v>1300</v>
      </c>
      <c r="G267" s="1">
        <v>1500</v>
      </c>
      <c r="H267" s="63">
        <v>1350</v>
      </c>
      <c r="I267" s="63"/>
      <c r="J267" s="63">
        <v>1350</v>
      </c>
      <c r="K267" s="63">
        <v>1450</v>
      </c>
      <c r="L267" s="61">
        <v>1450</v>
      </c>
      <c r="M267" s="63">
        <v>1900</v>
      </c>
      <c r="N267" s="63">
        <v>1400</v>
      </c>
      <c r="O267" s="63"/>
      <c r="P267" s="63"/>
      <c r="Q267" s="41">
        <f t="shared" si="32"/>
        <v>1400</v>
      </c>
    </row>
    <row r="268" spans="1:17" ht="36" hidden="1">
      <c r="A268" s="35"/>
      <c r="B268" s="35"/>
      <c r="C268" s="36">
        <v>4370</v>
      </c>
      <c r="D268" s="37" t="s">
        <v>84</v>
      </c>
      <c r="E268" s="89">
        <v>9200</v>
      </c>
      <c r="F268" s="20">
        <v>9200</v>
      </c>
      <c r="G268" s="1">
        <v>9200</v>
      </c>
      <c r="H268" s="63">
        <v>9200</v>
      </c>
      <c r="I268" s="63"/>
      <c r="J268" s="63">
        <v>9200</v>
      </c>
      <c r="K268" s="63">
        <v>6300</v>
      </c>
      <c r="L268" s="61">
        <v>6300</v>
      </c>
      <c r="M268" s="63">
        <v>6500</v>
      </c>
      <c r="N268" s="63">
        <v>7500</v>
      </c>
      <c r="O268" s="63"/>
      <c r="P268" s="63"/>
      <c r="Q268" s="41">
        <f t="shared" si="32"/>
        <v>7500</v>
      </c>
    </row>
    <row r="269" spans="1:17" ht="36" hidden="1">
      <c r="A269" s="35"/>
      <c r="B269" s="35"/>
      <c r="C269" s="36">
        <v>4390</v>
      </c>
      <c r="D269" s="37" t="s">
        <v>101</v>
      </c>
      <c r="E269" s="89"/>
      <c r="F269" s="20">
        <v>4026</v>
      </c>
      <c r="G269" s="1"/>
      <c r="H269" s="63"/>
      <c r="I269" s="63"/>
      <c r="J269" s="63">
        <v>0</v>
      </c>
      <c r="K269" s="63">
        <v>0</v>
      </c>
      <c r="L269" s="61">
        <v>0</v>
      </c>
      <c r="M269" s="63">
        <v>0</v>
      </c>
      <c r="N269" s="63">
        <v>0</v>
      </c>
      <c r="O269" s="63"/>
      <c r="P269" s="63"/>
      <c r="Q269" s="41">
        <f t="shared" si="32"/>
        <v>0</v>
      </c>
    </row>
    <row r="270" spans="1:17" ht="12" hidden="1">
      <c r="A270" s="35"/>
      <c r="B270" s="35"/>
      <c r="C270" s="36">
        <v>4410</v>
      </c>
      <c r="D270" s="37" t="s">
        <v>28</v>
      </c>
      <c r="E270" s="89">
        <v>2500</v>
      </c>
      <c r="F270" s="20">
        <v>2500</v>
      </c>
      <c r="G270" s="1">
        <v>1500</v>
      </c>
      <c r="H270" s="63">
        <v>1500</v>
      </c>
      <c r="I270" s="63"/>
      <c r="J270" s="63">
        <v>1500</v>
      </c>
      <c r="K270" s="63">
        <v>600</v>
      </c>
      <c r="L270" s="61">
        <v>600</v>
      </c>
      <c r="M270" s="63">
        <v>1500</v>
      </c>
      <c r="N270" s="63">
        <v>1000</v>
      </c>
      <c r="O270" s="63"/>
      <c r="P270" s="63"/>
      <c r="Q270" s="41">
        <f t="shared" si="32"/>
        <v>1000</v>
      </c>
    </row>
    <row r="271" spans="1:17" ht="12" hidden="1">
      <c r="A271" s="35"/>
      <c r="B271" s="35"/>
      <c r="C271" s="36">
        <v>4430</v>
      </c>
      <c r="D271" s="37" t="s">
        <v>29</v>
      </c>
      <c r="E271" s="89">
        <v>9600</v>
      </c>
      <c r="F271" s="20">
        <v>9600</v>
      </c>
      <c r="G271" s="1">
        <v>9900</v>
      </c>
      <c r="H271" s="63">
        <v>9800</v>
      </c>
      <c r="I271" s="63"/>
      <c r="J271" s="63">
        <v>9800</v>
      </c>
      <c r="K271" s="63">
        <v>8900</v>
      </c>
      <c r="L271" s="61">
        <v>8900</v>
      </c>
      <c r="M271" s="63">
        <v>9600</v>
      </c>
      <c r="N271" s="63">
        <v>7100</v>
      </c>
      <c r="O271" s="63"/>
      <c r="P271" s="63"/>
      <c r="Q271" s="41">
        <f t="shared" si="32"/>
        <v>7100</v>
      </c>
    </row>
    <row r="272" spans="1:17" ht="24" hidden="1">
      <c r="A272" s="35"/>
      <c r="B272" s="35"/>
      <c r="C272" s="36">
        <v>4440</v>
      </c>
      <c r="D272" s="37" t="s">
        <v>30</v>
      </c>
      <c r="E272" s="89">
        <v>25700</v>
      </c>
      <c r="F272" s="20">
        <v>28563</v>
      </c>
      <c r="G272" s="1">
        <v>29200</v>
      </c>
      <c r="H272" s="63">
        <v>29500</v>
      </c>
      <c r="I272" s="63"/>
      <c r="J272" s="63">
        <v>29500</v>
      </c>
      <c r="K272" s="63">
        <v>29500</v>
      </c>
      <c r="L272" s="61">
        <v>29500</v>
      </c>
      <c r="M272" s="63">
        <v>33000</v>
      </c>
      <c r="N272" s="63">
        <v>33370</v>
      </c>
      <c r="O272" s="63"/>
      <c r="P272" s="63"/>
      <c r="Q272" s="41">
        <f t="shared" si="32"/>
        <v>33370</v>
      </c>
    </row>
    <row r="273" spans="1:17" ht="12" hidden="1">
      <c r="A273" s="35"/>
      <c r="B273" s="35"/>
      <c r="C273" s="36">
        <v>4480</v>
      </c>
      <c r="D273" s="37" t="s">
        <v>42</v>
      </c>
      <c r="E273" s="89">
        <v>3100</v>
      </c>
      <c r="F273" s="20">
        <v>1715</v>
      </c>
      <c r="G273" s="1">
        <v>1800</v>
      </c>
      <c r="H273" s="63">
        <v>1760</v>
      </c>
      <c r="I273" s="63"/>
      <c r="J273" s="63">
        <v>1760</v>
      </c>
      <c r="K273" s="63">
        <v>160</v>
      </c>
      <c r="L273" s="61">
        <v>160</v>
      </c>
      <c r="M273" s="63">
        <v>1800</v>
      </c>
      <c r="N273" s="63">
        <v>300</v>
      </c>
      <c r="O273" s="63"/>
      <c r="P273" s="63"/>
      <c r="Q273" s="41">
        <f t="shared" si="32"/>
        <v>300</v>
      </c>
    </row>
    <row r="274" spans="1:17" ht="36" hidden="1">
      <c r="A274" s="35"/>
      <c r="B274" s="35"/>
      <c r="C274" s="36">
        <v>4700</v>
      </c>
      <c r="D274" s="37" t="s">
        <v>31</v>
      </c>
      <c r="E274" s="89">
        <v>1200</v>
      </c>
      <c r="F274" s="20">
        <v>3200</v>
      </c>
      <c r="G274" s="1">
        <v>5000</v>
      </c>
      <c r="H274" s="63">
        <v>3300</v>
      </c>
      <c r="I274" s="63"/>
      <c r="J274" s="63">
        <v>3300</v>
      </c>
      <c r="K274" s="63">
        <v>3300</v>
      </c>
      <c r="L274" s="61">
        <v>3300</v>
      </c>
      <c r="M274" s="63">
        <v>5000</v>
      </c>
      <c r="N274" s="63">
        <v>3400</v>
      </c>
      <c r="O274" s="63"/>
      <c r="P274" s="63"/>
      <c r="Q274" s="41">
        <f t="shared" si="32"/>
        <v>3400</v>
      </c>
    </row>
    <row r="275" spans="1:17" ht="48" hidden="1">
      <c r="A275" s="35"/>
      <c r="B275" s="35"/>
      <c r="C275" s="36">
        <v>4740</v>
      </c>
      <c r="D275" s="37" t="s">
        <v>52</v>
      </c>
      <c r="E275" s="89">
        <v>1300</v>
      </c>
      <c r="F275" s="20">
        <v>1300</v>
      </c>
      <c r="G275" s="1">
        <v>2000</v>
      </c>
      <c r="H275" s="63">
        <v>1330</v>
      </c>
      <c r="I275" s="63"/>
      <c r="J275" s="63">
        <v>1330</v>
      </c>
      <c r="K275" s="63">
        <v>1330</v>
      </c>
      <c r="L275" s="61">
        <v>1330</v>
      </c>
      <c r="M275" s="63">
        <v>2000</v>
      </c>
      <c r="N275" s="63">
        <v>1400</v>
      </c>
      <c r="O275" s="63"/>
      <c r="P275" s="63"/>
      <c r="Q275" s="41">
        <f t="shared" si="32"/>
        <v>1400</v>
      </c>
    </row>
    <row r="276" spans="1:17" ht="36" hidden="1">
      <c r="A276" s="35"/>
      <c r="B276" s="35"/>
      <c r="C276" s="36">
        <v>4750</v>
      </c>
      <c r="D276" s="37" t="s">
        <v>74</v>
      </c>
      <c r="E276" s="89">
        <v>200</v>
      </c>
      <c r="F276" s="20">
        <v>700</v>
      </c>
      <c r="G276" s="1">
        <v>2000</v>
      </c>
      <c r="H276" s="63">
        <v>720</v>
      </c>
      <c r="I276" s="63"/>
      <c r="J276" s="63">
        <v>720</v>
      </c>
      <c r="K276" s="63">
        <v>720</v>
      </c>
      <c r="L276" s="61">
        <v>720</v>
      </c>
      <c r="M276" s="63">
        <v>2000</v>
      </c>
      <c r="N276" s="63">
        <v>1640</v>
      </c>
      <c r="O276" s="63"/>
      <c r="P276" s="63"/>
      <c r="Q276" s="41">
        <f t="shared" si="32"/>
        <v>1640</v>
      </c>
    </row>
    <row r="277" spans="1:17" ht="24" hidden="1">
      <c r="A277" s="35"/>
      <c r="B277" s="35"/>
      <c r="C277" s="36"/>
      <c r="D277" s="47" t="s">
        <v>90</v>
      </c>
      <c r="E277" s="89"/>
      <c r="F277" s="20"/>
      <c r="G277" s="1"/>
      <c r="H277" s="63"/>
      <c r="I277" s="63"/>
      <c r="J277" s="63">
        <f>SUM(J278)</f>
        <v>0</v>
      </c>
      <c r="K277" s="63">
        <f>SUM(K278)</f>
        <v>106699</v>
      </c>
      <c r="L277" s="61">
        <v>0</v>
      </c>
      <c r="M277" s="63">
        <f>SUM(M278)</f>
        <v>0</v>
      </c>
      <c r="N277" s="63">
        <v>208000</v>
      </c>
      <c r="O277" s="63"/>
      <c r="P277" s="63">
        <f>SUM(P278)</f>
        <v>0</v>
      </c>
      <c r="Q277" s="41">
        <f t="shared" si="32"/>
        <v>208000</v>
      </c>
    </row>
    <row r="278" spans="1:17" ht="24" hidden="1">
      <c r="A278" s="17"/>
      <c r="B278" s="17"/>
      <c r="C278" s="36">
        <v>6050</v>
      </c>
      <c r="D278" s="19" t="s">
        <v>107</v>
      </c>
      <c r="E278" s="60">
        <v>0</v>
      </c>
      <c r="F278" s="60">
        <v>12000</v>
      </c>
      <c r="G278" s="93">
        <v>11000</v>
      </c>
      <c r="H278" s="63">
        <v>11000</v>
      </c>
      <c r="I278" s="63"/>
      <c r="J278" s="63"/>
      <c r="K278" s="63">
        <v>106699</v>
      </c>
      <c r="L278" s="61">
        <v>0</v>
      </c>
      <c r="M278" s="63">
        <v>0</v>
      </c>
      <c r="N278" s="63">
        <v>208000</v>
      </c>
      <c r="O278" s="63"/>
      <c r="P278" s="63"/>
      <c r="Q278" s="41">
        <f t="shared" si="32"/>
        <v>208000</v>
      </c>
    </row>
    <row r="279" spans="1:17" ht="12" hidden="1">
      <c r="A279" s="42"/>
      <c r="B279" s="42">
        <v>85203</v>
      </c>
      <c r="C279" s="44"/>
      <c r="D279" s="47" t="s">
        <v>112</v>
      </c>
      <c r="E279" s="43">
        <f>SUM(E280:E302)</f>
        <v>655200</v>
      </c>
      <c r="F279" s="43">
        <f>SUM(F280:F302)</f>
        <v>700324</v>
      </c>
      <c r="G279" s="43">
        <f>SUM(G280:G302)</f>
        <v>677677</v>
      </c>
      <c r="H279" s="43">
        <f>SUM(H280:H302)</f>
        <v>670274</v>
      </c>
      <c r="I279" s="43"/>
      <c r="J279" s="43">
        <f aca="true" t="shared" si="35" ref="J279:P279">SUM(J280:J302)</f>
        <v>697000</v>
      </c>
      <c r="K279" s="43">
        <f t="shared" si="35"/>
        <v>726800</v>
      </c>
      <c r="L279" s="43">
        <f t="shared" si="35"/>
        <v>726800</v>
      </c>
      <c r="M279" s="43">
        <f t="shared" si="35"/>
        <v>792010</v>
      </c>
      <c r="N279" s="43">
        <v>783516</v>
      </c>
      <c r="O279" s="43">
        <f t="shared" si="35"/>
        <v>0</v>
      </c>
      <c r="P279" s="43">
        <f t="shared" si="35"/>
        <v>0</v>
      </c>
      <c r="Q279" s="41">
        <f t="shared" si="32"/>
        <v>783516</v>
      </c>
    </row>
    <row r="280" spans="1:17" ht="24" hidden="1">
      <c r="A280" s="35"/>
      <c r="B280" s="35"/>
      <c r="C280" s="36">
        <v>3020</v>
      </c>
      <c r="D280" s="37" t="s">
        <v>100</v>
      </c>
      <c r="E280" s="20">
        <f>E304+E328</f>
        <v>800</v>
      </c>
      <c r="F280" s="20">
        <f>F304+F328</f>
        <v>800</v>
      </c>
      <c r="G280" s="20">
        <f>G304+G328</f>
        <v>595</v>
      </c>
      <c r="H280" s="20">
        <f>H304+H328</f>
        <v>595</v>
      </c>
      <c r="I280" s="20"/>
      <c r="J280" s="20">
        <v>600</v>
      </c>
      <c r="K280" s="20">
        <v>800</v>
      </c>
      <c r="L280" s="20">
        <f aca="true" t="shared" si="36" ref="L280:M287">L304+L328</f>
        <v>800</v>
      </c>
      <c r="M280" s="20">
        <f t="shared" si="36"/>
        <v>750</v>
      </c>
      <c r="N280" s="20">
        <v>600</v>
      </c>
      <c r="O280" s="20">
        <f aca="true" t="shared" si="37" ref="O280:P287">O304+O328</f>
        <v>0</v>
      </c>
      <c r="P280" s="20">
        <f t="shared" si="37"/>
        <v>0</v>
      </c>
      <c r="Q280" s="41">
        <f aca="true" t="shared" si="38" ref="Q280:Q343">N280+O280-P280</f>
        <v>600</v>
      </c>
    </row>
    <row r="281" spans="1:17" ht="24" hidden="1">
      <c r="A281" s="35"/>
      <c r="B281" s="35"/>
      <c r="C281" s="36">
        <v>4010</v>
      </c>
      <c r="D281" s="37" t="s">
        <v>17</v>
      </c>
      <c r="E281" s="20">
        <f aca="true" t="shared" si="39" ref="E281:H284">E305+E329</f>
        <v>310800</v>
      </c>
      <c r="F281" s="20">
        <f t="shared" si="39"/>
        <v>326340</v>
      </c>
      <c r="G281" s="20">
        <f t="shared" si="39"/>
        <v>366220</v>
      </c>
      <c r="H281" s="20">
        <f t="shared" si="39"/>
        <v>366180</v>
      </c>
      <c r="I281" s="20">
        <v>366180</v>
      </c>
      <c r="J281" s="20">
        <v>366180</v>
      </c>
      <c r="K281" s="20">
        <v>373552</v>
      </c>
      <c r="L281" s="20">
        <f t="shared" si="36"/>
        <v>373552</v>
      </c>
      <c r="M281" s="20">
        <f t="shared" si="36"/>
        <v>398310</v>
      </c>
      <c r="N281" s="20">
        <v>411443</v>
      </c>
      <c r="O281" s="20">
        <f t="shared" si="37"/>
        <v>0</v>
      </c>
      <c r="P281" s="20">
        <f t="shared" si="37"/>
        <v>0</v>
      </c>
      <c r="Q281" s="41">
        <f t="shared" si="38"/>
        <v>411443</v>
      </c>
    </row>
    <row r="282" spans="1:17" ht="24" hidden="1">
      <c r="A282" s="35"/>
      <c r="B282" s="35"/>
      <c r="C282" s="36">
        <v>4040</v>
      </c>
      <c r="D282" s="37" t="s">
        <v>18</v>
      </c>
      <c r="E282" s="20">
        <f t="shared" si="39"/>
        <v>17100</v>
      </c>
      <c r="F282" s="20">
        <f t="shared" si="39"/>
        <v>17403</v>
      </c>
      <c r="G282" s="20">
        <f t="shared" si="39"/>
        <v>28000</v>
      </c>
      <c r="H282" s="20">
        <f t="shared" si="39"/>
        <v>28385</v>
      </c>
      <c r="I282" s="20"/>
      <c r="J282" s="20">
        <v>28400</v>
      </c>
      <c r="K282" s="20">
        <v>24513</v>
      </c>
      <c r="L282" s="20">
        <f t="shared" si="36"/>
        <v>24513</v>
      </c>
      <c r="M282" s="20">
        <f t="shared" si="36"/>
        <v>31550</v>
      </c>
      <c r="N282" s="20">
        <v>29845</v>
      </c>
      <c r="O282" s="20">
        <f t="shared" si="37"/>
        <v>0</v>
      </c>
      <c r="P282" s="20">
        <f t="shared" si="37"/>
        <v>0</v>
      </c>
      <c r="Q282" s="41">
        <f t="shared" si="38"/>
        <v>29845</v>
      </c>
    </row>
    <row r="283" spans="1:17" ht="24" hidden="1">
      <c r="A283" s="35"/>
      <c r="B283" s="35"/>
      <c r="C283" s="36">
        <v>4110</v>
      </c>
      <c r="D283" s="37" t="s">
        <v>19</v>
      </c>
      <c r="E283" s="20">
        <f t="shared" si="39"/>
        <v>56600</v>
      </c>
      <c r="F283" s="20">
        <f t="shared" si="39"/>
        <v>59350</v>
      </c>
      <c r="G283" s="20">
        <f t="shared" si="39"/>
        <v>63480</v>
      </c>
      <c r="H283" s="20">
        <f t="shared" si="39"/>
        <v>63530</v>
      </c>
      <c r="I283" s="20"/>
      <c r="J283" s="20">
        <v>63530</v>
      </c>
      <c r="K283" s="20">
        <f>K307+K331</f>
        <v>65941</v>
      </c>
      <c r="L283" s="20">
        <f t="shared" si="36"/>
        <v>65941</v>
      </c>
      <c r="M283" s="20">
        <f t="shared" si="36"/>
        <v>67600</v>
      </c>
      <c r="N283" s="20">
        <v>69058</v>
      </c>
      <c r="O283" s="20">
        <f t="shared" si="37"/>
        <v>0</v>
      </c>
      <c r="P283" s="20">
        <f t="shared" si="37"/>
        <v>0</v>
      </c>
      <c r="Q283" s="41">
        <f t="shared" si="38"/>
        <v>69058</v>
      </c>
    </row>
    <row r="284" spans="1:17" ht="12" hidden="1">
      <c r="A284" s="35"/>
      <c r="B284" s="35"/>
      <c r="C284" s="36">
        <v>4120</v>
      </c>
      <c r="D284" s="37" t="s">
        <v>20</v>
      </c>
      <c r="E284" s="20">
        <f t="shared" si="39"/>
        <v>8100</v>
      </c>
      <c r="F284" s="20">
        <f t="shared" si="39"/>
        <v>8480</v>
      </c>
      <c r="G284" s="20">
        <f t="shared" si="39"/>
        <v>8951</v>
      </c>
      <c r="H284" s="20">
        <f t="shared" si="39"/>
        <v>9320</v>
      </c>
      <c r="I284" s="20"/>
      <c r="J284" s="20">
        <v>9320</v>
      </c>
      <c r="K284" s="20">
        <f>K308+K332</f>
        <v>9660</v>
      </c>
      <c r="L284" s="20">
        <f t="shared" si="36"/>
        <v>9660</v>
      </c>
      <c r="M284" s="20">
        <f t="shared" si="36"/>
        <v>10530</v>
      </c>
      <c r="N284" s="20">
        <v>10705</v>
      </c>
      <c r="O284" s="20">
        <f t="shared" si="37"/>
        <v>0</v>
      </c>
      <c r="P284" s="20">
        <f t="shared" si="37"/>
        <v>0</v>
      </c>
      <c r="Q284" s="41">
        <f t="shared" si="38"/>
        <v>10705</v>
      </c>
    </row>
    <row r="285" spans="1:17" ht="12" hidden="1">
      <c r="A285" s="35"/>
      <c r="B285" s="35"/>
      <c r="C285" s="36">
        <v>4170</v>
      </c>
      <c r="D285" s="37" t="s">
        <v>85</v>
      </c>
      <c r="E285" s="20">
        <f>E309</f>
        <v>16800</v>
      </c>
      <c r="F285" s="20">
        <f>F309</f>
        <v>16800</v>
      </c>
      <c r="G285" s="20">
        <f>G309</f>
        <v>8400</v>
      </c>
      <c r="H285" s="20">
        <f>H309</f>
        <v>8400</v>
      </c>
      <c r="I285" s="20"/>
      <c r="J285" s="20">
        <v>8400</v>
      </c>
      <c r="K285" s="20">
        <v>12200</v>
      </c>
      <c r="L285" s="20">
        <f t="shared" si="36"/>
        <v>12200</v>
      </c>
      <c r="M285" s="20">
        <f t="shared" si="36"/>
        <v>8400</v>
      </c>
      <c r="N285" s="20">
        <v>8700</v>
      </c>
      <c r="O285" s="20">
        <f t="shared" si="37"/>
        <v>0</v>
      </c>
      <c r="P285" s="20">
        <f t="shared" si="37"/>
        <v>0</v>
      </c>
      <c r="Q285" s="41">
        <f t="shared" si="38"/>
        <v>8700</v>
      </c>
    </row>
    <row r="286" spans="1:17" ht="24" hidden="1">
      <c r="A286" s="35"/>
      <c r="B286" s="35"/>
      <c r="C286" s="36">
        <v>4210</v>
      </c>
      <c r="D286" s="37" t="s">
        <v>22</v>
      </c>
      <c r="E286" s="20">
        <f aca="true" t="shared" si="40" ref="E286:H287">E310+E334</f>
        <v>133100</v>
      </c>
      <c r="F286" s="20">
        <f t="shared" si="40"/>
        <v>137812</v>
      </c>
      <c r="G286" s="20">
        <f t="shared" si="40"/>
        <v>78471</v>
      </c>
      <c r="H286" s="20">
        <f t="shared" si="40"/>
        <v>78500</v>
      </c>
      <c r="I286" s="20"/>
      <c r="J286" s="20">
        <v>86340</v>
      </c>
      <c r="K286" s="20">
        <v>101204</v>
      </c>
      <c r="L286" s="20">
        <f t="shared" si="36"/>
        <v>101204</v>
      </c>
      <c r="M286" s="20">
        <f t="shared" si="36"/>
        <v>129700</v>
      </c>
      <c r="N286" s="20">
        <v>132464</v>
      </c>
      <c r="O286" s="20">
        <f t="shared" si="37"/>
        <v>0</v>
      </c>
      <c r="P286" s="20">
        <f t="shared" si="37"/>
        <v>0</v>
      </c>
      <c r="Q286" s="41">
        <f t="shared" si="38"/>
        <v>132464</v>
      </c>
    </row>
    <row r="287" spans="1:17" ht="12" hidden="1">
      <c r="A287" s="35"/>
      <c r="B287" s="35"/>
      <c r="C287" s="36">
        <v>4220</v>
      </c>
      <c r="D287" s="37" t="s">
        <v>98</v>
      </c>
      <c r="E287" s="20">
        <f t="shared" si="40"/>
        <v>43400</v>
      </c>
      <c r="F287" s="20">
        <f t="shared" si="40"/>
        <v>43400</v>
      </c>
      <c r="G287" s="20">
        <f t="shared" si="40"/>
        <v>35700</v>
      </c>
      <c r="H287" s="20">
        <f t="shared" si="40"/>
        <v>35700</v>
      </c>
      <c r="I287" s="20"/>
      <c r="J287" s="20">
        <v>21950</v>
      </c>
      <c r="K287" s="20">
        <f>K311+K335</f>
        <v>20750</v>
      </c>
      <c r="L287" s="20">
        <f t="shared" si="36"/>
        <v>20750</v>
      </c>
      <c r="M287" s="20">
        <f t="shared" si="36"/>
        <v>19700</v>
      </c>
      <c r="N287" s="20">
        <v>19800</v>
      </c>
      <c r="O287" s="20">
        <f t="shared" si="37"/>
        <v>0</v>
      </c>
      <c r="P287" s="20">
        <f t="shared" si="37"/>
        <v>0</v>
      </c>
      <c r="Q287" s="41">
        <f t="shared" si="38"/>
        <v>19800</v>
      </c>
    </row>
    <row r="288" spans="1:17" ht="36" hidden="1">
      <c r="A288" s="35"/>
      <c r="B288" s="35"/>
      <c r="C288" s="36">
        <v>4230</v>
      </c>
      <c r="D288" s="37" t="s">
        <v>60</v>
      </c>
      <c r="E288" s="20">
        <f>E312</f>
        <v>200</v>
      </c>
      <c r="F288" s="20">
        <f>F312</f>
        <v>200</v>
      </c>
      <c r="G288" s="20">
        <f>G312</f>
        <v>100</v>
      </c>
      <c r="H288" s="20">
        <f>H312</f>
        <v>100</v>
      </c>
      <c r="I288" s="20"/>
      <c r="J288" s="20">
        <v>100</v>
      </c>
      <c r="K288" s="20">
        <f aca="true" t="shared" si="41" ref="K288:P288">K312</f>
        <v>100</v>
      </c>
      <c r="L288" s="20">
        <f t="shared" si="41"/>
        <v>100</v>
      </c>
      <c r="M288" s="20">
        <f t="shared" si="41"/>
        <v>100</v>
      </c>
      <c r="N288" s="20">
        <v>0</v>
      </c>
      <c r="O288" s="20">
        <f t="shared" si="41"/>
        <v>0</v>
      </c>
      <c r="P288" s="20">
        <f t="shared" si="41"/>
        <v>0</v>
      </c>
      <c r="Q288" s="41">
        <f t="shared" si="38"/>
        <v>0</v>
      </c>
    </row>
    <row r="289" spans="1:17" ht="12" hidden="1">
      <c r="A289" s="35"/>
      <c r="B289" s="35"/>
      <c r="C289" s="36">
        <v>4260</v>
      </c>
      <c r="D289" s="37" t="s">
        <v>23</v>
      </c>
      <c r="E289" s="20">
        <f>E313+E336</f>
        <v>15000</v>
      </c>
      <c r="F289" s="20">
        <f>F313+F336</f>
        <v>15000</v>
      </c>
      <c r="G289" s="20">
        <f>G313+G336</f>
        <v>11100</v>
      </c>
      <c r="H289" s="20">
        <f>H313+H336</f>
        <v>11100</v>
      </c>
      <c r="I289" s="20"/>
      <c r="J289" s="20">
        <v>11100</v>
      </c>
      <c r="K289" s="20">
        <f>K313+K336</f>
        <v>11100</v>
      </c>
      <c r="L289" s="20">
        <f aca="true" t="shared" si="42" ref="L289:M292">L313+L336</f>
        <v>11100</v>
      </c>
      <c r="M289" s="20">
        <f t="shared" si="42"/>
        <v>11900</v>
      </c>
      <c r="N289" s="20">
        <v>11400</v>
      </c>
      <c r="O289" s="20">
        <f aca="true" t="shared" si="43" ref="O289:P292">O313+O336</f>
        <v>0</v>
      </c>
      <c r="P289" s="20">
        <f t="shared" si="43"/>
        <v>0</v>
      </c>
      <c r="Q289" s="41">
        <f t="shared" si="38"/>
        <v>11400</v>
      </c>
    </row>
    <row r="290" spans="1:17" ht="12" hidden="1">
      <c r="A290" s="35"/>
      <c r="B290" s="35"/>
      <c r="C290" s="36">
        <v>4270</v>
      </c>
      <c r="D290" s="37" t="s">
        <v>24</v>
      </c>
      <c r="E290" s="20">
        <f aca="true" t="shared" si="44" ref="E290:F292">E314+E337</f>
        <v>7700</v>
      </c>
      <c r="F290" s="20">
        <f t="shared" si="44"/>
        <v>17700</v>
      </c>
      <c r="G290" s="20">
        <f>G314+G336</f>
        <v>10320</v>
      </c>
      <c r="H290" s="20">
        <f>H314+H337</f>
        <v>6220</v>
      </c>
      <c r="I290" s="20"/>
      <c r="J290" s="20">
        <v>6220</v>
      </c>
      <c r="K290" s="20">
        <v>29720</v>
      </c>
      <c r="L290" s="20">
        <f t="shared" si="42"/>
        <v>29720</v>
      </c>
      <c r="M290" s="20">
        <f t="shared" si="42"/>
        <v>7400</v>
      </c>
      <c r="N290" s="20">
        <v>11135</v>
      </c>
      <c r="O290" s="20">
        <f t="shared" si="43"/>
        <v>0</v>
      </c>
      <c r="P290" s="20">
        <f t="shared" si="43"/>
        <v>0</v>
      </c>
      <c r="Q290" s="41">
        <f t="shared" si="38"/>
        <v>11135</v>
      </c>
    </row>
    <row r="291" spans="1:17" ht="12" hidden="1">
      <c r="A291" s="35"/>
      <c r="B291" s="35"/>
      <c r="C291" s="36">
        <v>4280</v>
      </c>
      <c r="D291" s="37" t="s">
        <v>25</v>
      </c>
      <c r="E291" s="20">
        <f t="shared" si="44"/>
        <v>1200</v>
      </c>
      <c r="F291" s="20">
        <f t="shared" si="44"/>
        <v>1200</v>
      </c>
      <c r="G291" s="20">
        <f>G315+G337</f>
        <v>2200</v>
      </c>
      <c r="H291" s="20">
        <f>H315+H338</f>
        <v>1200</v>
      </c>
      <c r="I291" s="20"/>
      <c r="J291" s="20">
        <v>1200</v>
      </c>
      <c r="K291" s="20">
        <f>K315+K338</f>
        <v>1200</v>
      </c>
      <c r="L291" s="20">
        <f t="shared" si="42"/>
        <v>1200</v>
      </c>
      <c r="M291" s="20">
        <f t="shared" si="42"/>
        <v>1200</v>
      </c>
      <c r="N291" s="20">
        <v>1400</v>
      </c>
      <c r="O291" s="20">
        <f t="shared" si="43"/>
        <v>0</v>
      </c>
      <c r="P291" s="20">
        <f t="shared" si="43"/>
        <v>0</v>
      </c>
      <c r="Q291" s="41">
        <f t="shared" si="38"/>
        <v>1400</v>
      </c>
    </row>
    <row r="292" spans="1:17" ht="12" hidden="1">
      <c r="A292" s="35"/>
      <c r="B292" s="35"/>
      <c r="C292" s="36">
        <v>4300</v>
      </c>
      <c r="D292" s="37" t="s">
        <v>14</v>
      </c>
      <c r="E292" s="20">
        <f t="shared" si="44"/>
        <v>16100</v>
      </c>
      <c r="F292" s="20">
        <f t="shared" si="44"/>
        <v>18100</v>
      </c>
      <c r="G292" s="20">
        <f>G316+G338</f>
        <v>11470</v>
      </c>
      <c r="H292" s="20">
        <f>H316+H339</f>
        <v>25194</v>
      </c>
      <c r="I292" s="20"/>
      <c r="J292" s="20">
        <v>59800</v>
      </c>
      <c r="K292" s="20">
        <v>46000</v>
      </c>
      <c r="L292" s="20">
        <f t="shared" si="42"/>
        <v>46000</v>
      </c>
      <c r="M292" s="20">
        <f t="shared" si="42"/>
        <v>65800</v>
      </c>
      <c r="N292" s="20">
        <v>43605</v>
      </c>
      <c r="O292" s="20">
        <f t="shared" si="43"/>
        <v>0</v>
      </c>
      <c r="P292" s="20">
        <f t="shared" si="43"/>
        <v>0</v>
      </c>
      <c r="Q292" s="41">
        <f t="shared" si="38"/>
        <v>43605</v>
      </c>
    </row>
    <row r="293" spans="1:17" ht="36" hidden="1">
      <c r="A293" s="35"/>
      <c r="B293" s="35"/>
      <c r="C293" s="36">
        <v>4360</v>
      </c>
      <c r="D293" s="37" t="s">
        <v>81</v>
      </c>
      <c r="E293" s="20">
        <f>E317</f>
        <v>300</v>
      </c>
      <c r="F293" s="20">
        <f>F317</f>
        <v>300</v>
      </c>
      <c r="G293" s="20">
        <f>G317</f>
        <v>480</v>
      </c>
      <c r="H293" s="20">
        <f>H317</f>
        <v>480</v>
      </c>
      <c r="I293" s="20"/>
      <c r="J293" s="20">
        <v>480</v>
      </c>
      <c r="K293" s="20">
        <f aca="true" t="shared" si="45" ref="K293:P293">K317</f>
        <v>480</v>
      </c>
      <c r="L293" s="20">
        <f t="shared" si="45"/>
        <v>480</v>
      </c>
      <c r="M293" s="20">
        <f t="shared" si="45"/>
        <v>600</v>
      </c>
      <c r="N293" s="20">
        <v>500</v>
      </c>
      <c r="O293" s="20">
        <f t="shared" si="45"/>
        <v>0</v>
      </c>
      <c r="P293" s="20">
        <f t="shared" si="45"/>
        <v>0</v>
      </c>
      <c r="Q293" s="41">
        <f t="shared" si="38"/>
        <v>500</v>
      </c>
    </row>
    <row r="294" spans="1:17" ht="36" hidden="1">
      <c r="A294" s="35"/>
      <c r="B294" s="35"/>
      <c r="C294" s="36">
        <v>4370</v>
      </c>
      <c r="D294" s="37" t="s">
        <v>84</v>
      </c>
      <c r="E294" s="20">
        <f>E318+E340</f>
        <v>4200</v>
      </c>
      <c r="F294" s="20">
        <f>F318+F340</f>
        <v>4200</v>
      </c>
      <c r="G294" s="20">
        <f>G318+G339</f>
        <v>17160</v>
      </c>
      <c r="H294" s="20">
        <f>H318+H340</f>
        <v>4050</v>
      </c>
      <c r="I294" s="20"/>
      <c r="J294" s="20">
        <v>4050</v>
      </c>
      <c r="K294" s="20">
        <v>2750</v>
      </c>
      <c r="L294" s="20">
        <f aca="true" t="shared" si="46" ref="L294:M301">L318+L340</f>
        <v>2750</v>
      </c>
      <c r="M294" s="20">
        <f t="shared" si="46"/>
        <v>4100</v>
      </c>
      <c r="N294" s="20">
        <v>3000</v>
      </c>
      <c r="O294" s="20">
        <f aca="true" t="shared" si="47" ref="O294:P301">O318+O340</f>
        <v>0</v>
      </c>
      <c r="P294" s="20">
        <f t="shared" si="47"/>
        <v>0</v>
      </c>
      <c r="Q294" s="41">
        <f t="shared" si="38"/>
        <v>3000</v>
      </c>
    </row>
    <row r="295" spans="1:17" ht="12" hidden="1">
      <c r="A295" s="35"/>
      <c r="B295" s="35"/>
      <c r="C295" s="36">
        <v>4410</v>
      </c>
      <c r="D295" s="37" t="s">
        <v>28</v>
      </c>
      <c r="E295" s="20">
        <f>E319</f>
        <v>300</v>
      </c>
      <c r="F295" s="20">
        <f>F319</f>
        <v>300</v>
      </c>
      <c r="G295" s="20">
        <f>G319</f>
        <v>300</v>
      </c>
      <c r="H295" s="20">
        <f>H319</f>
        <v>300</v>
      </c>
      <c r="I295" s="20"/>
      <c r="J295" s="20">
        <v>300</v>
      </c>
      <c r="K295" s="20">
        <v>300</v>
      </c>
      <c r="L295" s="20">
        <f t="shared" si="46"/>
        <v>300</v>
      </c>
      <c r="M295" s="20">
        <f t="shared" si="46"/>
        <v>700</v>
      </c>
      <c r="N295" s="20">
        <v>400</v>
      </c>
      <c r="O295" s="20">
        <f t="shared" si="47"/>
        <v>0</v>
      </c>
      <c r="P295" s="20">
        <f t="shared" si="47"/>
        <v>0</v>
      </c>
      <c r="Q295" s="41">
        <f t="shared" si="38"/>
        <v>400</v>
      </c>
    </row>
    <row r="296" spans="1:17" ht="12" hidden="1">
      <c r="A296" s="35"/>
      <c r="B296" s="35"/>
      <c r="C296" s="36">
        <v>4430</v>
      </c>
      <c r="D296" s="37" t="s">
        <v>29</v>
      </c>
      <c r="E296" s="20">
        <f>E320+E342</f>
        <v>6300</v>
      </c>
      <c r="F296" s="20">
        <f>F320+F342</f>
        <v>8300</v>
      </c>
      <c r="G296" s="20">
        <f>G320+G342</f>
        <v>8600</v>
      </c>
      <c r="H296" s="20">
        <f>H320+H342</f>
        <v>8400</v>
      </c>
      <c r="I296" s="20"/>
      <c r="J296" s="20">
        <v>8400</v>
      </c>
      <c r="K296" s="20">
        <v>7400</v>
      </c>
      <c r="L296" s="20">
        <f t="shared" si="46"/>
        <v>7400</v>
      </c>
      <c r="M296" s="20">
        <f t="shared" si="46"/>
        <v>8700</v>
      </c>
      <c r="N296" s="20">
        <v>9071</v>
      </c>
      <c r="O296" s="20">
        <f t="shared" si="47"/>
        <v>0</v>
      </c>
      <c r="P296" s="20">
        <f t="shared" si="47"/>
        <v>0</v>
      </c>
      <c r="Q296" s="41">
        <f t="shared" si="38"/>
        <v>9071</v>
      </c>
    </row>
    <row r="297" spans="1:17" ht="24" hidden="1">
      <c r="A297" s="35"/>
      <c r="B297" s="35"/>
      <c r="C297" s="36">
        <v>4440</v>
      </c>
      <c r="D297" s="37" t="s">
        <v>30</v>
      </c>
      <c r="E297" s="20">
        <f>E321+E343</f>
        <v>13300</v>
      </c>
      <c r="F297" s="20">
        <f>F321+F343</f>
        <v>13977</v>
      </c>
      <c r="G297" s="20">
        <f>G321+G340</f>
        <v>9680</v>
      </c>
      <c r="H297" s="20">
        <f>H321+H343</f>
        <v>13920</v>
      </c>
      <c r="I297" s="20"/>
      <c r="J297" s="20">
        <v>13920</v>
      </c>
      <c r="K297" s="20">
        <f>K321+K343</f>
        <v>13920</v>
      </c>
      <c r="L297" s="20">
        <f t="shared" si="46"/>
        <v>13920</v>
      </c>
      <c r="M297" s="20">
        <f t="shared" si="46"/>
        <v>15860</v>
      </c>
      <c r="N297" s="20">
        <v>15980</v>
      </c>
      <c r="O297" s="20">
        <f t="shared" si="47"/>
        <v>0</v>
      </c>
      <c r="P297" s="20">
        <f t="shared" si="47"/>
        <v>0</v>
      </c>
      <c r="Q297" s="41">
        <f t="shared" si="38"/>
        <v>15980</v>
      </c>
    </row>
    <row r="298" spans="1:17" ht="12" hidden="1">
      <c r="A298" s="35"/>
      <c r="B298" s="35"/>
      <c r="C298" s="36">
        <v>4480</v>
      </c>
      <c r="D298" s="37" t="s">
        <v>42</v>
      </c>
      <c r="E298" s="20">
        <f>E322+E344</f>
        <v>1600</v>
      </c>
      <c r="F298" s="20">
        <f>F322+F344</f>
        <v>4527</v>
      </c>
      <c r="G298" s="20">
        <f>G322+G342</f>
        <v>7000</v>
      </c>
      <c r="H298" s="20">
        <f>H322+H344</f>
        <v>4600</v>
      </c>
      <c r="I298" s="20"/>
      <c r="J298" s="20">
        <v>4600</v>
      </c>
      <c r="K298" s="20">
        <f>K322+K344</f>
        <v>1200</v>
      </c>
      <c r="L298" s="20">
        <f t="shared" si="46"/>
        <v>1200</v>
      </c>
      <c r="M298" s="20">
        <f t="shared" si="46"/>
        <v>2700</v>
      </c>
      <c r="N298" s="20">
        <v>1200</v>
      </c>
      <c r="O298" s="20">
        <f t="shared" si="47"/>
        <v>0</v>
      </c>
      <c r="P298" s="20">
        <f t="shared" si="47"/>
        <v>0</v>
      </c>
      <c r="Q298" s="41">
        <f t="shared" si="38"/>
        <v>1200</v>
      </c>
    </row>
    <row r="299" spans="1:17" ht="24" hidden="1">
      <c r="A299" s="17"/>
      <c r="B299" s="17"/>
      <c r="C299" s="36">
        <v>4520</v>
      </c>
      <c r="D299" s="37" t="s">
        <v>113</v>
      </c>
      <c r="E299" s="81"/>
      <c r="F299" s="20">
        <f>F323+F345</f>
        <v>771</v>
      </c>
      <c r="G299" s="20">
        <f>G323+G343</f>
        <v>7450</v>
      </c>
      <c r="H299" s="20">
        <f>H323+H345</f>
        <v>1800</v>
      </c>
      <c r="I299" s="20"/>
      <c r="J299" s="20">
        <v>710</v>
      </c>
      <c r="K299" s="20">
        <f>K323+K345</f>
        <v>710</v>
      </c>
      <c r="L299" s="20">
        <f t="shared" si="46"/>
        <v>710</v>
      </c>
      <c r="M299" s="20">
        <f t="shared" si="46"/>
        <v>710</v>
      </c>
      <c r="N299" s="20">
        <v>710</v>
      </c>
      <c r="O299" s="20">
        <f t="shared" si="47"/>
        <v>0</v>
      </c>
      <c r="P299" s="20">
        <f t="shared" si="47"/>
        <v>0</v>
      </c>
      <c r="Q299" s="41">
        <f t="shared" si="38"/>
        <v>710</v>
      </c>
    </row>
    <row r="300" spans="1:17" ht="36" hidden="1">
      <c r="A300" s="35"/>
      <c r="B300" s="35"/>
      <c r="C300" s="36">
        <v>4700</v>
      </c>
      <c r="D300" s="37" t="s">
        <v>31</v>
      </c>
      <c r="E300" s="20">
        <f>E324+E346</f>
        <v>1500</v>
      </c>
      <c r="F300" s="20">
        <f>F324+F346</f>
        <v>4064</v>
      </c>
      <c r="G300" s="20">
        <f>G324+G344</f>
        <v>600</v>
      </c>
      <c r="H300" s="20">
        <f>H324+H346</f>
        <v>1000</v>
      </c>
      <c r="I300" s="20"/>
      <c r="J300" s="20">
        <v>100</v>
      </c>
      <c r="K300" s="20">
        <v>2000</v>
      </c>
      <c r="L300" s="20">
        <f t="shared" si="46"/>
        <v>2000</v>
      </c>
      <c r="M300" s="20">
        <f t="shared" si="46"/>
        <v>4000</v>
      </c>
      <c r="N300" s="20">
        <v>1000</v>
      </c>
      <c r="O300" s="20">
        <f t="shared" si="47"/>
        <v>0</v>
      </c>
      <c r="P300" s="20">
        <f t="shared" si="47"/>
        <v>0</v>
      </c>
      <c r="Q300" s="41">
        <f t="shared" si="38"/>
        <v>1000</v>
      </c>
    </row>
    <row r="301" spans="1:17" ht="48" hidden="1">
      <c r="A301" s="35"/>
      <c r="B301" s="35"/>
      <c r="C301" s="36">
        <v>4740</v>
      </c>
      <c r="D301" s="37" t="s">
        <v>52</v>
      </c>
      <c r="E301" s="20">
        <f>E325+E347</f>
        <v>800</v>
      </c>
      <c r="F301" s="20">
        <f>F325+F347</f>
        <v>800</v>
      </c>
      <c r="G301" s="20">
        <f>G325+G345</f>
        <v>1100</v>
      </c>
      <c r="H301" s="20">
        <f>H325+H347</f>
        <v>1000</v>
      </c>
      <c r="I301" s="20"/>
      <c r="J301" s="20">
        <v>1000</v>
      </c>
      <c r="K301" s="20">
        <f>K325+K347</f>
        <v>1000</v>
      </c>
      <c r="L301" s="20">
        <f t="shared" si="46"/>
        <v>1000</v>
      </c>
      <c r="M301" s="20">
        <f t="shared" si="46"/>
        <v>1200</v>
      </c>
      <c r="N301" s="20">
        <v>1000</v>
      </c>
      <c r="O301" s="20">
        <f t="shared" si="47"/>
        <v>0</v>
      </c>
      <c r="P301" s="20">
        <f t="shared" si="47"/>
        <v>0</v>
      </c>
      <c r="Q301" s="41">
        <f t="shared" si="38"/>
        <v>1000</v>
      </c>
    </row>
    <row r="302" spans="1:17" ht="36" hidden="1">
      <c r="A302" s="35"/>
      <c r="B302" s="35"/>
      <c r="C302" s="36">
        <v>4750</v>
      </c>
      <c r="D302" s="37" t="s">
        <v>74</v>
      </c>
      <c r="E302" s="20"/>
      <c r="F302" s="20">
        <v>500</v>
      </c>
      <c r="G302" s="20">
        <f>G325</f>
        <v>300</v>
      </c>
      <c r="H302" s="20">
        <f>H325</f>
        <v>300</v>
      </c>
      <c r="I302" s="20"/>
      <c r="J302" s="20">
        <v>300</v>
      </c>
      <c r="K302" s="20">
        <f>K325</f>
        <v>300</v>
      </c>
      <c r="L302" s="20">
        <f>L326</f>
        <v>300</v>
      </c>
      <c r="M302" s="20">
        <f>M326</f>
        <v>500</v>
      </c>
      <c r="N302" s="20">
        <v>500</v>
      </c>
      <c r="O302" s="20">
        <f>O326</f>
        <v>0</v>
      </c>
      <c r="P302" s="20">
        <f>P326</f>
        <v>0</v>
      </c>
      <c r="Q302" s="41">
        <f t="shared" si="38"/>
        <v>500</v>
      </c>
    </row>
    <row r="303" spans="1:17" ht="24" hidden="1">
      <c r="A303" s="17"/>
      <c r="B303" s="17"/>
      <c r="C303" s="44" t="s">
        <v>77</v>
      </c>
      <c r="D303" s="47" t="s">
        <v>114</v>
      </c>
      <c r="E303" s="43">
        <f>SUM(E304:E326)</f>
        <v>352350</v>
      </c>
      <c r="F303" s="43">
        <f>SUM(F304:F326)</f>
        <v>375260</v>
      </c>
      <c r="G303" s="43">
        <f>SUM(G304:G326)</f>
        <v>360457</v>
      </c>
      <c r="H303" s="43">
        <f>SUM(H304:H326)</f>
        <v>360454</v>
      </c>
      <c r="I303" s="43"/>
      <c r="J303" s="43">
        <f aca="true" t="shared" si="48" ref="J303:P303">SUM(J304:J326)</f>
        <v>375380</v>
      </c>
      <c r="K303" s="43">
        <f t="shared" si="48"/>
        <v>375380</v>
      </c>
      <c r="L303" s="43">
        <f t="shared" si="48"/>
        <v>375380</v>
      </c>
      <c r="M303" s="43">
        <f t="shared" si="48"/>
        <v>406500</v>
      </c>
      <c r="N303" s="43">
        <v>405942</v>
      </c>
      <c r="O303" s="43">
        <f t="shared" si="48"/>
        <v>0</v>
      </c>
      <c r="P303" s="43">
        <f t="shared" si="48"/>
        <v>0</v>
      </c>
      <c r="Q303" s="41">
        <f t="shared" si="38"/>
        <v>405942</v>
      </c>
    </row>
    <row r="304" spans="1:17" ht="24" hidden="1">
      <c r="A304" s="17"/>
      <c r="B304" s="17"/>
      <c r="C304" s="36">
        <v>3020</v>
      </c>
      <c r="D304" s="37" t="s">
        <v>100</v>
      </c>
      <c r="E304" s="83">
        <v>300</v>
      </c>
      <c r="F304" s="83">
        <v>300</v>
      </c>
      <c r="G304" s="1">
        <v>195</v>
      </c>
      <c r="H304" s="1">
        <v>195</v>
      </c>
      <c r="I304" s="1"/>
      <c r="J304" s="1">
        <v>200</v>
      </c>
      <c r="K304" s="1">
        <v>200</v>
      </c>
      <c r="L304" s="1">
        <v>200</v>
      </c>
      <c r="M304" s="1">
        <v>350</v>
      </c>
      <c r="N304" s="1">
        <v>0</v>
      </c>
      <c r="O304" s="1"/>
      <c r="P304" s="1"/>
      <c r="Q304" s="41">
        <f t="shared" si="38"/>
        <v>0</v>
      </c>
    </row>
    <row r="305" spans="1:17" ht="24" hidden="1">
      <c r="A305" s="17"/>
      <c r="B305" s="17"/>
      <c r="C305" s="36">
        <v>4010</v>
      </c>
      <c r="D305" s="37" t="s">
        <v>17</v>
      </c>
      <c r="E305" s="83">
        <v>165000</v>
      </c>
      <c r="F305" s="83">
        <v>173250</v>
      </c>
      <c r="G305" s="1">
        <v>193900</v>
      </c>
      <c r="H305" s="1">
        <v>193860</v>
      </c>
      <c r="I305" s="1"/>
      <c r="J305" s="1">
        <v>193860</v>
      </c>
      <c r="K305" s="1">
        <v>209232</v>
      </c>
      <c r="L305" s="1">
        <v>209232</v>
      </c>
      <c r="M305" s="1">
        <v>210850</v>
      </c>
      <c r="N305" s="1">
        <v>220748</v>
      </c>
      <c r="O305" s="1"/>
      <c r="P305" s="1"/>
      <c r="Q305" s="41">
        <f t="shared" si="38"/>
        <v>220748</v>
      </c>
    </row>
    <row r="306" spans="1:17" ht="24" hidden="1">
      <c r="A306" s="17"/>
      <c r="B306" s="17"/>
      <c r="C306" s="36">
        <v>4040</v>
      </c>
      <c r="D306" s="37" t="s">
        <v>18</v>
      </c>
      <c r="E306" s="20">
        <v>13200</v>
      </c>
      <c r="F306" s="20">
        <v>13503</v>
      </c>
      <c r="G306" s="1">
        <v>14800</v>
      </c>
      <c r="H306" s="1">
        <v>15185</v>
      </c>
      <c r="I306" s="1"/>
      <c r="J306" s="1">
        <v>15200</v>
      </c>
      <c r="K306" s="1">
        <v>11846</v>
      </c>
      <c r="L306" s="1">
        <v>11846</v>
      </c>
      <c r="M306" s="1">
        <v>17800</v>
      </c>
      <c r="N306" s="1">
        <v>17002</v>
      </c>
      <c r="O306" s="1"/>
      <c r="P306" s="1"/>
      <c r="Q306" s="41">
        <f t="shared" si="38"/>
        <v>17002</v>
      </c>
    </row>
    <row r="307" spans="1:17" ht="24" hidden="1">
      <c r="A307" s="17"/>
      <c r="B307" s="17"/>
      <c r="C307" s="36">
        <v>4110</v>
      </c>
      <c r="D307" s="37" t="s">
        <v>19</v>
      </c>
      <c r="E307" s="20">
        <v>31600</v>
      </c>
      <c r="F307" s="20">
        <v>33060</v>
      </c>
      <c r="G307" s="1">
        <v>32830</v>
      </c>
      <c r="H307" s="1">
        <v>32880</v>
      </c>
      <c r="I307" s="1"/>
      <c r="J307" s="1">
        <v>32880</v>
      </c>
      <c r="K307" s="1">
        <v>35291</v>
      </c>
      <c r="L307" s="1">
        <v>35291</v>
      </c>
      <c r="M307" s="1">
        <v>35650</v>
      </c>
      <c r="N307" s="1">
        <v>36343</v>
      </c>
      <c r="O307" s="1"/>
      <c r="P307" s="1"/>
      <c r="Q307" s="41">
        <f t="shared" si="38"/>
        <v>36343</v>
      </c>
    </row>
    <row r="308" spans="1:17" ht="12" hidden="1">
      <c r="A308" s="17"/>
      <c r="B308" s="17"/>
      <c r="C308" s="36">
        <v>4120</v>
      </c>
      <c r="D308" s="37" t="s">
        <v>20</v>
      </c>
      <c r="E308" s="20">
        <v>4400</v>
      </c>
      <c r="F308" s="20">
        <v>4600</v>
      </c>
      <c r="G308" s="1">
        <v>4751</v>
      </c>
      <c r="H308" s="1">
        <v>5120</v>
      </c>
      <c r="I308" s="1"/>
      <c r="J308" s="1">
        <v>5120</v>
      </c>
      <c r="K308" s="1">
        <v>5460</v>
      </c>
      <c r="L308" s="1">
        <v>5460</v>
      </c>
      <c r="M308" s="1">
        <v>5600</v>
      </c>
      <c r="N308" s="1">
        <v>5661</v>
      </c>
      <c r="O308" s="1"/>
      <c r="P308" s="1"/>
      <c r="Q308" s="41">
        <f t="shared" si="38"/>
        <v>5661</v>
      </c>
    </row>
    <row r="309" spans="1:17" ht="12" hidden="1">
      <c r="A309" s="17"/>
      <c r="B309" s="17"/>
      <c r="C309" s="36">
        <v>4170</v>
      </c>
      <c r="D309" s="37" t="s">
        <v>85</v>
      </c>
      <c r="E309" s="20">
        <v>16800</v>
      </c>
      <c r="F309" s="20">
        <v>16800</v>
      </c>
      <c r="G309" s="1">
        <v>8400</v>
      </c>
      <c r="H309" s="1">
        <v>8400</v>
      </c>
      <c r="I309" s="1"/>
      <c r="J309" s="1">
        <v>8400</v>
      </c>
      <c r="K309" s="1">
        <v>4200</v>
      </c>
      <c r="L309" s="1">
        <v>4200</v>
      </c>
      <c r="M309" s="1">
        <v>8400</v>
      </c>
      <c r="N309" s="1">
        <v>8700</v>
      </c>
      <c r="O309" s="1"/>
      <c r="P309" s="1"/>
      <c r="Q309" s="41">
        <f t="shared" si="38"/>
        <v>8700</v>
      </c>
    </row>
    <row r="310" spans="1:17" ht="24" hidden="1">
      <c r="A310" s="17"/>
      <c r="B310" s="17"/>
      <c r="C310" s="36">
        <v>4210</v>
      </c>
      <c r="D310" s="37" t="s">
        <v>22</v>
      </c>
      <c r="E310" s="20">
        <v>67250</v>
      </c>
      <c r="F310" s="20">
        <v>69279</v>
      </c>
      <c r="G310" s="1">
        <v>44871</v>
      </c>
      <c r="H310" s="1">
        <v>44900</v>
      </c>
      <c r="I310" s="1"/>
      <c r="J310" s="1">
        <v>63300</v>
      </c>
      <c r="K310" s="1">
        <v>52031</v>
      </c>
      <c r="L310" s="1">
        <v>52031</v>
      </c>
      <c r="M310" s="1">
        <v>61800</v>
      </c>
      <c r="N310" s="1">
        <v>58974</v>
      </c>
      <c r="O310" s="1"/>
      <c r="P310" s="1"/>
      <c r="Q310" s="41">
        <f t="shared" si="38"/>
        <v>58974</v>
      </c>
    </row>
    <row r="311" spans="1:17" ht="12" hidden="1">
      <c r="A311" s="17"/>
      <c r="B311" s="17"/>
      <c r="C311" s="36">
        <v>4220</v>
      </c>
      <c r="D311" s="37" t="s">
        <v>98</v>
      </c>
      <c r="E311" s="20">
        <v>19400</v>
      </c>
      <c r="F311" s="20">
        <v>19400</v>
      </c>
      <c r="G311" s="1">
        <v>19200</v>
      </c>
      <c r="H311" s="1">
        <v>19200</v>
      </c>
      <c r="I311" s="1"/>
      <c r="J311" s="1">
        <v>19200</v>
      </c>
      <c r="K311" s="1">
        <v>18000</v>
      </c>
      <c r="L311" s="1">
        <v>18000</v>
      </c>
      <c r="M311" s="1">
        <v>19700</v>
      </c>
      <c r="N311" s="1">
        <v>19800</v>
      </c>
      <c r="O311" s="1"/>
      <c r="P311" s="1"/>
      <c r="Q311" s="41">
        <f t="shared" si="38"/>
        <v>19800</v>
      </c>
    </row>
    <row r="312" spans="1:17" ht="36" hidden="1">
      <c r="A312" s="17"/>
      <c r="B312" s="17"/>
      <c r="C312" s="36">
        <v>4230</v>
      </c>
      <c r="D312" s="37" t="s">
        <v>115</v>
      </c>
      <c r="E312" s="20">
        <v>200</v>
      </c>
      <c r="F312" s="20">
        <v>200</v>
      </c>
      <c r="G312" s="1">
        <v>100</v>
      </c>
      <c r="H312" s="1">
        <v>100</v>
      </c>
      <c r="I312" s="1"/>
      <c r="J312" s="1">
        <v>100</v>
      </c>
      <c r="K312" s="1">
        <v>100</v>
      </c>
      <c r="L312" s="1">
        <v>100</v>
      </c>
      <c r="M312" s="1">
        <v>100</v>
      </c>
      <c r="N312" s="1">
        <v>0</v>
      </c>
      <c r="O312" s="1"/>
      <c r="P312" s="1"/>
      <c r="Q312" s="41">
        <f t="shared" si="38"/>
        <v>0</v>
      </c>
    </row>
    <row r="313" spans="1:17" ht="12" hidden="1">
      <c r="A313" s="17"/>
      <c r="B313" s="17"/>
      <c r="C313" s="36">
        <v>4260</v>
      </c>
      <c r="D313" s="37" t="s">
        <v>23</v>
      </c>
      <c r="E313" s="20">
        <v>6000</v>
      </c>
      <c r="F313" s="20">
        <v>6000</v>
      </c>
      <c r="G313" s="1">
        <v>5000</v>
      </c>
      <c r="H313" s="1">
        <v>5000</v>
      </c>
      <c r="I313" s="1"/>
      <c r="J313" s="1">
        <v>5000</v>
      </c>
      <c r="K313" s="1">
        <v>5000</v>
      </c>
      <c r="L313" s="1">
        <v>5000</v>
      </c>
      <c r="M313" s="1">
        <v>5150</v>
      </c>
      <c r="N313" s="1">
        <v>5100</v>
      </c>
      <c r="O313" s="1"/>
      <c r="P313" s="1"/>
      <c r="Q313" s="41">
        <f t="shared" si="38"/>
        <v>5100</v>
      </c>
    </row>
    <row r="314" spans="1:17" ht="12" hidden="1">
      <c r="A314" s="17"/>
      <c r="B314" s="17"/>
      <c r="C314" s="36">
        <v>4270</v>
      </c>
      <c r="D314" s="37" t="s">
        <v>24</v>
      </c>
      <c r="E314" s="20">
        <v>3700</v>
      </c>
      <c r="F314" s="20">
        <v>8700</v>
      </c>
      <c r="G314" s="1">
        <v>4220</v>
      </c>
      <c r="H314" s="1">
        <v>4220</v>
      </c>
      <c r="I314" s="1"/>
      <c r="J314" s="1">
        <v>4220</v>
      </c>
      <c r="K314" s="1">
        <v>4720</v>
      </c>
      <c r="L314" s="1">
        <v>4720</v>
      </c>
      <c r="M314" s="1">
        <v>4400</v>
      </c>
      <c r="N314" s="1">
        <v>6435</v>
      </c>
      <c r="O314" s="1"/>
      <c r="P314" s="1"/>
      <c r="Q314" s="41">
        <f t="shared" si="38"/>
        <v>6435</v>
      </c>
    </row>
    <row r="315" spans="1:17" ht="12" hidden="1">
      <c r="A315" s="17"/>
      <c r="B315" s="17"/>
      <c r="C315" s="36">
        <v>4280</v>
      </c>
      <c r="D315" s="37" t="s">
        <v>25</v>
      </c>
      <c r="E315" s="20">
        <v>200</v>
      </c>
      <c r="F315" s="20">
        <v>200</v>
      </c>
      <c r="G315" s="1">
        <v>200</v>
      </c>
      <c r="H315" s="1">
        <v>200</v>
      </c>
      <c r="I315" s="1"/>
      <c r="J315" s="1">
        <v>200</v>
      </c>
      <c r="K315" s="1">
        <v>200</v>
      </c>
      <c r="L315" s="1">
        <v>200</v>
      </c>
      <c r="M315" s="1">
        <v>200</v>
      </c>
      <c r="N315" s="1">
        <v>400</v>
      </c>
      <c r="O315" s="1"/>
      <c r="P315" s="1"/>
      <c r="Q315" s="41">
        <f t="shared" si="38"/>
        <v>400</v>
      </c>
    </row>
    <row r="316" spans="1:17" ht="12" hidden="1">
      <c r="A316" s="17"/>
      <c r="B316" s="17"/>
      <c r="C316" s="36">
        <v>4300</v>
      </c>
      <c r="D316" s="37" t="s">
        <v>14</v>
      </c>
      <c r="E316" s="20">
        <v>7400</v>
      </c>
      <c r="F316" s="20">
        <v>9400</v>
      </c>
      <c r="G316" s="1">
        <v>10470</v>
      </c>
      <c r="H316" s="1">
        <v>10194</v>
      </c>
      <c r="I316" s="1"/>
      <c r="J316" s="1">
        <v>7600</v>
      </c>
      <c r="K316" s="1">
        <v>11800</v>
      </c>
      <c r="L316" s="1">
        <v>11800</v>
      </c>
      <c r="M316" s="1">
        <v>13600</v>
      </c>
      <c r="N316" s="1">
        <v>10933</v>
      </c>
      <c r="O316" s="1"/>
      <c r="P316" s="1"/>
      <c r="Q316" s="41">
        <f t="shared" si="38"/>
        <v>10933</v>
      </c>
    </row>
    <row r="317" spans="1:17" ht="36" hidden="1">
      <c r="A317" s="17"/>
      <c r="B317" s="17"/>
      <c r="C317" s="36">
        <v>4360</v>
      </c>
      <c r="D317" s="37" t="s">
        <v>81</v>
      </c>
      <c r="E317" s="83">
        <v>300</v>
      </c>
      <c r="F317" s="83">
        <v>300</v>
      </c>
      <c r="G317" s="1">
        <v>480</v>
      </c>
      <c r="H317" s="1">
        <v>480</v>
      </c>
      <c r="I317" s="1"/>
      <c r="J317" s="1">
        <v>480</v>
      </c>
      <c r="K317" s="1">
        <v>480</v>
      </c>
      <c r="L317" s="1">
        <v>480</v>
      </c>
      <c r="M317" s="1">
        <v>600</v>
      </c>
      <c r="N317" s="1">
        <v>500</v>
      </c>
      <c r="O317" s="1"/>
      <c r="P317" s="1"/>
      <c r="Q317" s="41">
        <f t="shared" si="38"/>
        <v>500</v>
      </c>
    </row>
    <row r="318" spans="1:17" ht="36" hidden="1">
      <c r="A318" s="17"/>
      <c r="B318" s="17"/>
      <c r="C318" s="36">
        <v>4370</v>
      </c>
      <c r="D318" s="37" t="s">
        <v>84</v>
      </c>
      <c r="E318" s="83">
        <v>1700</v>
      </c>
      <c r="F318" s="83">
        <v>1700</v>
      </c>
      <c r="G318" s="1">
        <v>2160</v>
      </c>
      <c r="H318" s="1">
        <v>1750</v>
      </c>
      <c r="I318" s="1"/>
      <c r="J318" s="1">
        <v>1750</v>
      </c>
      <c r="K318" s="1">
        <v>1750</v>
      </c>
      <c r="L318" s="1">
        <v>1750</v>
      </c>
      <c r="M318" s="1">
        <v>1800</v>
      </c>
      <c r="N318" s="1">
        <v>1600</v>
      </c>
      <c r="O318" s="1"/>
      <c r="P318" s="1"/>
      <c r="Q318" s="41">
        <f t="shared" si="38"/>
        <v>1600</v>
      </c>
    </row>
    <row r="319" spans="1:17" ht="12" hidden="1">
      <c r="A319" s="17"/>
      <c r="B319" s="17"/>
      <c r="C319" s="36">
        <v>4410</v>
      </c>
      <c r="D319" s="37" t="s">
        <v>28</v>
      </c>
      <c r="E319" s="20">
        <v>300</v>
      </c>
      <c r="F319" s="20">
        <v>300</v>
      </c>
      <c r="G319" s="1">
        <v>300</v>
      </c>
      <c r="H319" s="1">
        <v>300</v>
      </c>
      <c r="I319" s="1"/>
      <c r="J319" s="1">
        <v>300</v>
      </c>
      <c r="K319" s="1">
        <v>0</v>
      </c>
      <c r="L319" s="1">
        <v>0</v>
      </c>
      <c r="M319" s="1">
        <v>300</v>
      </c>
      <c r="N319" s="1">
        <v>0</v>
      </c>
      <c r="O319" s="1"/>
      <c r="P319" s="1"/>
      <c r="Q319" s="41">
        <f t="shared" si="38"/>
        <v>0</v>
      </c>
    </row>
    <row r="320" spans="1:17" ht="12" hidden="1">
      <c r="A320" s="17"/>
      <c r="B320" s="17"/>
      <c r="C320" s="36">
        <v>4430</v>
      </c>
      <c r="D320" s="37" t="s">
        <v>29</v>
      </c>
      <c r="E320" s="20">
        <v>5300</v>
      </c>
      <c r="F320" s="20">
        <v>5300</v>
      </c>
      <c r="G320" s="1">
        <v>5600</v>
      </c>
      <c r="H320" s="1">
        <v>5400</v>
      </c>
      <c r="I320" s="1"/>
      <c r="J320" s="1">
        <v>5400</v>
      </c>
      <c r="K320" s="1">
        <v>5400</v>
      </c>
      <c r="L320" s="1">
        <v>5400</v>
      </c>
      <c r="M320" s="1">
        <v>5700</v>
      </c>
      <c r="N320" s="1">
        <v>3886</v>
      </c>
      <c r="O320" s="1"/>
      <c r="P320" s="1"/>
      <c r="Q320" s="41">
        <f t="shared" si="38"/>
        <v>3886</v>
      </c>
    </row>
    <row r="321" spans="1:17" ht="24" hidden="1">
      <c r="A321" s="17"/>
      <c r="B321" s="17"/>
      <c r="C321" s="36">
        <v>4440</v>
      </c>
      <c r="D321" s="37" t="s">
        <v>30</v>
      </c>
      <c r="E321" s="20">
        <v>7000</v>
      </c>
      <c r="F321" s="20">
        <v>7241</v>
      </c>
      <c r="G321" s="1">
        <v>7380</v>
      </c>
      <c r="H321" s="1">
        <v>7470</v>
      </c>
      <c r="I321" s="1"/>
      <c r="J321" s="1">
        <v>7470</v>
      </c>
      <c r="K321" s="1">
        <v>7470</v>
      </c>
      <c r="L321" s="1">
        <v>7470</v>
      </c>
      <c r="M321" s="1">
        <v>8400</v>
      </c>
      <c r="N321" s="1">
        <v>8460</v>
      </c>
      <c r="O321" s="1"/>
      <c r="P321" s="1"/>
      <c r="Q321" s="41">
        <f t="shared" si="38"/>
        <v>8460</v>
      </c>
    </row>
    <row r="322" spans="1:17" ht="12" hidden="1">
      <c r="A322" s="17"/>
      <c r="B322" s="17"/>
      <c r="C322" s="36">
        <v>4480</v>
      </c>
      <c r="D322" s="37" t="s">
        <v>42</v>
      </c>
      <c r="E322" s="20">
        <v>1000</v>
      </c>
      <c r="F322" s="20">
        <v>3927</v>
      </c>
      <c r="G322" s="1">
        <v>4000</v>
      </c>
      <c r="H322" s="1">
        <v>4000</v>
      </c>
      <c r="I322" s="1"/>
      <c r="J322" s="1">
        <v>4000</v>
      </c>
      <c r="K322" s="1">
        <v>600</v>
      </c>
      <c r="L322" s="1">
        <v>600</v>
      </c>
      <c r="M322" s="1">
        <v>2100</v>
      </c>
      <c r="N322" s="1">
        <v>600</v>
      </c>
      <c r="O322" s="1"/>
      <c r="P322" s="1"/>
      <c r="Q322" s="41">
        <f t="shared" si="38"/>
        <v>600</v>
      </c>
    </row>
    <row r="323" spans="1:17" ht="24" hidden="1">
      <c r="A323" s="17"/>
      <c r="B323" s="17"/>
      <c r="C323" s="36">
        <v>4520</v>
      </c>
      <c r="D323" s="37" t="s">
        <v>113</v>
      </c>
      <c r="E323" s="81"/>
      <c r="F323" s="81"/>
      <c r="G323" s="1">
        <v>1000</v>
      </c>
      <c r="H323" s="1">
        <v>1000</v>
      </c>
      <c r="I323" s="1"/>
      <c r="J323" s="1"/>
      <c r="K323" s="1"/>
      <c r="L323" s="1">
        <v>0</v>
      </c>
      <c r="M323" s="1">
        <v>0</v>
      </c>
      <c r="N323" s="1">
        <v>0</v>
      </c>
      <c r="O323" s="1"/>
      <c r="P323" s="1"/>
      <c r="Q323" s="41">
        <f t="shared" si="38"/>
        <v>0</v>
      </c>
    </row>
    <row r="324" spans="1:17" ht="36" hidden="1">
      <c r="A324" s="17"/>
      <c r="B324" s="17"/>
      <c r="C324" s="36">
        <v>4700</v>
      </c>
      <c r="D324" s="37" t="s">
        <v>31</v>
      </c>
      <c r="E324" s="83">
        <v>1000</v>
      </c>
      <c r="F324" s="83">
        <v>1000</v>
      </c>
      <c r="G324" s="1"/>
      <c r="H324" s="1"/>
      <c r="I324" s="1"/>
      <c r="J324" s="1">
        <v>100</v>
      </c>
      <c r="K324" s="1">
        <v>1000</v>
      </c>
      <c r="L324" s="1">
        <v>1000</v>
      </c>
      <c r="M324" s="1">
        <v>3000</v>
      </c>
      <c r="N324" s="1">
        <v>0</v>
      </c>
      <c r="O324" s="1"/>
      <c r="P324" s="1"/>
      <c r="Q324" s="41">
        <f t="shared" si="38"/>
        <v>0</v>
      </c>
    </row>
    <row r="325" spans="1:17" ht="48" hidden="1">
      <c r="A325" s="17"/>
      <c r="B325" s="17"/>
      <c r="C325" s="36">
        <v>4740</v>
      </c>
      <c r="D325" s="37" t="s">
        <v>52</v>
      </c>
      <c r="E325" s="83">
        <v>300</v>
      </c>
      <c r="F325" s="83">
        <v>300</v>
      </c>
      <c r="G325" s="1">
        <v>300</v>
      </c>
      <c r="H325" s="1">
        <v>300</v>
      </c>
      <c r="I325" s="1"/>
      <c r="J325" s="1">
        <v>300</v>
      </c>
      <c r="K325" s="1">
        <v>300</v>
      </c>
      <c r="L325" s="1">
        <v>300</v>
      </c>
      <c r="M325" s="1">
        <v>500</v>
      </c>
      <c r="N325" s="1">
        <v>300</v>
      </c>
      <c r="O325" s="1"/>
      <c r="P325" s="1"/>
      <c r="Q325" s="41">
        <f t="shared" si="38"/>
        <v>300</v>
      </c>
    </row>
    <row r="326" spans="1:17" ht="36" hidden="1">
      <c r="A326" s="17"/>
      <c r="B326" s="17"/>
      <c r="C326" s="36">
        <v>4750</v>
      </c>
      <c r="D326" s="37" t="s">
        <v>74</v>
      </c>
      <c r="E326" s="83"/>
      <c r="F326" s="83">
        <v>500</v>
      </c>
      <c r="G326" s="1">
        <v>300</v>
      </c>
      <c r="H326" s="1">
        <v>300</v>
      </c>
      <c r="I326" s="1"/>
      <c r="J326" s="1">
        <v>300</v>
      </c>
      <c r="K326" s="1">
        <v>300</v>
      </c>
      <c r="L326" s="1">
        <v>300</v>
      </c>
      <c r="M326" s="1">
        <v>500</v>
      </c>
      <c r="N326" s="1">
        <v>500</v>
      </c>
      <c r="O326" s="1"/>
      <c r="P326" s="1"/>
      <c r="Q326" s="41">
        <f t="shared" si="38"/>
        <v>500</v>
      </c>
    </row>
    <row r="327" spans="1:17" ht="12" hidden="1">
      <c r="A327" s="17"/>
      <c r="B327" s="17"/>
      <c r="C327" s="66"/>
      <c r="D327" s="47" t="s">
        <v>116</v>
      </c>
      <c r="E327" s="43">
        <f>SUM(E328:E348)</f>
        <v>303150</v>
      </c>
      <c r="F327" s="43">
        <f>SUM(F328:F348)</f>
        <v>337364</v>
      </c>
      <c r="G327" s="43">
        <f>SUM(G328:G348)</f>
        <v>310120</v>
      </c>
      <c r="H327" s="43">
        <f>SUM(H328:H348)</f>
        <v>310120</v>
      </c>
      <c r="I327" s="43"/>
      <c r="J327" s="43">
        <f aca="true" t="shared" si="49" ref="J327:P327">SUM(J328:J348)</f>
        <v>321620</v>
      </c>
      <c r="K327" s="43">
        <f t="shared" si="49"/>
        <v>351420</v>
      </c>
      <c r="L327" s="43">
        <f t="shared" si="49"/>
        <v>351420</v>
      </c>
      <c r="M327" s="43">
        <f t="shared" si="49"/>
        <v>385510</v>
      </c>
      <c r="N327" s="43">
        <v>377574</v>
      </c>
      <c r="O327" s="43">
        <f t="shared" si="49"/>
        <v>0</v>
      </c>
      <c r="P327" s="43">
        <f t="shared" si="49"/>
        <v>0</v>
      </c>
      <c r="Q327" s="41">
        <f t="shared" si="38"/>
        <v>377574</v>
      </c>
    </row>
    <row r="328" spans="1:17" ht="24" hidden="1">
      <c r="A328" s="17"/>
      <c r="B328" s="17"/>
      <c r="C328" s="36">
        <v>3020</v>
      </c>
      <c r="D328" s="37" t="s">
        <v>100</v>
      </c>
      <c r="E328" s="81">
        <v>500</v>
      </c>
      <c r="F328" s="81">
        <v>500</v>
      </c>
      <c r="G328" s="1">
        <v>400</v>
      </c>
      <c r="H328" s="1">
        <v>400</v>
      </c>
      <c r="I328" s="1"/>
      <c r="J328" s="1">
        <v>400</v>
      </c>
      <c r="K328" s="1">
        <v>600</v>
      </c>
      <c r="L328" s="1">
        <v>600</v>
      </c>
      <c r="M328" s="1">
        <v>400</v>
      </c>
      <c r="N328" s="1">
        <v>600</v>
      </c>
      <c r="O328" s="1"/>
      <c r="P328" s="1"/>
      <c r="Q328" s="41">
        <f t="shared" si="38"/>
        <v>600</v>
      </c>
    </row>
    <row r="329" spans="1:17" ht="24" hidden="1">
      <c r="A329" s="17"/>
      <c r="B329" s="17"/>
      <c r="C329" s="36">
        <v>4010</v>
      </c>
      <c r="D329" s="37" t="s">
        <v>17</v>
      </c>
      <c r="E329" s="81">
        <v>145800</v>
      </c>
      <c r="F329" s="81">
        <v>153090</v>
      </c>
      <c r="G329" s="1">
        <v>172320</v>
      </c>
      <c r="H329" s="1">
        <v>172320</v>
      </c>
      <c r="I329" s="1"/>
      <c r="J329" s="1">
        <v>172320</v>
      </c>
      <c r="K329" s="1">
        <v>164320</v>
      </c>
      <c r="L329" s="1">
        <v>164320</v>
      </c>
      <c r="M329" s="1">
        <v>187460</v>
      </c>
      <c r="N329" s="1">
        <v>190695</v>
      </c>
      <c r="O329" s="1"/>
      <c r="P329" s="1"/>
      <c r="Q329" s="41">
        <f t="shared" si="38"/>
        <v>190695</v>
      </c>
    </row>
    <row r="330" spans="1:17" ht="24" hidden="1">
      <c r="A330" s="17"/>
      <c r="B330" s="17"/>
      <c r="C330" s="36">
        <v>4040</v>
      </c>
      <c r="D330" s="37" t="s">
        <v>18</v>
      </c>
      <c r="E330" s="81">
        <v>3900</v>
      </c>
      <c r="F330" s="81">
        <v>3900</v>
      </c>
      <c r="G330" s="1">
        <v>13200</v>
      </c>
      <c r="H330" s="1">
        <v>13200</v>
      </c>
      <c r="I330" s="1"/>
      <c r="J330" s="1">
        <v>13200</v>
      </c>
      <c r="K330" s="1">
        <v>12667</v>
      </c>
      <c r="L330" s="1">
        <v>12667</v>
      </c>
      <c r="M330" s="1">
        <v>13750</v>
      </c>
      <c r="N330" s="1">
        <v>12843</v>
      </c>
      <c r="O330" s="1"/>
      <c r="P330" s="1"/>
      <c r="Q330" s="41">
        <f t="shared" si="38"/>
        <v>12843</v>
      </c>
    </row>
    <row r="331" spans="1:17" ht="24" hidden="1">
      <c r="A331" s="17"/>
      <c r="B331" s="17"/>
      <c r="C331" s="36">
        <v>4110</v>
      </c>
      <c r="D331" s="37" t="s">
        <v>19</v>
      </c>
      <c r="E331" s="81">
        <v>25000</v>
      </c>
      <c r="F331" s="81">
        <v>26290</v>
      </c>
      <c r="G331" s="1">
        <v>30650</v>
      </c>
      <c r="H331" s="1">
        <v>30650</v>
      </c>
      <c r="I331" s="1"/>
      <c r="J331" s="1">
        <v>30650</v>
      </c>
      <c r="K331" s="1">
        <v>30650</v>
      </c>
      <c r="L331" s="1">
        <v>30650</v>
      </c>
      <c r="M331" s="1">
        <v>31950</v>
      </c>
      <c r="N331" s="1">
        <v>32715</v>
      </c>
      <c r="O331" s="1"/>
      <c r="P331" s="1"/>
      <c r="Q331" s="41">
        <f t="shared" si="38"/>
        <v>32715</v>
      </c>
    </row>
    <row r="332" spans="1:17" ht="12" hidden="1">
      <c r="A332" s="17"/>
      <c r="B332" s="17"/>
      <c r="C332" s="36">
        <v>4120</v>
      </c>
      <c r="D332" s="37" t="s">
        <v>20</v>
      </c>
      <c r="E332" s="81">
        <v>3700</v>
      </c>
      <c r="F332" s="81">
        <v>3880</v>
      </c>
      <c r="G332" s="1">
        <v>4200</v>
      </c>
      <c r="H332" s="1">
        <v>4200</v>
      </c>
      <c r="I332" s="1"/>
      <c r="J332" s="1">
        <v>4200</v>
      </c>
      <c r="K332" s="1">
        <v>4200</v>
      </c>
      <c r="L332" s="1">
        <v>4200</v>
      </c>
      <c r="M332" s="1">
        <v>4930</v>
      </c>
      <c r="N332" s="1">
        <v>5044</v>
      </c>
      <c r="O332" s="1"/>
      <c r="P332" s="1"/>
      <c r="Q332" s="41">
        <f t="shared" si="38"/>
        <v>5044</v>
      </c>
    </row>
    <row r="333" spans="1:17" ht="12" hidden="1">
      <c r="A333" s="17"/>
      <c r="B333" s="17"/>
      <c r="C333" s="36">
        <v>4170</v>
      </c>
      <c r="D333" s="37" t="s">
        <v>85</v>
      </c>
      <c r="E333" s="81"/>
      <c r="F333" s="81"/>
      <c r="G333" s="1"/>
      <c r="H333" s="1"/>
      <c r="I333" s="1"/>
      <c r="J333" s="1">
        <v>0</v>
      </c>
      <c r="K333" s="1">
        <v>8000</v>
      </c>
      <c r="L333" s="1">
        <v>8000</v>
      </c>
      <c r="M333" s="1">
        <v>0</v>
      </c>
      <c r="N333" s="1">
        <v>0</v>
      </c>
      <c r="O333" s="1"/>
      <c r="P333" s="1"/>
      <c r="Q333" s="41">
        <f t="shared" si="38"/>
        <v>0</v>
      </c>
    </row>
    <row r="334" spans="1:17" ht="24" hidden="1">
      <c r="A334" s="17"/>
      <c r="B334" s="17"/>
      <c r="C334" s="36">
        <v>4210</v>
      </c>
      <c r="D334" s="37" t="s">
        <v>22</v>
      </c>
      <c r="E334" s="81">
        <v>65850</v>
      </c>
      <c r="F334" s="81">
        <v>68533</v>
      </c>
      <c r="G334" s="1">
        <v>33600</v>
      </c>
      <c r="H334" s="1">
        <v>33600</v>
      </c>
      <c r="I334" s="1"/>
      <c r="J334" s="1">
        <v>53200</v>
      </c>
      <c r="K334" s="1">
        <v>49173</v>
      </c>
      <c r="L334" s="1">
        <v>49173</v>
      </c>
      <c r="M334" s="1">
        <v>67900</v>
      </c>
      <c r="N334" s="1">
        <v>73490</v>
      </c>
      <c r="O334" s="1"/>
      <c r="P334" s="1"/>
      <c r="Q334" s="41">
        <f t="shared" si="38"/>
        <v>73490</v>
      </c>
    </row>
    <row r="335" spans="1:17" ht="12" hidden="1">
      <c r="A335" s="17"/>
      <c r="B335" s="17"/>
      <c r="C335" s="36">
        <v>4220</v>
      </c>
      <c r="D335" s="37" t="s">
        <v>98</v>
      </c>
      <c r="E335" s="81">
        <v>24000</v>
      </c>
      <c r="F335" s="81">
        <v>24000</v>
      </c>
      <c r="G335" s="1">
        <v>16500</v>
      </c>
      <c r="H335" s="1">
        <v>16500</v>
      </c>
      <c r="I335" s="1"/>
      <c r="J335" s="1">
        <v>16500</v>
      </c>
      <c r="K335" s="1">
        <v>2750</v>
      </c>
      <c r="L335" s="1">
        <v>2750</v>
      </c>
      <c r="M335" s="1">
        <v>0</v>
      </c>
      <c r="N335" s="1">
        <v>0</v>
      </c>
      <c r="O335" s="1"/>
      <c r="P335" s="1"/>
      <c r="Q335" s="41">
        <f t="shared" si="38"/>
        <v>0</v>
      </c>
    </row>
    <row r="336" spans="1:17" ht="12" hidden="1">
      <c r="A336" s="17"/>
      <c r="B336" s="17"/>
      <c r="C336" s="36">
        <v>4260</v>
      </c>
      <c r="D336" s="37" t="s">
        <v>23</v>
      </c>
      <c r="E336" s="81">
        <v>9000</v>
      </c>
      <c r="F336" s="81">
        <v>9000</v>
      </c>
      <c r="G336" s="1">
        <v>6100</v>
      </c>
      <c r="H336" s="1">
        <v>6100</v>
      </c>
      <c r="I336" s="1"/>
      <c r="J336" s="1">
        <v>6100</v>
      </c>
      <c r="K336" s="1">
        <v>6100</v>
      </c>
      <c r="L336" s="1">
        <v>6100</v>
      </c>
      <c r="M336" s="1">
        <v>6750</v>
      </c>
      <c r="N336" s="1">
        <v>6300</v>
      </c>
      <c r="O336" s="1"/>
      <c r="P336" s="1"/>
      <c r="Q336" s="41">
        <f t="shared" si="38"/>
        <v>6300</v>
      </c>
    </row>
    <row r="337" spans="1:17" ht="12" hidden="1">
      <c r="A337" s="17"/>
      <c r="B337" s="17"/>
      <c r="C337" s="36">
        <v>4270</v>
      </c>
      <c r="D337" s="37" t="s">
        <v>24</v>
      </c>
      <c r="E337" s="81">
        <v>4000</v>
      </c>
      <c r="F337" s="81">
        <v>9000</v>
      </c>
      <c r="G337" s="1">
        <v>2000</v>
      </c>
      <c r="H337" s="1">
        <v>2000</v>
      </c>
      <c r="I337" s="1"/>
      <c r="J337" s="1">
        <v>2000</v>
      </c>
      <c r="K337" s="1">
        <v>25000</v>
      </c>
      <c r="L337" s="1">
        <v>25000</v>
      </c>
      <c r="M337" s="1">
        <v>3000</v>
      </c>
      <c r="N337" s="1">
        <v>4700</v>
      </c>
      <c r="O337" s="1"/>
      <c r="P337" s="1"/>
      <c r="Q337" s="41">
        <f t="shared" si="38"/>
        <v>4700</v>
      </c>
    </row>
    <row r="338" spans="1:17" ht="12" hidden="1">
      <c r="A338" s="17"/>
      <c r="B338" s="17"/>
      <c r="C338" s="36">
        <v>4280</v>
      </c>
      <c r="D338" s="37" t="s">
        <v>117</v>
      </c>
      <c r="E338" s="81">
        <v>1000</v>
      </c>
      <c r="F338" s="81">
        <v>1000</v>
      </c>
      <c r="G338" s="1">
        <v>1000</v>
      </c>
      <c r="H338" s="1">
        <v>1000</v>
      </c>
      <c r="I338" s="1"/>
      <c r="J338" s="1">
        <v>1000</v>
      </c>
      <c r="K338" s="1">
        <v>1000</v>
      </c>
      <c r="L338" s="1">
        <v>1000</v>
      </c>
      <c r="M338" s="1">
        <v>1000</v>
      </c>
      <c r="N338" s="1">
        <v>1000</v>
      </c>
      <c r="O338" s="1"/>
      <c r="P338" s="1"/>
      <c r="Q338" s="41">
        <f t="shared" si="38"/>
        <v>1000</v>
      </c>
    </row>
    <row r="339" spans="1:17" ht="12" hidden="1">
      <c r="A339" s="17"/>
      <c r="B339" s="17"/>
      <c r="C339" s="36">
        <v>4300</v>
      </c>
      <c r="D339" s="37" t="s">
        <v>14</v>
      </c>
      <c r="E339" s="81">
        <v>8700</v>
      </c>
      <c r="F339" s="81">
        <v>8700</v>
      </c>
      <c r="G339" s="1">
        <v>15000</v>
      </c>
      <c r="H339" s="1">
        <v>15000</v>
      </c>
      <c r="I339" s="1"/>
      <c r="J339" s="1">
        <v>8900</v>
      </c>
      <c r="K339" s="1">
        <v>34200</v>
      </c>
      <c r="L339" s="1">
        <v>34200</v>
      </c>
      <c r="M339" s="1">
        <v>52200</v>
      </c>
      <c r="N339" s="1">
        <v>32672</v>
      </c>
      <c r="O339" s="1"/>
      <c r="P339" s="1"/>
      <c r="Q339" s="41">
        <f t="shared" si="38"/>
        <v>32672</v>
      </c>
    </row>
    <row r="340" spans="1:17" ht="36" hidden="1">
      <c r="A340" s="17"/>
      <c r="B340" s="17"/>
      <c r="C340" s="36">
        <v>4370</v>
      </c>
      <c r="D340" s="37" t="s">
        <v>84</v>
      </c>
      <c r="E340" s="81">
        <v>2500</v>
      </c>
      <c r="F340" s="81">
        <v>2500</v>
      </c>
      <c r="G340" s="1">
        <v>2300</v>
      </c>
      <c r="H340" s="1">
        <v>2300</v>
      </c>
      <c r="I340" s="1"/>
      <c r="J340" s="1">
        <v>2300</v>
      </c>
      <c r="K340" s="1">
        <v>1000</v>
      </c>
      <c r="L340" s="1">
        <v>1000</v>
      </c>
      <c r="M340" s="1">
        <v>2300</v>
      </c>
      <c r="N340" s="1">
        <v>1400</v>
      </c>
      <c r="O340" s="1"/>
      <c r="P340" s="1"/>
      <c r="Q340" s="41">
        <f t="shared" si="38"/>
        <v>1400</v>
      </c>
    </row>
    <row r="341" spans="1:17" ht="12" hidden="1">
      <c r="A341" s="17"/>
      <c r="B341" s="17"/>
      <c r="C341" s="36">
        <v>4410</v>
      </c>
      <c r="D341" s="37" t="s">
        <v>28</v>
      </c>
      <c r="E341" s="20">
        <v>300</v>
      </c>
      <c r="F341" s="20">
        <v>300</v>
      </c>
      <c r="G341" s="1">
        <v>300</v>
      </c>
      <c r="H341" s="1">
        <v>300</v>
      </c>
      <c r="I341" s="1"/>
      <c r="J341" s="1">
        <v>0</v>
      </c>
      <c r="K341" s="1">
        <v>300</v>
      </c>
      <c r="L341" s="25">
        <v>300</v>
      </c>
      <c r="M341" s="1">
        <v>400</v>
      </c>
      <c r="N341" s="1">
        <v>400</v>
      </c>
      <c r="O341" s="1"/>
      <c r="P341" s="1"/>
      <c r="Q341" s="41">
        <f t="shared" si="38"/>
        <v>400</v>
      </c>
    </row>
    <row r="342" spans="1:17" ht="12" hidden="1">
      <c r="A342" s="17"/>
      <c r="B342" s="17"/>
      <c r="C342" s="36">
        <v>4430</v>
      </c>
      <c r="D342" s="37" t="s">
        <v>29</v>
      </c>
      <c r="E342" s="81">
        <v>1000</v>
      </c>
      <c r="F342" s="81">
        <v>3000</v>
      </c>
      <c r="G342" s="1">
        <v>3000</v>
      </c>
      <c r="H342" s="1">
        <v>3000</v>
      </c>
      <c r="I342" s="1"/>
      <c r="J342" s="1">
        <v>3000</v>
      </c>
      <c r="K342" s="1">
        <v>2000</v>
      </c>
      <c r="L342" s="1">
        <v>2000</v>
      </c>
      <c r="M342" s="1">
        <v>3000</v>
      </c>
      <c r="N342" s="1">
        <v>5185</v>
      </c>
      <c r="O342" s="1"/>
      <c r="P342" s="1"/>
      <c r="Q342" s="41">
        <f t="shared" si="38"/>
        <v>5185</v>
      </c>
    </row>
    <row r="343" spans="1:17" ht="24" hidden="1">
      <c r="A343" s="17"/>
      <c r="B343" s="17"/>
      <c r="C343" s="36">
        <v>4440</v>
      </c>
      <c r="D343" s="37" t="s">
        <v>30</v>
      </c>
      <c r="E343" s="81">
        <v>6300</v>
      </c>
      <c r="F343" s="81">
        <v>6736</v>
      </c>
      <c r="G343" s="1">
        <v>6450</v>
      </c>
      <c r="H343" s="1">
        <v>6450</v>
      </c>
      <c r="I343" s="1"/>
      <c r="J343" s="1">
        <v>6450</v>
      </c>
      <c r="K343" s="1">
        <v>6450</v>
      </c>
      <c r="L343" s="1">
        <v>6450</v>
      </c>
      <c r="M343" s="1">
        <v>7460</v>
      </c>
      <c r="N343" s="1">
        <v>7520</v>
      </c>
      <c r="O343" s="1"/>
      <c r="P343" s="1"/>
      <c r="Q343" s="41">
        <f t="shared" si="38"/>
        <v>7520</v>
      </c>
    </row>
    <row r="344" spans="1:17" ht="12" hidden="1">
      <c r="A344" s="17"/>
      <c r="B344" s="17"/>
      <c r="C344" s="36">
        <v>4480</v>
      </c>
      <c r="D344" s="37" t="s">
        <v>42</v>
      </c>
      <c r="E344" s="81">
        <v>600</v>
      </c>
      <c r="F344" s="81">
        <v>600</v>
      </c>
      <c r="G344" s="1">
        <v>600</v>
      </c>
      <c r="H344" s="1">
        <v>600</v>
      </c>
      <c r="I344" s="1"/>
      <c r="J344" s="1">
        <v>600</v>
      </c>
      <c r="K344" s="1">
        <v>600</v>
      </c>
      <c r="L344" s="1">
        <v>600</v>
      </c>
      <c r="M344" s="1">
        <v>600</v>
      </c>
      <c r="N344" s="1">
        <v>600</v>
      </c>
      <c r="O344" s="1"/>
      <c r="P344" s="1"/>
      <c r="Q344" s="41">
        <f aca="true" t="shared" si="50" ref="Q344:Q407">N344+O344-P344</f>
        <v>600</v>
      </c>
    </row>
    <row r="345" spans="1:17" ht="24" hidden="1">
      <c r="A345" s="17"/>
      <c r="B345" s="17"/>
      <c r="C345" s="36">
        <v>4520</v>
      </c>
      <c r="D345" s="37" t="s">
        <v>113</v>
      </c>
      <c r="E345" s="81"/>
      <c r="F345" s="81">
        <v>771</v>
      </c>
      <c r="G345" s="1">
        <v>800</v>
      </c>
      <c r="H345" s="1">
        <v>800</v>
      </c>
      <c r="I345" s="1"/>
      <c r="J345" s="1">
        <v>100</v>
      </c>
      <c r="K345" s="1">
        <v>710</v>
      </c>
      <c r="L345" s="1">
        <v>710</v>
      </c>
      <c r="M345" s="1">
        <v>710</v>
      </c>
      <c r="N345" s="1">
        <v>710</v>
      </c>
      <c r="O345" s="1"/>
      <c r="P345" s="1"/>
      <c r="Q345" s="41">
        <f t="shared" si="50"/>
        <v>710</v>
      </c>
    </row>
    <row r="346" spans="1:17" ht="36" hidden="1">
      <c r="A346" s="17"/>
      <c r="B346" s="17"/>
      <c r="C346" s="36">
        <v>4700</v>
      </c>
      <c r="D346" s="37" t="s">
        <v>31</v>
      </c>
      <c r="E346" s="81">
        <v>500</v>
      </c>
      <c r="F346" s="81">
        <v>3064</v>
      </c>
      <c r="G346" s="1">
        <v>1000</v>
      </c>
      <c r="H346" s="1">
        <v>1000</v>
      </c>
      <c r="I346" s="1"/>
      <c r="J346" s="1">
        <v>0</v>
      </c>
      <c r="K346" s="1">
        <v>1000</v>
      </c>
      <c r="L346" s="1">
        <v>1000</v>
      </c>
      <c r="M346" s="1">
        <v>1000</v>
      </c>
      <c r="N346" s="1">
        <v>1000</v>
      </c>
      <c r="O346" s="1"/>
      <c r="P346" s="1"/>
      <c r="Q346" s="41">
        <f t="shared" si="50"/>
        <v>1000</v>
      </c>
    </row>
    <row r="347" spans="1:17" ht="48" hidden="1">
      <c r="A347" s="17"/>
      <c r="B347" s="17"/>
      <c r="C347" s="36">
        <v>4740</v>
      </c>
      <c r="D347" s="37" t="s">
        <v>52</v>
      </c>
      <c r="E347" s="81">
        <v>500</v>
      </c>
      <c r="F347" s="81">
        <v>500</v>
      </c>
      <c r="G347" s="1">
        <v>700</v>
      </c>
      <c r="H347" s="1">
        <v>700</v>
      </c>
      <c r="I347" s="1"/>
      <c r="J347" s="1">
        <v>700</v>
      </c>
      <c r="K347" s="1">
        <v>700</v>
      </c>
      <c r="L347" s="1">
        <v>700</v>
      </c>
      <c r="M347" s="1">
        <v>700</v>
      </c>
      <c r="N347" s="1">
        <v>700</v>
      </c>
      <c r="O347" s="1"/>
      <c r="P347" s="1"/>
      <c r="Q347" s="41">
        <f t="shared" si="50"/>
        <v>700</v>
      </c>
    </row>
    <row r="348" spans="1:17" ht="24" hidden="1">
      <c r="A348" s="35"/>
      <c r="B348" s="35"/>
      <c r="C348" s="36">
        <v>6050</v>
      </c>
      <c r="D348" s="37" t="s">
        <v>107</v>
      </c>
      <c r="E348" s="83"/>
      <c r="F348" s="83">
        <v>12000</v>
      </c>
      <c r="G348" s="61"/>
      <c r="H348" s="86"/>
      <c r="I348" s="86"/>
      <c r="J348" s="86">
        <v>0</v>
      </c>
      <c r="K348" s="86"/>
      <c r="L348" s="86">
        <v>0</v>
      </c>
      <c r="M348" s="86">
        <v>0</v>
      </c>
      <c r="N348" s="86">
        <v>0</v>
      </c>
      <c r="O348" s="86"/>
      <c r="P348" s="86">
        <v>0</v>
      </c>
      <c r="Q348" s="41">
        <f t="shared" si="50"/>
        <v>0</v>
      </c>
    </row>
    <row r="349" spans="1:17" ht="12" hidden="1">
      <c r="A349" s="42"/>
      <c r="B349" s="42">
        <v>85204</v>
      </c>
      <c r="C349" s="44"/>
      <c r="D349" s="47" t="s">
        <v>118</v>
      </c>
      <c r="E349" s="87">
        <f>SUM(E350:E355)</f>
        <v>1792374</v>
      </c>
      <c r="F349" s="87">
        <f>SUM(F350:F355)</f>
        <v>1797420</v>
      </c>
      <c r="G349" s="87">
        <f>SUM(G350:G355)</f>
        <v>2184384</v>
      </c>
      <c r="H349" s="87">
        <f>SUM(H350:H355)</f>
        <v>2184384</v>
      </c>
      <c r="I349" s="87"/>
      <c r="J349" s="87">
        <f aca="true" t="shared" si="51" ref="J349:P349">SUM(J350:J355)</f>
        <v>1848293</v>
      </c>
      <c r="K349" s="87">
        <f t="shared" si="51"/>
        <v>1903436</v>
      </c>
      <c r="L349" s="87">
        <f t="shared" si="51"/>
        <v>1765996</v>
      </c>
      <c r="M349" s="87">
        <f t="shared" si="51"/>
        <v>2329593</v>
      </c>
      <c r="N349" s="87">
        <v>2287853</v>
      </c>
      <c r="O349" s="87">
        <f t="shared" si="51"/>
        <v>0</v>
      </c>
      <c r="P349" s="87">
        <f t="shared" si="51"/>
        <v>0</v>
      </c>
      <c r="Q349" s="41">
        <f t="shared" si="50"/>
        <v>2287853</v>
      </c>
    </row>
    <row r="350" spans="1:17" ht="72" hidden="1">
      <c r="A350" s="35"/>
      <c r="B350" s="35"/>
      <c r="C350" s="36">
        <v>2320</v>
      </c>
      <c r="D350" s="37" t="s">
        <v>96</v>
      </c>
      <c r="E350" s="96">
        <v>77186</v>
      </c>
      <c r="F350" s="96">
        <f>F363</f>
        <v>80232</v>
      </c>
      <c r="G350" s="97">
        <f>G363</f>
        <v>87440</v>
      </c>
      <c r="H350" s="97">
        <f>H363</f>
        <v>87440</v>
      </c>
      <c r="I350" s="97"/>
      <c r="J350" s="97">
        <v>87440</v>
      </c>
      <c r="K350" s="97">
        <v>137440</v>
      </c>
      <c r="L350" s="97"/>
      <c r="M350" s="97">
        <v>127266</v>
      </c>
      <c r="N350" s="1">
        <v>127300</v>
      </c>
      <c r="O350" s="1"/>
      <c r="P350" s="1"/>
      <c r="Q350" s="41">
        <f t="shared" si="50"/>
        <v>127300</v>
      </c>
    </row>
    <row r="351" spans="1:17" ht="12" hidden="1">
      <c r="A351" s="35"/>
      <c r="B351" s="35"/>
      <c r="C351" s="36">
        <v>3110</v>
      </c>
      <c r="D351" s="37" t="s">
        <v>97</v>
      </c>
      <c r="E351" s="98">
        <f>E357</f>
        <v>1543660</v>
      </c>
      <c r="F351" s="98">
        <f>F357</f>
        <v>1543660</v>
      </c>
      <c r="G351" s="98">
        <f>G357</f>
        <v>1863811</v>
      </c>
      <c r="H351" s="98">
        <f>H357</f>
        <v>1863811</v>
      </c>
      <c r="I351" s="98"/>
      <c r="J351" s="98">
        <f>J357</f>
        <v>1579000</v>
      </c>
      <c r="K351" s="98">
        <f>K357</f>
        <v>1579000</v>
      </c>
      <c r="L351" s="98">
        <f aca="true" t="shared" si="52" ref="L351:M355">L357</f>
        <v>1579000</v>
      </c>
      <c r="M351" s="98">
        <f t="shared" si="52"/>
        <v>1945543</v>
      </c>
      <c r="N351" s="21">
        <v>1903773</v>
      </c>
      <c r="O351" s="21"/>
      <c r="P351" s="21"/>
      <c r="Q351" s="41">
        <f t="shared" si="50"/>
        <v>1903773</v>
      </c>
    </row>
    <row r="352" spans="1:17" ht="12" hidden="1">
      <c r="A352" s="35"/>
      <c r="B352" s="35"/>
      <c r="C352" s="36">
        <v>4170</v>
      </c>
      <c r="D352" s="37" t="s">
        <v>21</v>
      </c>
      <c r="E352" s="96">
        <v>144464</v>
      </c>
      <c r="F352" s="96">
        <v>146464</v>
      </c>
      <c r="G352" s="98">
        <f>G358</f>
        <v>198338</v>
      </c>
      <c r="H352" s="98">
        <f>H358</f>
        <v>198338</v>
      </c>
      <c r="I352" s="98"/>
      <c r="J352" s="98">
        <v>156853</v>
      </c>
      <c r="K352" s="98">
        <f>K358</f>
        <v>160806</v>
      </c>
      <c r="L352" s="98">
        <f t="shared" si="52"/>
        <v>160806</v>
      </c>
      <c r="M352" s="98">
        <f t="shared" si="52"/>
        <v>220580</v>
      </c>
      <c r="N352" s="98">
        <v>220580</v>
      </c>
      <c r="O352" s="98"/>
      <c r="P352" s="98"/>
      <c r="Q352" s="41">
        <f t="shared" si="50"/>
        <v>220580</v>
      </c>
    </row>
    <row r="353" spans="1:17" ht="24" hidden="1">
      <c r="A353" s="35"/>
      <c r="B353" s="35"/>
      <c r="C353" s="36">
        <v>4110</v>
      </c>
      <c r="D353" s="37" t="s">
        <v>70</v>
      </c>
      <c r="E353" s="96">
        <f>E359</f>
        <v>23523</v>
      </c>
      <c r="F353" s="96">
        <f aca="true" t="shared" si="53" ref="F353:H354">F359</f>
        <v>23523</v>
      </c>
      <c r="G353" s="98">
        <f t="shared" si="53"/>
        <v>27991</v>
      </c>
      <c r="H353" s="98">
        <f t="shared" si="53"/>
        <v>27991</v>
      </c>
      <c r="I353" s="98"/>
      <c r="J353" s="98">
        <v>21300</v>
      </c>
      <c r="K353" s="98">
        <f>K359</f>
        <v>22354</v>
      </c>
      <c r="L353" s="98">
        <f>L359</f>
        <v>22354</v>
      </c>
      <c r="M353" s="98">
        <f t="shared" si="52"/>
        <v>30901</v>
      </c>
      <c r="N353" s="98">
        <v>30900</v>
      </c>
      <c r="O353" s="98"/>
      <c r="P353" s="98"/>
      <c r="Q353" s="41">
        <f t="shared" si="50"/>
        <v>30900</v>
      </c>
    </row>
    <row r="354" spans="1:17" ht="12" hidden="1">
      <c r="A354" s="35"/>
      <c r="B354" s="35"/>
      <c r="C354" s="36">
        <v>4120</v>
      </c>
      <c r="D354" s="37" t="s">
        <v>20</v>
      </c>
      <c r="E354" s="96">
        <f>E360</f>
        <v>3541</v>
      </c>
      <c r="F354" s="96">
        <f t="shared" si="53"/>
        <v>3541</v>
      </c>
      <c r="G354" s="98">
        <f t="shared" si="53"/>
        <v>4804</v>
      </c>
      <c r="H354" s="98">
        <f t="shared" si="53"/>
        <v>4804</v>
      </c>
      <c r="I354" s="98"/>
      <c r="J354" s="98">
        <v>3700</v>
      </c>
      <c r="K354" s="98">
        <f>K360</f>
        <v>3836</v>
      </c>
      <c r="L354" s="98">
        <f>L360</f>
        <v>3836</v>
      </c>
      <c r="M354" s="98">
        <f t="shared" si="52"/>
        <v>5303</v>
      </c>
      <c r="N354" s="98">
        <v>5300</v>
      </c>
      <c r="O354" s="98"/>
      <c r="P354" s="98"/>
      <c r="Q354" s="41">
        <f t="shared" si="50"/>
        <v>5300</v>
      </c>
    </row>
    <row r="355" spans="1:17" ht="18" customHeight="1" hidden="1">
      <c r="A355" s="35"/>
      <c r="B355" s="35"/>
      <c r="C355" s="36">
        <v>4300</v>
      </c>
      <c r="D355" s="37" t="s">
        <v>14</v>
      </c>
      <c r="E355" s="96">
        <f>E361</f>
        <v>0</v>
      </c>
      <c r="F355" s="96">
        <f>F361</f>
        <v>0</v>
      </c>
      <c r="G355" s="96">
        <f>G361</f>
        <v>2000</v>
      </c>
      <c r="H355" s="96">
        <f>H361</f>
        <v>2000</v>
      </c>
      <c r="I355" s="96"/>
      <c r="J355" s="96">
        <f>J361</f>
        <v>0</v>
      </c>
      <c r="K355" s="96">
        <f>K361</f>
        <v>0</v>
      </c>
      <c r="L355" s="96">
        <f>L361</f>
        <v>0</v>
      </c>
      <c r="M355" s="96">
        <f t="shared" si="52"/>
        <v>0</v>
      </c>
      <c r="N355" s="96">
        <v>0</v>
      </c>
      <c r="O355" s="96">
        <f>O361</f>
        <v>0</v>
      </c>
      <c r="P355" s="96">
        <f>P361</f>
        <v>0</v>
      </c>
      <c r="Q355" s="41">
        <f t="shared" si="50"/>
        <v>0</v>
      </c>
    </row>
    <row r="356" spans="1:17" ht="12" hidden="1">
      <c r="A356" s="42"/>
      <c r="B356" s="42"/>
      <c r="C356" s="44" t="s">
        <v>119</v>
      </c>
      <c r="D356" s="47" t="s">
        <v>120</v>
      </c>
      <c r="E356" s="99">
        <f>SUM(E357:E361)</f>
        <v>1715188</v>
      </c>
      <c r="F356" s="99">
        <f>SUM(F357:F361)</f>
        <v>1717188</v>
      </c>
      <c r="G356" s="99">
        <f>SUM(G357:G361)</f>
        <v>2096944</v>
      </c>
      <c r="H356" s="99">
        <f>SUM(H357:H361)</f>
        <v>2096944</v>
      </c>
      <c r="I356" s="99"/>
      <c r="J356" s="99">
        <f aca="true" t="shared" si="54" ref="J356:P356">SUM(J357:J361)</f>
        <v>1760853</v>
      </c>
      <c r="K356" s="99">
        <f t="shared" si="54"/>
        <v>1765996</v>
      </c>
      <c r="L356" s="99">
        <f t="shared" si="54"/>
        <v>1765996</v>
      </c>
      <c r="M356" s="99">
        <f t="shared" si="54"/>
        <v>2202327</v>
      </c>
      <c r="N356" s="99">
        <v>2160553</v>
      </c>
      <c r="O356" s="99">
        <f t="shared" si="54"/>
        <v>0</v>
      </c>
      <c r="P356" s="99">
        <f t="shared" si="54"/>
        <v>0</v>
      </c>
      <c r="Q356" s="41">
        <f t="shared" si="50"/>
        <v>2160553</v>
      </c>
    </row>
    <row r="357" spans="1:17" ht="12" hidden="1">
      <c r="A357" s="35"/>
      <c r="B357" s="35"/>
      <c r="C357" s="36">
        <v>3110</v>
      </c>
      <c r="D357" s="37" t="s">
        <v>97</v>
      </c>
      <c r="E357" s="20">
        <f>1546300-2640</f>
        <v>1543660</v>
      </c>
      <c r="F357" s="20">
        <f>1546300-2640</f>
        <v>1543660</v>
      </c>
      <c r="G357" s="21">
        <v>1863811</v>
      </c>
      <c r="H357" s="21">
        <v>1863811</v>
      </c>
      <c r="I357" s="21"/>
      <c r="J357" s="21">
        <v>1579000</v>
      </c>
      <c r="K357" s="21">
        <v>1579000</v>
      </c>
      <c r="L357" s="21">
        <v>1579000</v>
      </c>
      <c r="M357" s="21">
        <v>1945543</v>
      </c>
      <c r="N357" s="21">
        <v>1903773</v>
      </c>
      <c r="O357" s="21"/>
      <c r="P357" s="21"/>
      <c r="Q357" s="41">
        <f t="shared" si="50"/>
        <v>1903773</v>
      </c>
    </row>
    <row r="358" spans="1:17" ht="12" hidden="1">
      <c r="A358" s="42"/>
      <c r="B358" s="42"/>
      <c r="C358" s="36">
        <v>4170</v>
      </c>
      <c r="D358" s="37" t="s">
        <v>21</v>
      </c>
      <c r="E358" s="20">
        <v>144464</v>
      </c>
      <c r="F358" s="20">
        <v>146464</v>
      </c>
      <c r="G358" s="21">
        <v>198338</v>
      </c>
      <c r="H358" s="21">
        <v>198338</v>
      </c>
      <c r="I358" s="21"/>
      <c r="J358" s="21">
        <v>156853</v>
      </c>
      <c r="K358" s="21">
        <v>160806</v>
      </c>
      <c r="L358" s="21">
        <v>160806</v>
      </c>
      <c r="M358" s="21">
        <v>220580</v>
      </c>
      <c r="N358" s="21">
        <v>220580</v>
      </c>
      <c r="O358" s="21"/>
      <c r="P358" s="21"/>
      <c r="Q358" s="41">
        <f t="shared" si="50"/>
        <v>220580</v>
      </c>
    </row>
    <row r="359" spans="1:17" ht="24" hidden="1">
      <c r="A359" s="35"/>
      <c r="B359" s="35"/>
      <c r="C359" s="36">
        <v>4110</v>
      </c>
      <c r="D359" s="37" t="s">
        <v>70</v>
      </c>
      <c r="E359" s="20">
        <f>27600-4077</f>
        <v>23523</v>
      </c>
      <c r="F359" s="20">
        <f>27600-4077</f>
        <v>23523</v>
      </c>
      <c r="G359" s="21">
        <v>27991</v>
      </c>
      <c r="H359" s="21">
        <v>27991</v>
      </c>
      <c r="I359" s="21"/>
      <c r="J359" s="21">
        <v>21300</v>
      </c>
      <c r="K359" s="21">
        <v>22354</v>
      </c>
      <c r="L359" s="21">
        <v>22354</v>
      </c>
      <c r="M359" s="21">
        <v>30901</v>
      </c>
      <c r="N359" s="21">
        <v>30900</v>
      </c>
      <c r="O359" s="21"/>
      <c r="P359" s="21"/>
      <c r="Q359" s="41">
        <f t="shared" si="50"/>
        <v>30900</v>
      </c>
    </row>
    <row r="360" spans="1:17" ht="12" hidden="1">
      <c r="A360" s="35"/>
      <c r="B360" s="35"/>
      <c r="C360" s="36">
        <v>4120</v>
      </c>
      <c r="D360" s="37" t="s">
        <v>20</v>
      </c>
      <c r="E360" s="20">
        <f>4150-609</f>
        <v>3541</v>
      </c>
      <c r="F360" s="20">
        <f>4150-609</f>
        <v>3541</v>
      </c>
      <c r="G360" s="21">
        <v>4804</v>
      </c>
      <c r="H360" s="21">
        <v>4804</v>
      </c>
      <c r="I360" s="21"/>
      <c r="J360" s="21">
        <v>3700</v>
      </c>
      <c r="K360" s="21">
        <v>3836</v>
      </c>
      <c r="L360" s="21">
        <v>3836</v>
      </c>
      <c r="M360" s="21">
        <v>5303</v>
      </c>
      <c r="N360" s="21">
        <v>5300</v>
      </c>
      <c r="O360" s="21"/>
      <c r="P360" s="21"/>
      <c r="Q360" s="41">
        <f t="shared" si="50"/>
        <v>5300</v>
      </c>
    </row>
    <row r="361" spans="1:17" ht="18" customHeight="1" hidden="1">
      <c r="A361" s="35"/>
      <c r="B361" s="35"/>
      <c r="C361" s="36">
        <v>4300</v>
      </c>
      <c r="D361" s="37" t="s">
        <v>14</v>
      </c>
      <c r="E361" s="20"/>
      <c r="F361" s="20"/>
      <c r="G361" s="21">
        <v>2000</v>
      </c>
      <c r="H361" s="21">
        <v>2000</v>
      </c>
      <c r="I361" s="21"/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f>N361</f>
        <v>0</v>
      </c>
      <c r="P361" s="21">
        <f>O361</f>
        <v>0</v>
      </c>
      <c r="Q361" s="41">
        <f t="shared" si="50"/>
        <v>0</v>
      </c>
    </row>
    <row r="362" spans="1:17" ht="12" hidden="1">
      <c r="A362" s="35"/>
      <c r="B362" s="35"/>
      <c r="C362" s="44"/>
      <c r="D362" s="47" t="s">
        <v>121</v>
      </c>
      <c r="E362" s="85">
        <f>E363</f>
        <v>77186</v>
      </c>
      <c r="F362" s="85">
        <f>F363</f>
        <v>80232</v>
      </c>
      <c r="G362" s="88">
        <f>G363</f>
        <v>87440</v>
      </c>
      <c r="H362" s="88">
        <f>H363</f>
        <v>87440</v>
      </c>
      <c r="I362" s="88"/>
      <c r="J362" s="88">
        <f aca="true" t="shared" si="55" ref="J362:P362">J363</f>
        <v>87440</v>
      </c>
      <c r="K362" s="88">
        <f t="shared" si="55"/>
        <v>137440</v>
      </c>
      <c r="L362" s="88">
        <f t="shared" si="55"/>
        <v>0</v>
      </c>
      <c r="M362" s="88">
        <f t="shared" si="55"/>
        <v>127266</v>
      </c>
      <c r="N362" s="88">
        <v>127300</v>
      </c>
      <c r="O362" s="88">
        <f t="shared" si="55"/>
        <v>0</v>
      </c>
      <c r="P362" s="88">
        <f t="shared" si="55"/>
        <v>0</v>
      </c>
      <c r="Q362" s="41">
        <f t="shared" si="50"/>
        <v>127300</v>
      </c>
    </row>
    <row r="363" spans="1:17" ht="72" hidden="1">
      <c r="A363" s="35"/>
      <c r="B363" s="35"/>
      <c r="C363" s="50">
        <v>2320</v>
      </c>
      <c r="D363" s="51" t="s">
        <v>96</v>
      </c>
      <c r="E363" s="52">
        <v>77186</v>
      </c>
      <c r="F363" s="52">
        <v>80232</v>
      </c>
      <c r="G363" s="69">
        <v>87440</v>
      </c>
      <c r="H363" s="69">
        <v>87440</v>
      </c>
      <c r="I363" s="69"/>
      <c r="J363" s="69">
        <v>87440</v>
      </c>
      <c r="K363" s="69">
        <v>137440</v>
      </c>
      <c r="L363" s="21"/>
      <c r="M363" s="21">
        <v>127266</v>
      </c>
      <c r="N363" s="21">
        <v>127300</v>
      </c>
      <c r="O363" s="21"/>
      <c r="P363" s="21"/>
      <c r="Q363" s="41">
        <f t="shared" si="50"/>
        <v>127300</v>
      </c>
    </row>
    <row r="364" spans="1:17" ht="24" hidden="1">
      <c r="A364" s="42"/>
      <c r="B364" s="42">
        <v>85218</v>
      </c>
      <c r="C364" s="44"/>
      <c r="D364" s="47" t="s">
        <v>122</v>
      </c>
      <c r="E364" s="43">
        <f>SUM(E365:E388)</f>
        <v>496020</v>
      </c>
      <c r="F364" s="43">
        <f>SUM(F365:F388)</f>
        <v>513570</v>
      </c>
      <c r="G364" s="45">
        <f>SUM(G365:G388)</f>
        <v>553180</v>
      </c>
      <c r="H364" s="45">
        <f>SUM(H365:H388)</f>
        <v>553180</v>
      </c>
      <c r="I364" s="45"/>
      <c r="J364" s="45">
        <f>SUM(J365:J388)</f>
        <v>553071</v>
      </c>
      <c r="K364" s="45">
        <f>SUM(K365:K388)</f>
        <v>544097</v>
      </c>
      <c r="L364" s="45">
        <f>SUM(L365:L389)</f>
        <v>544097</v>
      </c>
      <c r="M364" s="45">
        <f>SUM(M365:M389)</f>
        <v>599820</v>
      </c>
      <c r="N364" s="45">
        <v>626014</v>
      </c>
      <c r="O364" s="45">
        <f>SUM(O365:O389)</f>
        <v>0</v>
      </c>
      <c r="P364" s="45">
        <f>SUM(P365:P389)</f>
        <v>0</v>
      </c>
      <c r="Q364" s="41">
        <f t="shared" si="50"/>
        <v>626014</v>
      </c>
    </row>
    <row r="365" spans="1:17" ht="12" hidden="1">
      <c r="A365" s="35"/>
      <c r="B365" s="35"/>
      <c r="C365" s="36"/>
      <c r="D365" s="37" t="s">
        <v>123</v>
      </c>
      <c r="E365" s="83"/>
      <c r="F365" s="83"/>
      <c r="G365" s="86"/>
      <c r="H365" s="86"/>
      <c r="I365" s="86"/>
      <c r="J365" s="86"/>
      <c r="K365" s="86"/>
      <c r="L365" s="86"/>
      <c r="M365" s="86"/>
      <c r="N365" s="86">
        <v>0</v>
      </c>
      <c r="O365" s="86"/>
      <c r="P365" s="86"/>
      <c r="Q365" s="41">
        <f t="shared" si="50"/>
        <v>0</v>
      </c>
    </row>
    <row r="366" spans="1:17" ht="24" hidden="1">
      <c r="A366" s="35"/>
      <c r="B366" s="35"/>
      <c r="C366" s="36">
        <v>3020</v>
      </c>
      <c r="D366" s="37" t="s">
        <v>47</v>
      </c>
      <c r="E366" s="20">
        <v>1000</v>
      </c>
      <c r="F366" s="20">
        <v>1000</v>
      </c>
      <c r="G366" s="20">
        <v>1000</v>
      </c>
      <c r="H366" s="20">
        <v>1000</v>
      </c>
      <c r="I366" s="20"/>
      <c r="J366" s="20">
        <v>1000</v>
      </c>
      <c r="K366" s="20">
        <v>1000</v>
      </c>
      <c r="L366" s="20">
        <v>1000</v>
      </c>
      <c r="M366" s="20">
        <v>1000</v>
      </c>
      <c r="N366" s="20">
        <v>1000</v>
      </c>
      <c r="O366" s="20"/>
      <c r="P366" s="20"/>
      <c r="Q366" s="41">
        <f t="shared" si="50"/>
        <v>1000</v>
      </c>
    </row>
    <row r="367" spans="1:17" ht="24" hidden="1">
      <c r="A367" s="35"/>
      <c r="B367" s="35"/>
      <c r="C367" s="36">
        <v>4010</v>
      </c>
      <c r="D367" s="37" t="s">
        <v>17</v>
      </c>
      <c r="E367" s="20">
        <v>288600</v>
      </c>
      <c r="F367" s="20">
        <v>303030</v>
      </c>
      <c r="G367" s="20">
        <v>339010</v>
      </c>
      <c r="H367" s="20">
        <v>339010</v>
      </c>
      <c r="I367" s="20">
        <v>339010</v>
      </c>
      <c r="J367" s="20">
        <v>339010</v>
      </c>
      <c r="K367" s="20">
        <v>331420</v>
      </c>
      <c r="L367" s="20">
        <v>331420</v>
      </c>
      <c r="M367" s="20">
        <v>358774</v>
      </c>
      <c r="N367" s="20">
        <v>383252</v>
      </c>
      <c r="O367" s="20"/>
      <c r="P367" s="20"/>
      <c r="Q367" s="41">
        <f t="shared" si="50"/>
        <v>383252</v>
      </c>
    </row>
    <row r="368" spans="1:17" ht="24" hidden="1">
      <c r="A368" s="35"/>
      <c r="B368" s="35"/>
      <c r="C368" s="36">
        <v>4040</v>
      </c>
      <c r="D368" s="37" t="s">
        <v>18</v>
      </c>
      <c r="E368" s="20">
        <v>23500</v>
      </c>
      <c r="F368" s="20">
        <v>22037</v>
      </c>
      <c r="G368" s="20">
        <v>26400</v>
      </c>
      <c r="H368" s="20">
        <v>26400</v>
      </c>
      <c r="I368" s="20"/>
      <c r="J368" s="20">
        <v>26291</v>
      </c>
      <c r="K368" s="20">
        <v>26249</v>
      </c>
      <c r="L368" s="20">
        <v>26249</v>
      </c>
      <c r="M368" s="20">
        <v>21550</v>
      </c>
      <c r="N368" s="20">
        <v>21500</v>
      </c>
      <c r="O368" s="20"/>
      <c r="P368" s="20"/>
      <c r="Q368" s="41">
        <f t="shared" si="50"/>
        <v>21500</v>
      </c>
    </row>
    <row r="369" spans="1:17" ht="24" hidden="1">
      <c r="A369" s="35"/>
      <c r="B369" s="35"/>
      <c r="C369" s="36">
        <v>4110</v>
      </c>
      <c r="D369" s="37" t="s">
        <v>19</v>
      </c>
      <c r="E369" s="20">
        <v>54400</v>
      </c>
      <c r="F369" s="20">
        <v>56920</v>
      </c>
      <c r="G369" s="20">
        <v>55000</v>
      </c>
      <c r="H369" s="20">
        <v>55000</v>
      </c>
      <c r="I369" s="20"/>
      <c r="J369" s="20">
        <v>55000</v>
      </c>
      <c r="K369" s="20">
        <v>55509</v>
      </c>
      <c r="L369" s="20">
        <v>55509</v>
      </c>
      <c r="M369" s="20">
        <v>58722</v>
      </c>
      <c r="N369" s="20">
        <v>61465</v>
      </c>
      <c r="O369" s="20"/>
      <c r="P369" s="20"/>
      <c r="Q369" s="41">
        <f t="shared" si="50"/>
        <v>61465</v>
      </c>
    </row>
    <row r="370" spans="1:17" ht="12" hidden="1">
      <c r="A370" s="35"/>
      <c r="B370" s="35"/>
      <c r="C370" s="36">
        <v>4120</v>
      </c>
      <c r="D370" s="37" t="s">
        <v>20</v>
      </c>
      <c r="E370" s="20">
        <v>7600</v>
      </c>
      <c r="F370" s="20">
        <v>7950</v>
      </c>
      <c r="G370" s="20">
        <v>8730</v>
      </c>
      <c r="H370" s="20">
        <v>8730</v>
      </c>
      <c r="I370" s="20"/>
      <c r="J370" s="20">
        <v>8730</v>
      </c>
      <c r="K370" s="20">
        <v>8810</v>
      </c>
      <c r="L370" s="20">
        <v>8810</v>
      </c>
      <c r="M370" s="20">
        <v>9318</v>
      </c>
      <c r="N370" s="20">
        <v>9707</v>
      </c>
      <c r="O370" s="20"/>
      <c r="P370" s="20"/>
      <c r="Q370" s="41">
        <f t="shared" si="50"/>
        <v>9707</v>
      </c>
    </row>
    <row r="371" spans="1:17" ht="12" hidden="1">
      <c r="A371" s="35"/>
      <c r="B371" s="35"/>
      <c r="C371" s="36">
        <v>4170</v>
      </c>
      <c r="D371" s="37" t="s">
        <v>85</v>
      </c>
      <c r="E371" s="20">
        <v>6600</v>
      </c>
      <c r="F371" s="20">
        <v>6600</v>
      </c>
      <c r="G371" s="20">
        <v>6600</v>
      </c>
      <c r="H371" s="20">
        <v>6600</v>
      </c>
      <c r="I371" s="20"/>
      <c r="J371" s="20">
        <v>6600</v>
      </c>
      <c r="K371" s="20">
        <v>6600</v>
      </c>
      <c r="L371" s="20">
        <v>6600</v>
      </c>
      <c r="M371" s="20">
        <v>7000</v>
      </c>
      <c r="N371" s="20">
        <v>7000</v>
      </c>
      <c r="O371" s="20"/>
      <c r="P371" s="20"/>
      <c r="Q371" s="41">
        <f t="shared" si="50"/>
        <v>7000</v>
      </c>
    </row>
    <row r="372" spans="1:17" ht="24" hidden="1">
      <c r="A372" s="35"/>
      <c r="B372" s="35"/>
      <c r="C372" s="36">
        <v>4210</v>
      </c>
      <c r="D372" s="37" t="s">
        <v>22</v>
      </c>
      <c r="E372" s="20">
        <v>9500</v>
      </c>
      <c r="F372" s="20">
        <v>8500</v>
      </c>
      <c r="G372" s="20">
        <v>7500</v>
      </c>
      <c r="H372" s="20">
        <v>7500</v>
      </c>
      <c r="I372" s="20"/>
      <c r="J372" s="20">
        <v>7500</v>
      </c>
      <c r="K372" s="20">
        <v>7417</v>
      </c>
      <c r="L372" s="20">
        <v>7417</v>
      </c>
      <c r="M372" s="20">
        <v>9670</v>
      </c>
      <c r="N372" s="20">
        <v>7700</v>
      </c>
      <c r="O372" s="20"/>
      <c r="P372" s="20"/>
      <c r="Q372" s="41">
        <f t="shared" si="50"/>
        <v>7700</v>
      </c>
    </row>
    <row r="373" spans="1:17" ht="36" hidden="1">
      <c r="A373" s="35"/>
      <c r="B373" s="35"/>
      <c r="C373" s="36">
        <v>4230</v>
      </c>
      <c r="D373" s="37" t="s">
        <v>115</v>
      </c>
      <c r="E373" s="20"/>
      <c r="F373" s="20">
        <v>125</v>
      </c>
      <c r="G373" s="20">
        <v>100</v>
      </c>
      <c r="H373" s="20">
        <v>100</v>
      </c>
      <c r="I373" s="20"/>
      <c r="J373" s="20">
        <v>100</v>
      </c>
      <c r="K373" s="20">
        <v>100</v>
      </c>
      <c r="L373" s="20">
        <v>100</v>
      </c>
      <c r="M373" s="20">
        <v>100</v>
      </c>
      <c r="N373" s="20">
        <v>100</v>
      </c>
      <c r="O373" s="20"/>
      <c r="P373" s="20"/>
      <c r="Q373" s="41">
        <f t="shared" si="50"/>
        <v>100</v>
      </c>
    </row>
    <row r="374" spans="1:17" ht="12" hidden="1">
      <c r="A374" s="35"/>
      <c r="B374" s="35"/>
      <c r="C374" s="36">
        <v>4260</v>
      </c>
      <c r="D374" s="37" t="s">
        <v>23</v>
      </c>
      <c r="E374" s="20">
        <v>6200</v>
      </c>
      <c r="F374" s="20">
        <v>6200</v>
      </c>
      <c r="G374" s="20">
        <v>6350</v>
      </c>
      <c r="H374" s="20">
        <v>6350</v>
      </c>
      <c r="I374" s="20"/>
      <c r="J374" s="20">
        <v>6350</v>
      </c>
      <c r="K374" s="20">
        <v>6350</v>
      </c>
      <c r="L374" s="20">
        <v>6350</v>
      </c>
      <c r="M374" s="20">
        <v>6350</v>
      </c>
      <c r="N374" s="20">
        <v>6500</v>
      </c>
      <c r="O374" s="20"/>
      <c r="P374" s="20"/>
      <c r="Q374" s="41">
        <f t="shared" si="50"/>
        <v>6500</v>
      </c>
    </row>
    <row r="375" spans="1:17" ht="12" hidden="1">
      <c r="A375" s="35"/>
      <c r="B375" s="35"/>
      <c r="C375" s="36">
        <v>4270</v>
      </c>
      <c r="D375" s="37" t="s">
        <v>24</v>
      </c>
      <c r="E375" s="20">
        <v>3100</v>
      </c>
      <c r="F375" s="20">
        <v>3100</v>
      </c>
      <c r="G375" s="20">
        <v>1400</v>
      </c>
      <c r="H375" s="20">
        <v>1400</v>
      </c>
      <c r="I375" s="20"/>
      <c r="J375" s="20">
        <v>1400</v>
      </c>
      <c r="K375" s="20">
        <v>1400</v>
      </c>
      <c r="L375" s="20">
        <v>1400</v>
      </c>
      <c r="M375" s="20">
        <v>1400</v>
      </c>
      <c r="N375" s="20">
        <v>1400</v>
      </c>
      <c r="O375" s="20"/>
      <c r="P375" s="20"/>
      <c r="Q375" s="41">
        <f t="shared" si="50"/>
        <v>1400</v>
      </c>
    </row>
    <row r="376" spans="1:17" ht="12" hidden="1">
      <c r="A376" s="35"/>
      <c r="B376" s="35"/>
      <c r="C376" s="36">
        <v>4280</v>
      </c>
      <c r="D376" s="37" t="s">
        <v>25</v>
      </c>
      <c r="E376" s="20">
        <v>200</v>
      </c>
      <c r="F376" s="20">
        <v>200</v>
      </c>
      <c r="G376" s="20">
        <v>200</v>
      </c>
      <c r="H376" s="20">
        <v>200</v>
      </c>
      <c r="I376" s="20"/>
      <c r="J376" s="20">
        <v>200</v>
      </c>
      <c r="K376" s="20">
        <v>200</v>
      </c>
      <c r="L376" s="20">
        <v>200</v>
      </c>
      <c r="M376" s="20">
        <v>1000</v>
      </c>
      <c r="N376" s="20">
        <v>1000</v>
      </c>
      <c r="O376" s="20"/>
      <c r="P376" s="20"/>
      <c r="Q376" s="41">
        <f t="shared" si="50"/>
        <v>1000</v>
      </c>
    </row>
    <row r="377" spans="1:17" ht="12" hidden="1">
      <c r="A377" s="35"/>
      <c r="B377" s="35"/>
      <c r="C377" s="36">
        <v>4300</v>
      </c>
      <c r="D377" s="37" t="s">
        <v>14</v>
      </c>
      <c r="E377" s="20">
        <v>23000</v>
      </c>
      <c r="F377" s="20">
        <v>22585</v>
      </c>
      <c r="G377" s="20">
        <v>22000</v>
      </c>
      <c r="H377" s="20">
        <v>22000</v>
      </c>
      <c r="I377" s="20"/>
      <c r="J377" s="20">
        <v>22000</v>
      </c>
      <c r="K377" s="20">
        <v>20547</v>
      </c>
      <c r="L377" s="20">
        <v>20547</v>
      </c>
      <c r="M377" s="20">
        <v>21000</v>
      </c>
      <c r="N377" s="20">
        <v>21100</v>
      </c>
      <c r="O377" s="20"/>
      <c r="P377" s="20"/>
      <c r="Q377" s="41">
        <f t="shared" si="50"/>
        <v>21100</v>
      </c>
    </row>
    <row r="378" spans="1:17" ht="24" hidden="1">
      <c r="A378" s="35"/>
      <c r="B378" s="35"/>
      <c r="C378" s="36">
        <v>4350</v>
      </c>
      <c r="D378" s="37" t="s">
        <v>26</v>
      </c>
      <c r="E378" s="20">
        <v>1500</v>
      </c>
      <c r="F378" s="20">
        <v>1500</v>
      </c>
      <c r="G378" s="20">
        <v>2040</v>
      </c>
      <c r="H378" s="20">
        <v>2040</v>
      </c>
      <c r="I378" s="20"/>
      <c r="J378" s="20">
        <v>2040</v>
      </c>
      <c r="K378" s="20">
        <v>1604</v>
      </c>
      <c r="L378" s="20">
        <v>1604</v>
      </c>
      <c r="M378" s="20">
        <v>1604</v>
      </c>
      <c r="N378" s="20">
        <v>1700</v>
      </c>
      <c r="O378" s="20"/>
      <c r="P378" s="20"/>
      <c r="Q378" s="41">
        <f t="shared" si="50"/>
        <v>1700</v>
      </c>
    </row>
    <row r="379" spans="1:17" ht="36" hidden="1">
      <c r="A379" s="35"/>
      <c r="B379" s="35"/>
      <c r="C379" s="36">
        <v>4360</v>
      </c>
      <c r="D379" s="37" t="s">
        <v>81</v>
      </c>
      <c r="E379" s="81">
        <v>1700</v>
      </c>
      <c r="F379" s="81">
        <v>1700</v>
      </c>
      <c r="G379" s="81">
        <v>2400</v>
      </c>
      <c r="H379" s="81">
        <v>2400</v>
      </c>
      <c r="I379" s="81"/>
      <c r="J379" s="81">
        <v>2400</v>
      </c>
      <c r="K379" s="81">
        <v>2400</v>
      </c>
      <c r="L379" s="81">
        <v>2400</v>
      </c>
      <c r="M379" s="81">
        <v>2400</v>
      </c>
      <c r="N379" s="81">
        <v>2500</v>
      </c>
      <c r="O379" s="81"/>
      <c r="P379" s="81"/>
      <c r="Q379" s="41">
        <f t="shared" si="50"/>
        <v>2500</v>
      </c>
    </row>
    <row r="380" spans="1:17" ht="36" hidden="1">
      <c r="A380" s="35"/>
      <c r="B380" s="35"/>
      <c r="C380" s="36">
        <v>4370</v>
      </c>
      <c r="D380" s="37" t="s">
        <v>84</v>
      </c>
      <c r="E380" s="81">
        <v>7500</v>
      </c>
      <c r="F380" s="81">
        <v>7500</v>
      </c>
      <c r="G380" s="81">
        <v>7500</v>
      </c>
      <c r="H380" s="81">
        <v>7500</v>
      </c>
      <c r="I380" s="81"/>
      <c r="J380" s="81">
        <v>7500</v>
      </c>
      <c r="K380" s="81">
        <v>7500</v>
      </c>
      <c r="L380" s="81">
        <v>7500</v>
      </c>
      <c r="M380" s="81">
        <v>7500</v>
      </c>
      <c r="N380" s="81">
        <v>7700</v>
      </c>
      <c r="O380" s="81"/>
      <c r="P380" s="81"/>
      <c r="Q380" s="41">
        <f t="shared" si="50"/>
        <v>7700</v>
      </c>
    </row>
    <row r="381" spans="1:17" ht="36" hidden="1">
      <c r="A381" s="35"/>
      <c r="B381" s="35"/>
      <c r="C381" s="36">
        <v>4400</v>
      </c>
      <c r="D381" s="37" t="s">
        <v>51</v>
      </c>
      <c r="E381" s="81">
        <v>43920</v>
      </c>
      <c r="F381" s="81">
        <v>43920</v>
      </c>
      <c r="G381" s="81">
        <v>43920</v>
      </c>
      <c r="H381" s="81">
        <v>43920</v>
      </c>
      <c r="I381" s="81"/>
      <c r="J381" s="81">
        <v>43920</v>
      </c>
      <c r="K381" s="81">
        <v>43920</v>
      </c>
      <c r="L381" s="81">
        <v>43920</v>
      </c>
      <c r="M381" s="81">
        <v>48631</v>
      </c>
      <c r="N381" s="81">
        <v>48600</v>
      </c>
      <c r="O381" s="81"/>
      <c r="P381" s="81"/>
      <c r="Q381" s="41">
        <f t="shared" si="50"/>
        <v>48600</v>
      </c>
    </row>
    <row r="382" spans="1:17" ht="12" hidden="1">
      <c r="A382" s="35"/>
      <c r="B382" s="35"/>
      <c r="C382" s="36">
        <v>4410</v>
      </c>
      <c r="D382" s="37" t="s">
        <v>28</v>
      </c>
      <c r="E382" s="20">
        <v>2900</v>
      </c>
      <c r="F382" s="20">
        <v>2900</v>
      </c>
      <c r="G382" s="20">
        <v>3000</v>
      </c>
      <c r="H382" s="20">
        <v>3000</v>
      </c>
      <c r="I382" s="20"/>
      <c r="J382" s="20">
        <v>3000</v>
      </c>
      <c r="K382" s="20">
        <v>2000</v>
      </c>
      <c r="L382" s="20">
        <v>2000</v>
      </c>
      <c r="M382" s="20">
        <v>2000</v>
      </c>
      <c r="N382" s="20">
        <v>3100</v>
      </c>
      <c r="O382" s="20"/>
      <c r="P382" s="20"/>
      <c r="Q382" s="41">
        <f t="shared" si="50"/>
        <v>3100</v>
      </c>
    </row>
    <row r="383" spans="1:17" ht="12" hidden="1">
      <c r="A383" s="35"/>
      <c r="B383" s="35"/>
      <c r="C383" s="36">
        <v>4430</v>
      </c>
      <c r="D383" s="37" t="s">
        <v>29</v>
      </c>
      <c r="E383" s="20">
        <v>900</v>
      </c>
      <c r="F383" s="20">
        <v>253</v>
      </c>
      <c r="G383" s="20">
        <v>300</v>
      </c>
      <c r="H383" s="20">
        <v>300</v>
      </c>
      <c r="I383" s="20"/>
      <c r="J383" s="20">
        <v>300</v>
      </c>
      <c r="K383" s="20">
        <v>258</v>
      </c>
      <c r="L383" s="20">
        <v>341</v>
      </c>
      <c r="M383" s="20">
        <v>341</v>
      </c>
      <c r="N383" s="20">
        <v>300</v>
      </c>
      <c r="O383" s="20"/>
      <c r="P383" s="20"/>
      <c r="Q383" s="41">
        <f t="shared" si="50"/>
        <v>300</v>
      </c>
    </row>
    <row r="384" spans="1:17" ht="24" hidden="1">
      <c r="A384" s="35"/>
      <c r="B384" s="35"/>
      <c r="C384" s="36">
        <v>4440</v>
      </c>
      <c r="D384" s="37" t="s">
        <v>30</v>
      </c>
      <c r="E384" s="20">
        <v>8600</v>
      </c>
      <c r="F384" s="20">
        <v>8850</v>
      </c>
      <c r="G384" s="20">
        <v>9130</v>
      </c>
      <c r="H384" s="20">
        <v>9130</v>
      </c>
      <c r="I384" s="20"/>
      <c r="J384" s="20">
        <v>9130</v>
      </c>
      <c r="K384" s="20">
        <v>9213</v>
      </c>
      <c r="L384" s="20">
        <v>9130</v>
      </c>
      <c r="M384" s="20">
        <v>10340</v>
      </c>
      <c r="N384" s="20">
        <v>9870</v>
      </c>
      <c r="O384" s="20"/>
      <c r="P384" s="20"/>
      <c r="Q384" s="41">
        <f t="shared" si="50"/>
        <v>9870</v>
      </c>
    </row>
    <row r="385" spans="1:17" ht="24" hidden="1">
      <c r="A385" s="35"/>
      <c r="B385" s="35"/>
      <c r="C385" s="36">
        <v>4510</v>
      </c>
      <c r="D385" s="37" t="s">
        <v>62</v>
      </c>
      <c r="E385" s="20"/>
      <c r="F385" s="20"/>
      <c r="G385" s="20">
        <v>100</v>
      </c>
      <c r="H385" s="20">
        <v>100</v>
      </c>
      <c r="I385" s="20"/>
      <c r="J385" s="20">
        <v>100</v>
      </c>
      <c r="K385" s="20">
        <v>100</v>
      </c>
      <c r="L385" s="20">
        <v>100</v>
      </c>
      <c r="M385" s="20">
        <v>100</v>
      </c>
      <c r="N385" s="20">
        <v>100</v>
      </c>
      <c r="O385" s="20"/>
      <c r="P385" s="20"/>
      <c r="Q385" s="41">
        <f t="shared" si="50"/>
        <v>100</v>
      </c>
    </row>
    <row r="386" spans="1:17" ht="36" hidden="1">
      <c r="A386" s="35"/>
      <c r="B386" s="35"/>
      <c r="C386" s="36">
        <v>4700</v>
      </c>
      <c r="D386" s="37" t="s">
        <v>31</v>
      </c>
      <c r="E386" s="81">
        <v>2500</v>
      </c>
      <c r="F386" s="81">
        <v>2500</v>
      </c>
      <c r="G386" s="81">
        <v>2500</v>
      </c>
      <c r="H386" s="81">
        <v>2500</v>
      </c>
      <c r="I386" s="81"/>
      <c r="J386" s="81">
        <v>2500</v>
      </c>
      <c r="K386" s="81">
        <v>3500</v>
      </c>
      <c r="L386" s="81">
        <v>3500</v>
      </c>
      <c r="M386" s="81">
        <v>3500</v>
      </c>
      <c r="N386" s="81">
        <v>2600</v>
      </c>
      <c r="O386" s="81"/>
      <c r="P386" s="81"/>
      <c r="Q386" s="41">
        <f t="shared" si="50"/>
        <v>2600</v>
      </c>
    </row>
    <row r="387" spans="1:17" ht="48" hidden="1">
      <c r="A387" s="35"/>
      <c r="B387" s="35"/>
      <c r="C387" s="36">
        <v>4740</v>
      </c>
      <c r="D387" s="37" t="s">
        <v>52</v>
      </c>
      <c r="E387" s="81">
        <v>2000</v>
      </c>
      <c r="F387" s="81">
        <v>2000</v>
      </c>
      <c r="G387" s="81">
        <v>2000</v>
      </c>
      <c r="H387" s="81">
        <v>2000</v>
      </c>
      <c r="I387" s="81"/>
      <c r="J387" s="81">
        <v>2000</v>
      </c>
      <c r="K387" s="81">
        <v>2000</v>
      </c>
      <c r="L387" s="81">
        <v>2000</v>
      </c>
      <c r="M387" s="81">
        <v>2000</v>
      </c>
      <c r="N387" s="81">
        <v>2100</v>
      </c>
      <c r="O387" s="81"/>
      <c r="P387" s="81"/>
      <c r="Q387" s="41">
        <f t="shared" si="50"/>
        <v>2100</v>
      </c>
    </row>
    <row r="388" spans="1:17" ht="36" hidden="1">
      <c r="A388" s="35"/>
      <c r="B388" s="35"/>
      <c r="C388" s="36">
        <v>4750</v>
      </c>
      <c r="D388" s="37" t="s">
        <v>74</v>
      </c>
      <c r="E388" s="81">
        <v>800</v>
      </c>
      <c r="F388" s="81">
        <v>4200</v>
      </c>
      <c r="G388" s="81">
        <v>6000</v>
      </c>
      <c r="H388" s="81">
        <v>6000</v>
      </c>
      <c r="I388" s="81"/>
      <c r="J388" s="81">
        <v>6000</v>
      </c>
      <c r="K388" s="81">
        <v>6000</v>
      </c>
      <c r="L388" s="81">
        <v>6000</v>
      </c>
      <c r="M388" s="81">
        <v>6000</v>
      </c>
      <c r="N388" s="81">
        <v>6200</v>
      </c>
      <c r="O388" s="81"/>
      <c r="P388" s="81"/>
      <c r="Q388" s="41">
        <f t="shared" si="50"/>
        <v>6200</v>
      </c>
    </row>
    <row r="389" spans="1:17" ht="12" hidden="1">
      <c r="A389" s="35"/>
      <c r="B389" s="35"/>
      <c r="C389" s="36">
        <v>6050</v>
      </c>
      <c r="D389" s="37" t="s">
        <v>156</v>
      </c>
      <c r="E389" s="81"/>
      <c r="F389" s="81"/>
      <c r="G389" s="81"/>
      <c r="H389" s="81"/>
      <c r="I389" s="81"/>
      <c r="J389" s="81">
        <v>0</v>
      </c>
      <c r="K389" s="81">
        <v>0</v>
      </c>
      <c r="L389" s="81">
        <v>0</v>
      </c>
      <c r="M389" s="81">
        <v>19520</v>
      </c>
      <c r="N389" s="81">
        <v>19520</v>
      </c>
      <c r="O389" s="81"/>
      <c r="P389" s="81"/>
      <c r="Q389" s="41">
        <f t="shared" si="50"/>
        <v>19520</v>
      </c>
    </row>
    <row r="390" spans="1:17" ht="48" hidden="1">
      <c r="A390" s="42"/>
      <c r="B390" s="42">
        <v>85220</v>
      </c>
      <c r="C390" s="44"/>
      <c r="D390" s="47" t="s">
        <v>124</v>
      </c>
      <c r="E390" s="43">
        <f>SUM(E391:E401)</f>
        <v>45340</v>
      </c>
      <c r="F390" s="43">
        <f>SUM(F391:F401)</f>
        <v>47264</v>
      </c>
      <c r="G390" s="45">
        <f>SUM(G391:G402)</f>
        <v>52640</v>
      </c>
      <c r="H390" s="45">
        <f>SUM(H391:H402)</f>
        <v>51300</v>
      </c>
      <c r="I390" s="45"/>
      <c r="J390" s="45">
        <f aca="true" t="shared" si="56" ref="J390:P390">SUM(J391:J402)</f>
        <v>53159</v>
      </c>
      <c r="K390" s="45">
        <f t="shared" si="56"/>
        <v>66846</v>
      </c>
      <c r="L390" s="45">
        <f t="shared" si="56"/>
        <v>66846</v>
      </c>
      <c r="M390" s="45">
        <f t="shared" si="56"/>
        <v>57976</v>
      </c>
      <c r="N390" s="45">
        <v>58428</v>
      </c>
      <c r="O390" s="45">
        <f t="shared" si="56"/>
        <v>0</v>
      </c>
      <c r="P390" s="45">
        <f t="shared" si="56"/>
        <v>0</v>
      </c>
      <c r="Q390" s="41">
        <f t="shared" si="50"/>
        <v>58428</v>
      </c>
    </row>
    <row r="391" spans="1:17" ht="12" hidden="1">
      <c r="A391" s="35"/>
      <c r="B391" s="35"/>
      <c r="C391" s="36"/>
      <c r="D391" s="37" t="s">
        <v>123</v>
      </c>
      <c r="E391" s="83"/>
      <c r="F391" s="83"/>
      <c r="G391" s="86"/>
      <c r="H391" s="86"/>
      <c r="I391" s="86"/>
      <c r="J391" s="86"/>
      <c r="K391" s="86"/>
      <c r="L391" s="86"/>
      <c r="M391" s="86"/>
      <c r="N391" s="86">
        <v>0</v>
      </c>
      <c r="O391" s="86"/>
      <c r="P391" s="86"/>
      <c r="Q391" s="41">
        <f t="shared" si="50"/>
        <v>0</v>
      </c>
    </row>
    <row r="392" spans="1:17" ht="24" hidden="1">
      <c r="A392" s="35"/>
      <c r="B392" s="35"/>
      <c r="C392" s="36">
        <v>4010</v>
      </c>
      <c r="D392" s="37" t="s">
        <v>17</v>
      </c>
      <c r="E392" s="20">
        <v>31800</v>
      </c>
      <c r="F392" s="20">
        <v>33390</v>
      </c>
      <c r="G392" s="1">
        <v>36360</v>
      </c>
      <c r="H392" s="1">
        <v>36360</v>
      </c>
      <c r="I392" s="1">
        <v>36360</v>
      </c>
      <c r="J392" s="1">
        <v>36360</v>
      </c>
      <c r="K392" s="1">
        <v>47969</v>
      </c>
      <c r="L392" s="1">
        <v>47969</v>
      </c>
      <c r="M392" s="1">
        <v>39586</v>
      </c>
      <c r="N392" s="1">
        <v>40015</v>
      </c>
      <c r="O392" s="1"/>
      <c r="P392" s="1"/>
      <c r="Q392" s="41">
        <f t="shared" si="50"/>
        <v>40015</v>
      </c>
    </row>
    <row r="393" spans="1:17" ht="24" hidden="1">
      <c r="A393" s="35"/>
      <c r="B393" s="35"/>
      <c r="C393" s="36">
        <v>4040</v>
      </c>
      <c r="D393" s="37" t="s">
        <v>18</v>
      </c>
      <c r="E393" s="20">
        <v>2700</v>
      </c>
      <c r="F393" s="20">
        <v>2700</v>
      </c>
      <c r="G393" s="1">
        <v>2880</v>
      </c>
      <c r="H393" s="1">
        <v>2890</v>
      </c>
      <c r="I393" s="1"/>
      <c r="J393" s="1">
        <v>2999</v>
      </c>
      <c r="K393" s="1">
        <v>2999</v>
      </c>
      <c r="L393" s="1">
        <v>2999</v>
      </c>
      <c r="M393" s="1">
        <v>3239</v>
      </c>
      <c r="N393" s="1">
        <v>3200</v>
      </c>
      <c r="O393" s="1"/>
      <c r="P393" s="1"/>
      <c r="Q393" s="41">
        <f t="shared" si="50"/>
        <v>3200</v>
      </c>
    </row>
    <row r="394" spans="1:17" ht="24" hidden="1">
      <c r="A394" s="35"/>
      <c r="B394" s="35"/>
      <c r="C394" s="36">
        <v>4110</v>
      </c>
      <c r="D394" s="37" t="s">
        <v>19</v>
      </c>
      <c r="E394" s="20">
        <v>6000</v>
      </c>
      <c r="F394" s="20">
        <v>6280</v>
      </c>
      <c r="G394" s="1">
        <v>6059</v>
      </c>
      <c r="H394" s="1">
        <v>6060</v>
      </c>
      <c r="I394" s="1"/>
      <c r="J394" s="1">
        <v>6060</v>
      </c>
      <c r="K394" s="1">
        <v>7853</v>
      </c>
      <c r="L394" s="1">
        <v>7853</v>
      </c>
      <c r="M394" s="1">
        <v>6612</v>
      </c>
      <c r="N394" s="1">
        <v>6663</v>
      </c>
      <c r="O394" s="1"/>
      <c r="P394" s="1"/>
      <c r="Q394" s="41">
        <f t="shared" si="50"/>
        <v>6663</v>
      </c>
    </row>
    <row r="395" spans="1:17" ht="12" hidden="1">
      <c r="A395" s="35"/>
      <c r="B395" s="35"/>
      <c r="C395" s="36">
        <v>4120</v>
      </c>
      <c r="D395" s="37" t="s">
        <v>20</v>
      </c>
      <c r="E395" s="83">
        <v>850</v>
      </c>
      <c r="F395" s="83">
        <v>890</v>
      </c>
      <c r="G395" s="1">
        <v>961</v>
      </c>
      <c r="H395" s="1">
        <v>960</v>
      </c>
      <c r="I395" s="1"/>
      <c r="J395" s="1">
        <v>960</v>
      </c>
      <c r="K395" s="1">
        <v>1245</v>
      </c>
      <c r="L395" s="1">
        <v>1245</v>
      </c>
      <c r="M395" s="1">
        <v>1049</v>
      </c>
      <c r="N395" s="1">
        <v>1110</v>
      </c>
      <c r="O395" s="1"/>
      <c r="P395" s="1"/>
      <c r="Q395" s="41">
        <f t="shared" si="50"/>
        <v>1110</v>
      </c>
    </row>
    <row r="396" spans="1:17" ht="12" hidden="1">
      <c r="A396" s="35"/>
      <c r="B396" s="35"/>
      <c r="C396" s="36">
        <v>4170</v>
      </c>
      <c r="D396" s="37" t="s">
        <v>125</v>
      </c>
      <c r="E396" s="20">
        <v>2400</v>
      </c>
      <c r="F396" s="20">
        <v>2400</v>
      </c>
      <c r="G396" s="1">
        <v>2250</v>
      </c>
      <c r="H396" s="1">
        <v>2250</v>
      </c>
      <c r="I396" s="1"/>
      <c r="J396" s="1">
        <v>4000</v>
      </c>
      <c r="K396" s="1">
        <v>4000</v>
      </c>
      <c r="L396" s="1">
        <v>4000</v>
      </c>
      <c r="M396" s="1">
        <v>4500</v>
      </c>
      <c r="N396" s="1">
        <v>4500</v>
      </c>
      <c r="O396" s="1"/>
      <c r="P396" s="1"/>
      <c r="Q396" s="41">
        <f t="shared" si="50"/>
        <v>4500</v>
      </c>
    </row>
    <row r="397" spans="1:17" ht="24" hidden="1">
      <c r="A397" s="35"/>
      <c r="B397" s="35"/>
      <c r="C397" s="36">
        <v>4210</v>
      </c>
      <c r="D397" s="37" t="s">
        <v>22</v>
      </c>
      <c r="E397" s="20"/>
      <c r="F397" s="20"/>
      <c r="G397" s="1">
        <v>300</v>
      </c>
      <c r="H397" s="1">
        <v>300</v>
      </c>
      <c r="I397" s="1"/>
      <c r="J397" s="1">
        <v>300</v>
      </c>
      <c r="K397" s="1">
        <v>300</v>
      </c>
      <c r="L397" s="1">
        <v>300</v>
      </c>
      <c r="M397" s="1">
        <v>350</v>
      </c>
      <c r="N397" s="1">
        <v>300</v>
      </c>
      <c r="O397" s="1"/>
      <c r="P397" s="1"/>
      <c r="Q397" s="41">
        <f t="shared" si="50"/>
        <v>300</v>
      </c>
    </row>
    <row r="398" spans="1:17" ht="12" hidden="1">
      <c r="A398" s="35"/>
      <c r="B398" s="35"/>
      <c r="C398" s="36">
        <v>4300</v>
      </c>
      <c r="D398" s="37" t="s">
        <v>50</v>
      </c>
      <c r="E398" s="20">
        <v>600</v>
      </c>
      <c r="F398" s="20">
        <v>600</v>
      </c>
      <c r="G398" s="1">
        <v>2000</v>
      </c>
      <c r="H398" s="1">
        <v>650</v>
      </c>
      <c r="I398" s="1"/>
      <c r="J398" s="1">
        <v>650</v>
      </c>
      <c r="K398" s="1">
        <v>650</v>
      </c>
      <c r="L398" s="1">
        <v>650</v>
      </c>
      <c r="M398" s="1">
        <v>700</v>
      </c>
      <c r="N398" s="1">
        <v>700</v>
      </c>
      <c r="O398" s="1"/>
      <c r="P398" s="1"/>
      <c r="Q398" s="41">
        <f t="shared" si="50"/>
        <v>700</v>
      </c>
    </row>
    <row r="399" spans="1:17" ht="36" hidden="1">
      <c r="A399" s="35"/>
      <c r="B399" s="35"/>
      <c r="C399" s="36">
        <v>4360</v>
      </c>
      <c r="D399" s="37" t="s">
        <v>81</v>
      </c>
      <c r="E399" s="20"/>
      <c r="F399" s="20"/>
      <c r="G399" s="1">
        <v>600</v>
      </c>
      <c r="H399" s="1">
        <v>600</v>
      </c>
      <c r="I399" s="1"/>
      <c r="J399" s="1">
        <v>600</v>
      </c>
      <c r="K399" s="1">
        <v>600</v>
      </c>
      <c r="L399" s="1">
        <v>600</v>
      </c>
      <c r="M399" s="1">
        <v>600</v>
      </c>
      <c r="N399" s="1">
        <v>600</v>
      </c>
      <c r="O399" s="1"/>
      <c r="P399" s="1"/>
      <c r="Q399" s="41">
        <f t="shared" si="50"/>
        <v>600</v>
      </c>
    </row>
    <row r="400" spans="1:17" ht="12" hidden="1">
      <c r="A400" s="35"/>
      <c r="B400" s="35"/>
      <c r="C400" s="36">
        <v>4410</v>
      </c>
      <c r="D400" s="37" t="s">
        <v>28</v>
      </c>
      <c r="E400" s="20">
        <v>200</v>
      </c>
      <c r="F400" s="20">
        <v>200</v>
      </c>
      <c r="G400" s="1">
        <v>100</v>
      </c>
      <c r="H400" s="1">
        <v>100</v>
      </c>
      <c r="I400" s="1"/>
      <c r="J400" s="1">
        <v>100</v>
      </c>
      <c r="K400" s="1">
        <v>100</v>
      </c>
      <c r="L400" s="1">
        <v>100</v>
      </c>
      <c r="M400" s="1">
        <v>100</v>
      </c>
      <c r="N400" s="1">
        <v>100</v>
      </c>
      <c r="O400" s="1"/>
      <c r="P400" s="1"/>
      <c r="Q400" s="41">
        <f t="shared" si="50"/>
        <v>100</v>
      </c>
    </row>
    <row r="401" spans="1:17" ht="24" hidden="1">
      <c r="A401" s="35"/>
      <c r="B401" s="35"/>
      <c r="C401" s="36">
        <v>4440</v>
      </c>
      <c r="D401" s="37" t="s">
        <v>30</v>
      </c>
      <c r="E401" s="20">
        <v>790</v>
      </c>
      <c r="F401" s="20">
        <v>804</v>
      </c>
      <c r="G401" s="1">
        <v>830</v>
      </c>
      <c r="H401" s="1">
        <v>830</v>
      </c>
      <c r="I401" s="1"/>
      <c r="J401" s="1">
        <v>830</v>
      </c>
      <c r="K401" s="1">
        <v>830</v>
      </c>
      <c r="L401" s="1">
        <v>830</v>
      </c>
      <c r="M401" s="1">
        <v>940</v>
      </c>
      <c r="N401" s="1">
        <v>940</v>
      </c>
      <c r="O401" s="1"/>
      <c r="P401" s="1"/>
      <c r="Q401" s="41">
        <f t="shared" si="50"/>
        <v>940</v>
      </c>
    </row>
    <row r="402" spans="1:17" ht="36" hidden="1">
      <c r="A402" s="35"/>
      <c r="B402" s="35"/>
      <c r="C402" s="36">
        <v>4700</v>
      </c>
      <c r="D402" s="37" t="s">
        <v>31</v>
      </c>
      <c r="E402" s="20"/>
      <c r="F402" s="20"/>
      <c r="G402" s="1">
        <v>300</v>
      </c>
      <c r="H402" s="1">
        <v>300</v>
      </c>
      <c r="I402" s="1"/>
      <c r="J402" s="1">
        <v>300</v>
      </c>
      <c r="K402" s="1">
        <v>300</v>
      </c>
      <c r="L402" s="1">
        <v>300</v>
      </c>
      <c r="M402" s="1">
        <v>300</v>
      </c>
      <c r="N402" s="1">
        <v>300</v>
      </c>
      <c r="O402" s="1"/>
      <c r="P402" s="1"/>
      <c r="Q402" s="41">
        <f t="shared" si="50"/>
        <v>300</v>
      </c>
    </row>
    <row r="403" spans="1:17" ht="24" hidden="1">
      <c r="A403" s="42"/>
      <c r="B403" s="42">
        <v>85233</v>
      </c>
      <c r="C403" s="44"/>
      <c r="D403" s="47" t="s">
        <v>126</v>
      </c>
      <c r="E403" s="43">
        <f>SUM(E405:E406)</f>
        <v>3630</v>
      </c>
      <c r="F403" s="43">
        <f>SUM(F405:F406)</f>
        <v>3535</v>
      </c>
      <c r="G403" s="45">
        <f>SUM(G405:G406)</f>
        <v>3714</v>
      </c>
      <c r="H403" s="45">
        <f>SUM(H405:H406)</f>
        <v>3620</v>
      </c>
      <c r="I403" s="45"/>
      <c r="J403" s="45">
        <f aca="true" t="shared" si="57" ref="J403:P403">SUM(J405:J406)</f>
        <v>3610</v>
      </c>
      <c r="K403" s="45">
        <f t="shared" si="57"/>
        <v>3610</v>
      </c>
      <c r="L403" s="45">
        <f t="shared" si="57"/>
        <v>3610</v>
      </c>
      <c r="M403" s="45">
        <f t="shared" si="57"/>
        <v>4030</v>
      </c>
      <c r="N403" s="45">
        <v>4030</v>
      </c>
      <c r="O403" s="45">
        <f t="shared" si="57"/>
        <v>0</v>
      </c>
      <c r="P403" s="45">
        <f t="shared" si="57"/>
        <v>0</v>
      </c>
      <c r="Q403" s="41">
        <f t="shared" si="50"/>
        <v>4030</v>
      </c>
    </row>
    <row r="404" spans="1:17" ht="12" hidden="1">
      <c r="A404" s="35"/>
      <c r="B404" s="35"/>
      <c r="C404" s="36"/>
      <c r="D404" s="37" t="s">
        <v>127</v>
      </c>
      <c r="E404" s="83"/>
      <c r="F404" s="83"/>
      <c r="G404" s="86"/>
      <c r="H404" s="86"/>
      <c r="I404" s="86"/>
      <c r="J404" s="86"/>
      <c r="K404" s="86"/>
      <c r="L404" s="86"/>
      <c r="M404" s="86"/>
      <c r="N404" s="86">
        <v>0</v>
      </c>
      <c r="O404" s="86"/>
      <c r="P404" s="86"/>
      <c r="Q404" s="41">
        <f t="shared" si="50"/>
        <v>0</v>
      </c>
    </row>
    <row r="405" spans="1:17" ht="12" hidden="1">
      <c r="A405" s="35"/>
      <c r="B405" s="35"/>
      <c r="C405" s="36">
        <v>4300</v>
      </c>
      <c r="D405" s="37" t="s">
        <v>50</v>
      </c>
      <c r="E405" s="20">
        <v>3200</v>
      </c>
      <c r="F405" s="20">
        <v>3105</v>
      </c>
      <c r="G405" s="21">
        <v>3274</v>
      </c>
      <c r="H405" s="21">
        <v>3180</v>
      </c>
      <c r="I405" s="21"/>
      <c r="J405" s="21">
        <v>3170</v>
      </c>
      <c r="K405" s="21">
        <v>3170</v>
      </c>
      <c r="L405" s="21">
        <v>3170</v>
      </c>
      <c r="M405" s="21">
        <v>3540</v>
      </c>
      <c r="N405" s="21">
        <v>3540</v>
      </c>
      <c r="O405" s="21"/>
      <c r="P405" s="21"/>
      <c r="Q405" s="41">
        <f t="shared" si="50"/>
        <v>3540</v>
      </c>
    </row>
    <row r="406" spans="1:17" ht="12" hidden="1">
      <c r="A406" s="35"/>
      <c r="B406" s="35"/>
      <c r="C406" s="36">
        <v>4410</v>
      </c>
      <c r="D406" s="37" t="s">
        <v>28</v>
      </c>
      <c r="E406" s="20">
        <v>430</v>
      </c>
      <c r="F406" s="20">
        <v>430</v>
      </c>
      <c r="G406" s="21">
        <v>440</v>
      </c>
      <c r="H406" s="21">
        <v>440</v>
      </c>
      <c r="I406" s="21"/>
      <c r="J406" s="21">
        <v>440</v>
      </c>
      <c r="K406" s="21">
        <v>440</v>
      </c>
      <c r="L406" s="21">
        <v>440</v>
      </c>
      <c r="M406" s="21">
        <v>490</v>
      </c>
      <c r="N406" s="21">
        <v>490</v>
      </c>
      <c r="O406" s="21"/>
      <c r="P406" s="21"/>
      <c r="Q406" s="41">
        <f t="shared" si="50"/>
        <v>490</v>
      </c>
    </row>
    <row r="407" spans="1:17" ht="12">
      <c r="A407" s="42"/>
      <c r="B407" s="42">
        <v>85295</v>
      </c>
      <c r="C407" s="44"/>
      <c r="D407" s="47" t="s">
        <v>128</v>
      </c>
      <c r="E407" s="43">
        <f>SUM(E408:E410)</f>
        <v>0</v>
      </c>
      <c r="F407" s="43">
        <f>SUM(F408:F410)</f>
        <v>0</v>
      </c>
      <c r="G407" s="43">
        <f>SUM(G408:G410)</f>
        <v>2254</v>
      </c>
      <c r="H407" s="43">
        <f>SUM(H408:H410)</f>
        <v>2254</v>
      </c>
      <c r="I407" s="43"/>
      <c r="J407" s="43">
        <f>SUM(J408:J410)</f>
        <v>2270</v>
      </c>
      <c r="K407" s="43">
        <f>SUM(K408:K410)</f>
        <v>2270</v>
      </c>
      <c r="L407" s="43">
        <f>SUM(L408:L410)</f>
        <v>2270</v>
      </c>
      <c r="M407" s="43">
        <f>SUM(M408:M410)</f>
        <v>1189</v>
      </c>
      <c r="N407" s="43">
        <v>3002</v>
      </c>
      <c r="O407" s="43">
        <f>SUM(O408:O410)</f>
        <v>0</v>
      </c>
      <c r="P407" s="43">
        <f>SUM(P408:P410)</f>
        <v>1200</v>
      </c>
      <c r="Q407" s="41">
        <f t="shared" si="50"/>
        <v>1802</v>
      </c>
    </row>
    <row r="408" spans="1:17" ht="24">
      <c r="A408" s="35"/>
      <c r="B408" s="35"/>
      <c r="C408" s="36">
        <v>4010</v>
      </c>
      <c r="D408" s="37" t="s">
        <v>17</v>
      </c>
      <c r="E408" s="83"/>
      <c r="F408" s="83"/>
      <c r="G408" s="86">
        <v>903</v>
      </c>
      <c r="H408" s="86">
        <v>903</v>
      </c>
      <c r="I408" s="86">
        <v>910</v>
      </c>
      <c r="J408" s="86">
        <v>910</v>
      </c>
      <c r="K408" s="86">
        <v>910</v>
      </c>
      <c r="L408" s="86">
        <v>910</v>
      </c>
      <c r="M408" s="86">
        <v>1008</v>
      </c>
      <c r="N408" s="86">
        <v>1010</v>
      </c>
      <c r="O408" s="86"/>
      <c r="P408" s="86">
        <v>1010</v>
      </c>
      <c r="Q408" s="41">
        <f aca="true" t="shared" si="58" ref="Q408:Q439">N408+O408-P408</f>
        <v>0</v>
      </c>
    </row>
    <row r="409" spans="1:17" ht="24">
      <c r="A409" s="35"/>
      <c r="B409" s="35"/>
      <c r="C409" s="36">
        <v>4110</v>
      </c>
      <c r="D409" s="37" t="s">
        <v>19</v>
      </c>
      <c r="E409" s="83"/>
      <c r="F409" s="83"/>
      <c r="G409" s="86">
        <v>1329</v>
      </c>
      <c r="H409" s="86">
        <v>1329</v>
      </c>
      <c r="I409" s="86"/>
      <c r="J409" s="86">
        <v>1330</v>
      </c>
      <c r="K409" s="86">
        <v>1330</v>
      </c>
      <c r="L409" s="86">
        <v>1330</v>
      </c>
      <c r="M409" s="86">
        <v>156</v>
      </c>
      <c r="N409" s="86">
        <v>160</v>
      </c>
      <c r="O409" s="86"/>
      <c r="P409" s="86">
        <v>160</v>
      </c>
      <c r="Q409" s="41">
        <f t="shared" si="58"/>
        <v>0</v>
      </c>
    </row>
    <row r="410" spans="1:17" ht="12">
      <c r="A410" s="35"/>
      <c r="B410" s="35"/>
      <c r="C410" s="36">
        <v>4120</v>
      </c>
      <c r="D410" s="37" t="s">
        <v>20</v>
      </c>
      <c r="E410" s="83"/>
      <c r="F410" s="83"/>
      <c r="G410" s="86">
        <v>22</v>
      </c>
      <c r="H410" s="86">
        <v>22</v>
      </c>
      <c r="I410" s="86"/>
      <c r="J410" s="86">
        <v>30</v>
      </c>
      <c r="K410" s="86">
        <v>30</v>
      </c>
      <c r="L410" s="86">
        <v>30</v>
      </c>
      <c r="M410" s="86">
        <v>25</v>
      </c>
      <c r="N410" s="86">
        <v>30</v>
      </c>
      <c r="O410" s="86"/>
      <c r="P410" s="86">
        <v>30</v>
      </c>
      <c r="Q410" s="41">
        <f t="shared" si="58"/>
        <v>0</v>
      </c>
    </row>
    <row r="411" spans="1:17" ht="36">
      <c r="A411" s="17">
        <v>853</v>
      </c>
      <c r="B411" s="17"/>
      <c r="C411" s="39"/>
      <c r="D411" s="48" t="s">
        <v>129</v>
      </c>
      <c r="E411" s="40" t="e">
        <f>#REF!+E412+E421+#REF!</f>
        <v>#REF!</v>
      </c>
      <c r="F411" s="40" t="e">
        <f>#REF!+F412+F421+#REF!</f>
        <v>#REF!</v>
      </c>
      <c r="G411" s="40" t="e">
        <f>#REF!+G412+G421+#REF!</f>
        <v>#REF!</v>
      </c>
      <c r="H411" s="40" t="e">
        <f>#REF!+H412+H421+#REF!</f>
        <v>#REF!</v>
      </c>
      <c r="I411" s="40" t="e">
        <f>SUM(#REF!)</f>
        <v>#REF!</v>
      </c>
      <c r="J411" s="40" t="e">
        <f>#REF!+J412+J421+J432+J434</f>
        <v>#REF!</v>
      </c>
      <c r="K411" s="40" t="e">
        <f>#REF!+K412+K421+K432+K434</f>
        <v>#REF!</v>
      </c>
      <c r="L411" s="40" t="e">
        <f>#REF!+L412+L421+L432+L434</f>
        <v>#REF!</v>
      </c>
      <c r="M411" s="40" t="e">
        <f>#REF!+M412+M421+M432+M434</f>
        <v>#REF!</v>
      </c>
      <c r="N411" s="40">
        <v>5860312</v>
      </c>
      <c r="O411" s="40">
        <f>O412+O421+O432+O434</f>
        <v>726451</v>
      </c>
      <c r="P411" s="40">
        <f>P412+P421+P432+P434</f>
        <v>42757</v>
      </c>
      <c r="Q411" s="41">
        <f t="shared" si="58"/>
        <v>6544006</v>
      </c>
    </row>
    <row r="412" spans="1:17" ht="24">
      <c r="A412" s="42"/>
      <c r="B412" s="42">
        <v>85321</v>
      </c>
      <c r="C412" s="44"/>
      <c r="D412" s="47" t="s">
        <v>130</v>
      </c>
      <c r="E412" s="43">
        <f>SUM(E413:E420)</f>
        <v>89270</v>
      </c>
      <c r="F412" s="43">
        <f>SUM(F413:F420)</f>
        <v>90242</v>
      </c>
      <c r="G412" s="43">
        <f>SUM(G413:G420)</f>
        <v>55609</v>
      </c>
      <c r="H412" s="43">
        <f>SUM(H413:H420)</f>
        <v>54854</v>
      </c>
      <c r="I412" s="43"/>
      <c r="J412" s="43">
        <f aca="true" t="shared" si="59" ref="J412:P412">SUM(J413:J420)</f>
        <v>64465</v>
      </c>
      <c r="K412" s="43">
        <f t="shared" si="59"/>
        <v>76808</v>
      </c>
      <c r="L412" s="43">
        <f t="shared" si="59"/>
        <v>75908</v>
      </c>
      <c r="M412" s="43">
        <f t="shared" si="59"/>
        <v>84525</v>
      </c>
      <c r="N412" s="43">
        <v>148048</v>
      </c>
      <c r="O412" s="43">
        <f t="shared" si="59"/>
        <v>10880</v>
      </c>
      <c r="P412" s="43">
        <f t="shared" si="59"/>
        <v>0</v>
      </c>
      <c r="Q412" s="41">
        <f t="shared" si="58"/>
        <v>158928</v>
      </c>
    </row>
    <row r="413" spans="1:17" ht="24">
      <c r="A413" s="35"/>
      <c r="B413" s="35"/>
      <c r="C413" s="36">
        <v>4010</v>
      </c>
      <c r="D413" s="37" t="s">
        <v>17</v>
      </c>
      <c r="E413" s="20">
        <v>19470</v>
      </c>
      <c r="F413" s="20">
        <v>20440</v>
      </c>
      <c r="G413" s="20">
        <v>21186</v>
      </c>
      <c r="H413" s="20">
        <v>21186</v>
      </c>
      <c r="I413" s="21">
        <v>21200</v>
      </c>
      <c r="J413" s="21">
        <v>30200</v>
      </c>
      <c r="K413" s="21">
        <v>37251</v>
      </c>
      <c r="L413" s="21">
        <v>37251</v>
      </c>
      <c r="M413" s="21">
        <v>50885</v>
      </c>
      <c r="N413" s="21">
        <v>51315</v>
      </c>
      <c r="O413" s="21">
        <v>1420</v>
      </c>
      <c r="P413" s="21"/>
      <c r="Q413" s="41">
        <f t="shared" si="58"/>
        <v>52735</v>
      </c>
    </row>
    <row r="414" spans="1:17" ht="12">
      <c r="A414" s="35"/>
      <c r="B414" s="35"/>
      <c r="C414" s="36">
        <v>4170</v>
      </c>
      <c r="D414" s="37" t="s">
        <v>21</v>
      </c>
      <c r="E414" s="20">
        <v>67000</v>
      </c>
      <c r="F414" s="20">
        <v>67000</v>
      </c>
      <c r="G414" s="20">
        <v>30808</v>
      </c>
      <c r="H414" s="20">
        <v>30808</v>
      </c>
      <c r="I414" s="20"/>
      <c r="J414" s="20">
        <v>30900</v>
      </c>
      <c r="K414" s="20">
        <v>35756</v>
      </c>
      <c r="L414" s="20">
        <v>35756</v>
      </c>
      <c r="M414" s="20">
        <v>29000</v>
      </c>
      <c r="N414" s="21">
        <v>27200</v>
      </c>
      <c r="O414" s="21">
        <v>2000</v>
      </c>
      <c r="P414" s="21"/>
      <c r="Q414" s="41">
        <f t="shared" si="58"/>
        <v>29200</v>
      </c>
    </row>
    <row r="415" spans="1:17" ht="24">
      <c r="A415" s="35"/>
      <c r="B415" s="35"/>
      <c r="C415" s="36">
        <v>4210</v>
      </c>
      <c r="D415" s="37" t="s">
        <v>22</v>
      </c>
      <c r="E415" s="20">
        <v>1500</v>
      </c>
      <c r="F415" s="20">
        <v>1500</v>
      </c>
      <c r="G415" s="20">
        <v>1700</v>
      </c>
      <c r="H415" s="20">
        <v>1540</v>
      </c>
      <c r="I415" s="20"/>
      <c r="J415" s="20">
        <v>1240</v>
      </c>
      <c r="K415" s="20">
        <v>1240</v>
      </c>
      <c r="L415" s="20">
        <v>1240</v>
      </c>
      <c r="M415" s="20">
        <v>1300</v>
      </c>
      <c r="N415" s="21">
        <v>1300</v>
      </c>
      <c r="O415" s="21">
        <v>6000</v>
      </c>
      <c r="P415" s="21"/>
      <c r="Q415" s="41">
        <f t="shared" si="58"/>
        <v>7300</v>
      </c>
    </row>
    <row r="416" spans="1:17" ht="24">
      <c r="A416" s="35"/>
      <c r="B416" s="35"/>
      <c r="C416" s="36">
        <v>4350</v>
      </c>
      <c r="D416" s="37" t="s">
        <v>26</v>
      </c>
      <c r="E416" s="20"/>
      <c r="F416" s="20"/>
      <c r="G416" s="20"/>
      <c r="H416" s="20"/>
      <c r="I416" s="20"/>
      <c r="J416" s="20"/>
      <c r="K416" s="20">
        <v>436</v>
      </c>
      <c r="L416" s="20">
        <v>436</v>
      </c>
      <c r="M416" s="20">
        <v>500</v>
      </c>
      <c r="N416" s="20">
        <v>450</v>
      </c>
      <c r="O416" s="20">
        <v>199</v>
      </c>
      <c r="P416" s="20"/>
      <c r="Q416" s="41">
        <f t="shared" si="58"/>
        <v>649</v>
      </c>
    </row>
    <row r="417" spans="1:17" ht="12">
      <c r="A417" s="35"/>
      <c r="B417" s="35"/>
      <c r="C417" s="36">
        <v>4410</v>
      </c>
      <c r="D417" s="37" t="s">
        <v>131</v>
      </c>
      <c r="E417" s="20">
        <v>300</v>
      </c>
      <c r="F417" s="20">
        <v>200</v>
      </c>
      <c r="G417" s="20">
        <v>200</v>
      </c>
      <c r="H417" s="20">
        <v>200</v>
      </c>
      <c r="I417" s="20"/>
      <c r="J417" s="20">
        <v>200</v>
      </c>
      <c r="K417" s="20">
        <v>200</v>
      </c>
      <c r="L417" s="20">
        <v>200</v>
      </c>
      <c r="M417" s="20">
        <v>200</v>
      </c>
      <c r="N417" s="20">
        <v>200</v>
      </c>
      <c r="O417" s="20">
        <v>100</v>
      </c>
      <c r="P417" s="20"/>
      <c r="Q417" s="41">
        <f t="shared" si="58"/>
        <v>300</v>
      </c>
    </row>
    <row r="418" spans="1:17" ht="24">
      <c r="A418" s="35"/>
      <c r="B418" s="35"/>
      <c r="C418" s="36">
        <v>4440</v>
      </c>
      <c r="D418" s="37" t="s">
        <v>30</v>
      </c>
      <c r="E418" s="20">
        <v>400</v>
      </c>
      <c r="F418" s="20">
        <v>402</v>
      </c>
      <c r="G418" s="20">
        <v>415</v>
      </c>
      <c r="H418" s="20">
        <v>420</v>
      </c>
      <c r="I418" s="20"/>
      <c r="J418" s="20">
        <v>625</v>
      </c>
      <c r="K418" s="20">
        <v>625</v>
      </c>
      <c r="L418" s="20">
        <v>625</v>
      </c>
      <c r="M418" s="20">
        <v>940</v>
      </c>
      <c r="N418" s="20">
        <v>940</v>
      </c>
      <c r="O418" s="20">
        <v>80</v>
      </c>
      <c r="P418" s="20"/>
      <c r="Q418" s="41">
        <f t="shared" si="58"/>
        <v>1020</v>
      </c>
    </row>
    <row r="419" spans="1:17" ht="48">
      <c r="A419" s="35"/>
      <c r="B419" s="35"/>
      <c r="C419" s="36">
        <v>4740</v>
      </c>
      <c r="D419" s="37" t="s">
        <v>52</v>
      </c>
      <c r="E419" s="20">
        <v>600</v>
      </c>
      <c r="F419" s="20">
        <v>600</v>
      </c>
      <c r="G419" s="20">
        <v>600</v>
      </c>
      <c r="H419" s="20">
        <v>600</v>
      </c>
      <c r="I419" s="20"/>
      <c r="J419" s="20">
        <v>300</v>
      </c>
      <c r="K419" s="20">
        <v>300</v>
      </c>
      <c r="L419" s="20">
        <v>300</v>
      </c>
      <c r="M419" s="20">
        <v>500</v>
      </c>
      <c r="N419" s="20">
        <v>300</v>
      </c>
      <c r="O419" s="20">
        <v>581</v>
      </c>
      <c r="P419" s="20"/>
      <c r="Q419" s="41">
        <f t="shared" si="58"/>
        <v>881</v>
      </c>
    </row>
    <row r="420" spans="1:17" ht="36">
      <c r="A420" s="35"/>
      <c r="B420" s="35"/>
      <c r="C420" s="36">
        <v>4750</v>
      </c>
      <c r="D420" s="37" t="s">
        <v>74</v>
      </c>
      <c r="E420" s="20"/>
      <c r="F420" s="20">
        <v>100</v>
      </c>
      <c r="G420" s="20">
        <v>700</v>
      </c>
      <c r="H420" s="20">
        <v>100</v>
      </c>
      <c r="I420" s="20"/>
      <c r="J420" s="20">
        <v>1000</v>
      </c>
      <c r="K420" s="20">
        <v>1000</v>
      </c>
      <c r="L420" s="20">
        <v>100</v>
      </c>
      <c r="M420" s="20">
        <v>1200</v>
      </c>
      <c r="N420" s="20">
        <v>1000</v>
      </c>
      <c r="O420" s="20">
        <v>500</v>
      </c>
      <c r="P420" s="20"/>
      <c r="Q420" s="41">
        <f t="shared" si="58"/>
        <v>1500</v>
      </c>
    </row>
    <row r="421" spans="1:17" ht="12">
      <c r="A421" s="35"/>
      <c r="B421" s="42">
        <v>85333</v>
      </c>
      <c r="C421" s="36"/>
      <c r="D421" s="47" t="s">
        <v>132</v>
      </c>
      <c r="E421" s="43">
        <f>SUM(E422:E430)</f>
        <v>2471427</v>
      </c>
      <c r="F421" s="43">
        <f>SUM(F422:F430)</f>
        <v>2589481</v>
      </c>
      <c r="G421" s="45">
        <f>SUM(G422:G430)</f>
        <v>3182291</v>
      </c>
      <c r="H421" s="45">
        <f>SUM(H422:H430)</f>
        <v>3182291</v>
      </c>
      <c r="I421" s="45"/>
      <c r="J421" s="45">
        <f>SUM(J422:J431)</f>
        <v>1685000</v>
      </c>
      <c r="K421" s="45">
        <f>SUM(K422:K431)</f>
        <v>1896435</v>
      </c>
      <c r="L421" s="45">
        <f>SUM(L422:L431)</f>
        <v>1758063</v>
      </c>
      <c r="M421" s="45">
        <f>SUM(M422:M431)</f>
        <v>1907982</v>
      </c>
      <c r="N421" s="45">
        <v>2346551</v>
      </c>
      <c r="O421" s="45">
        <f>SUM(O422:O431)</f>
        <v>17379</v>
      </c>
      <c r="P421" s="45">
        <f>SUM(P422:P431)</f>
        <v>17379</v>
      </c>
      <c r="Q421" s="41">
        <f t="shared" si="58"/>
        <v>2346551</v>
      </c>
    </row>
    <row r="422" spans="1:17" ht="24">
      <c r="A422" s="35"/>
      <c r="B422" s="35"/>
      <c r="C422" s="18">
        <v>4010</v>
      </c>
      <c r="D422" s="37" t="s">
        <v>17</v>
      </c>
      <c r="E422" s="20">
        <v>1036622</v>
      </c>
      <c r="F422" s="20">
        <v>1090919</v>
      </c>
      <c r="G422" s="1">
        <v>1360539</v>
      </c>
      <c r="H422" s="1">
        <v>1360539</v>
      </c>
      <c r="I422" s="100">
        <f>1279300-74862+49908+4</f>
        <v>1254350</v>
      </c>
      <c r="J422" s="1">
        <v>1282810</v>
      </c>
      <c r="K422" s="1">
        <v>1343102</v>
      </c>
      <c r="L422" s="1">
        <v>1343102</v>
      </c>
      <c r="M422" s="1">
        <v>1445600</v>
      </c>
      <c r="N422" s="1">
        <v>1532230</v>
      </c>
      <c r="O422" s="1">
        <v>5422</v>
      </c>
      <c r="P422" s="1"/>
      <c r="Q422" s="41">
        <f t="shared" si="58"/>
        <v>1537652</v>
      </c>
    </row>
    <row r="423" spans="1:17" ht="18" customHeight="1" hidden="1">
      <c r="A423" s="35"/>
      <c r="B423" s="35"/>
      <c r="C423" s="18">
        <v>4018</v>
      </c>
      <c r="D423" s="37" t="s">
        <v>17</v>
      </c>
      <c r="E423" s="20">
        <v>1036622</v>
      </c>
      <c r="F423" s="20">
        <v>1090919</v>
      </c>
      <c r="G423" s="1">
        <v>1360539</v>
      </c>
      <c r="H423" s="1">
        <v>1360539</v>
      </c>
      <c r="I423" s="100">
        <f>1279300-74862+49908+4</f>
        <v>1254350</v>
      </c>
      <c r="J423" s="1"/>
      <c r="K423" s="1">
        <v>74880</v>
      </c>
      <c r="L423" s="1"/>
      <c r="M423" s="1">
        <v>0</v>
      </c>
      <c r="N423" s="1">
        <v>0</v>
      </c>
      <c r="O423" s="1">
        <f>N423</f>
        <v>0</v>
      </c>
      <c r="P423" s="1">
        <f>O423</f>
        <v>0</v>
      </c>
      <c r="Q423" s="41">
        <f t="shared" si="58"/>
        <v>0</v>
      </c>
    </row>
    <row r="424" spans="1:17" ht="24">
      <c r="A424" s="35"/>
      <c r="B424" s="35"/>
      <c r="C424" s="36">
        <v>4040</v>
      </c>
      <c r="D424" s="37" t="s">
        <v>18</v>
      </c>
      <c r="E424" s="20">
        <v>87000</v>
      </c>
      <c r="F424" s="20">
        <v>84533</v>
      </c>
      <c r="G424" s="1">
        <v>95460</v>
      </c>
      <c r="H424" s="1">
        <v>95460</v>
      </c>
      <c r="I424" s="1"/>
      <c r="J424" s="1">
        <v>91300</v>
      </c>
      <c r="K424" s="1">
        <v>87662</v>
      </c>
      <c r="L424" s="1">
        <v>87662</v>
      </c>
      <c r="M424" s="1">
        <v>113940</v>
      </c>
      <c r="N424" s="1">
        <v>113940</v>
      </c>
      <c r="O424" s="1"/>
      <c r="P424" s="1">
        <v>7274</v>
      </c>
      <c r="Q424" s="41">
        <f t="shared" si="58"/>
        <v>106666</v>
      </c>
    </row>
    <row r="425" spans="1:17" ht="24">
      <c r="A425" s="35"/>
      <c r="B425" s="35"/>
      <c r="C425" s="36">
        <v>4110</v>
      </c>
      <c r="D425" s="37" t="s">
        <v>19</v>
      </c>
      <c r="E425" s="20">
        <v>195483</v>
      </c>
      <c r="F425" s="20">
        <v>204393</v>
      </c>
      <c r="G425" s="1">
        <v>230853</v>
      </c>
      <c r="H425" s="1">
        <v>230853</v>
      </c>
      <c r="I425" s="1"/>
      <c r="J425" s="1">
        <v>218890</v>
      </c>
      <c r="K425" s="1">
        <v>227994</v>
      </c>
      <c r="L425" s="1">
        <v>227994</v>
      </c>
      <c r="M425" s="1">
        <v>248742</v>
      </c>
      <c r="N425" s="1">
        <v>248559</v>
      </c>
      <c r="O425" s="1">
        <v>1852</v>
      </c>
      <c r="P425" s="1"/>
      <c r="Q425" s="41">
        <f t="shared" si="58"/>
        <v>250411</v>
      </c>
    </row>
    <row r="426" spans="1:17" ht="12">
      <c r="A426" s="35"/>
      <c r="B426" s="35"/>
      <c r="C426" s="36">
        <v>4140</v>
      </c>
      <c r="D426" s="37" t="s">
        <v>79</v>
      </c>
      <c r="E426" s="20"/>
      <c r="F426" s="20"/>
      <c r="G426" s="1">
        <v>16000</v>
      </c>
      <c r="H426" s="1">
        <v>16000</v>
      </c>
      <c r="I426" s="1"/>
      <c r="J426" s="1">
        <v>8000</v>
      </c>
      <c r="K426" s="1">
        <v>13000</v>
      </c>
      <c r="L426" s="1">
        <v>11805</v>
      </c>
      <c r="M426" s="1">
        <v>15000</v>
      </c>
      <c r="N426" s="1">
        <v>15000</v>
      </c>
      <c r="O426" s="1"/>
      <c r="P426" s="1">
        <v>6801</v>
      </c>
      <c r="Q426" s="41">
        <f t="shared" si="58"/>
        <v>8199</v>
      </c>
    </row>
    <row r="427" spans="1:17" ht="24">
      <c r="A427" s="35"/>
      <c r="B427" s="35"/>
      <c r="C427" s="36">
        <v>4210</v>
      </c>
      <c r="D427" s="37" t="s">
        <v>22</v>
      </c>
      <c r="E427" s="20">
        <v>34100</v>
      </c>
      <c r="F427" s="20">
        <v>34100</v>
      </c>
      <c r="G427" s="1">
        <v>34900</v>
      </c>
      <c r="H427" s="1">
        <v>34900</v>
      </c>
      <c r="I427" s="1"/>
      <c r="J427" s="1">
        <v>34900</v>
      </c>
      <c r="K427" s="1">
        <v>34900</v>
      </c>
      <c r="L427" s="1">
        <v>34900</v>
      </c>
      <c r="M427" s="1">
        <v>32000</v>
      </c>
      <c r="N427" s="1">
        <v>32000</v>
      </c>
      <c r="O427" s="1">
        <v>10105</v>
      </c>
      <c r="P427" s="1"/>
      <c r="Q427" s="41">
        <f t="shared" si="58"/>
        <v>42105</v>
      </c>
    </row>
    <row r="428" spans="1:17" ht="18" customHeight="1" hidden="1">
      <c r="A428" s="35"/>
      <c r="B428" s="35"/>
      <c r="C428" s="36">
        <v>4218</v>
      </c>
      <c r="D428" s="37" t="s">
        <v>22</v>
      </c>
      <c r="E428" s="20">
        <v>34100</v>
      </c>
      <c r="F428" s="20">
        <v>34100</v>
      </c>
      <c r="G428" s="1">
        <v>34900</v>
      </c>
      <c r="H428" s="1">
        <v>34900</v>
      </c>
      <c r="I428" s="1"/>
      <c r="J428" s="1"/>
      <c r="K428" s="1">
        <v>20200</v>
      </c>
      <c r="L428" s="1">
        <v>0</v>
      </c>
      <c r="M428" s="1">
        <v>0</v>
      </c>
      <c r="N428" s="1">
        <v>0</v>
      </c>
      <c r="O428" s="1">
        <f>N428</f>
        <v>0</v>
      </c>
      <c r="P428" s="1">
        <f>O428</f>
        <v>0</v>
      </c>
      <c r="Q428" s="41">
        <f t="shared" si="58"/>
        <v>0</v>
      </c>
    </row>
    <row r="429" spans="1:17" ht="12">
      <c r="A429" s="35"/>
      <c r="B429" s="35"/>
      <c r="C429" s="36">
        <v>4260</v>
      </c>
      <c r="D429" s="37" t="s">
        <v>23</v>
      </c>
      <c r="E429" s="20">
        <v>43500</v>
      </c>
      <c r="F429" s="20">
        <v>43500</v>
      </c>
      <c r="G429" s="1">
        <v>43900</v>
      </c>
      <c r="H429" s="1">
        <v>43900</v>
      </c>
      <c r="I429" s="1"/>
      <c r="J429" s="1">
        <v>43900</v>
      </c>
      <c r="K429" s="1">
        <v>43900</v>
      </c>
      <c r="L429" s="1">
        <v>43900</v>
      </c>
      <c r="M429" s="1">
        <v>44000</v>
      </c>
      <c r="N429" s="1">
        <v>62000</v>
      </c>
      <c r="O429" s="1"/>
      <c r="P429" s="1"/>
      <c r="Q429" s="41">
        <f t="shared" si="58"/>
        <v>62000</v>
      </c>
    </row>
    <row r="430" spans="1:17" ht="36">
      <c r="A430" s="35"/>
      <c r="B430" s="35"/>
      <c r="C430" s="36">
        <v>4370</v>
      </c>
      <c r="D430" s="37" t="s">
        <v>84</v>
      </c>
      <c r="E430" s="83">
        <v>4000</v>
      </c>
      <c r="F430" s="83">
        <v>7017</v>
      </c>
      <c r="G430" s="1">
        <v>5200</v>
      </c>
      <c r="H430" s="1">
        <v>5200</v>
      </c>
      <c r="I430" s="1"/>
      <c r="J430" s="1">
        <v>5200</v>
      </c>
      <c r="K430" s="1">
        <v>8357</v>
      </c>
      <c r="L430" s="1">
        <v>8700</v>
      </c>
      <c r="M430" s="1">
        <v>8700</v>
      </c>
      <c r="N430" s="1">
        <v>7064</v>
      </c>
      <c r="O430" s="1"/>
      <c r="P430" s="1">
        <v>3304</v>
      </c>
      <c r="Q430" s="41">
        <f t="shared" si="58"/>
        <v>3760</v>
      </c>
    </row>
    <row r="431" spans="1:17" ht="28.5" customHeight="1" hidden="1">
      <c r="A431" s="35"/>
      <c r="B431" s="35"/>
      <c r="C431" s="36">
        <v>4758</v>
      </c>
      <c r="D431" s="37" t="s">
        <v>74</v>
      </c>
      <c r="E431" s="20">
        <v>820</v>
      </c>
      <c r="F431" s="20">
        <v>1320</v>
      </c>
      <c r="G431" s="21">
        <v>1850</v>
      </c>
      <c r="H431" s="21">
        <v>1350</v>
      </c>
      <c r="I431" s="21"/>
      <c r="J431" s="21"/>
      <c r="K431" s="21">
        <v>42440</v>
      </c>
      <c r="L431" s="21">
        <v>0</v>
      </c>
      <c r="M431" s="21">
        <v>0</v>
      </c>
      <c r="N431" s="1">
        <v>0</v>
      </c>
      <c r="O431" s="1">
        <f>N431</f>
        <v>0</v>
      </c>
      <c r="P431" s="1">
        <f>O431</f>
        <v>0</v>
      </c>
      <c r="Q431" s="41">
        <f t="shared" si="58"/>
        <v>0</v>
      </c>
    </row>
    <row r="432" spans="1:17" ht="18" customHeight="1" hidden="1">
      <c r="A432" s="42"/>
      <c r="B432" s="42">
        <v>85334</v>
      </c>
      <c r="C432" s="44"/>
      <c r="D432" s="47" t="s">
        <v>133</v>
      </c>
      <c r="E432" s="45">
        <f>SUM(E433:E433)</f>
        <v>5794</v>
      </c>
      <c r="F432" s="45">
        <f>SUM(F433:F433)</f>
        <v>0</v>
      </c>
      <c r="G432" s="45">
        <f>SUM(G433:G433)</f>
        <v>0</v>
      </c>
      <c r="H432" s="41">
        <f>E432+F432-G432</f>
        <v>5794</v>
      </c>
      <c r="I432" s="41"/>
      <c r="J432" s="41">
        <f aca="true" t="shared" si="60" ref="J432:P432">SUM(J433)</f>
        <v>0</v>
      </c>
      <c r="K432" s="41">
        <f t="shared" si="60"/>
        <v>6538</v>
      </c>
      <c r="L432" s="41">
        <f t="shared" si="60"/>
        <v>0</v>
      </c>
      <c r="M432" s="41">
        <f t="shared" si="60"/>
        <v>0</v>
      </c>
      <c r="N432" s="41">
        <v>0</v>
      </c>
      <c r="O432" s="41">
        <f t="shared" si="60"/>
        <v>0</v>
      </c>
      <c r="P432" s="41">
        <f t="shared" si="60"/>
        <v>0</v>
      </c>
      <c r="Q432" s="41">
        <f t="shared" si="58"/>
        <v>0</v>
      </c>
    </row>
    <row r="433" spans="1:17" ht="18" customHeight="1" hidden="1">
      <c r="A433" s="35"/>
      <c r="B433" s="35"/>
      <c r="C433" s="36">
        <v>3110</v>
      </c>
      <c r="D433" s="37" t="s">
        <v>97</v>
      </c>
      <c r="E433" s="21">
        <v>5794</v>
      </c>
      <c r="F433" s="21"/>
      <c r="G433" s="21"/>
      <c r="H433" s="41">
        <f>E433+F433-G433</f>
        <v>5794</v>
      </c>
      <c r="I433" s="41"/>
      <c r="J433" s="21"/>
      <c r="K433" s="21">
        <v>6538</v>
      </c>
      <c r="L433" s="21"/>
      <c r="M433" s="21"/>
      <c r="N433" s="21">
        <v>0</v>
      </c>
      <c r="O433" s="21"/>
      <c r="P433" s="21"/>
      <c r="Q433" s="41">
        <f t="shared" si="58"/>
        <v>0</v>
      </c>
    </row>
    <row r="434" spans="1:17" ht="12">
      <c r="A434" s="35"/>
      <c r="B434" s="101">
        <v>85395</v>
      </c>
      <c r="C434" s="102"/>
      <c r="D434" s="103" t="s">
        <v>128</v>
      </c>
      <c r="E434" s="104">
        <f>SUM(E435:E466)</f>
        <v>88640</v>
      </c>
      <c r="F434" s="21"/>
      <c r="G434" s="21"/>
      <c r="H434" s="41"/>
      <c r="I434" s="41"/>
      <c r="J434" s="104">
        <f>SUM(J435:J468)</f>
        <v>89480</v>
      </c>
      <c r="K434" s="104">
        <f>SUM(K435:K468)</f>
        <v>1102483</v>
      </c>
      <c r="L434" s="104">
        <f>SUM(L435:L468)</f>
        <v>1102483</v>
      </c>
      <c r="M434" s="104">
        <f>SUM(M435:M468)</f>
        <v>1102731</v>
      </c>
      <c r="N434" s="104">
        <v>3349213</v>
      </c>
      <c r="O434" s="104">
        <f>SUM(O435:O470)</f>
        <v>698192</v>
      </c>
      <c r="P434" s="104">
        <f>SUM(P435:P470)</f>
        <v>25378</v>
      </c>
      <c r="Q434" s="41">
        <f t="shared" si="58"/>
        <v>4022027</v>
      </c>
    </row>
    <row r="435" spans="1:17" ht="60">
      <c r="A435" s="35"/>
      <c r="B435" s="107"/>
      <c r="C435" s="105">
        <v>2328</v>
      </c>
      <c r="D435" s="106" t="s">
        <v>134</v>
      </c>
      <c r="J435" s="71"/>
      <c r="K435" s="69">
        <v>442936</v>
      </c>
      <c r="L435" s="69">
        <v>442936</v>
      </c>
      <c r="M435" s="69">
        <v>442936</v>
      </c>
      <c r="N435" s="21">
        <v>816837</v>
      </c>
      <c r="O435" s="21"/>
      <c r="P435" s="21">
        <v>9968</v>
      </c>
      <c r="Q435" s="41">
        <f t="shared" si="58"/>
        <v>806869</v>
      </c>
    </row>
    <row r="436" spans="1:17" ht="60">
      <c r="A436" s="35"/>
      <c r="B436" s="107"/>
      <c r="C436" s="105">
        <v>2329</v>
      </c>
      <c r="D436" s="106" t="s">
        <v>134</v>
      </c>
      <c r="J436" s="71"/>
      <c r="K436" s="69">
        <v>78165</v>
      </c>
      <c r="L436" s="69">
        <v>78165</v>
      </c>
      <c r="M436" s="69">
        <v>78165</v>
      </c>
      <c r="N436" s="21">
        <v>144151</v>
      </c>
      <c r="O436" s="21"/>
      <c r="P436" s="21">
        <v>1759</v>
      </c>
      <c r="Q436" s="41">
        <f t="shared" si="58"/>
        <v>142392</v>
      </c>
    </row>
    <row r="437" spans="1:17" ht="24">
      <c r="A437" s="35"/>
      <c r="B437" s="107"/>
      <c r="C437" s="36">
        <v>4018</v>
      </c>
      <c r="D437" s="37" t="s">
        <v>192</v>
      </c>
      <c r="J437" s="71"/>
      <c r="K437" s="69"/>
      <c r="L437" s="69"/>
      <c r="M437" s="69"/>
      <c r="N437" s="21">
        <v>63182</v>
      </c>
      <c r="O437" s="21">
        <f>14212+7940</f>
        <v>22152</v>
      </c>
      <c r="P437" s="21"/>
      <c r="Q437" s="41">
        <f t="shared" si="58"/>
        <v>85334</v>
      </c>
    </row>
    <row r="438" spans="1:17" ht="24">
      <c r="A438" s="35"/>
      <c r="B438" s="107"/>
      <c r="C438" s="36">
        <v>4019</v>
      </c>
      <c r="D438" s="37" t="s">
        <v>192</v>
      </c>
      <c r="J438" s="71"/>
      <c r="K438" s="69"/>
      <c r="L438" s="69"/>
      <c r="M438" s="69"/>
      <c r="N438" s="21">
        <v>15341</v>
      </c>
      <c r="O438" s="21">
        <v>2508</v>
      </c>
      <c r="P438" s="21">
        <v>3265</v>
      </c>
      <c r="Q438" s="41">
        <f t="shared" si="58"/>
        <v>14584</v>
      </c>
    </row>
    <row r="439" spans="1:17" ht="24">
      <c r="A439" s="35"/>
      <c r="B439" s="107"/>
      <c r="C439" s="102">
        <v>4118</v>
      </c>
      <c r="D439" s="106" t="s">
        <v>70</v>
      </c>
      <c r="J439" s="71"/>
      <c r="K439" s="69">
        <v>4432</v>
      </c>
      <c r="L439" s="69">
        <v>4432</v>
      </c>
      <c r="M439" s="69">
        <v>4432</v>
      </c>
      <c r="N439" s="21">
        <v>102496</v>
      </c>
      <c r="O439" s="21">
        <f>37561+2835</f>
        <v>40396</v>
      </c>
      <c r="P439" s="21"/>
      <c r="Q439" s="41">
        <f t="shared" si="58"/>
        <v>142892</v>
      </c>
    </row>
    <row r="440" spans="1:17" ht="24">
      <c r="A440" s="35"/>
      <c r="B440" s="107"/>
      <c r="C440" s="102">
        <v>4119</v>
      </c>
      <c r="D440" s="106" t="s">
        <v>70</v>
      </c>
      <c r="J440" s="71"/>
      <c r="K440" s="69">
        <v>782</v>
      </c>
      <c r="L440" s="69">
        <v>782</v>
      </c>
      <c r="M440" s="69">
        <v>782</v>
      </c>
      <c r="N440" s="21">
        <v>19824</v>
      </c>
      <c r="O440" s="21">
        <v>6628</v>
      </c>
      <c r="P440" s="21">
        <v>1417</v>
      </c>
      <c r="Q440" s="41">
        <f aca="true" t="shared" si="61" ref="Q440:Q470">N440+O440-P440</f>
        <v>25035</v>
      </c>
    </row>
    <row r="441" spans="1:17" ht="12">
      <c r="A441" s="35"/>
      <c r="B441" s="107"/>
      <c r="C441" s="102">
        <v>4128</v>
      </c>
      <c r="D441" s="106" t="s">
        <v>72</v>
      </c>
      <c r="J441" s="71"/>
      <c r="K441" s="69">
        <v>715</v>
      </c>
      <c r="L441" s="69">
        <v>715</v>
      </c>
      <c r="M441" s="69">
        <v>715</v>
      </c>
      <c r="N441" s="21">
        <v>16422</v>
      </c>
      <c r="O441" s="21">
        <f>6058+518</f>
        <v>6576</v>
      </c>
      <c r="P441" s="21"/>
      <c r="Q441" s="41">
        <f t="shared" si="61"/>
        <v>22998</v>
      </c>
    </row>
    <row r="442" spans="1:17" ht="12">
      <c r="A442" s="35"/>
      <c r="B442" s="107"/>
      <c r="C442" s="102">
        <v>4129</v>
      </c>
      <c r="D442" s="106" t="s">
        <v>72</v>
      </c>
      <c r="J442" s="71"/>
      <c r="K442" s="69">
        <v>126</v>
      </c>
      <c r="L442" s="69">
        <v>126</v>
      </c>
      <c r="M442" s="69">
        <v>126</v>
      </c>
      <c r="N442" s="21">
        <v>3259</v>
      </c>
      <c r="O442" s="21">
        <v>1069</v>
      </c>
      <c r="P442" s="21">
        <v>300</v>
      </c>
      <c r="Q442" s="41">
        <f t="shared" si="61"/>
        <v>4028</v>
      </c>
    </row>
    <row r="443" spans="1:17" ht="12">
      <c r="A443" s="35"/>
      <c r="B443" s="107"/>
      <c r="C443" s="102">
        <v>4178</v>
      </c>
      <c r="D443" s="106" t="s">
        <v>48</v>
      </c>
      <c r="J443" s="71"/>
      <c r="K443" s="69">
        <v>29875</v>
      </c>
      <c r="L443" s="69">
        <v>29875</v>
      </c>
      <c r="M443" s="69">
        <v>29875</v>
      </c>
      <c r="N443" s="21">
        <v>633517</v>
      </c>
      <c r="O443" s="21">
        <f>233064+17543</f>
        <v>250607</v>
      </c>
      <c r="P443" s="21"/>
      <c r="Q443" s="41">
        <f t="shared" si="61"/>
        <v>884124</v>
      </c>
    </row>
    <row r="444" spans="1:17" ht="12">
      <c r="A444" s="35"/>
      <c r="B444" s="107"/>
      <c r="C444" s="102">
        <v>4179</v>
      </c>
      <c r="D444" s="106" t="s">
        <v>48</v>
      </c>
      <c r="J444" s="71"/>
      <c r="K444" s="69">
        <v>5272</v>
      </c>
      <c r="L444" s="69">
        <v>5272</v>
      </c>
      <c r="M444" s="69">
        <v>5272</v>
      </c>
      <c r="N444" s="21">
        <v>107368</v>
      </c>
      <c r="O444" s="21">
        <v>41129</v>
      </c>
      <c r="P444" s="21">
        <v>3953</v>
      </c>
      <c r="Q444" s="41">
        <f t="shared" si="61"/>
        <v>144544</v>
      </c>
    </row>
    <row r="445" spans="1:17" ht="24">
      <c r="A445" s="35"/>
      <c r="B445" s="107"/>
      <c r="C445" s="102">
        <v>4218</v>
      </c>
      <c r="D445" s="106" t="s">
        <v>22</v>
      </c>
      <c r="J445" s="71"/>
      <c r="K445" s="69">
        <v>4505</v>
      </c>
      <c r="L445" s="69">
        <v>4505</v>
      </c>
      <c r="M445" s="69">
        <v>4505</v>
      </c>
      <c r="N445" s="21">
        <v>93996</v>
      </c>
      <c r="O445" s="21">
        <f>3995+92703+52293+1670</f>
        <v>150661</v>
      </c>
      <c r="P445" s="21"/>
      <c r="Q445" s="41">
        <f t="shared" si="61"/>
        <v>244657</v>
      </c>
    </row>
    <row r="446" spans="1:17" ht="24">
      <c r="A446" s="35"/>
      <c r="B446" s="107"/>
      <c r="C446" s="102">
        <v>4219</v>
      </c>
      <c r="D446" s="106" t="s">
        <v>22</v>
      </c>
      <c r="J446" s="71"/>
      <c r="K446" s="69">
        <v>795</v>
      </c>
      <c r="L446" s="69">
        <v>795</v>
      </c>
      <c r="M446" s="69">
        <v>795</v>
      </c>
      <c r="N446" s="21">
        <v>21939</v>
      </c>
      <c r="O446" s="21">
        <f>704+16359+756+295</f>
        <v>18114</v>
      </c>
      <c r="P446" s="21"/>
      <c r="Q446" s="41">
        <f t="shared" si="61"/>
        <v>40053</v>
      </c>
    </row>
    <row r="447" spans="1:17" ht="28.5" customHeight="1" hidden="1">
      <c r="A447" s="35"/>
      <c r="B447" s="107"/>
      <c r="C447" s="102">
        <v>4248</v>
      </c>
      <c r="D447" s="106" t="s">
        <v>73</v>
      </c>
      <c r="J447" s="71"/>
      <c r="K447" s="69">
        <v>340000</v>
      </c>
      <c r="L447" s="69">
        <v>340000</v>
      </c>
      <c r="M447" s="69">
        <v>340000</v>
      </c>
      <c r="N447" s="21">
        <v>0</v>
      </c>
      <c r="O447" s="21"/>
      <c r="P447" s="21"/>
      <c r="Q447" s="41">
        <f t="shared" si="61"/>
        <v>0</v>
      </c>
    </row>
    <row r="448" spans="1:17" ht="28.5" customHeight="1" hidden="1">
      <c r="A448" s="35"/>
      <c r="B448" s="107"/>
      <c r="C448" s="102">
        <v>4249</v>
      </c>
      <c r="D448" s="106" t="s">
        <v>73</v>
      </c>
      <c r="J448" s="71"/>
      <c r="K448" s="69">
        <v>60000</v>
      </c>
      <c r="L448" s="69">
        <v>60000</v>
      </c>
      <c r="M448" s="69">
        <v>60000</v>
      </c>
      <c r="N448" s="21">
        <v>0</v>
      </c>
      <c r="O448" s="21"/>
      <c r="P448" s="21"/>
      <c r="Q448" s="41">
        <f t="shared" si="61"/>
        <v>0</v>
      </c>
    </row>
    <row r="449" spans="1:17" ht="24">
      <c r="A449" s="35"/>
      <c r="B449" s="107"/>
      <c r="C449" s="102">
        <v>4248</v>
      </c>
      <c r="D449" s="106" t="s">
        <v>73</v>
      </c>
      <c r="J449" s="71"/>
      <c r="K449" s="69"/>
      <c r="L449" s="69"/>
      <c r="M449" s="69"/>
      <c r="N449" s="21">
        <v>3875</v>
      </c>
      <c r="O449" s="21">
        <f>30870+21349</f>
        <v>52219</v>
      </c>
      <c r="P449" s="21"/>
      <c r="Q449" s="41">
        <f t="shared" si="61"/>
        <v>56094</v>
      </c>
    </row>
    <row r="450" spans="1:17" ht="51.75" customHeight="1">
      <c r="A450" s="35"/>
      <c r="B450" s="107"/>
      <c r="C450" s="102">
        <v>4249</v>
      </c>
      <c r="D450" s="106" t="s">
        <v>73</v>
      </c>
      <c r="J450" s="71"/>
      <c r="K450" s="69"/>
      <c r="L450" s="69"/>
      <c r="M450" s="69"/>
      <c r="N450" s="21">
        <v>690</v>
      </c>
      <c r="O450" s="21">
        <f>5448+2491</f>
        <v>7939</v>
      </c>
      <c r="P450" s="21"/>
      <c r="Q450" s="41">
        <f t="shared" si="61"/>
        <v>8629</v>
      </c>
    </row>
    <row r="451" spans="1:17" ht="12">
      <c r="A451" s="35"/>
      <c r="B451" s="35"/>
      <c r="C451" s="36">
        <v>4268</v>
      </c>
      <c r="D451" s="37" t="s">
        <v>23</v>
      </c>
      <c r="E451" s="20">
        <v>43500</v>
      </c>
      <c r="F451" s="20">
        <v>43500</v>
      </c>
      <c r="G451" s="1">
        <v>43900</v>
      </c>
      <c r="H451" s="1">
        <v>43900</v>
      </c>
      <c r="I451" s="1"/>
      <c r="J451" s="1">
        <v>43900</v>
      </c>
      <c r="K451" s="1">
        <v>43900</v>
      </c>
      <c r="L451" s="1">
        <v>43900</v>
      </c>
      <c r="M451" s="1">
        <v>44000</v>
      </c>
      <c r="N451" s="1">
        <v>1477</v>
      </c>
      <c r="O451" s="1">
        <v>4255</v>
      </c>
      <c r="P451" s="1"/>
      <c r="Q451" s="41">
        <f t="shared" si="61"/>
        <v>5732</v>
      </c>
    </row>
    <row r="452" spans="1:17" ht="12">
      <c r="A452" s="35"/>
      <c r="B452" s="35"/>
      <c r="C452" s="36">
        <v>4269</v>
      </c>
      <c r="D452" s="37" t="s">
        <v>23</v>
      </c>
      <c r="E452" s="20">
        <v>43500</v>
      </c>
      <c r="F452" s="20">
        <v>43500</v>
      </c>
      <c r="G452" s="1">
        <v>43900</v>
      </c>
      <c r="H452" s="1">
        <v>43900</v>
      </c>
      <c r="I452" s="1"/>
      <c r="J452" s="1">
        <v>43900</v>
      </c>
      <c r="K452" s="1">
        <v>43900</v>
      </c>
      <c r="L452" s="1">
        <v>43900</v>
      </c>
      <c r="M452" s="1">
        <v>44000</v>
      </c>
      <c r="N452" s="1">
        <v>261</v>
      </c>
      <c r="O452" s="1">
        <v>497</v>
      </c>
      <c r="P452" s="1"/>
      <c r="Q452" s="41">
        <f t="shared" si="61"/>
        <v>758</v>
      </c>
    </row>
    <row r="453" spans="1:17" ht="12">
      <c r="A453" s="35"/>
      <c r="B453" s="107"/>
      <c r="C453" s="102">
        <v>4308</v>
      </c>
      <c r="D453" s="106" t="s">
        <v>14</v>
      </c>
      <c r="J453" s="71"/>
      <c r="K453" s="69">
        <v>22987</v>
      </c>
      <c r="L453" s="69">
        <v>22987</v>
      </c>
      <c r="M453" s="69">
        <v>22987</v>
      </c>
      <c r="N453" s="21">
        <v>985625</v>
      </c>
      <c r="O453" s="21">
        <f>14+9852+2758+7647</f>
        <v>20271</v>
      </c>
      <c r="P453" s="21"/>
      <c r="Q453" s="41">
        <f t="shared" si="61"/>
        <v>1005896</v>
      </c>
    </row>
    <row r="454" spans="1:17" ht="12">
      <c r="A454" s="35"/>
      <c r="B454" s="107"/>
      <c r="C454" s="102">
        <v>4309</v>
      </c>
      <c r="D454" s="106" t="s">
        <v>14</v>
      </c>
      <c r="J454" s="71"/>
      <c r="K454" s="69">
        <v>4057</v>
      </c>
      <c r="L454" s="69">
        <v>4057</v>
      </c>
      <c r="M454" s="69">
        <v>4057</v>
      </c>
      <c r="N454" s="21">
        <v>163177</v>
      </c>
      <c r="O454" s="21">
        <f>3+1739+322+1350</f>
        <v>3414</v>
      </c>
      <c r="P454" s="21"/>
      <c r="Q454" s="41">
        <f t="shared" si="61"/>
        <v>166591</v>
      </c>
    </row>
    <row r="455" spans="1:17" ht="28.5" customHeight="1" hidden="1">
      <c r="A455" s="35"/>
      <c r="B455" s="107"/>
      <c r="C455" s="102">
        <v>4378</v>
      </c>
      <c r="D455" s="106" t="s">
        <v>84</v>
      </c>
      <c r="J455" s="71"/>
      <c r="K455" s="69">
        <v>850</v>
      </c>
      <c r="L455" s="69">
        <v>850</v>
      </c>
      <c r="M455" s="69">
        <v>850</v>
      </c>
      <c r="N455" s="21">
        <v>0</v>
      </c>
      <c r="O455" s="21"/>
      <c r="P455" s="21"/>
      <c r="Q455" s="41">
        <f t="shared" si="61"/>
        <v>0</v>
      </c>
    </row>
    <row r="456" spans="1:17" ht="28.5" customHeight="1" hidden="1">
      <c r="A456" s="35"/>
      <c r="B456" s="107"/>
      <c r="C456" s="102">
        <v>4379</v>
      </c>
      <c r="D456" s="106" t="s">
        <v>84</v>
      </c>
      <c r="J456" s="71"/>
      <c r="K456" s="69">
        <v>150</v>
      </c>
      <c r="L456" s="69">
        <v>150</v>
      </c>
      <c r="M456" s="69">
        <v>150</v>
      </c>
      <c r="N456" s="21">
        <v>0</v>
      </c>
      <c r="O456" s="21"/>
      <c r="P456" s="21"/>
      <c r="Q456" s="41">
        <f t="shared" si="61"/>
        <v>0</v>
      </c>
    </row>
    <row r="457" spans="1:17" ht="36">
      <c r="A457" s="35"/>
      <c r="B457" s="35"/>
      <c r="C457" s="36">
        <v>4408</v>
      </c>
      <c r="D457" s="51" t="s">
        <v>51</v>
      </c>
      <c r="E457" s="126"/>
      <c r="F457" s="126"/>
      <c r="G457" s="127"/>
      <c r="H457" s="127"/>
      <c r="I457" s="127"/>
      <c r="J457" s="1"/>
      <c r="K457" s="1"/>
      <c r="L457" s="1"/>
      <c r="M457" s="1"/>
      <c r="N457" s="1">
        <v>5330</v>
      </c>
      <c r="O457" s="1">
        <v>170</v>
      </c>
      <c r="P457" s="1"/>
      <c r="Q457" s="41">
        <f t="shared" si="61"/>
        <v>5500</v>
      </c>
    </row>
    <row r="458" spans="1:17" ht="36">
      <c r="A458" s="35"/>
      <c r="B458" s="35"/>
      <c r="C458" s="36">
        <v>4409</v>
      </c>
      <c r="D458" s="51" t="s">
        <v>51</v>
      </c>
      <c r="E458" s="126"/>
      <c r="F458" s="126"/>
      <c r="G458" s="127"/>
      <c r="H458" s="127"/>
      <c r="I458" s="127"/>
      <c r="J458" s="1"/>
      <c r="K458" s="1"/>
      <c r="L458" s="1"/>
      <c r="M458" s="1"/>
      <c r="N458" s="1">
        <v>940</v>
      </c>
      <c r="O458" s="1">
        <v>30</v>
      </c>
      <c r="P458" s="1"/>
      <c r="Q458" s="41">
        <f t="shared" si="61"/>
        <v>970</v>
      </c>
    </row>
    <row r="459" spans="1:17" ht="12">
      <c r="A459" s="35"/>
      <c r="B459" s="107"/>
      <c r="C459" s="102">
        <v>4418</v>
      </c>
      <c r="D459" s="37" t="s">
        <v>28</v>
      </c>
      <c r="J459" s="71"/>
      <c r="K459" s="69"/>
      <c r="L459" s="69"/>
      <c r="M459" s="69"/>
      <c r="N459" s="110">
        <v>65195</v>
      </c>
      <c r="O459" s="110"/>
      <c r="P459" s="110">
        <v>14</v>
      </c>
      <c r="Q459" s="41">
        <f t="shared" si="61"/>
        <v>65181</v>
      </c>
    </row>
    <row r="460" spans="1:17" ht="12">
      <c r="A460" s="35"/>
      <c r="B460" s="107"/>
      <c r="C460" s="102">
        <v>4419</v>
      </c>
      <c r="D460" s="37" t="s">
        <v>28</v>
      </c>
      <c r="J460" s="71"/>
      <c r="K460" s="69"/>
      <c r="L460" s="69"/>
      <c r="M460" s="69"/>
      <c r="N460" s="110">
        <v>11506</v>
      </c>
      <c r="O460" s="110"/>
      <c r="P460" s="110">
        <v>3</v>
      </c>
      <c r="Q460" s="41">
        <f t="shared" si="61"/>
        <v>11503</v>
      </c>
    </row>
    <row r="461" spans="1:17" ht="36">
      <c r="A461" s="35"/>
      <c r="B461" s="35"/>
      <c r="C461" s="36">
        <v>4708</v>
      </c>
      <c r="D461" s="37" t="s">
        <v>31</v>
      </c>
      <c r="E461" s="20">
        <v>820</v>
      </c>
      <c r="F461" s="20">
        <v>820</v>
      </c>
      <c r="G461" s="21">
        <v>839</v>
      </c>
      <c r="H461" s="21">
        <v>840</v>
      </c>
      <c r="I461" s="21"/>
      <c r="J461" s="21">
        <v>840</v>
      </c>
      <c r="K461" s="21">
        <v>840</v>
      </c>
      <c r="L461" s="21">
        <v>840</v>
      </c>
      <c r="M461" s="21">
        <v>864</v>
      </c>
      <c r="N461" s="21"/>
      <c r="O461" s="21">
        <v>5373</v>
      </c>
      <c r="P461" s="21"/>
      <c r="Q461" s="41">
        <f t="shared" si="61"/>
        <v>5373</v>
      </c>
    </row>
    <row r="462" spans="1:17" ht="36">
      <c r="A462" s="35"/>
      <c r="B462" s="35"/>
      <c r="C462" s="36">
        <v>4709</v>
      </c>
      <c r="D462" s="37" t="s">
        <v>31</v>
      </c>
      <c r="E462" s="20">
        <v>820</v>
      </c>
      <c r="F462" s="20">
        <v>820</v>
      </c>
      <c r="G462" s="21">
        <v>839</v>
      </c>
      <c r="H462" s="21">
        <v>840</v>
      </c>
      <c r="I462" s="21"/>
      <c r="J462" s="21">
        <v>840</v>
      </c>
      <c r="K462" s="21">
        <v>840</v>
      </c>
      <c r="L462" s="21">
        <v>840</v>
      </c>
      <c r="M462" s="21">
        <v>864</v>
      </c>
      <c r="N462" s="21"/>
      <c r="O462" s="21">
        <v>627</v>
      </c>
      <c r="P462" s="21"/>
      <c r="Q462" s="41">
        <f t="shared" si="61"/>
        <v>627</v>
      </c>
    </row>
    <row r="463" spans="1:17" ht="48">
      <c r="A463" s="35"/>
      <c r="B463" s="107"/>
      <c r="C463" s="102">
        <v>4748</v>
      </c>
      <c r="D463" s="106" t="s">
        <v>52</v>
      </c>
      <c r="J463" s="71"/>
      <c r="K463" s="69">
        <v>3278</v>
      </c>
      <c r="L463" s="69">
        <v>3278</v>
      </c>
      <c r="M463" s="69">
        <v>3278</v>
      </c>
      <c r="N463" s="21">
        <v>13028</v>
      </c>
      <c r="O463" s="21">
        <f>9393+135</f>
        <v>9528</v>
      </c>
      <c r="P463" s="21"/>
      <c r="Q463" s="41">
        <f t="shared" si="61"/>
        <v>22556</v>
      </c>
    </row>
    <row r="464" spans="1:17" ht="48">
      <c r="A464" s="35"/>
      <c r="B464" s="107"/>
      <c r="C464" s="102">
        <v>4749</v>
      </c>
      <c r="D464" s="106" t="s">
        <v>52</v>
      </c>
      <c r="J464" s="71"/>
      <c r="K464" s="69">
        <v>578</v>
      </c>
      <c r="L464" s="69">
        <v>578</v>
      </c>
      <c r="M464" s="69">
        <v>578</v>
      </c>
      <c r="N464" s="21">
        <v>2299</v>
      </c>
      <c r="O464" s="21">
        <f>1658+7184</f>
        <v>8842</v>
      </c>
      <c r="P464" s="21"/>
      <c r="Q464" s="41">
        <f t="shared" si="61"/>
        <v>11141</v>
      </c>
    </row>
    <row r="465" spans="1:17" ht="36">
      <c r="A465" s="35"/>
      <c r="B465" s="107"/>
      <c r="C465" s="102">
        <v>4758</v>
      </c>
      <c r="D465" s="106" t="s">
        <v>74</v>
      </c>
      <c r="J465" s="71"/>
      <c r="K465" s="69">
        <v>4250</v>
      </c>
      <c r="L465" s="69">
        <v>4250</v>
      </c>
      <c r="M465" s="69">
        <v>4250</v>
      </c>
      <c r="N465" s="21">
        <v>20327</v>
      </c>
      <c r="O465" s="21">
        <f>30058+1128+480</f>
        <v>31666</v>
      </c>
      <c r="P465" s="21">
        <v>3995</v>
      </c>
      <c r="Q465" s="41">
        <f t="shared" si="61"/>
        <v>47998</v>
      </c>
    </row>
    <row r="466" spans="1:17" ht="36">
      <c r="A466" s="35"/>
      <c r="B466" s="107"/>
      <c r="C466" s="102">
        <v>4759</v>
      </c>
      <c r="D466" s="106" t="s">
        <v>74</v>
      </c>
      <c r="J466" s="71"/>
      <c r="K466" s="69">
        <v>750</v>
      </c>
      <c r="L466" s="69">
        <v>750</v>
      </c>
      <c r="M466" s="69">
        <v>750</v>
      </c>
      <c r="N466" s="21">
        <v>3589</v>
      </c>
      <c r="O466" s="21">
        <f>5304+132+85</f>
        <v>5521</v>
      </c>
      <c r="P466" s="21">
        <v>704</v>
      </c>
      <c r="Q466" s="41">
        <f t="shared" si="61"/>
        <v>8406</v>
      </c>
    </row>
    <row r="467" spans="1:17" ht="28.5" customHeight="1" hidden="1">
      <c r="A467" s="17"/>
      <c r="B467" s="17"/>
      <c r="C467" s="36">
        <v>6068</v>
      </c>
      <c r="D467" s="19" t="s">
        <v>33</v>
      </c>
      <c r="J467" s="108"/>
      <c r="K467" s="63">
        <v>7225</v>
      </c>
      <c r="L467" s="63">
        <v>7225</v>
      </c>
      <c r="M467" s="63">
        <v>7225</v>
      </c>
      <c r="N467" s="63">
        <v>0</v>
      </c>
      <c r="O467" s="63"/>
      <c r="P467" s="63"/>
      <c r="Q467" s="41">
        <f t="shared" si="61"/>
        <v>0</v>
      </c>
    </row>
    <row r="468" spans="1:17" ht="28.5" customHeight="1" hidden="1">
      <c r="A468" s="35"/>
      <c r="B468" s="107"/>
      <c r="C468" s="102">
        <v>6069</v>
      </c>
      <c r="D468" s="19" t="s">
        <v>33</v>
      </c>
      <c r="J468" s="71"/>
      <c r="K468" s="69">
        <v>1275</v>
      </c>
      <c r="L468" s="69">
        <v>1275</v>
      </c>
      <c r="M468" s="69">
        <v>1275</v>
      </c>
      <c r="N468" s="21">
        <v>0</v>
      </c>
      <c r="O468" s="21"/>
      <c r="P468" s="21"/>
      <c r="Q468" s="41">
        <f t="shared" si="61"/>
        <v>0</v>
      </c>
    </row>
    <row r="469" spans="1:17" ht="36">
      <c r="A469" s="35"/>
      <c r="B469" s="107"/>
      <c r="C469" s="102">
        <v>6068</v>
      </c>
      <c r="D469" s="106" t="s">
        <v>33</v>
      </c>
      <c r="J469" s="109"/>
      <c r="K469" s="109"/>
      <c r="L469" s="109"/>
      <c r="M469" s="109"/>
      <c r="N469" s="21">
        <v>6120</v>
      </c>
      <c r="O469" s="21">
        <v>6800</v>
      </c>
      <c r="P469" s="21"/>
      <c r="Q469" s="41">
        <f t="shared" si="61"/>
        <v>12920</v>
      </c>
    </row>
    <row r="470" spans="1:17" ht="36">
      <c r="A470" s="35"/>
      <c r="B470" s="107"/>
      <c r="C470" s="102">
        <v>6069</v>
      </c>
      <c r="D470" s="106" t="s">
        <v>33</v>
      </c>
      <c r="J470" s="109"/>
      <c r="K470" s="109"/>
      <c r="L470" s="109"/>
      <c r="M470" s="109"/>
      <c r="N470" s="21">
        <v>1080</v>
      </c>
      <c r="O470" s="21">
        <v>1200</v>
      </c>
      <c r="P470" s="21"/>
      <c r="Q470" s="41">
        <f t="shared" si="61"/>
        <v>2280</v>
      </c>
    </row>
    <row r="471" spans="1:17" ht="24">
      <c r="A471" s="17">
        <v>854</v>
      </c>
      <c r="B471" s="17"/>
      <c r="C471" s="39"/>
      <c r="D471" s="48" t="s">
        <v>135</v>
      </c>
      <c r="E471" s="40" t="e">
        <f>E472+E478+E485+E501+E499+#REF!+#REF!</f>
        <v>#REF!</v>
      </c>
      <c r="F471" s="40" t="e">
        <f>F472+F478+F485+F501+F499+#REF!+#REF!</f>
        <v>#REF!</v>
      </c>
      <c r="G471" s="40" t="e">
        <f>G472+G478+G485+G501+G499+#REF!+#REF!</f>
        <v>#REF!</v>
      </c>
      <c r="H471" s="40" t="e">
        <f>H472+H478+H485+H501+H499+#REF!+#REF!</f>
        <v>#REF!</v>
      </c>
      <c r="I471" s="40"/>
      <c r="J471" s="40" t="e">
        <f>J472+J478+J485+J501+J499+#REF!+J493</f>
        <v>#REF!</v>
      </c>
      <c r="K471" s="40" t="e">
        <f>K472+K478+K485+K501+K499+#REF!+K493</f>
        <v>#REF!</v>
      </c>
      <c r="L471" s="40" t="e">
        <f>L472+L478+L485+L501+L499+#REF!+L493</f>
        <v>#REF!</v>
      </c>
      <c r="M471" s="40" t="e">
        <f>M472+M478+M485+M501+M499+#REF!+M493</f>
        <v>#REF!</v>
      </c>
      <c r="N471" s="40">
        <v>2111944</v>
      </c>
      <c r="O471" s="40">
        <f>O472+O478+O485+O501+O499+O493</f>
        <v>11448</v>
      </c>
      <c r="P471" s="40">
        <f>P472+P478+P485+P501+P499+P493</f>
        <v>51884</v>
      </c>
      <c r="Q471" s="41">
        <f aca="true" t="shared" si="62" ref="Q471:Q484">N471+O471-P471</f>
        <v>2071508</v>
      </c>
    </row>
    <row r="472" spans="1:17" ht="12">
      <c r="A472" s="42"/>
      <c r="B472" s="42">
        <v>85401</v>
      </c>
      <c r="C472" s="44"/>
      <c r="D472" s="47" t="s">
        <v>136</v>
      </c>
      <c r="E472" s="43">
        <f>SUM(E473:E477)</f>
        <v>174540</v>
      </c>
      <c r="F472" s="43">
        <f>SUM(F473:F477)</f>
        <v>174540</v>
      </c>
      <c r="G472" s="45">
        <f>SUM(G473:G477)</f>
        <v>162474</v>
      </c>
      <c r="H472" s="45">
        <f>SUM(H473:H477)</f>
        <v>162830</v>
      </c>
      <c r="I472" s="45"/>
      <c r="J472" s="45">
        <f>SUM(J473:J477)</f>
        <v>162830</v>
      </c>
      <c r="K472" s="45">
        <f>SUM(K473:K477)</f>
        <v>171410</v>
      </c>
      <c r="L472" s="45">
        <f>SUM(L473:L477)</f>
        <v>162869</v>
      </c>
      <c r="M472" s="45">
        <f>SUM(M473:M477)</f>
        <v>176485</v>
      </c>
      <c r="N472" s="45">
        <v>176913</v>
      </c>
      <c r="O472" s="45">
        <f>SUM(O473:O477)</f>
        <v>111</v>
      </c>
      <c r="P472" s="45">
        <f>SUM(P473:P477)</f>
        <v>17324</v>
      </c>
      <c r="Q472" s="41">
        <f t="shared" si="62"/>
        <v>159700</v>
      </c>
    </row>
    <row r="473" spans="1:17" ht="24">
      <c r="A473" s="35"/>
      <c r="B473" s="35"/>
      <c r="C473" s="36">
        <v>4010</v>
      </c>
      <c r="D473" s="37" t="s">
        <v>17</v>
      </c>
      <c r="E473" s="20">
        <v>129640</v>
      </c>
      <c r="F473" s="20">
        <v>129640</v>
      </c>
      <c r="G473" s="21">
        <v>127504</v>
      </c>
      <c r="H473" s="21">
        <v>127500</v>
      </c>
      <c r="I473" s="21">
        <v>127500</v>
      </c>
      <c r="J473" s="21">
        <v>127500</v>
      </c>
      <c r="K473" s="21">
        <v>134850</v>
      </c>
      <c r="L473" s="21">
        <v>130891</v>
      </c>
      <c r="M473" s="21">
        <v>135802</v>
      </c>
      <c r="N473" s="21">
        <v>136127</v>
      </c>
      <c r="O473" s="21"/>
      <c r="P473" s="21">
        <v>13255</v>
      </c>
      <c r="Q473" s="41">
        <f t="shared" si="62"/>
        <v>122872</v>
      </c>
    </row>
    <row r="474" spans="1:17" ht="24">
      <c r="A474" s="35"/>
      <c r="B474" s="35"/>
      <c r="C474" s="36">
        <v>4040</v>
      </c>
      <c r="D474" s="37" t="s">
        <v>18</v>
      </c>
      <c r="E474" s="20">
        <v>10820</v>
      </c>
      <c r="F474" s="20">
        <v>10820</v>
      </c>
      <c r="G474" s="21">
        <v>8200</v>
      </c>
      <c r="H474" s="21">
        <v>8200</v>
      </c>
      <c r="I474" s="21"/>
      <c r="J474" s="21">
        <v>8200</v>
      </c>
      <c r="K474" s="21">
        <v>8200</v>
      </c>
      <c r="L474" s="21">
        <v>4480</v>
      </c>
      <c r="M474" s="21">
        <v>9500</v>
      </c>
      <c r="N474" s="21">
        <v>9500</v>
      </c>
      <c r="O474" s="21"/>
      <c r="P474" s="21">
        <v>673</v>
      </c>
      <c r="Q474" s="41">
        <f t="shared" si="62"/>
        <v>8827</v>
      </c>
    </row>
    <row r="475" spans="1:17" ht="24">
      <c r="A475" s="35"/>
      <c r="B475" s="35"/>
      <c r="C475" s="36">
        <v>4110</v>
      </c>
      <c r="D475" s="37" t="s">
        <v>70</v>
      </c>
      <c r="E475" s="20">
        <v>23710</v>
      </c>
      <c r="F475" s="20">
        <v>23710</v>
      </c>
      <c r="G475" s="21">
        <v>18700</v>
      </c>
      <c r="H475" s="21">
        <v>18780</v>
      </c>
      <c r="I475" s="21"/>
      <c r="J475" s="21">
        <v>18780</v>
      </c>
      <c r="K475" s="21">
        <v>19830</v>
      </c>
      <c r="L475" s="21">
        <v>17500</v>
      </c>
      <c r="M475" s="21">
        <v>22000</v>
      </c>
      <c r="N475" s="21">
        <v>21788</v>
      </c>
      <c r="O475" s="21"/>
      <c r="P475" s="21">
        <v>2888</v>
      </c>
      <c r="Q475" s="41">
        <f t="shared" si="62"/>
        <v>18900</v>
      </c>
    </row>
    <row r="476" spans="1:17" ht="12">
      <c r="A476" s="35"/>
      <c r="B476" s="35"/>
      <c r="C476" s="36">
        <v>4120</v>
      </c>
      <c r="D476" s="37" t="s">
        <v>20</v>
      </c>
      <c r="E476" s="20">
        <v>3440</v>
      </c>
      <c r="F476" s="20">
        <v>3440</v>
      </c>
      <c r="G476" s="21">
        <v>3000</v>
      </c>
      <c r="H476" s="21">
        <v>3260</v>
      </c>
      <c r="I476" s="21"/>
      <c r="J476" s="21">
        <v>3260</v>
      </c>
      <c r="K476" s="21">
        <v>3440</v>
      </c>
      <c r="L476" s="21">
        <v>3000</v>
      </c>
      <c r="M476" s="21">
        <v>3500</v>
      </c>
      <c r="N476" s="21">
        <v>3498</v>
      </c>
      <c r="O476" s="21"/>
      <c r="P476" s="21">
        <v>508</v>
      </c>
      <c r="Q476" s="41">
        <f t="shared" si="62"/>
        <v>2990</v>
      </c>
    </row>
    <row r="477" spans="1:17" ht="24">
      <c r="A477" s="35"/>
      <c r="B477" s="35"/>
      <c r="C477" s="36">
        <v>4440</v>
      </c>
      <c r="D477" s="37" t="s">
        <v>30</v>
      </c>
      <c r="E477" s="20">
        <v>6930</v>
      </c>
      <c r="F477" s="20">
        <v>6930</v>
      </c>
      <c r="G477" s="21">
        <v>5070</v>
      </c>
      <c r="H477" s="21">
        <v>5090</v>
      </c>
      <c r="I477" s="21"/>
      <c r="J477" s="21">
        <v>5090</v>
      </c>
      <c r="K477" s="21">
        <v>5090</v>
      </c>
      <c r="L477" s="21">
        <v>6998</v>
      </c>
      <c r="M477" s="21">
        <v>5683</v>
      </c>
      <c r="N477" s="21">
        <v>5680</v>
      </c>
      <c r="O477" s="21">
        <v>111</v>
      </c>
      <c r="P477" s="21"/>
      <c r="Q477" s="41">
        <f t="shared" si="62"/>
        <v>5791</v>
      </c>
    </row>
    <row r="478" spans="1:17" ht="36">
      <c r="A478" s="42"/>
      <c r="B478" s="42">
        <v>85406</v>
      </c>
      <c r="C478" s="44"/>
      <c r="D478" s="47" t="s">
        <v>137</v>
      </c>
      <c r="E478" s="43">
        <f>SUM(E479:E484)</f>
        <v>749350</v>
      </c>
      <c r="F478" s="43">
        <f>SUM(F479:F484)</f>
        <v>749350</v>
      </c>
      <c r="G478" s="43">
        <f>SUM(G479:G484)</f>
        <v>819039</v>
      </c>
      <c r="H478" s="43">
        <f>SUM(H479:H484)</f>
        <v>808630</v>
      </c>
      <c r="I478" s="43"/>
      <c r="J478" s="43">
        <f>SUM(J479:J484)</f>
        <v>808630</v>
      </c>
      <c r="K478" s="43">
        <f>SUM(K479:K484)</f>
        <v>837050</v>
      </c>
      <c r="L478" s="43">
        <f>SUM(L479:L484)</f>
        <v>844625</v>
      </c>
      <c r="M478" s="43">
        <f>SUM(M479:M484)</f>
        <v>913570</v>
      </c>
      <c r="N478" s="43">
        <v>996578</v>
      </c>
      <c r="O478" s="43">
        <f>SUM(O479:O484)</f>
        <v>1355</v>
      </c>
      <c r="P478" s="43">
        <f>SUM(P479:P484)</f>
        <v>20503</v>
      </c>
      <c r="Q478" s="41">
        <f t="shared" si="62"/>
        <v>977430</v>
      </c>
    </row>
    <row r="479" spans="1:17" ht="72">
      <c r="A479" s="35"/>
      <c r="B479" s="35"/>
      <c r="C479" s="36">
        <v>2310</v>
      </c>
      <c r="D479" s="37" t="s">
        <v>138</v>
      </c>
      <c r="E479" s="20">
        <v>263000</v>
      </c>
      <c r="F479" s="20">
        <v>263000</v>
      </c>
      <c r="G479" s="21">
        <v>285000</v>
      </c>
      <c r="H479" s="21">
        <v>285000</v>
      </c>
      <c r="I479" s="21"/>
      <c r="J479" s="21">
        <v>285000</v>
      </c>
      <c r="K479" s="21">
        <v>285000</v>
      </c>
      <c r="L479" s="21">
        <v>285000</v>
      </c>
      <c r="M479" s="21">
        <v>294000</v>
      </c>
      <c r="N479" s="21">
        <v>294000</v>
      </c>
      <c r="O479" s="21"/>
      <c r="P479" s="21">
        <v>6015</v>
      </c>
      <c r="Q479" s="41">
        <f t="shared" si="62"/>
        <v>287985</v>
      </c>
    </row>
    <row r="480" spans="1:17" ht="24">
      <c r="A480" s="35"/>
      <c r="B480" s="35"/>
      <c r="C480" s="36">
        <v>3020</v>
      </c>
      <c r="D480" s="37" t="s">
        <v>47</v>
      </c>
      <c r="E480" s="20">
        <v>8700</v>
      </c>
      <c r="F480" s="20">
        <v>8700</v>
      </c>
      <c r="G480" s="21">
        <v>9058</v>
      </c>
      <c r="H480" s="21">
        <v>8900</v>
      </c>
      <c r="I480" s="21"/>
      <c r="J480" s="21">
        <v>8900</v>
      </c>
      <c r="K480" s="21">
        <v>8900</v>
      </c>
      <c r="L480" s="21">
        <v>8900</v>
      </c>
      <c r="M480" s="21">
        <v>9648</v>
      </c>
      <c r="N480" s="21">
        <v>9650</v>
      </c>
      <c r="O480" s="21">
        <v>628</v>
      </c>
      <c r="P480" s="21"/>
      <c r="Q480" s="41">
        <f t="shared" si="62"/>
        <v>10278</v>
      </c>
    </row>
    <row r="481" spans="1:17" ht="24">
      <c r="A481" s="35"/>
      <c r="B481" s="35"/>
      <c r="C481" s="36">
        <v>4010</v>
      </c>
      <c r="D481" s="37" t="s">
        <v>17</v>
      </c>
      <c r="E481" s="20">
        <f>372260+5400</f>
        <v>377660</v>
      </c>
      <c r="F481" s="20">
        <f>372260+5400</f>
        <v>377660</v>
      </c>
      <c r="G481" s="21">
        <v>417421</v>
      </c>
      <c r="H481" s="21">
        <v>417420</v>
      </c>
      <c r="I481" s="21">
        <v>417420</v>
      </c>
      <c r="J481" s="21">
        <v>417420</v>
      </c>
      <c r="K481" s="21">
        <v>441600</v>
      </c>
      <c r="L481" s="21">
        <v>444925</v>
      </c>
      <c r="M481" s="21">
        <v>481082</v>
      </c>
      <c r="N481" s="21">
        <v>482388</v>
      </c>
      <c r="O481" s="21"/>
      <c r="P481" s="21">
        <v>13745</v>
      </c>
      <c r="Q481" s="41">
        <f t="shared" si="62"/>
        <v>468643</v>
      </c>
    </row>
    <row r="482" spans="1:17" ht="24">
      <c r="A482" s="35"/>
      <c r="B482" s="35"/>
      <c r="C482" s="36">
        <v>4110</v>
      </c>
      <c r="D482" s="37" t="s">
        <v>70</v>
      </c>
      <c r="E482" s="20">
        <v>67720</v>
      </c>
      <c r="F482" s="20">
        <v>67720</v>
      </c>
      <c r="G482" s="21">
        <v>73200</v>
      </c>
      <c r="H482" s="21">
        <v>62630</v>
      </c>
      <c r="I482" s="21"/>
      <c r="J482" s="21">
        <v>62630</v>
      </c>
      <c r="K482" s="21">
        <v>66290</v>
      </c>
      <c r="L482" s="21">
        <v>68490</v>
      </c>
      <c r="M482" s="21">
        <v>85000</v>
      </c>
      <c r="N482" s="21">
        <v>77828</v>
      </c>
      <c r="O482" s="21">
        <v>554</v>
      </c>
      <c r="P482" s="21"/>
      <c r="Q482" s="41">
        <f t="shared" si="62"/>
        <v>78382</v>
      </c>
    </row>
    <row r="483" spans="1:17" ht="12">
      <c r="A483" s="35"/>
      <c r="B483" s="35"/>
      <c r="C483" s="36">
        <v>4120</v>
      </c>
      <c r="D483" s="37" t="s">
        <v>20</v>
      </c>
      <c r="E483" s="20">
        <v>9830</v>
      </c>
      <c r="F483" s="20">
        <v>9830</v>
      </c>
      <c r="G483" s="21">
        <v>10560</v>
      </c>
      <c r="H483" s="21">
        <v>10780</v>
      </c>
      <c r="I483" s="21"/>
      <c r="J483" s="21">
        <v>10780</v>
      </c>
      <c r="K483" s="21">
        <v>11360</v>
      </c>
      <c r="L483" s="21">
        <v>11360</v>
      </c>
      <c r="M483" s="21">
        <v>16000</v>
      </c>
      <c r="N483" s="21">
        <v>12502</v>
      </c>
      <c r="O483" s="21">
        <v>173</v>
      </c>
      <c r="P483" s="21"/>
      <c r="Q483" s="41">
        <f t="shared" si="62"/>
        <v>12675</v>
      </c>
    </row>
    <row r="484" spans="1:17" ht="24">
      <c r="A484" s="35"/>
      <c r="B484" s="35"/>
      <c r="C484" s="36">
        <v>4440</v>
      </c>
      <c r="D484" s="37" t="s">
        <v>30</v>
      </c>
      <c r="E484" s="20">
        <v>22440</v>
      </c>
      <c r="F484" s="20">
        <v>22440</v>
      </c>
      <c r="G484" s="21">
        <v>23800</v>
      </c>
      <c r="H484" s="21">
        <v>23900</v>
      </c>
      <c r="I484" s="21"/>
      <c r="J484" s="21">
        <v>23900</v>
      </c>
      <c r="K484" s="21">
        <v>23900</v>
      </c>
      <c r="L484" s="21">
        <v>25950</v>
      </c>
      <c r="M484" s="21">
        <v>27840</v>
      </c>
      <c r="N484" s="21">
        <v>27830</v>
      </c>
      <c r="O484" s="21"/>
      <c r="P484" s="21">
        <v>743</v>
      </c>
      <c r="Q484" s="41">
        <f t="shared" si="62"/>
        <v>27087</v>
      </c>
    </row>
    <row r="485" spans="1:17" ht="12">
      <c r="A485" s="42"/>
      <c r="B485" s="42">
        <v>85410</v>
      </c>
      <c r="C485" s="44"/>
      <c r="D485" s="47" t="s">
        <v>139</v>
      </c>
      <c r="E485" s="43">
        <f>SUM(E486:E491)</f>
        <v>614700</v>
      </c>
      <c r="F485" s="43">
        <f>SUM(F486:F491)</f>
        <v>614700</v>
      </c>
      <c r="G485" s="43">
        <f>SUM(G486:G491)</f>
        <v>595587</v>
      </c>
      <c r="H485" s="43">
        <f>SUM(H486:H491)</f>
        <v>597930</v>
      </c>
      <c r="I485" s="43"/>
      <c r="J485" s="43">
        <f aca="true" t="shared" si="63" ref="J485:P485">SUM(J486:J492)</f>
        <v>597930</v>
      </c>
      <c r="K485" s="43">
        <f t="shared" si="63"/>
        <v>652852</v>
      </c>
      <c r="L485" s="43">
        <f t="shared" si="63"/>
        <v>512500</v>
      </c>
      <c r="M485" s="43">
        <f t="shared" si="63"/>
        <v>508380</v>
      </c>
      <c r="N485" s="43">
        <v>853244</v>
      </c>
      <c r="O485" s="43">
        <f t="shared" si="63"/>
        <v>3890</v>
      </c>
      <c r="P485" s="43">
        <f t="shared" si="63"/>
        <v>14057</v>
      </c>
      <c r="Q485" s="41">
        <f aca="true" t="shared" si="64" ref="Q485:Q500">N485+O485-P485</f>
        <v>843077</v>
      </c>
    </row>
    <row r="486" spans="1:17" ht="24">
      <c r="A486" s="35"/>
      <c r="B486" s="35"/>
      <c r="C486" s="36">
        <v>3020</v>
      </c>
      <c r="D486" s="37" t="s">
        <v>47</v>
      </c>
      <c r="E486" s="20">
        <v>22620</v>
      </c>
      <c r="F486" s="20">
        <v>22620</v>
      </c>
      <c r="G486" s="21">
        <v>24450</v>
      </c>
      <c r="H486" s="21">
        <v>24460</v>
      </c>
      <c r="I486" s="21"/>
      <c r="J486" s="21">
        <v>24460</v>
      </c>
      <c r="K486" s="21">
        <v>26240</v>
      </c>
      <c r="L486" s="21">
        <v>21000</v>
      </c>
      <c r="M486" s="21">
        <v>19130</v>
      </c>
      <c r="N486" s="21">
        <v>19130</v>
      </c>
      <c r="O486" s="21">
        <v>2059</v>
      </c>
      <c r="P486" s="21"/>
      <c r="Q486" s="41">
        <f t="shared" si="64"/>
        <v>21189</v>
      </c>
    </row>
    <row r="487" spans="1:17" ht="24">
      <c r="A487" s="35"/>
      <c r="B487" s="35"/>
      <c r="C487" s="36">
        <v>4010</v>
      </c>
      <c r="D487" s="37" t="s">
        <v>17</v>
      </c>
      <c r="E487" s="20">
        <v>439860</v>
      </c>
      <c r="F487" s="20">
        <v>439860</v>
      </c>
      <c r="G487" s="21">
        <v>428586</v>
      </c>
      <c r="H487" s="21">
        <v>432710</v>
      </c>
      <c r="I487" s="21">
        <v>432710</v>
      </c>
      <c r="J487" s="21">
        <v>432710</v>
      </c>
      <c r="K487" s="21">
        <v>471190</v>
      </c>
      <c r="L487" s="21">
        <v>363231</v>
      </c>
      <c r="M487" s="21">
        <v>368764</v>
      </c>
      <c r="N487" s="21">
        <v>370015</v>
      </c>
      <c r="O487" s="21"/>
      <c r="P487" s="21">
        <v>10015</v>
      </c>
      <c r="Q487" s="41">
        <f t="shared" si="64"/>
        <v>360000</v>
      </c>
    </row>
    <row r="488" spans="1:17" ht="24">
      <c r="A488" s="35"/>
      <c r="B488" s="35"/>
      <c r="C488" s="36">
        <v>4040</v>
      </c>
      <c r="D488" s="37" t="s">
        <v>18</v>
      </c>
      <c r="E488" s="20">
        <v>34740</v>
      </c>
      <c r="F488" s="20">
        <v>34740</v>
      </c>
      <c r="G488" s="21">
        <v>34419</v>
      </c>
      <c r="H488" s="21">
        <v>34420</v>
      </c>
      <c r="I488" s="21"/>
      <c r="J488" s="21">
        <v>34420</v>
      </c>
      <c r="K488" s="21">
        <v>34420</v>
      </c>
      <c r="L488" s="21">
        <v>26618</v>
      </c>
      <c r="M488" s="21">
        <v>30206</v>
      </c>
      <c r="N488" s="21">
        <v>30210</v>
      </c>
      <c r="O488" s="21"/>
      <c r="P488" s="21">
        <v>384</v>
      </c>
      <c r="Q488" s="41">
        <f t="shared" si="64"/>
        <v>29826</v>
      </c>
    </row>
    <row r="489" spans="1:17" ht="24">
      <c r="A489" s="35"/>
      <c r="B489" s="35"/>
      <c r="C489" s="36">
        <v>4110</v>
      </c>
      <c r="D489" s="37" t="s">
        <v>70</v>
      </c>
      <c r="E489" s="20">
        <v>80110</v>
      </c>
      <c r="F489" s="20">
        <v>80110</v>
      </c>
      <c r="G489" s="21">
        <v>70985</v>
      </c>
      <c r="H489" s="21">
        <v>69320</v>
      </c>
      <c r="I489" s="21"/>
      <c r="J489" s="21">
        <v>69320</v>
      </c>
      <c r="K489" s="21">
        <v>75495</v>
      </c>
      <c r="L489" s="21">
        <v>62430</v>
      </c>
      <c r="M489" s="21">
        <v>61100</v>
      </c>
      <c r="N489" s="21">
        <v>59399</v>
      </c>
      <c r="O489" s="21">
        <v>1831</v>
      </c>
      <c r="P489" s="21"/>
      <c r="Q489" s="41">
        <f t="shared" si="64"/>
        <v>61230</v>
      </c>
    </row>
    <row r="490" spans="1:17" ht="12">
      <c r="A490" s="35"/>
      <c r="B490" s="35"/>
      <c r="C490" s="36">
        <v>4120</v>
      </c>
      <c r="D490" s="37" t="s">
        <v>20</v>
      </c>
      <c r="E490" s="20">
        <v>11630</v>
      </c>
      <c r="F490" s="20">
        <v>11630</v>
      </c>
      <c r="G490" s="21">
        <v>11337</v>
      </c>
      <c r="H490" s="21">
        <v>11210</v>
      </c>
      <c r="I490" s="21"/>
      <c r="J490" s="21">
        <v>11210</v>
      </c>
      <c r="K490" s="21">
        <v>12197</v>
      </c>
      <c r="L490" s="21">
        <v>9970</v>
      </c>
      <c r="M490" s="21">
        <v>9760</v>
      </c>
      <c r="N490" s="21">
        <v>9610</v>
      </c>
      <c r="O490" s="21"/>
      <c r="P490" s="21">
        <v>538</v>
      </c>
      <c r="Q490" s="41">
        <f t="shared" si="64"/>
        <v>9072</v>
      </c>
    </row>
    <row r="491" spans="1:17" ht="24">
      <c r="A491" s="35"/>
      <c r="B491" s="35"/>
      <c r="C491" s="36">
        <v>4440</v>
      </c>
      <c r="D491" s="37" t="s">
        <v>30</v>
      </c>
      <c r="E491" s="20">
        <v>25740</v>
      </c>
      <c r="F491" s="20">
        <v>25740</v>
      </c>
      <c r="G491" s="21">
        <v>25810</v>
      </c>
      <c r="H491" s="21">
        <v>25810</v>
      </c>
      <c r="I491" s="21"/>
      <c r="J491" s="21">
        <v>25810</v>
      </c>
      <c r="K491" s="21">
        <v>25810</v>
      </c>
      <c r="L491" s="21">
        <v>22367</v>
      </c>
      <c r="M491" s="21">
        <v>19420</v>
      </c>
      <c r="N491" s="21">
        <v>22890</v>
      </c>
      <c r="O491" s="21"/>
      <c r="P491" s="21">
        <v>3120</v>
      </c>
      <c r="Q491" s="41">
        <f t="shared" si="64"/>
        <v>19770</v>
      </c>
    </row>
    <row r="492" spans="1:17" ht="28.5" customHeight="1" hidden="1">
      <c r="A492" s="35"/>
      <c r="B492" s="35"/>
      <c r="C492" s="36">
        <v>6060</v>
      </c>
      <c r="D492" s="19" t="s">
        <v>33</v>
      </c>
      <c r="E492" s="20"/>
      <c r="F492" s="20"/>
      <c r="G492" s="21"/>
      <c r="H492" s="21"/>
      <c r="I492" s="21"/>
      <c r="J492" s="21"/>
      <c r="K492" s="21">
        <v>7500</v>
      </c>
      <c r="L492" s="21">
        <v>6884</v>
      </c>
      <c r="M492" s="21">
        <v>0</v>
      </c>
      <c r="N492" s="21">
        <v>0</v>
      </c>
      <c r="O492" s="21">
        <v>0</v>
      </c>
      <c r="P492" s="21">
        <v>0</v>
      </c>
      <c r="Q492" s="41">
        <f t="shared" si="64"/>
        <v>0</v>
      </c>
    </row>
    <row r="493" spans="1:17" ht="30" customHeight="1" hidden="1">
      <c r="A493" s="101"/>
      <c r="B493" s="111">
        <v>85413</v>
      </c>
      <c r="C493" s="101"/>
      <c r="D493" s="111" t="s">
        <v>140</v>
      </c>
      <c r="E493" s="112">
        <f>SUM(E495)</f>
        <v>54249</v>
      </c>
      <c r="F493" s="112">
        <f>SUM(F495:F498)</f>
        <v>151200</v>
      </c>
      <c r="G493" s="112">
        <f>SUM(G495:G498)</f>
        <v>0</v>
      </c>
      <c r="H493" s="112">
        <f>SUM(H495:H498)</f>
        <v>0</v>
      </c>
      <c r="I493" s="113">
        <f aca="true" t="shared" si="65" ref="I493:I498">F493+G493-H493</f>
        <v>151200</v>
      </c>
      <c r="J493" s="112">
        <f aca="true" t="shared" si="66" ref="J493:P493">SUM(J495:J498)</f>
        <v>0</v>
      </c>
      <c r="K493" s="112">
        <f t="shared" si="66"/>
        <v>226800</v>
      </c>
      <c r="L493" s="112">
        <f t="shared" si="66"/>
        <v>226800</v>
      </c>
      <c r="M493" s="112">
        <f t="shared" si="66"/>
        <v>0</v>
      </c>
      <c r="N493" s="112">
        <v>0</v>
      </c>
      <c r="O493" s="112">
        <f t="shared" si="66"/>
        <v>0</v>
      </c>
      <c r="P493" s="112">
        <f t="shared" si="66"/>
        <v>0</v>
      </c>
      <c r="Q493" s="41">
        <f t="shared" si="64"/>
        <v>0</v>
      </c>
    </row>
    <row r="494" spans="1:17" ht="18" customHeight="1" hidden="1">
      <c r="A494" s="101"/>
      <c r="B494" s="111"/>
      <c r="C494" s="101"/>
      <c r="D494" s="111" t="s">
        <v>141</v>
      </c>
      <c r="E494" s="112"/>
      <c r="F494" s="112"/>
      <c r="G494" s="112"/>
      <c r="H494" s="112"/>
      <c r="I494" s="114">
        <f t="shared" si="65"/>
        <v>0</v>
      </c>
      <c r="J494" s="112"/>
      <c r="K494" s="112"/>
      <c r="L494" s="112"/>
      <c r="M494" s="112"/>
      <c r="N494" s="112">
        <v>0</v>
      </c>
      <c r="O494" s="112"/>
      <c r="P494" s="112"/>
      <c r="Q494" s="41">
        <f t="shared" si="64"/>
        <v>0</v>
      </c>
    </row>
    <row r="495" spans="1:17" ht="18" customHeight="1" hidden="1">
      <c r="A495" s="115"/>
      <c r="B495" s="115"/>
      <c r="C495" s="116">
        <v>4170</v>
      </c>
      <c r="D495" s="117" t="s">
        <v>125</v>
      </c>
      <c r="E495" s="114">
        <v>54249</v>
      </c>
      <c r="F495" s="114">
        <v>25946</v>
      </c>
      <c r="G495" s="114"/>
      <c r="H495" s="114"/>
      <c r="I495" s="114">
        <f t="shared" si="65"/>
        <v>25946</v>
      </c>
      <c r="J495" s="114"/>
      <c r="K495" s="114">
        <v>42360</v>
      </c>
      <c r="L495" s="114">
        <v>42360</v>
      </c>
      <c r="M495" s="114">
        <v>0</v>
      </c>
      <c r="N495" s="114">
        <v>0</v>
      </c>
      <c r="O495" s="114">
        <v>0</v>
      </c>
      <c r="P495" s="114">
        <v>0</v>
      </c>
      <c r="Q495" s="41">
        <f t="shared" si="64"/>
        <v>0</v>
      </c>
    </row>
    <row r="496" spans="1:17" ht="18" customHeight="1" hidden="1">
      <c r="A496" s="115"/>
      <c r="B496" s="115"/>
      <c r="C496" s="116">
        <v>4210</v>
      </c>
      <c r="D496" s="117" t="s">
        <v>22</v>
      </c>
      <c r="E496" s="114">
        <v>280967</v>
      </c>
      <c r="F496" s="114">
        <v>25598</v>
      </c>
      <c r="G496" s="114">
        <v>0</v>
      </c>
      <c r="H496" s="114"/>
      <c r="I496" s="114">
        <f t="shared" si="65"/>
        <v>25598</v>
      </c>
      <c r="J496" s="114"/>
      <c r="K496" s="114">
        <v>34340</v>
      </c>
      <c r="L496" s="114">
        <v>34340</v>
      </c>
      <c r="M496" s="114">
        <v>0</v>
      </c>
      <c r="N496" s="114">
        <v>0</v>
      </c>
      <c r="O496" s="114">
        <v>0</v>
      </c>
      <c r="P496" s="114">
        <v>0</v>
      </c>
      <c r="Q496" s="41">
        <f t="shared" si="64"/>
        <v>0</v>
      </c>
    </row>
    <row r="497" spans="1:17" ht="18" customHeight="1" hidden="1">
      <c r="A497" s="115"/>
      <c r="B497" s="115"/>
      <c r="C497" s="116">
        <v>4300</v>
      </c>
      <c r="D497" s="117" t="s">
        <v>56</v>
      </c>
      <c r="E497" s="114">
        <v>8033</v>
      </c>
      <c r="F497" s="114">
        <v>99551</v>
      </c>
      <c r="G497" s="114"/>
      <c r="H497" s="114">
        <v>0</v>
      </c>
      <c r="I497" s="114">
        <f t="shared" si="65"/>
        <v>99551</v>
      </c>
      <c r="J497" s="114"/>
      <c r="K497" s="114">
        <v>150000</v>
      </c>
      <c r="L497" s="114">
        <v>150000</v>
      </c>
      <c r="M497" s="114">
        <v>0</v>
      </c>
      <c r="N497" s="114">
        <v>0</v>
      </c>
      <c r="O497" s="114">
        <v>0</v>
      </c>
      <c r="P497" s="114">
        <v>0</v>
      </c>
      <c r="Q497" s="41">
        <f t="shared" si="64"/>
        <v>0</v>
      </c>
    </row>
    <row r="498" spans="1:17" ht="18" customHeight="1" hidden="1">
      <c r="A498" s="115"/>
      <c r="B498" s="115"/>
      <c r="C498" s="116">
        <v>4430</v>
      </c>
      <c r="D498" s="117" t="s">
        <v>29</v>
      </c>
      <c r="E498" s="114">
        <v>510</v>
      </c>
      <c r="F498" s="114">
        <v>105</v>
      </c>
      <c r="G498" s="114"/>
      <c r="H498" s="114">
        <v>0</v>
      </c>
      <c r="I498" s="114">
        <f t="shared" si="65"/>
        <v>105</v>
      </c>
      <c r="J498" s="114"/>
      <c r="K498" s="114">
        <v>100</v>
      </c>
      <c r="L498" s="114">
        <v>100</v>
      </c>
      <c r="M498" s="114">
        <v>0</v>
      </c>
      <c r="N498" s="114">
        <v>0</v>
      </c>
      <c r="O498" s="114">
        <v>0</v>
      </c>
      <c r="P498" s="114">
        <v>0</v>
      </c>
      <c r="Q498" s="41">
        <f t="shared" si="64"/>
        <v>0</v>
      </c>
    </row>
    <row r="499" spans="1:17" ht="24">
      <c r="A499" s="42"/>
      <c r="B499" s="42">
        <v>85415</v>
      </c>
      <c r="C499" s="44"/>
      <c r="D499" s="47" t="s">
        <v>142</v>
      </c>
      <c r="E499" s="43">
        <f>SUM(E500:E500)</f>
        <v>49000</v>
      </c>
      <c r="F499" s="43">
        <f>SUM(F500:F500)</f>
        <v>65800</v>
      </c>
      <c r="G499" s="43">
        <f>SUM(G500:G500)</f>
        <v>40000</v>
      </c>
      <c r="H499" s="43">
        <f>SUM(H500:H500)</f>
        <v>40000</v>
      </c>
      <c r="I499" s="43"/>
      <c r="J499" s="43">
        <f aca="true" t="shared" si="67" ref="J499:P499">SUM(J500:J500)</f>
        <v>49000</v>
      </c>
      <c r="K499" s="43">
        <f t="shared" si="67"/>
        <v>53800</v>
      </c>
      <c r="L499" s="43">
        <f t="shared" si="67"/>
        <v>53800</v>
      </c>
      <c r="M499" s="43">
        <f t="shared" si="67"/>
        <v>59800</v>
      </c>
      <c r="N499" s="43">
        <v>68800</v>
      </c>
      <c r="O499" s="43">
        <f t="shared" si="67"/>
        <v>1300</v>
      </c>
      <c r="P499" s="43">
        <f t="shared" si="67"/>
        <v>0</v>
      </c>
      <c r="Q499" s="41">
        <f t="shared" si="64"/>
        <v>70100</v>
      </c>
    </row>
    <row r="500" spans="1:17" ht="24">
      <c r="A500" s="35"/>
      <c r="B500" s="35"/>
      <c r="C500" s="36">
        <v>3240</v>
      </c>
      <c r="D500" s="37" t="s">
        <v>143</v>
      </c>
      <c r="E500" s="20">
        <v>49000</v>
      </c>
      <c r="F500" s="20">
        <v>65800</v>
      </c>
      <c r="G500" s="20">
        <v>40000</v>
      </c>
      <c r="H500" s="20">
        <v>40000</v>
      </c>
      <c r="I500" s="20"/>
      <c r="J500" s="20">
        <v>49000</v>
      </c>
      <c r="K500" s="20">
        <v>53800</v>
      </c>
      <c r="L500" s="20">
        <v>53800</v>
      </c>
      <c r="M500" s="20">
        <v>59800</v>
      </c>
      <c r="N500" s="20">
        <v>68800</v>
      </c>
      <c r="O500" s="20">
        <v>1300</v>
      </c>
      <c r="P500" s="20"/>
      <c r="Q500" s="41">
        <f t="shared" si="64"/>
        <v>70100</v>
      </c>
    </row>
    <row r="501" spans="1:17" ht="12">
      <c r="A501" s="42"/>
      <c r="B501" s="42">
        <v>85495</v>
      </c>
      <c r="C501" s="44"/>
      <c r="D501" s="47" t="s">
        <v>64</v>
      </c>
      <c r="E501" s="43" t="e">
        <f>SUM(#REF!)</f>
        <v>#REF!</v>
      </c>
      <c r="F501" s="43" t="e">
        <f>SUM(#REF!)</f>
        <v>#REF!</v>
      </c>
      <c r="G501" s="45" t="e">
        <f>SUM(#REF!)</f>
        <v>#REF!</v>
      </c>
      <c r="H501" s="45" t="e">
        <f>SUM(#REF!)</f>
        <v>#REF!</v>
      </c>
      <c r="I501" s="45"/>
      <c r="J501" s="45" t="e">
        <f>SUM(#REF!)</f>
        <v>#REF!</v>
      </c>
      <c r="K501" s="45" t="e">
        <f>SUM(#REF!)</f>
        <v>#REF!</v>
      </c>
      <c r="L501" s="45" t="e">
        <f>SUM(#REF!)</f>
        <v>#REF!</v>
      </c>
      <c r="M501" s="45" t="e">
        <f>SUM(#REF!)</f>
        <v>#REF!</v>
      </c>
      <c r="N501" s="45">
        <f>SUM(N502:N504)</f>
        <v>0</v>
      </c>
      <c r="O501" s="45">
        <f>SUM(O502:O504)</f>
        <v>4792</v>
      </c>
      <c r="P501" s="45">
        <f>SUM(P502:P504)</f>
        <v>0</v>
      </c>
      <c r="Q501" s="45">
        <f>SUM(Q502:Q504)</f>
        <v>4792</v>
      </c>
    </row>
    <row r="502" spans="1:17" ht="24">
      <c r="A502" s="42"/>
      <c r="B502" s="42"/>
      <c r="C502" s="36">
        <v>4010</v>
      </c>
      <c r="D502" s="37" t="s">
        <v>17</v>
      </c>
      <c r="E502" s="20"/>
      <c r="F502" s="20"/>
      <c r="G502" s="21"/>
      <c r="H502" s="21"/>
      <c r="I502" s="21"/>
      <c r="J502" s="21"/>
      <c r="K502" s="21"/>
      <c r="L502" s="21"/>
      <c r="M502" s="21"/>
      <c r="N502" s="21">
        <v>0</v>
      </c>
      <c r="O502" s="21">
        <v>4070</v>
      </c>
      <c r="P502" s="21"/>
      <c r="Q502" s="41">
        <f>N502+O502-P502</f>
        <v>4070</v>
      </c>
    </row>
    <row r="503" spans="1:17" ht="24">
      <c r="A503" s="42"/>
      <c r="B503" s="42"/>
      <c r="C503" s="36">
        <v>4110</v>
      </c>
      <c r="D503" s="37" t="s">
        <v>70</v>
      </c>
      <c r="E503" s="20"/>
      <c r="F503" s="20"/>
      <c r="G503" s="21"/>
      <c r="H503" s="21"/>
      <c r="I503" s="21"/>
      <c r="J503" s="21"/>
      <c r="K503" s="21"/>
      <c r="L503" s="21"/>
      <c r="M503" s="21"/>
      <c r="N503" s="21">
        <v>0</v>
      </c>
      <c r="O503" s="21">
        <v>620</v>
      </c>
      <c r="P503" s="21"/>
      <c r="Q503" s="41">
        <f>N503+O503-P503</f>
        <v>620</v>
      </c>
    </row>
    <row r="504" spans="1:17" ht="12">
      <c r="A504" s="42"/>
      <c r="B504" s="42"/>
      <c r="C504" s="36">
        <v>4120</v>
      </c>
      <c r="D504" s="37" t="s">
        <v>20</v>
      </c>
      <c r="E504" s="20"/>
      <c r="F504" s="20"/>
      <c r="G504" s="21"/>
      <c r="H504" s="21"/>
      <c r="I504" s="21"/>
      <c r="J504" s="21"/>
      <c r="K504" s="21"/>
      <c r="L504" s="21"/>
      <c r="M504" s="21"/>
      <c r="N504" s="21">
        <v>0</v>
      </c>
      <c r="O504" s="21">
        <v>102</v>
      </c>
      <c r="P504" s="21"/>
      <c r="Q504" s="41">
        <f>N504+O504-P504</f>
        <v>102</v>
      </c>
    </row>
    <row r="505" spans="1:17" ht="24">
      <c r="A505" s="17">
        <v>921</v>
      </c>
      <c r="B505" s="17"/>
      <c r="C505" s="39"/>
      <c r="D505" s="48" t="s">
        <v>144</v>
      </c>
      <c r="E505" s="40" t="e">
        <f>E506+#REF!+#REF!</f>
        <v>#REF!</v>
      </c>
      <c r="F505" s="40" t="e">
        <f>F506+#REF!+#REF!</f>
        <v>#REF!</v>
      </c>
      <c r="G505" s="41" t="e">
        <f>G506+#REF!+#REF!</f>
        <v>#REF!</v>
      </c>
      <c r="H505" s="41" t="e">
        <f>H506+#REF!+#REF!</f>
        <v>#REF!</v>
      </c>
      <c r="I505" s="41"/>
      <c r="J505" s="41" t="e">
        <f>#REF!+J506+#REF!</f>
        <v>#REF!</v>
      </c>
      <c r="K505" s="41" t="e">
        <f>#REF!+K506+#REF!</f>
        <v>#REF!</v>
      </c>
      <c r="L505" s="41" t="e">
        <f>#REF!+L506+#REF!</f>
        <v>#REF!</v>
      </c>
      <c r="M505" s="41" t="e">
        <f>#REF!+M506+#REF!</f>
        <v>#REF!</v>
      </c>
      <c r="N505" s="41">
        <v>126850</v>
      </c>
      <c r="O505" s="41">
        <f>O506</f>
        <v>250000</v>
      </c>
      <c r="P505" s="41">
        <f>P506</f>
        <v>0</v>
      </c>
      <c r="Q505" s="41">
        <f aca="true" t="shared" si="68" ref="Q505:Q539">N505+O505-P505</f>
        <v>376850</v>
      </c>
    </row>
    <row r="506" spans="1:17" ht="12">
      <c r="A506" s="42"/>
      <c r="B506" s="42">
        <v>92195</v>
      </c>
      <c r="C506" s="44"/>
      <c r="D506" s="47" t="s">
        <v>64</v>
      </c>
      <c r="E506" s="43">
        <f>SUM(E507:E510)</f>
        <v>28150</v>
      </c>
      <c r="F506" s="43">
        <f>SUM(F507:F510)</f>
        <v>57547</v>
      </c>
      <c r="G506" s="43">
        <f>SUM(G507:G510)</f>
        <v>55430</v>
      </c>
      <c r="H506" s="43">
        <f>SUM(H507:H510)</f>
        <v>55430</v>
      </c>
      <c r="I506" s="43"/>
      <c r="J506" s="43">
        <f>SUM(J507:J512)</f>
        <v>59000</v>
      </c>
      <c r="K506" s="43">
        <f>SUM(K507:K512)</f>
        <v>52500</v>
      </c>
      <c r="L506" s="43">
        <f>SUM(L507:L512)</f>
        <v>0</v>
      </c>
      <c r="M506" s="43">
        <f>SUM(M507:M512)</f>
        <v>0</v>
      </c>
      <c r="N506" s="43">
        <f>SUM(N508:N513)</f>
        <v>64000</v>
      </c>
      <c r="O506" s="43">
        <f>SUM(O508:O513)</f>
        <v>250000</v>
      </c>
      <c r="P506" s="43">
        <f>SUM(P508:P513)</f>
        <v>0</v>
      </c>
      <c r="Q506" s="41">
        <f t="shared" si="68"/>
        <v>314000</v>
      </c>
    </row>
    <row r="507" spans="1:17" ht="42.75" customHeight="1" hidden="1">
      <c r="A507" s="35"/>
      <c r="B507" s="35"/>
      <c r="C507" s="36">
        <v>2810</v>
      </c>
      <c r="D507" s="37" t="s">
        <v>146</v>
      </c>
      <c r="E507" s="60"/>
      <c r="F507" s="60">
        <v>8000</v>
      </c>
      <c r="G507" s="61">
        <v>8000</v>
      </c>
      <c r="H507" s="61">
        <v>8000</v>
      </c>
      <c r="I507" s="61"/>
      <c r="J507" s="61">
        <v>8000</v>
      </c>
      <c r="K507" s="61">
        <v>0</v>
      </c>
      <c r="L507" s="61"/>
      <c r="M507" s="61"/>
      <c r="N507" s="61">
        <v>0</v>
      </c>
      <c r="O507" s="61"/>
      <c r="P507" s="61"/>
      <c r="Q507" s="41">
        <f t="shared" si="68"/>
        <v>0</v>
      </c>
    </row>
    <row r="508" spans="1:17" ht="60">
      <c r="A508" s="35"/>
      <c r="B508" s="35"/>
      <c r="C508" s="36">
        <v>2820</v>
      </c>
      <c r="D508" s="37" t="s">
        <v>145</v>
      </c>
      <c r="E508" s="60"/>
      <c r="F508" s="60">
        <v>15000</v>
      </c>
      <c r="G508" s="61">
        <v>15000</v>
      </c>
      <c r="H508" s="61">
        <v>15000</v>
      </c>
      <c r="I508" s="61"/>
      <c r="J508" s="61">
        <v>12000</v>
      </c>
      <c r="K508" s="61">
        <v>13500</v>
      </c>
      <c r="L508" s="61"/>
      <c r="M508" s="61"/>
      <c r="N508" s="61">
        <v>9000</v>
      </c>
      <c r="O508" s="61"/>
      <c r="P508" s="61"/>
      <c r="Q508" s="41">
        <f t="shared" si="68"/>
        <v>9000</v>
      </c>
    </row>
    <row r="509" spans="1:17" ht="24">
      <c r="A509" s="35"/>
      <c r="B509" s="35"/>
      <c r="C509" s="36">
        <v>4210</v>
      </c>
      <c r="D509" s="37" t="s">
        <v>22</v>
      </c>
      <c r="E509" s="20">
        <v>18300</v>
      </c>
      <c r="F509" s="20">
        <v>16347</v>
      </c>
      <c r="G509" s="21">
        <v>22840</v>
      </c>
      <c r="H509" s="21">
        <v>22840</v>
      </c>
      <c r="I509" s="21"/>
      <c r="J509" s="21">
        <v>20000</v>
      </c>
      <c r="K509" s="21">
        <v>19050</v>
      </c>
      <c r="L509" s="21"/>
      <c r="M509" s="21"/>
      <c r="N509" s="21">
        <v>35000</v>
      </c>
      <c r="O509" s="21"/>
      <c r="P509" s="21"/>
      <c r="Q509" s="41">
        <f t="shared" si="68"/>
        <v>35000</v>
      </c>
    </row>
    <row r="510" spans="1:17" ht="12">
      <c r="A510" s="35"/>
      <c r="B510" s="35"/>
      <c r="C510" s="36">
        <v>4300</v>
      </c>
      <c r="D510" s="37" t="s">
        <v>56</v>
      </c>
      <c r="E510" s="20">
        <v>9850</v>
      </c>
      <c r="F510" s="20">
        <v>18200</v>
      </c>
      <c r="G510" s="21">
        <v>9590</v>
      </c>
      <c r="H510" s="21">
        <v>9590</v>
      </c>
      <c r="I510" s="21"/>
      <c r="J510" s="21">
        <v>19000</v>
      </c>
      <c r="K510" s="21">
        <v>19700</v>
      </c>
      <c r="L510" s="21"/>
      <c r="M510" s="21"/>
      <c r="N510" s="21">
        <v>20000</v>
      </c>
      <c r="O510" s="21"/>
      <c r="P510" s="21"/>
      <c r="Q510" s="41">
        <f t="shared" si="68"/>
        <v>20000</v>
      </c>
    </row>
    <row r="511" spans="1:17" ht="28.5" customHeight="1" hidden="1">
      <c r="A511" s="35"/>
      <c r="B511" s="35"/>
      <c r="C511" s="36">
        <v>4740</v>
      </c>
      <c r="D511" s="37" t="s">
        <v>52</v>
      </c>
      <c r="E511" s="20">
        <v>1530</v>
      </c>
      <c r="F511" s="20">
        <v>1030</v>
      </c>
      <c r="G511" s="21">
        <v>1054</v>
      </c>
      <c r="H511" s="21">
        <v>1050</v>
      </c>
      <c r="I511" s="21"/>
      <c r="J511" s="21"/>
      <c r="K511" s="21">
        <v>50</v>
      </c>
      <c r="L511" s="21"/>
      <c r="M511" s="21"/>
      <c r="N511" s="21">
        <v>0</v>
      </c>
      <c r="O511" s="21"/>
      <c r="P511" s="21"/>
      <c r="Q511" s="41">
        <f t="shared" si="68"/>
        <v>0</v>
      </c>
    </row>
    <row r="512" spans="1:17" ht="28.5" customHeight="1" hidden="1">
      <c r="A512" s="35"/>
      <c r="B512" s="35"/>
      <c r="C512" s="36">
        <v>4750</v>
      </c>
      <c r="D512" s="37" t="s">
        <v>74</v>
      </c>
      <c r="E512" s="20">
        <v>820</v>
      </c>
      <c r="F512" s="20">
        <v>1320</v>
      </c>
      <c r="G512" s="21">
        <v>1850</v>
      </c>
      <c r="H512" s="21">
        <v>1350</v>
      </c>
      <c r="I512" s="21"/>
      <c r="J512" s="21"/>
      <c r="K512" s="21">
        <v>200</v>
      </c>
      <c r="L512" s="21"/>
      <c r="M512" s="21"/>
      <c r="N512" s="21">
        <v>0</v>
      </c>
      <c r="O512" s="21"/>
      <c r="P512" s="21"/>
      <c r="Q512" s="41">
        <f t="shared" si="68"/>
        <v>0</v>
      </c>
    </row>
    <row r="513" spans="1:19" ht="24">
      <c r="A513" s="17"/>
      <c r="B513" s="17"/>
      <c r="C513" s="18">
        <v>6050</v>
      </c>
      <c r="D513" s="19" t="s">
        <v>32</v>
      </c>
      <c r="E513" s="20">
        <v>300000</v>
      </c>
      <c r="F513" s="20">
        <v>1200000</v>
      </c>
      <c r="G513" s="21">
        <v>2836000</v>
      </c>
      <c r="H513" s="21">
        <v>2836000</v>
      </c>
      <c r="I513" s="21"/>
      <c r="J513" s="1">
        <v>400000</v>
      </c>
      <c r="K513" s="1">
        <v>1360600</v>
      </c>
      <c r="L513" s="1">
        <v>1360600</v>
      </c>
      <c r="M513" s="1">
        <v>350000</v>
      </c>
      <c r="N513" s="1"/>
      <c r="O513" s="1">
        <v>250000</v>
      </c>
      <c r="P513" s="1"/>
      <c r="Q513" s="41">
        <f t="shared" si="68"/>
        <v>250000</v>
      </c>
      <c r="S513" s="128"/>
    </row>
    <row r="514" spans="1:17" ht="12" hidden="1">
      <c r="A514" s="35"/>
      <c r="B514" s="35"/>
      <c r="C514" s="36">
        <v>4300</v>
      </c>
      <c r="D514" s="37" t="s">
        <v>56</v>
      </c>
      <c r="E514" s="20">
        <v>9850</v>
      </c>
      <c r="F514" s="20">
        <v>18200</v>
      </c>
      <c r="G514" s="21">
        <v>9590</v>
      </c>
      <c r="H514" s="21">
        <v>9590</v>
      </c>
      <c r="I514" s="21"/>
      <c r="J514" s="21"/>
      <c r="K514" s="21">
        <v>700</v>
      </c>
      <c r="L514" s="21">
        <v>700</v>
      </c>
      <c r="M514" s="21">
        <v>0</v>
      </c>
      <c r="N514" s="21">
        <v>0</v>
      </c>
      <c r="O514" s="21"/>
      <c r="P514" s="21"/>
      <c r="Q514" s="41">
        <f t="shared" si="68"/>
        <v>0</v>
      </c>
    </row>
    <row r="515" spans="1:17" ht="48" hidden="1">
      <c r="A515" s="35"/>
      <c r="B515" s="35"/>
      <c r="C515" s="36">
        <v>4740</v>
      </c>
      <c r="D515" s="37" t="s">
        <v>52</v>
      </c>
      <c r="E515" s="20">
        <v>1530</v>
      </c>
      <c r="F515" s="20">
        <v>1030</v>
      </c>
      <c r="G515" s="21">
        <v>1054</v>
      </c>
      <c r="H515" s="21">
        <v>1050</v>
      </c>
      <c r="I515" s="21"/>
      <c r="J515" s="21"/>
      <c r="K515" s="21">
        <v>50</v>
      </c>
      <c r="L515" s="21">
        <v>50</v>
      </c>
      <c r="M515" s="21">
        <v>0</v>
      </c>
      <c r="N515" s="21">
        <v>0</v>
      </c>
      <c r="O515" s="21"/>
      <c r="P515" s="21"/>
      <c r="Q515" s="41">
        <f t="shared" si="68"/>
        <v>0</v>
      </c>
    </row>
    <row r="516" spans="1:17" ht="36" hidden="1">
      <c r="A516" s="35"/>
      <c r="B516" s="35"/>
      <c r="C516" s="36">
        <v>4750</v>
      </c>
      <c r="D516" s="37" t="s">
        <v>74</v>
      </c>
      <c r="E516" s="20">
        <v>820</v>
      </c>
      <c r="F516" s="20">
        <v>1320</v>
      </c>
      <c r="G516" s="21">
        <v>1850</v>
      </c>
      <c r="H516" s="21">
        <v>1350</v>
      </c>
      <c r="I516" s="21"/>
      <c r="J516" s="21"/>
      <c r="K516" s="21">
        <v>200</v>
      </c>
      <c r="L516" s="21">
        <v>200</v>
      </c>
      <c r="M516" s="21">
        <v>0</v>
      </c>
      <c r="N516" s="21">
        <v>0</v>
      </c>
      <c r="O516" s="21"/>
      <c r="P516" s="21"/>
      <c r="Q516" s="41">
        <f t="shared" si="68"/>
        <v>0</v>
      </c>
    </row>
    <row r="517" spans="1:17" ht="12" hidden="1">
      <c r="A517" s="35"/>
      <c r="B517" s="35"/>
      <c r="C517" s="36"/>
      <c r="D517" s="47" t="s">
        <v>147</v>
      </c>
      <c r="E517" s="60">
        <f>SUM(E518)</f>
        <v>0</v>
      </c>
      <c r="F517" s="46">
        <f>SUM(F518)</f>
        <v>10000</v>
      </c>
      <c r="G517" s="61">
        <f>SUM(G518)</f>
        <v>0</v>
      </c>
      <c r="H517" s="61">
        <f>SUM(H518)</f>
        <v>0</v>
      </c>
      <c r="I517" s="61"/>
      <c r="J517" s="63">
        <f aca="true" t="shared" si="69" ref="J517:P517">SUM(J518)</f>
        <v>0</v>
      </c>
      <c r="K517" s="63">
        <f t="shared" si="69"/>
        <v>0</v>
      </c>
      <c r="L517" s="63">
        <f t="shared" si="69"/>
        <v>0</v>
      </c>
      <c r="M517" s="63">
        <f t="shared" si="69"/>
        <v>3000</v>
      </c>
      <c r="N517" s="63">
        <v>0</v>
      </c>
      <c r="O517" s="63">
        <f t="shared" si="69"/>
        <v>0</v>
      </c>
      <c r="P517" s="63">
        <f t="shared" si="69"/>
        <v>0</v>
      </c>
      <c r="Q517" s="41">
        <f t="shared" si="68"/>
        <v>0</v>
      </c>
    </row>
    <row r="518" spans="1:17" ht="12" hidden="1">
      <c r="A518" s="35"/>
      <c r="B518" s="35"/>
      <c r="C518" s="36">
        <v>4300</v>
      </c>
      <c r="D518" s="37" t="s">
        <v>148</v>
      </c>
      <c r="E518" s="84"/>
      <c r="F518" s="84">
        <v>10000</v>
      </c>
      <c r="G518" s="84">
        <v>0</v>
      </c>
      <c r="H518" s="84">
        <v>0</v>
      </c>
      <c r="I518" s="84"/>
      <c r="J518" s="84">
        <v>0</v>
      </c>
      <c r="K518" s="84">
        <v>0</v>
      </c>
      <c r="L518" s="84">
        <v>0</v>
      </c>
      <c r="M518" s="84">
        <v>3000</v>
      </c>
      <c r="N518" s="84">
        <v>0</v>
      </c>
      <c r="O518" s="84"/>
      <c r="P518" s="84"/>
      <c r="Q518" s="41">
        <f t="shared" si="68"/>
        <v>0</v>
      </c>
    </row>
    <row r="519" spans="1:17" ht="12" hidden="1">
      <c r="A519" s="35"/>
      <c r="B519" s="35"/>
      <c r="C519" s="36"/>
      <c r="D519" s="47" t="s">
        <v>149</v>
      </c>
      <c r="E519" s="60">
        <f>SUM(E520)</f>
        <v>0</v>
      </c>
      <c r="F519" s="46">
        <f>SUM(F520)</f>
        <v>10000</v>
      </c>
      <c r="G519" s="61">
        <f>SUM(G520)</f>
        <v>0</v>
      </c>
      <c r="H519" s="61">
        <f>SUM(H520)</f>
        <v>0</v>
      </c>
      <c r="I519" s="61"/>
      <c r="J519" s="63">
        <f aca="true" t="shared" si="70" ref="J519:P519">SUM(J520)</f>
        <v>10000</v>
      </c>
      <c r="K519" s="63">
        <f t="shared" si="70"/>
        <v>10000</v>
      </c>
      <c r="L519" s="63">
        <f t="shared" si="70"/>
        <v>10000</v>
      </c>
      <c r="M519" s="63">
        <f t="shared" si="70"/>
        <v>10290</v>
      </c>
      <c r="N519" s="63">
        <v>0</v>
      </c>
      <c r="O519" s="63">
        <f t="shared" si="70"/>
        <v>0</v>
      </c>
      <c r="P519" s="63">
        <f t="shared" si="70"/>
        <v>0</v>
      </c>
      <c r="Q519" s="41">
        <f t="shared" si="68"/>
        <v>0</v>
      </c>
    </row>
    <row r="520" spans="1:17" ht="12" hidden="1">
      <c r="A520" s="35"/>
      <c r="B520" s="35"/>
      <c r="C520" s="36">
        <v>4300</v>
      </c>
      <c r="D520" s="37" t="s">
        <v>148</v>
      </c>
      <c r="E520" s="84"/>
      <c r="F520" s="84">
        <v>10000</v>
      </c>
      <c r="G520" s="84">
        <v>0</v>
      </c>
      <c r="H520" s="84">
        <v>0</v>
      </c>
      <c r="I520" s="84"/>
      <c r="J520" s="84">
        <v>10000</v>
      </c>
      <c r="K520" s="84">
        <v>10000</v>
      </c>
      <c r="L520" s="84">
        <v>10000</v>
      </c>
      <c r="M520" s="84">
        <v>10290</v>
      </c>
      <c r="N520" s="84">
        <v>0</v>
      </c>
      <c r="O520" s="84"/>
      <c r="P520" s="84"/>
      <c r="Q520" s="41">
        <f t="shared" si="68"/>
        <v>0</v>
      </c>
    </row>
    <row r="521" spans="1:17" ht="36" hidden="1">
      <c r="A521" s="35"/>
      <c r="B521" s="35"/>
      <c r="C521" s="37" t="s">
        <v>41</v>
      </c>
      <c r="D521" s="47" t="s">
        <v>191</v>
      </c>
      <c r="E521" s="20">
        <f>SUM(E522:E526)</f>
        <v>42000</v>
      </c>
      <c r="F521" s="20">
        <f>SUM(F522:F526)</f>
        <v>50000</v>
      </c>
      <c r="G521" s="21">
        <f>SUM(G522:G526)</f>
        <v>50980</v>
      </c>
      <c r="H521" s="21">
        <f>SUM(H522:H526)</f>
        <v>50980</v>
      </c>
      <c r="I521" s="21"/>
      <c r="J521" s="21">
        <f>SUM(J522:J526)</f>
        <v>64000</v>
      </c>
      <c r="K521" s="21">
        <f>SUM(K522:K526)</f>
        <v>52000</v>
      </c>
      <c r="L521" s="21">
        <f>SUM(L522:L526)</f>
        <v>0</v>
      </c>
      <c r="M521" s="21">
        <f>SUM(M522:M526)</f>
        <v>0</v>
      </c>
      <c r="N521" s="21">
        <v>0</v>
      </c>
      <c r="O521" s="21">
        <f>SUM(O523:O526)</f>
        <v>0</v>
      </c>
      <c r="P521" s="21">
        <f>SUM(P523:P526)</f>
        <v>0</v>
      </c>
      <c r="Q521" s="41">
        <f aca="true" t="shared" si="71" ref="Q521:Q526">N521+O521-P521</f>
        <v>0</v>
      </c>
    </row>
    <row r="522" spans="1:17" ht="42.75" customHeight="1" hidden="1">
      <c r="A522" s="35"/>
      <c r="B522" s="35"/>
      <c r="C522" s="36">
        <v>2810</v>
      </c>
      <c r="D522" s="37" t="s">
        <v>146</v>
      </c>
      <c r="E522" s="60"/>
      <c r="F522" s="60">
        <v>8000</v>
      </c>
      <c r="G522" s="61">
        <v>8000</v>
      </c>
      <c r="H522" s="61">
        <v>8000</v>
      </c>
      <c r="I522" s="61"/>
      <c r="J522" s="61">
        <v>8000</v>
      </c>
      <c r="K522" s="61">
        <v>0</v>
      </c>
      <c r="L522" s="61"/>
      <c r="M522" s="61"/>
      <c r="N522" s="61">
        <v>0</v>
      </c>
      <c r="O522" s="61"/>
      <c r="P522" s="61"/>
      <c r="Q522" s="41">
        <f t="shared" si="71"/>
        <v>0</v>
      </c>
    </row>
    <row r="523" spans="1:17" ht="24" hidden="1">
      <c r="A523" s="35"/>
      <c r="B523" s="35"/>
      <c r="C523" s="36">
        <v>4218</v>
      </c>
      <c r="D523" s="37" t="s">
        <v>22</v>
      </c>
      <c r="E523" s="20">
        <v>12800</v>
      </c>
      <c r="F523" s="20">
        <v>12800</v>
      </c>
      <c r="G523" s="21">
        <v>13100</v>
      </c>
      <c r="H523" s="21">
        <v>13100</v>
      </c>
      <c r="I523" s="21"/>
      <c r="J523" s="21">
        <v>19000</v>
      </c>
      <c r="K523" s="21">
        <v>17000</v>
      </c>
      <c r="L523" s="21"/>
      <c r="M523" s="21"/>
      <c r="N523" s="21">
        <v>0</v>
      </c>
      <c r="O523" s="21"/>
      <c r="P523" s="21"/>
      <c r="Q523" s="41">
        <f t="shared" si="71"/>
        <v>0</v>
      </c>
    </row>
    <row r="524" spans="1:17" ht="24" hidden="1">
      <c r="A524" s="35"/>
      <c r="B524" s="35"/>
      <c r="C524" s="36">
        <v>4219</v>
      </c>
      <c r="D524" s="37" t="s">
        <v>22</v>
      </c>
      <c r="E524" s="20">
        <v>12800</v>
      </c>
      <c r="F524" s="20">
        <v>12800</v>
      </c>
      <c r="G524" s="21">
        <v>13100</v>
      </c>
      <c r="H524" s="21">
        <v>13100</v>
      </c>
      <c r="I524" s="21"/>
      <c r="J524" s="21">
        <v>19000</v>
      </c>
      <c r="K524" s="21">
        <v>17000</v>
      </c>
      <c r="L524" s="21"/>
      <c r="M524" s="21"/>
      <c r="N524" s="21">
        <v>0</v>
      </c>
      <c r="O524" s="21"/>
      <c r="P524" s="21"/>
      <c r="Q524" s="41">
        <f>N524+O524-P524</f>
        <v>0</v>
      </c>
    </row>
    <row r="525" spans="1:17" ht="12" hidden="1">
      <c r="A525" s="35"/>
      <c r="B525" s="35"/>
      <c r="C525" s="36">
        <v>4308</v>
      </c>
      <c r="D525" s="37" t="s">
        <v>56</v>
      </c>
      <c r="E525" s="20">
        <v>8200</v>
      </c>
      <c r="F525" s="20">
        <v>8200</v>
      </c>
      <c r="G525" s="21">
        <v>8390</v>
      </c>
      <c r="H525" s="21">
        <v>8390</v>
      </c>
      <c r="I525" s="21"/>
      <c r="J525" s="21">
        <v>9000</v>
      </c>
      <c r="K525" s="21">
        <v>9000</v>
      </c>
      <c r="L525" s="21"/>
      <c r="M525" s="21"/>
      <c r="N525" s="21">
        <v>0</v>
      </c>
      <c r="O525" s="21"/>
      <c r="P525" s="21"/>
      <c r="Q525" s="41">
        <f>N525+O525-P525</f>
        <v>0</v>
      </c>
    </row>
    <row r="526" spans="1:17" ht="12" hidden="1">
      <c r="A526" s="35"/>
      <c r="B526" s="35"/>
      <c r="C526" s="36">
        <v>4309</v>
      </c>
      <c r="D526" s="37" t="s">
        <v>56</v>
      </c>
      <c r="E526" s="20">
        <v>8200</v>
      </c>
      <c r="F526" s="20">
        <v>8200</v>
      </c>
      <c r="G526" s="21">
        <v>8390</v>
      </c>
      <c r="H526" s="21">
        <v>8390</v>
      </c>
      <c r="I526" s="21"/>
      <c r="J526" s="21">
        <v>9000</v>
      </c>
      <c r="K526" s="21">
        <v>9000</v>
      </c>
      <c r="L526" s="21"/>
      <c r="M526" s="21"/>
      <c r="N526" s="21">
        <v>0</v>
      </c>
      <c r="O526" s="21"/>
      <c r="P526" s="21"/>
      <c r="Q526" s="41">
        <f t="shared" si="71"/>
        <v>0</v>
      </c>
    </row>
    <row r="527" spans="1:17" ht="12">
      <c r="A527" s="17">
        <v>926</v>
      </c>
      <c r="B527" s="17"/>
      <c r="C527" s="39"/>
      <c r="D527" s="48" t="s">
        <v>150</v>
      </c>
      <c r="E527" s="40">
        <f>SUM(E528:E528)</f>
        <v>3570</v>
      </c>
      <c r="F527" s="40">
        <f>SUM(F528:F528)</f>
        <v>6220</v>
      </c>
      <c r="G527" s="41">
        <f>SUM(G528:G528)</f>
        <v>5700</v>
      </c>
      <c r="H527" s="41">
        <f>SUM(H528:H528)</f>
        <v>5700</v>
      </c>
      <c r="I527" s="41"/>
      <c r="J527" s="41">
        <f aca="true" t="shared" si="72" ref="J527:P527">SUM(J528:J528)</f>
        <v>5700</v>
      </c>
      <c r="K527" s="41">
        <f t="shared" si="72"/>
        <v>13700</v>
      </c>
      <c r="L527" s="41">
        <f t="shared" si="72"/>
        <v>0</v>
      </c>
      <c r="M527" s="41">
        <f t="shared" si="72"/>
        <v>0</v>
      </c>
      <c r="N527" s="41">
        <v>138000</v>
      </c>
      <c r="O527" s="41">
        <f t="shared" si="72"/>
        <v>350</v>
      </c>
      <c r="P527" s="41">
        <f t="shared" si="72"/>
        <v>350</v>
      </c>
      <c r="Q527" s="41">
        <f t="shared" si="68"/>
        <v>138000</v>
      </c>
    </row>
    <row r="528" spans="1:17" ht="24">
      <c r="A528" s="42"/>
      <c r="B528" s="42">
        <v>92605</v>
      </c>
      <c r="C528" s="44"/>
      <c r="D528" s="47" t="s">
        <v>151</v>
      </c>
      <c r="E528" s="43">
        <f>SUM(E529:E534)</f>
        <v>3570</v>
      </c>
      <c r="F528" s="43">
        <f>SUM(F529:F534)</f>
        <v>6220</v>
      </c>
      <c r="G528" s="45">
        <f>SUM(G529:G534)</f>
        <v>5700</v>
      </c>
      <c r="H528" s="45">
        <f>SUM(H529:H534)</f>
        <v>5700</v>
      </c>
      <c r="I528" s="45"/>
      <c r="J528" s="45">
        <f>SUM(J529:J534)</f>
        <v>5700</v>
      </c>
      <c r="K528" s="45">
        <f>SUM(K529:K534)</f>
        <v>13700</v>
      </c>
      <c r="L528" s="45">
        <f>SUM(L529:L534)</f>
        <v>0</v>
      </c>
      <c r="M528" s="45">
        <f>SUM(M529:M534)</f>
        <v>0</v>
      </c>
      <c r="N528" s="45">
        <v>138000</v>
      </c>
      <c r="O528" s="45">
        <f>SUM(O529:O534)</f>
        <v>350</v>
      </c>
      <c r="P528" s="45">
        <f>SUM(P529:P534)</f>
        <v>350</v>
      </c>
      <c r="Q528" s="41">
        <f t="shared" si="68"/>
        <v>138000</v>
      </c>
    </row>
    <row r="529" spans="1:17" ht="24">
      <c r="A529" s="35"/>
      <c r="B529" s="35"/>
      <c r="C529" s="36">
        <v>4110</v>
      </c>
      <c r="D529" s="37" t="s">
        <v>70</v>
      </c>
      <c r="E529" s="60"/>
      <c r="F529" s="60"/>
      <c r="G529" s="60"/>
      <c r="H529" s="60"/>
      <c r="I529" s="60"/>
      <c r="J529" s="60"/>
      <c r="K529" s="60"/>
      <c r="L529" s="60"/>
      <c r="M529" s="60"/>
      <c r="N529" s="60">
        <v>646</v>
      </c>
      <c r="O529" s="60">
        <v>300</v>
      </c>
      <c r="P529" s="60"/>
      <c r="Q529" s="41">
        <f t="shared" si="68"/>
        <v>946</v>
      </c>
    </row>
    <row r="530" spans="1:17" ht="12">
      <c r="A530" s="35"/>
      <c r="B530" s="35"/>
      <c r="C530" s="36">
        <v>4120</v>
      </c>
      <c r="D530" s="37" t="s">
        <v>20</v>
      </c>
      <c r="E530" s="60"/>
      <c r="F530" s="60"/>
      <c r="G530" s="60"/>
      <c r="H530" s="60"/>
      <c r="I530" s="60"/>
      <c r="J530" s="60"/>
      <c r="K530" s="60"/>
      <c r="L530" s="60"/>
      <c r="M530" s="60"/>
      <c r="N530" s="60">
        <v>104</v>
      </c>
      <c r="O530" s="60">
        <v>50</v>
      </c>
      <c r="P530" s="60"/>
      <c r="Q530" s="41">
        <f t="shared" si="68"/>
        <v>154</v>
      </c>
    </row>
    <row r="531" spans="1:17" ht="42.75" customHeight="1" hidden="1">
      <c r="A531" s="35"/>
      <c r="B531" s="35"/>
      <c r="C531" s="36">
        <v>4400</v>
      </c>
      <c r="D531" s="37" t="s">
        <v>51</v>
      </c>
      <c r="E531" s="20"/>
      <c r="F531" s="20"/>
      <c r="G531" s="21"/>
      <c r="H531" s="21"/>
      <c r="I531" s="21"/>
      <c r="J531" s="21"/>
      <c r="K531" s="21">
        <v>700</v>
      </c>
      <c r="L531" s="21"/>
      <c r="M531" s="21"/>
      <c r="N531" s="21">
        <v>0</v>
      </c>
      <c r="O531" s="21"/>
      <c r="P531" s="21"/>
      <c r="Q531" s="41">
        <f t="shared" si="68"/>
        <v>0</v>
      </c>
    </row>
    <row r="532" spans="1:17" ht="18" customHeight="1" hidden="1">
      <c r="A532" s="35"/>
      <c r="B532" s="35"/>
      <c r="C532" s="36"/>
      <c r="D532" s="37"/>
      <c r="E532" s="20"/>
      <c r="F532" s="20"/>
      <c r="G532" s="21"/>
      <c r="H532" s="21"/>
      <c r="I532" s="21"/>
      <c r="J532" s="21"/>
      <c r="K532" s="21"/>
      <c r="L532" s="21"/>
      <c r="M532" s="21"/>
      <c r="N532" s="21">
        <v>0</v>
      </c>
      <c r="O532" s="21"/>
      <c r="P532" s="21"/>
      <c r="Q532" s="41">
        <f t="shared" si="68"/>
        <v>0</v>
      </c>
    </row>
    <row r="533" spans="1:17" ht="12">
      <c r="A533" s="35"/>
      <c r="B533" s="35"/>
      <c r="C533" s="36">
        <v>4300</v>
      </c>
      <c r="D533" s="37" t="s">
        <v>56</v>
      </c>
      <c r="E533" s="20">
        <v>3570</v>
      </c>
      <c r="F533" s="20">
        <v>6220</v>
      </c>
      <c r="G533" s="21">
        <v>5700</v>
      </c>
      <c r="H533" s="21">
        <v>5700</v>
      </c>
      <c r="I533" s="21"/>
      <c r="J533" s="21">
        <v>5700</v>
      </c>
      <c r="K533" s="21">
        <v>13000</v>
      </c>
      <c r="L533" s="21"/>
      <c r="M533" s="21"/>
      <c r="N533" s="21">
        <v>16000</v>
      </c>
      <c r="O533" s="21"/>
      <c r="P533" s="21">
        <v>350</v>
      </c>
      <c r="Q533" s="41">
        <f t="shared" si="68"/>
        <v>15650</v>
      </c>
    </row>
    <row r="534" spans="1:17" ht="28.5" customHeight="1" hidden="1">
      <c r="A534" s="35"/>
      <c r="B534" s="35"/>
      <c r="C534" s="36">
        <v>4440</v>
      </c>
      <c r="D534" s="37" t="s">
        <v>30</v>
      </c>
      <c r="E534" s="20"/>
      <c r="F534" s="20"/>
      <c r="G534" s="21"/>
      <c r="H534" s="21"/>
      <c r="I534" s="21"/>
      <c r="J534" s="21">
        <v>0</v>
      </c>
      <c r="K534" s="21">
        <v>0</v>
      </c>
      <c r="L534" s="21"/>
      <c r="M534" s="21"/>
      <c r="N534" s="21">
        <v>0</v>
      </c>
      <c r="O534" s="21"/>
      <c r="P534" s="21"/>
      <c r="Q534" s="41">
        <f t="shared" si="68"/>
        <v>0</v>
      </c>
    </row>
    <row r="535" spans="1:17" ht="18" customHeight="1" hidden="1">
      <c r="A535" s="35"/>
      <c r="B535" s="35"/>
      <c r="C535" s="44"/>
      <c r="D535" s="47" t="s">
        <v>152</v>
      </c>
      <c r="E535" s="20">
        <v>3500</v>
      </c>
      <c r="F535" s="20">
        <f>SUM(F536:F537)</f>
        <v>4150</v>
      </c>
      <c r="G535" s="20">
        <f>SUM(G536:G537)</f>
        <v>5000</v>
      </c>
      <c r="H535" s="20">
        <f>SUM(H536:H537)</f>
        <v>5000</v>
      </c>
      <c r="I535" s="20"/>
      <c r="J535" s="20">
        <f aca="true" t="shared" si="73" ref="J535:P535">SUM(J536:J537)</f>
        <v>5000</v>
      </c>
      <c r="K535" s="20">
        <f t="shared" si="73"/>
        <v>5000</v>
      </c>
      <c r="L535" s="20">
        <f t="shared" si="73"/>
        <v>5000</v>
      </c>
      <c r="M535" s="20">
        <f t="shared" si="73"/>
        <v>5000</v>
      </c>
      <c r="N535" s="20">
        <v>0</v>
      </c>
      <c r="O535" s="20">
        <f t="shared" si="73"/>
        <v>0</v>
      </c>
      <c r="P535" s="20">
        <f t="shared" si="73"/>
        <v>0</v>
      </c>
      <c r="Q535" s="41">
        <f t="shared" si="68"/>
        <v>0</v>
      </c>
    </row>
    <row r="536" spans="1:17" ht="18" customHeight="1" hidden="1">
      <c r="A536" s="35"/>
      <c r="B536" s="35"/>
      <c r="C536" s="36">
        <v>4210</v>
      </c>
      <c r="D536" s="37" t="s">
        <v>22</v>
      </c>
      <c r="E536" s="20">
        <v>3500</v>
      </c>
      <c r="F536" s="20">
        <v>3500</v>
      </c>
      <c r="G536" s="21">
        <v>5000</v>
      </c>
      <c r="H536" s="21">
        <v>5000</v>
      </c>
      <c r="I536" s="21"/>
      <c r="J536" s="21">
        <v>5000</v>
      </c>
      <c r="K536" s="21">
        <v>5000</v>
      </c>
      <c r="L536" s="21">
        <v>5000</v>
      </c>
      <c r="M536" s="21">
        <v>5000</v>
      </c>
      <c r="N536" s="21">
        <v>0</v>
      </c>
      <c r="O536" s="21"/>
      <c r="P536" s="21"/>
      <c r="Q536" s="41">
        <f t="shared" si="68"/>
        <v>0</v>
      </c>
    </row>
    <row r="537" spans="1:17" ht="18" customHeight="1" hidden="1">
      <c r="A537" s="35"/>
      <c r="B537" s="35"/>
      <c r="C537" s="36">
        <v>4300</v>
      </c>
      <c r="D537" s="37" t="s">
        <v>56</v>
      </c>
      <c r="E537" s="20"/>
      <c r="F537" s="20">
        <v>650</v>
      </c>
      <c r="G537" s="21">
        <v>0</v>
      </c>
      <c r="H537" s="21">
        <v>0</v>
      </c>
      <c r="I537" s="21"/>
      <c r="J537" s="21">
        <v>0</v>
      </c>
      <c r="K537" s="21">
        <v>0</v>
      </c>
      <c r="L537" s="21"/>
      <c r="M537" s="21"/>
      <c r="N537" s="21">
        <v>0</v>
      </c>
      <c r="O537" s="21"/>
      <c r="P537" s="21"/>
      <c r="Q537" s="41">
        <f t="shared" si="68"/>
        <v>0</v>
      </c>
    </row>
    <row r="538" spans="1:17" ht="18" customHeight="1" hidden="1">
      <c r="A538" s="35"/>
      <c r="B538" s="35"/>
      <c r="C538" s="44"/>
      <c r="D538" s="47" t="s">
        <v>153</v>
      </c>
      <c r="E538" s="20">
        <f>SUM(E539)</f>
        <v>1000</v>
      </c>
      <c r="F538" s="20">
        <f>SUM(F539)</f>
        <v>1000</v>
      </c>
      <c r="G538" s="21">
        <f>SUM(G539)</f>
        <v>1000</v>
      </c>
      <c r="H538" s="21">
        <f>SUM(H539)</f>
        <v>1000</v>
      </c>
      <c r="I538" s="21"/>
      <c r="J538" s="21">
        <f aca="true" t="shared" si="74" ref="J538:P538">SUM(J539)</f>
        <v>1000</v>
      </c>
      <c r="K538" s="21">
        <f t="shared" si="74"/>
        <v>1000</v>
      </c>
      <c r="L538" s="21">
        <f t="shared" si="74"/>
        <v>1000</v>
      </c>
      <c r="M538" s="21">
        <f t="shared" si="74"/>
        <v>1000</v>
      </c>
      <c r="N538" s="21">
        <v>0</v>
      </c>
      <c r="O538" s="21">
        <f t="shared" si="74"/>
        <v>0</v>
      </c>
      <c r="P538" s="21">
        <f t="shared" si="74"/>
        <v>0</v>
      </c>
      <c r="Q538" s="41">
        <f t="shared" si="68"/>
        <v>0</v>
      </c>
    </row>
    <row r="539" spans="1:17" ht="18" customHeight="1" hidden="1">
      <c r="A539" s="35"/>
      <c r="B539" s="35"/>
      <c r="C539" s="36">
        <v>4210</v>
      </c>
      <c r="D539" s="37" t="s">
        <v>22</v>
      </c>
      <c r="E539" s="60">
        <v>1000</v>
      </c>
      <c r="F539" s="60">
        <v>1000</v>
      </c>
      <c r="G539" s="61">
        <v>1000</v>
      </c>
      <c r="H539" s="61">
        <v>1000</v>
      </c>
      <c r="I539" s="61"/>
      <c r="J539" s="61">
        <v>1000</v>
      </c>
      <c r="K539" s="61">
        <v>1000</v>
      </c>
      <c r="L539" s="61">
        <v>1000</v>
      </c>
      <c r="M539" s="61">
        <v>1000</v>
      </c>
      <c r="N539" s="61">
        <v>0</v>
      </c>
      <c r="O539" s="61"/>
      <c r="P539" s="61"/>
      <c r="Q539" s="41">
        <f t="shared" si="68"/>
        <v>0</v>
      </c>
    </row>
    <row r="540" spans="1:17" ht="24">
      <c r="A540" s="17"/>
      <c r="B540" s="17"/>
      <c r="C540" s="39"/>
      <c r="D540" s="48" t="s">
        <v>154</v>
      </c>
      <c r="E540" s="118" t="e">
        <f>+#REF!+#REF!+E8+E16+E22+E40+E67+#REF!+#REF!+#REF!+E149+E411+E72+#REF!+E471+E505+E527</f>
        <v>#REF!</v>
      </c>
      <c r="F540" s="118" t="e">
        <f>+#REF!+#REF!+F8+F16+F22+F40+F67+#REF!+#REF!+#REF!+F149+F411+F72+#REF!+F471+F505+F527</f>
        <v>#REF!</v>
      </c>
      <c r="G540" s="118" t="e">
        <f>+#REF!+#REF!+G8+G16+G22+G40+G67+#REF!+#REF!+#REF!+G149+G411+G72+#REF!+G471+G505+G527</f>
        <v>#REF!</v>
      </c>
      <c r="H540" s="118" t="e">
        <f>+#REF!+#REF!+H8+H16+H22+H40+H67+#REF!+#REF!+#REF!+H149+H411+H72+#REF!+H471+H505+H527</f>
        <v>#REF!</v>
      </c>
      <c r="I540" s="118"/>
      <c r="J540" s="118" t="e">
        <f>+#REF!+#REF!+J8+J16+J22+J40+J67+#REF!+#REF!+#REF!+J149+J411+J72+J471+J505+J527+J60</f>
        <v>#REF!</v>
      </c>
      <c r="K540" s="118" t="e">
        <f>+#REF!+#REF!+K8+K16+K22+K40+K67+#REF!+#REF!+#REF!+K149+K411+K72+K471+K505+K527+K60</f>
        <v>#REF!</v>
      </c>
      <c r="L540" s="118" t="e">
        <f>+#REF!+#REF!+L8+L16+L22+L40+L67+#REF!+#REF!+#REF!+L149+L411+L72+L471+L505+L527+L60</f>
        <v>#REF!</v>
      </c>
      <c r="M540" s="118" t="e">
        <f>+#REF!+#REF!+M8+M16+M22+M40+M67+#REF!+#REF!+#REF!+M149+M411+M72+M471+M505+M527+M60</f>
        <v>#REF!</v>
      </c>
      <c r="N540" s="118">
        <v>66448303</v>
      </c>
      <c r="O540" s="118">
        <f>O8+O16+O22+O40+O67+O149+O411+O72+O471+O505+O527+O60</f>
        <v>2353924</v>
      </c>
      <c r="P540" s="118">
        <f>P8+P16+P22+P40+P67+P149+P411+P72+P471+P505+P527+P60</f>
        <v>1240144</v>
      </c>
      <c r="Q540" s="41">
        <f>N540+O540-P540</f>
        <v>67562083</v>
      </c>
    </row>
    <row r="541" spans="1:17" ht="24">
      <c r="A541" s="119"/>
      <c r="B541" s="119"/>
      <c r="C541" s="120"/>
      <c r="D541" s="48" t="s">
        <v>190</v>
      </c>
      <c r="E541" s="46" t="e">
        <f>#REF!+#REF!+#REF!+#REF!+#REF!+#REF!+#REF!</f>
        <v>#REF!</v>
      </c>
      <c r="F541" s="46" t="e">
        <f>#REF!+#REF!+#REF!+#REF!+#REF!+#REF!+#REF!</f>
        <v>#REF!</v>
      </c>
      <c r="G541" s="46" t="e">
        <f>#REF!+#REF!+#REF!+#REF!+#REF!+#REF!+#REF!</f>
        <v>#REF!</v>
      </c>
      <c r="H541" s="46" t="e">
        <f>#REF!+#REF!+#REF!+#REF!+#REF!+#REF!+#REF!</f>
        <v>#REF!</v>
      </c>
      <c r="I541" s="46"/>
      <c r="J541" s="46" t="e">
        <f>SUM(J12:J13)+SUM(#REF!)+SUM(J435:J466)+SUM(J423+#REF!+#REF!+#REF!+J431+J428+#REF!)</f>
        <v>#REF!</v>
      </c>
      <c r="K541" s="46" t="e">
        <f>SUM(K12:K13)+SUM(#REF!)+SUM(K435:K466)+SUM(K423+#REF!+#REF!+#REF!+K431+K428+#REF!)</f>
        <v>#REF!</v>
      </c>
      <c r="L541" s="46" t="e">
        <f>SUM(L12:L13)+SUM(#REF!)+SUM(L435:L466)+SUM(L423+#REF!+#REF!+#REF!+L431+L428+#REF!)</f>
        <v>#REF!</v>
      </c>
      <c r="M541" s="46" t="e">
        <f>SUM(M12:M13)+SUM(#REF!)+SUM(M435:M466)+SUM(M423+#REF!+#REF!+#REF!+M431+M428+#REF!)</f>
        <v>#REF!</v>
      </c>
      <c r="N541" s="46">
        <v>7823427</v>
      </c>
      <c r="O541" s="46">
        <f>SUM(O12:O13)+SUM(O435:O466)+SUM(O423+O431+O428+O469+O470+O523+O524+O525+O526)</f>
        <v>1175532</v>
      </c>
      <c r="P541" s="46">
        <f>SUM(P12:P13)+SUM(P435:P466)+SUM(P423+P431+P428+P469+P470+P523+P524+P525+P526)</f>
        <v>502718</v>
      </c>
      <c r="Q541" s="41">
        <f>N541+O541-P541</f>
        <v>8496241</v>
      </c>
    </row>
    <row r="542" spans="1:17" ht="12">
      <c r="A542" s="22"/>
      <c r="B542" s="22"/>
      <c r="C542" s="22"/>
      <c r="D542" s="121" t="s">
        <v>155</v>
      </c>
      <c r="E542" s="122" t="e">
        <f>E540-E541</f>
        <v>#REF!</v>
      </c>
      <c r="F542" s="122" t="e">
        <f>F540-F541</f>
        <v>#REF!</v>
      </c>
      <c r="G542" s="122" t="e">
        <f>G540-G541</f>
        <v>#REF!</v>
      </c>
      <c r="H542" s="122" t="e">
        <f>H540-H541</f>
        <v>#REF!</v>
      </c>
      <c r="I542" s="122"/>
      <c r="J542" s="123" t="e">
        <f aca="true" t="shared" si="75" ref="J542:P542">J540-J541</f>
        <v>#REF!</v>
      </c>
      <c r="K542" s="123" t="e">
        <f t="shared" si="75"/>
        <v>#REF!</v>
      </c>
      <c r="L542" s="123" t="e">
        <f t="shared" si="75"/>
        <v>#REF!</v>
      </c>
      <c r="M542" s="123" t="e">
        <f t="shared" si="75"/>
        <v>#REF!</v>
      </c>
      <c r="N542" s="123">
        <v>58624876</v>
      </c>
      <c r="O542" s="123">
        <f t="shared" si="75"/>
        <v>1178392</v>
      </c>
      <c r="P542" s="123">
        <f t="shared" si="75"/>
        <v>737426</v>
      </c>
      <c r="Q542" s="41">
        <f>N542+O542-P542</f>
        <v>59065842</v>
      </c>
    </row>
    <row r="544" spans="11:17" ht="12">
      <c r="K544" s="124"/>
      <c r="N544" s="124"/>
      <c r="O544" s="124"/>
      <c r="P544" s="124"/>
      <c r="Q544" s="124"/>
    </row>
    <row r="546" spans="4:17" ht="12">
      <c r="D546" s="125"/>
      <c r="K546" s="124"/>
      <c r="N546" s="124"/>
      <c r="O546" s="124"/>
      <c r="P546" s="124"/>
      <c r="Q546" s="124"/>
    </row>
    <row r="550" ht="12">
      <c r="V550" s="26" t="s">
        <v>198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45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3.00390625" style="0" customWidth="1"/>
    <col min="2" max="2" width="20.00390625" style="3" customWidth="1"/>
    <col min="3" max="3" width="13.375" style="3" customWidth="1"/>
    <col min="4" max="4" width="9.25390625" style="3" customWidth="1"/>
    <col min="5" max="5" width="6.875" style="3" customWidth="1"/>
    <col min="6" max="6" width="9.25390625" style="3" customWidth="1"/>
    <col min="7" max="7" width="14.00390625" style="5" customWidth="1"/>
    <col min="8" max="8" width="7.125" style="3" customWidth="1"/>
  </cols>
  <sheetData>
    <row r="8" spans="1:8" s="4" customFormat="1" ht="51">
      <c r="A8" s="6" t="s">
        <v>160</v>
      </c>
      <c r="B8" s="7" t="s">
        <v>161</v>
      </c>
      <c r="C8" s="7" t="s">
        <v>183</v>
      </c>
      <c r="D8" s="7" t="s">
        <v>184</v>
      </c>
      <c r="E8" s="7" t="s">
        <v>159</v>
      </c>
      <c r="F8" s="7" t="s">
        <v>181</v>
      </c>
      <c r="G8" s="16" t="s">
        <v>158</v>
      </c>
      <c r="H8" s="7" t="s">
        <v>185</v>
      </c>
    </row>
    <row r="9" spans="1:8" ht="18.75" customHeight="1">
      <c r="A9" s="8"/>
      <c r="B9" s="9" t="s">
        <v>174</v>
      </c>
      <c r="C9" s="9">
        <v>19.5</v>
      </c>
      <c r="D9" s="9">
        <v>19.5</v>
      </c>
      <c r="E9" s="9">
        <v>0</v>
      </c>
      <c r="F9" s="9">
        <f>D9+E9</f>
        <v>19.5</v>
      </c>
      <c r="G9" s="10" t="s">
        <v>169</v>
      </c>
      <c r="H9" s="9">
        <v>15.86</v>
      </c>
    </row>
    <row r="10" spans="1:8" ht="38.25">
      <c r="A10" s="8">
        <v>1</v>
      </c>
      <c r="B10" s="9" t="s">
        <v>172</v>
      </c>
      <c r="C10" s="9"/>
      <c r="D10" s="9"/>
      <c r="E10" s="9"/>
      <c r="F10" s="9"/>
      <c r="G10" s="10"/>
      <c r="H10" s="9"/>
    </row>
    <row r="11" spans="1:8" ht="12.75">
      <c r="A11" s="8"/>
      <c r="B11" s="9">
        <v>75011</v>
      </c>
      <c r="C11" s="9">
        <v>9.5</v>
      </c>
      <c r="D11" s="9">
        <v>9.5</v>
      </c>
      <c r="E11" s="9"/>
      <c r="F11" s="9">
        <f aca="true" t="shared" si="0" ref="F11:F44">D11+E11</f>
        <v>9.5</v>
      </c>
      <c r="G11" s="10"/>
      <c r="H11" s="9">
        <v>15.9</v>
      </c>
    </row>
    <row r="12" spans="1:8" ht="12.75">
      <c r="A12" s="8"/>
      <c r="B12" s="9">
        <v>75020</v>
      </c>
      <c r="C12" s="9">
        <v>79.1</v>
      </c>
      <c r="D12" s="9">
        <v>79.1</v>
      </c>
      <c r="E12" s="9"/>
      <c r="F12" s="9">
        <f t="shared" si="0"/>
        <v>79.1</v>
      </c>
      <c r="G12" s="10">
        <f>129754+38869</f>
        <v>168623</v>
      </c>
      <c r="H12" s="9">
        <v>15.9</v>
      </c>
    </row>
    <row r="13" spans="1:8" ht="12.75">
      <c r="A13" s="8"/>
      <c r="B13" s="9">
        <v>80195</v>
      </c>
      <c r="C13" s="9">
        <v>1</v>
      </c>
      <c r="D13" s="9">
        <v>1</v>
      </c>
      <c r="E13" s="9"/>
      <c r="F13" s="9">
        <f t="shared" si="0"/>
        <v>1</v>
      </c>
      <c r="G13" s="15">
        <v>19749</v>
      </c>
      <c r="H13" s="9">
        <v>15.9</v>
      </c>
    </row>
    <row r="14" spans="1:8" ht="38.25">
      <c r="A14" s="8">
        <v>2</v>
      </c>
      <c r="B14" s="9" t="s">
        <v>173</v>
      </c>
      <c r="C14" s="9" t="s">
        <v>182</v>
      </c>
      <c r="D14" s="9">
        <v>15.5</v>
      </c>
      <c r="E14" s="9">
        <v>9</v>
      </c>
      <c r="F14" s="9">
        <f t="shared" si="0"/>
        <v>24.5</v>
      </c>
      <c r="G14" s="10">
        <f>13477+9000</f>
        <v>22477</v>
      </c>
      <c r="H14" s="9">
        <v>15.44</v>
      </c>
    </row>
    <row r="15" spans="1:8" ht="25.5">
      <c r="A15" s="8">
        <v>3</v>
      </c>
      <c r="B15" s="9" t="s">
        <v>170</v>
      </c>
      <c r="C15" s="9">
        <f>57.5+4</f>
        <v>61.5</v>
      </c>
      <c r="D15" s="9">
        <f>57.5+4</f>
        <v>61.5</v>
      </c>
      <c r="E15" s="9">
        <v>0</v>
      </c>
      <c r="F15" s="9">
        <f t="shared" si="0"/>
        <v>61.5</v>
      </c>
      <c r="G15" s="10">
        <v>13754</v>
      </c>
      <c r="H15" s="9">
        <v>15.1</v>
      </c>
    </row>
    <row r="16" spans="1:8" ht="12.75">
      <c r="A16" s="8">
        <v>4</v>
      </c>
      <c r="B16" s="9" t="s">
        <v>162</v>
      </c>
      <c r="C16" s="9">
        <v>45</v>
      </c>
      <c r="D16" s="9">
        <v>43</v>
      </c>
      <c r="E16" s="9">
        <v>0</v>
      </c>
      <c r="F16" s="9">
        <f t="shared" si="0"/>
        <v>43</v>
      </c>
      <c r="G16" s="10">
        <v>31000</v>
      </c>
      <c r="H16" s="9">
        <v>16</v>
      </c>
    </row>
    <row r="17" spans="1:8" ht="25.5">
      <c r="A17" s="8">
        <v>5</v>
      </c>
      <c r="B17" s="9" t="s">
        <v>163</v>
      </c>
      <c r="C17" s="9" t="s">
        <v>164</v>
      </c>
      <c r="D17" s="9">
        <v>77.34</v>
      </c>
      <c r="E17" s="9">
        <v>0</v>
      </c>
      <c r="F17" s="9">
        <f t="shared" si="0"/>
        <v>77.34</v>
      </c>
      <c r="G17" s="10">
        <v>78600</v>
      </c>
      <c r="H17" s="9">
        <v>15.88</v>
      </c>
    </row>
    <row r="18" spans="1:8" ht="12.75">
      <c r="A18" s="8"/>
      <c r="B18" s="9" t="s">
        <v>167</v>
      </c>
      <c r="C18" s="9">
        <v>8</v>
      </c>
      <c r="D18" s="9">
        <v>8</v>
      </c>
      <c r="E18" s="9">
        <v>0</v>
      </c>
      <c r="F18" s="9">
        <f t="shared" si="0"/>
        <v>8</v>
      </c>
      <c r="G18" s="10" t="s">
        <v>169</v>
      </c>
      <c r="H18" s="9">
        <v>15.88</v>
      </c>
    </row>
    <row r="19" spans="1:8" ht="25.5">
      <c r="A19" s="8">
        <v>6</v>
      </c>
      <c r="B19" s="9" t="s">
        <v>165</v>
      </c>
      <c r="C19" s="9">
        <v>53</v>
      </c>
      <c r="D19" s="9">
        <v>48</v>
      </c>
      <c r="E19" s="9">
        <v>0</v>
      </c>
      <c r="F19" s="9">
        <f t="shared" si="0"/>
        <v>48</v>
      </c>
      <c r="G19" s="10">
        <v>32000</v>
      </c>
      <c r="H19" s="9">
        <v>15.44</v>
      </c>
    </row>
    <row r="20" spans="1:8" ht="25.5">
      <c r="A20" s="8">
        <v>7</v>
      </c>
      <c r="B20" s="9" t="s">
        <v>166</v>
      </c>
      <c r="C20" s="9">
        <v>35.5</v>
      </c>
      <c r="D20" s="9">
        <v>35.5</v>
      </c>
      <c r="E20" s="9">
        <v>0</v>
      </c>
      <c r="F20" s="9">
        <f t="shared" si="0"/>
        <v>35.5</v>
      </c>
      <c r="G20" s="10">
        <v>20500</v>
      </c>
      <c r="H20" s="9">
        <v>15.73</v>
      </c>
    </row>
    <row r="21" spans="1:8" ht="25.5">
      <c r="A21" s="8"/>
      <c r="B21" s="9" t="s">
        <v>186</v>
      </c>
      <c r="C21" s="9">
        <v>9</v>
      </c>
      <c r="D21" s="9">
        <v>9</v>
      </c>
      <c r="E21" s="9">
        <v>0</v>
      </c>
      <c r="F21" s="9">
        <f t="shared" si="0"/>
        <v>9</v>
      </c>
      <c r="G21" s="10" t="s">
        <v>169</v>
      </c>
      <c r="H21" s="9">
        <v>15.73</v>
      </c>
    </row>
    <row r="22" spans="1:6" ht="12.75">
      <c r="A22" s="8">
        <v>8</v>
      </c>
      <c r="B22" s="9" t="s">
        <v>168</v>
      </c>
      <c r="F22" s="9">
        <f t="shared" si="0"/>
        <v>0</v>
      </c>
    </row>
    <row r="23" spans="1:8" ht="12.75">
      <c r="A23" s="8"/>
      <c r="B23" s="9">
        <v>85218</v>
      </c>
      <c r="C23" s="9">
        <v>10.5</v>
      </c>
      <c r="D23" s="9">
        <v>10.5</v>
      </c>
      <c r="E23" s="9">
        <v>0</v>
      </c>
      <c r="F23" s="9">
        <f t="shared" si="0"/>
        <v>10.5</v>
      </c>
      <c r="G23" s="10" t="s">
        <v>169</v>
      </c>
      <c r="H23" s="9">
        <v>15.44</v>
      </c>
    </row>
    <row r="24" spans="1:8" ht="12.75">
      <c r="A24" s="8"/>
      <c r="B24" s="9">
        <v>85220</v>
      </c>
      <c r="C24" s="9">
        <v>1</v>
      </c>
      <c r="D24" s="9">
        <v>1</v>
      </c>
      <c r="E24" s="9">
        <v>0</v>
      </c>
      <c r="F24" s="9">
        <f t="shared" si="0"/>
        <v>1</v>
      </c>
      <c r="G24" s="10" t="s">
        <v>169</v>
      </c>
      <c r="H24" s="9">
        <v>15.44</v>
      </c>
    </row>
    <row r="25" spans="1:8" ht="12.75">
      <c r="A25" s="8"/>
      <c r="B25" s="3">
        <v>85321</v>
      </c>
      <c r="C25" s="9">
        <v>1</v>
      </c>
      <c r="D25" s="9">
        <v>1</v>
      </c>
      <c r="E25" s="9">
        <v>0</v>
      </c>
      <c r="F25" s="9">
        <f t="shared" si="0"/>
        <v>1</v>
      </c>
      <c r="G25" s="10" t="s">
        <v>169</v>
      </c>
      <c r="H25" s="9">
        <v>15.44</v>
      </c>
    </row>
    <row r="26" spans="1:8" ht="12.75">
      <c r="A26" s="8">
        <v>9</v>
      </c>
      <c r="B26" s="9" t="s">
        <v>171</v>
      </c>
      <c r="C26" s="9">
        <v>8.5</v>
      </c>
      <c r="D26" s="9">
        <v>8.5</v>
      </c>
      <c r="E26" s="9"/>
      <c r="F26" s="9">
        <f t="shared" si="0"/>
        <v>8.5</v>
      </c>
      <c r="G26" s="10" t="s">
        <v>169</v>
      </c>
      <c r="H26" s="9"/>
    </row>
    <row r="27" spans="1:8" ht="25.5">
      <c r="A27" s="8">
        <v>10</v>
      </c>
      <c r="B27" s="9" t="s">
        <v>176</v>
      </c>
      <c r="C27" s="9"/>
      <c r="D27" s="9"/>
      <c r="E27" s="9"/>
      <c r="F27" s="9">
        <f t="shared" si="0"/>
        <v>0</v>
      </c>
      <c r="G27" s="10"/>
      <c r="H27" s="9"/>
    </row>
    <row r="28" spans="1:8" ht="12.75">
      <c r="A28" s="8"/>
      <c r="B28" s="9">
        <v>80120</v>
      </c>
      <c r="C28" s="9"/>
      <c r="D28" s="9"/>
      <c r="E28" s="9">
        <v>19</v>
      </c>
      <c r="F28" s="9">
        <f t="shared" si="0"/>
        <v>19</v>
      </c>
      <c r="G28" s="10">
        <v>39704</v>
      </c>
      <c r="H28" s="9"/>
    </row>
    <row r="29" spans="1:8" ht="12.75">
      <c r="A29" s="8"/>
      <c r="B29" s="9">
        <v>80130</v>
      </c>
      <c r="C29" s="9"/>
      <c r="D29" s="9">
        <v>24</v>
      </c>
      <c r="E29" s="9">
        <v>66.82</v>
      </c>
      <c r="F29" s="9">
        <f t="shared" si="0"/>
        <v>90.82</v>
      </c>
      <c r="G29" s="10">
        <f>87488+12616</f>
        <v>100104</v>
      </c>
      <c r="H29" s="9">
        <v>15.34</v>
      </c>
    </row>
    <row r="30" spans="1:8" ht="12.75">
      <c r="A30" s="8"/>
      <c r="B30" s="9">
        <v>80148</v>
      </c>
      <c r="C30" s="9"/>
      <c r="D30" s="9">
        <v>7</v>
      </c>
      <c r="E30" s="9"/>
      <c r="F30" s="9">
        <f t="shared" si="0"/>
        <v>7</v>
      </c>
      <c r="G30" s="10">
        <v>28595</v>
      </c>
      <c r="H30" s="9">
        <v>15.34</v>
      </c>
    </row>
    <row r="31" spans="1:8" ht="12.75">
      <c r="A31" s="8"/>
      <c r="B31" s="9">
        <v>85410</v>
      </c>
      <c r="C31" s="9"/>
      <c r="D31" s="9">
        <v>3</v>
      </c>
      <c r="E31" s="9">
        <v>7</v>
      </c>
      <c r="F31" s="9">
        <f t="shared" si="0"/>
        <v>10</v>
      </c>
      <c r="G31" s="10"/>
      <c r="H31" s="9">
        <v>15.34</v>
      </c>
    </row>
    <row r="32" spans="1:8" ht="12.75">
      <c r="A32" s="8">
        <v>11</v>
      </c>
      <c r="B32" s="9" t="s">
        <v>175</v>
      </c>
      <c r="C32" s="9"/>
      <c r="D32" s="9"/>
      <c r="E32" s="9"/>
      <c r="F32" s="9">
        <f t="shared" si="0"/>
        <v>0</v>
      </c>
      <c r="G32" s="10"/>
      <c r="H32" s="9"/>
    </row>
    <row r="33" spans="1:8" ht="12.75">
      <c r="A33" s="8"/>
      <c r="B33" s="9">
        <v>80120</v>
      </c>
      <c r="C33" s="9"/>
      <c r="D33" s="9"/>
      <c r="E33" s="9">
        <v>24.56</v>
      </c>
      <c r="F33" s="9">
        <f t="shared" si="0"/>
        <v>24.56</v>
      </c>
      <c r="G33" s="10">
        <v>31166</v>
      </c>
      <c r="H33" s="9">
        <v>15.7</v>
      </c>
    </row>
    <row r="34" spans="1:8" ht="12.75">
      <c r="A34" s="8"/>
      <c r="B34" s="9">
        <v>80130</v>
      </c>
      <c r="C34" s="9"/>
      <c r="D34" s="9">
        <v>10</v>
      </c>
      <c r="E34" s="9">
        <v>13</v>
      </c>
      <c r="F34" s="9">
        <f t="shared" si="0"/>
        <v>23</v>
      </c>
      <c r="G34" s="10">
        <v>22019</v>
      </c>
      <c r="H34" s="9">
        <v>15.7</v>
      </c>
    </row>
    <row r="35" spans="1:8" ht="12.75">
      <c r="A35" s="8"/>
      <c r="B35" s="9">
        <v>80195</v>
      </c>
      <c r="C35" s="9"/>
      <c r="D35" s="9">
        <v>5</v>
      </c>
      <c r="E35" s="9"/>
      <c r="F35" s="9">
        <f t="shared" si="0"/>
        <v>5</v>
      </c>
      <c r="G35" s="10"/>
      <c r="H35" s="9">
        <v>15.7</v>
      </c>
    </row>
    <row r="36" spans="1:8" ht="12.75">
      <c r="A36" s="8">
        <v>12</v>
      </c>
      <c r="B36" s="9" t="s">
        <v>177</v>
      </c>
      <c r="C36" s="9"/>
      <c r="D36" s="9"/>
      <c r="E36" s="9"/>
      <c r="F36" s="9">
        <f t="shared" si="0"/>
        <v>0</v>
      </c>
      <c r="G36" s="10"/>
      <c r="H36" s="9"/>
    </row>
    <row r="37" spans="1:8" ht="12.75">
      <c r="A37" s="8"/>
      <c r="B37" s="9">
        <v>80102</v>
      </c>
      <c r="C37" s="9"/>
      <c r="D37" s="9">
        <v>5</v>
      </c>
      <c r="E37" s="9">
        <v>14.2</v>
      </c>
      <c r="F37" s="9">
        <f t="shared" si="0"/>
        <v>19.2</v>
      </c>
      <c r="G37" s="10">
        <f>1600+15975</f>
        <v>17575</v>
      </c>
      <c r="H37" s="9">
        <v>15.46</v>
      </c>
    </row>
    <row r="38" spans="1:8" ht="12.75">
      <c r="A38" s="8"/>
      <c r="B38" s="9">
        <v>80111</v>
      </c>
      <c r="C38" s="9"/>
      <c r="D38" s="9"/>
      <c r="E38" s="9">
        <v>10.1</v>
      </c>
      <c r="F38" s="9">
        <f t="shared" si="0"/>
        <v>10.1</v>
      </c>
      <c r="G38" s="10">
        <v>13186</v>
      </c>
      <c r="H38" s="9">
        <v>15.46</v>
      </c>
    </row>
    <row r="39" spans="1:8" ht="12.75">
      <c r="A39" s="8"/>
      <c r="B39" s="9">
        <v>80148</v>
      </c>
      <c r="C39" s="9"/>
      <c r="D39" s="9">
        <v>2.75</v>
      </c>
      <c r="E39" s="9"/>
      <c r="F39" s="9">
        <f t="shared" si="0"/>
        <v>2.75</v>
      </c>
      <c r="G39" s="10"/>
      <c r="H39" s="9">
        <v>15.46</v>
      </c>
    </row>
    <row r="40" spans="1:8" ht="12.75">
      <c r="A40" s="8"/>
      <c r="B40" s="9">
        <v>80134</v>
      </c>
      <c r="C40" s="9"/>
      <c r="D40" s="9"/>
      <c r="E40" s="9">
        <f>5.77+1.2</f>
        <v>6.97</v>
      </c>
      <c r="F40" s="9">
        <f t="shared" si="0"/>
        <v>6.97</v>
      </c>
      <c r="G40" s="10">
        <v>15074</v>
      </c>
      <c r="H40" s="9">
        <v>15.46</v>
      </c>
    </row>
    <row r="41" spans="1:8" ht="12.75">
      <c r="A41" s="8"/>
      <c r="B41" s="9">
        <v>85401</v>
      </c>
      <c r="C41" s="9"/>
      <c r="D41" s="9">
        <v>1</v>
      </c>
      <c r="E41" s="9">
        <v>2</v>
      </c>
      <c r="F41" s="9">
        <f t="shared" si="0"/>
        <v>3</v>
      </c>
      <c r="G41" s="10">
        <v>8000</v>
      </c>
      <c r="H41" s="9">
        <v>15.46</v>
      </c>
    </row>
    <row r="42" spans="1:8" ht="38.25">
      <c r="A42" s="8">
        <v>13</v>
      </c>
      <c r="B42" s="9" t="s">
        <v>178</v>
      </c>
      <c r="C42" s="9"/>
      <c r="D42" s="9"/>
      <c r="E42" s="9"/>
      <c r="F42" s="9">
        <f t="shared" si="0"/>
        <v>0</v>
      </c>
      <c r="G42" s="10"/>
      <c r="H42" s="9"/>
    </row>
    <row r="43" spans="1:8" ht="12.75">
      <c r="A43" s="8"/>
      <c r="B43" s="9">
        <v>80132</v>
      </c>
      <c r="C43" s="9"/>
      <c r="D43" s="9">
        <v>4</v>
      </c>
      <c r="E43" s="9">
        <v>24.01</v>
      </c>
      <c r="F43" s="9">
        <f t="shared" si="0"/>
        <v>28.01</v>
      </c>
      <c r="G43" s="10">
        <v>2226</v>
      </c>
      <c r="H43" s="9">
        <v>15.22</v>
      </c>
    </row>
    <row r="44" spans="1:8" ht="12.75">
      <c r="A44" s="8">
        <v>14</v>
      </c>
      <c r="B44" s="9" t="s">
        <v>179</v>
      </c>
      <c r="C44" s="9"/>
      <c r="D44" s="9">
        <v>3.13</v>
      </c>
      <c r="E44" s="9">
        <v>10.5</v>
      </c>
      <c r="F44" s="9">
        <f t="shared" si="0"/>
        <v>13.629999999999999</v>
      </c>
      <c r="G44" s="10">
        <f>2059+4117</f>
        <v>6176</v>
      </c>
      <c r="H44" s="9">
        <v>15.44</v>
      </c>
    </row>
    <row r="45" spans="1:8" s="14" customFormat="1" ht="29.25" customHeight="1">
      <c r="A45" s="11"/>
      <c r="B45" s="12" t="s">
        <v>180</v>
      </c>
      <c r="C45" s="12"/>
      <c r="D45" s="12">
        <f>SUM(D9:D44)</f>
        <v>492.82</v>
      </c>
      <c r="E45" s="12">
        <f>SUM(E9:E44)</f>
        <v>207.15999999999997</v>
      </c>
      <c r="F45" s="12">
        <f>SUM(F9:F44)</f>
        <v>699.98</v>
      </c>
      <c r="G45" s="13">
        <f>SUM(G9:G44)</f>
        <v>670528</v>
      </c>
      <c r="H45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2009-11-05T09:15:09Z</cp:lastPrinted>
  <dcterms:created xsi:type="dcterms:W3CDTF">1997-02-26T13:46:56Z</dcterms:created>
  <dcterms:modified xsi:type="dcterms:W3CDTF">2009-11-05T09:15:14Z</dcterms:modified>
  <cp:category/>
  <cp:version/>
  <cp:contentType/>
  <cp:contentStatus/>
</cp:coreProperties>
</file>