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<sst xmlns="http://schemas.openxmlformats.org/spreadsheetml/2006/main" count="229" uniqueCount="116">
  <si>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</si>
  <si>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</si>
  <si>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</si>
  <si>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</si>
  <si>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</si>
  <si>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</si>
  <si>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</si>
  <si>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</si>
  <si>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</si>
  <si>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</si>
  <si>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</si>
  <si>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</si>
  <si>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</si>
  <si>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</si>
  <si>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</si>
  <si>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</si>
  <si>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</si>
  <si>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</si>
  <si>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</si>
  <si>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</si>
  <si>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</si>
  <si>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</si>
  <si>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</si>
  <si>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</si>
  <si>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</si>
  <si>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</si>
  <si>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</si>
  <si>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</si>
  <si>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</si>
  <si>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</si>
  <si>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</si>
  <si>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</si>
  <si>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</si>
  <si>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</si>
  <si>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</si>
  <si>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</si>
  <si>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</si>
  <si>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</si>
  <si>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</si>
  <si>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</si>
  <si>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</si>
  <si>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</si>
  <si>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</si>
  <si>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</si>
  <si>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</si>
  <si>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</si>
  <si>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</si>
  <si>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</si>
  <si>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</si>
  <si>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</si>
  <si>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</si>
  <si>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</si>
  <si>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</si>
  <si>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</si>
  <si>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</si>
  <si>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</si>
  <si>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</si>
  <si>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</si>
  <si>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</si>
  <si>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</si>
  <si>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</si>
  <si>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</si>
  <si>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</si>
  <si>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Wpływy  z  opłat  za  zarząd ,użytkowanie i  użytkowanie  wieczyste  nieruchomości </t>
  </si>
  <si>
    <t xml:space="preserve">Powiatowe  Centrum  Pomocy  Rodzinie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</si>
  <si>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</si>
  <si>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</si>
  <si>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</si>
  <si>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</si>
  <si>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</si>
  <si>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</si>
  <si>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</si>
  <si>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</si>
  <si>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</si>
  <si>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</si>
  <si>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</si>
  <si>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</si>
  <si>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</si>
  <si>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</si>
  <si>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</si>
  <si>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</si>
  <si>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RAZEM PROGNOZOWANE  DOCHODY </t>
  </si>
  <si>
    <t xml:space="preserve">Pozostała  działalność </t>
  </si>
  <si>
    <t xml:space="preserve">  </t>
  </si>
  <si>
    <t xml:space="preserve">Ośrodki  wsparcia </t>
  </si>
  <si>
    <t xml:space="preserve">KULTURA  I  OCHRONA  DZIEDZICTWA  NARODOWEGO </t>
  </si>
  <si>
    <t xml:space="preserve">BUDŻET   2007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</si>
  <si>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</si>
  <si>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</si>
  <si>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</si>
  <si>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.0470</t>
  </si>
  <si>
    <t>.0490</t>
  </si>
  <si>
    <t>Wpływy  z  innych  lokalnych  opłat  pobieranych  przez  j.s.t. na  podstawie  odrębnych  ustawa</t>
  </si>
  <si>
    <t xml:space="preserve">Uzupełnienie  subwencji ogólnej  dla  j.s.t </t>
  </si>
  <si>
    <t>Środki  na  inwestycje  rozpoczęte  przed  dniem  1  stycznia  1999  r.</t>
  </si>
  <si>
    <t>Dotacje otrzymane   z   funduszy  celowych na  finansowanie   lub   dofinansowanie    kosztów   realizacji   inwestycji   i  zakupów  inwestycyjnych j.s.f.p</t>
  </si>
  <si>
    <t xml:space="preserve">WYKONANIE  PLANU  DOCHODÓW    BUDŻETOWYCH NA   DZIEŃ  30.06.2007 </t>
  </si>
  <si>
    <t>WYKONANIE  30.07.2007</t>
  </si>
  <si>
    <t xml:space="preserve">% WYKONANIA </t>
  </si>
  <si>
    <t xml:space="preserve">Załącznik  nr  1  do  uchwały   Zarządu     Powiatu  Toruńskiego </t>
  </si>
  <si>
    <t xml:space="preserve">w  sprawie  wykonania  budżetu Powiatu Toruńskiego  na 30.06.2007 </t>
  </si>
  <si>
    <t>.0450</t>
  </si>
  <si>
    <t>.0910</t>
  </si>
  <si>
    <t>.0870</t>
  </si>
  <si>
    <t>.0580</t>
  </si>
  <si>
    <t>.0680</t>
  </si>
  <si>
    <t>Odsetki od nieterminowych wpłat z tytułu podatków i opłat</t>
  </si>
  <si>
    <t xml:space="preserve">Wpływy  od   rodziców  z  tytułu  odpłatności  za  utrzymanie  dzieci (  wychowanków )    w  placówkach  opiekuńczo -  wychowawczych </t>
  </si>
  <si>
    <t xml:space="preserve">Wpływy  ze  sprzedaży  składników  majątkowych </t>
  </si>
  <si>
    <t>Wpływ ze sprzedaży składników majątkowych</t>
  </si>
  <si>
    <t>Szpitale ogólne</t>
  </si>
  <si>
    <t>Świetlice szkolne</t>
  </si>
  <si>
    <t xml:space="preserve">Środki  na   finansowanie  własnych  inwestycji  gmin (  związków  gmin )  ,powiatów I związków  powiatów ) ,  samorządów  województw ,pozyskane  z innych  źródeł </t>
  </si>
  <si>
    <t xml:space="preserve">Grzywny i inne kary pieniężne od  osób prawnych i innych  jednostek organizacyjnych </t>
  </si>
  <si>
    <t>Dochody jednostek samorządu terytorialnego związane z realizacją zadań z zakresu administracji rządowej oraz innych zadań zleconych ustawami</t>
  </si>
  <si>
    <t xml:space="preserve">Kolonie  i  obozy   dla  młodzieży polonijnej   w  kraju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</si>
</sst>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vertical="center" wrapText="1" shrinkToFit="1"/>
    </xf>
    <xf numFmtId="1" fontId="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 wrapText="1" shrinkToFit="1"/>
    </xf>
    <xf numFmtId="1" fontId="6" fillId="0" borderId="1" xfId="0" applyNumberFormat="1" applyFont="1" applyBorder="1" applyAlignment="1">
      <alignment vertical="center" wrapText="1" shrinkToFit="1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3" fillId="0" borderId="0" xfId="0" applyNumberFormat="1" applyFont="1" applyAlignment="1">
      <alignment/>
    </xf>
    <xf numFmtId="9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shrinkToFit="1"/>
    </xf>
    <xf numFmtId="9" fontId="12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vertical="center" wrapText="1" shrinkToFit="1"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67"/>
  <sheetViews>
    <sheetView tabSelected="1" workbookViewId="0" topLeftCell="A61">
      <selection activeCell="A74" sqref="A74:IV75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625" style="8" bestFit="1" customWidth="1"/>
    <col min="4" max="4" width="30.875" style="10" customWidth="1"/>
    <col min="5" max="5" width="9.875" style="1" customWidth="1"/>
    <col min="6" max="6" width="13.625" style="89" customWidth="1"/>
    <col min="7" max="7" width="13.125" style="1" bestFit="1" customWidth="1"/>
    <col min="8" max="16384" width="9.125" style="1" customWidth="1"/>
  </cols>
  <sheetData>
    <row r="1" spans="2:7" ht="24.75" customHeight="1">
      <c r="B1" s="14" t="s">
        <v>99</v>
      </c>
      <c r="E1" s="1" t="s">
        <v>83</v>
      </c>
      <c r="F1" s="89" t="s">
        <v>83</v>
      </c>
      <c r="G1" s="1" t="s">
        <v>83</v>
      </c>
    </row>
    <row r="2" ht="12.75">
      <c r="B2" s="14" t="s">
        <v>100</v>
      </c>
    </row>
    <row r="3" ht="12.75">
      <c r="B3" s="17"/>
    </row>
    <row r="4" ht="15">
      <c r="B4" s="16" t="s">
        <v>96</v>
      </c>
    </row>
    <row r="5" spans="1:203" s="4" customFormat="1" ht="12.75">
      <c r="A5" s="9"/>
      <c r="B5" s="7"/>
      <c r="C5" s="9"/>
      <c r="D5" s="11"/>
      <c r="E5" s="3"/>
      <c r="F5" s="9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</row>
    <row r="6" spans="1:203" s="2" customFormat="1" ht="24">
      <c r="A6" s="19" t="s">
        <v>30</v>
      </c>
      <c r="B6" s="20" t="s">
        <v>33</v>
      </c>
      <c r="C6" s="19" t="s">
        <v>35</v>
      </c>
      <c r="D6" s="21" t="s">
        <v>32</v>
      </c>
      <c r="E6" s="64" t="s">
        <v>86</v>
      </c>
      <c r="F6" s="91" t="s">
        <v>97</v>
      </c>
      <c r="G6" s="64" t="s">
        <v>98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</row>
    <row r="7" spans="1:203" ht="12.75">
      <c r="A7" s="22"/>
      <c r="B7" s="23"/>
      <c r="C7" s="22"/>
      <c r="D7" s="24"/>
      <c r="E7" s="62"/>
      <c r="F7" s="92"/>
      <c r="G7" s="6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</row>
    <row r="8" spans="1:7" s="5" customFormat="1" ht="12.75">
      <c r="A8" s="25" t="s">
        <v>0</v>
      </c>
      <c r="B8" s="26"/>
      <c r="C8" s="25"/>
      <c r="D8" s="27" t="s">
        <v>3</v>
      </c>
      <c r="E8" s="63">
        <f>E9+E11</f>
        <v>40500</v>
      </c>
      <c r="F8" s="93">
        <f>F9+F11</f>
        <v>441.18</v>
      </c>
      <c r="G8" s="82">
        <f>F8/E8</f>
        <v>0.010893333333333333</v>
      </c>
    </row>
    <row r="9" spans="1:7" s="2" customFormat="1" ht="22.5">
      <c r="A9" s="31"/>
      <c r="B9" s="32" t="s">
        <v>1</v>
      </c>
      <c r="C9" s="31"/>
      <c r="D9" s="33" t="s">
        <v>31</v>
      </c>
      <c r="E9" s="65">
        <f>SUM(E10:E10)</f>
        <v>40000</v>
      </c>
      <c r="F9" s="94">
        <f>SUM(F10:F10)</f>
        <v>0</v>
      </c>
      <c r="G9" s="82">
        <f aca="true" t="shared" si="0" ref="G9:G85">F9/E9</f>
        <v>0</v>
      </c>
    </row>
    <row r="10" spans="1:7" ht="56.25">
      <c r="A10" s="28"/>
      <c r="B10" s="29"/>
      <c r="C10" s="28">
        <v>2110</v>
      </c>
      <c r="D10" s="30" t="s">
        <v>44</v>
      </c>
      <c r="E10" s="66">
        <v>40000</v>
      </c>
      <c r="F10" s="95">
        <v>0</v>
      </c>
      <c r="G10" s="82">
        <f t="shared" si="0"/>
        <v>0</v>
      </c>
    </row>
    <row r="11" spans="1:7" s="2" customFormat="1" ht="12.75">
      <c r="A11" s="31"/>
      <c r="B11" s="32" t="s">
        <v>67</v>
      </c>
      <c r="C11" s="31"/>
      <c r="D11" s="33" t="s">
        <v>68</v>
      </c>
      <c r="E11" s="65">
        <f>SUM(E12:E12)</f>
        <v>500</v>
      </c>
      <c r="F11" s="94">
        <f>SUM(F12:F12)</f>
        <v>441.18</v>
      </c>
      <c r="G11" s="82">
        <f t="shared" si="0"/>
        <v>0.88236</v>
      </c>
    </row>
    <row r="12" spans="1:7" ht="45">
      <c r="A12" s="28"/>
      <c r="B12" s="29"/>
      <c r="C12" s="28">
        <v>2360</v>
      </c>
      <c r="D12" s="30" t="s">
        <v>58</v>
      </c>
      <c r="E12" s="66">
        <v>500</v>
      </c>
      <c r="F12" s="95">
        <v>441.18</v>
      </c>
      <c r="G12" s="82">
        <f t="shared" si="0"/>
        <v>0.88236</v>
      </c>
    </row>
    <row r="13" spans="1:7" s="5" customFormat="1" ht="12.75">
      <c r="A13" s="25" t="s">
        <v>2</v>
      </c>
      <c r="B13" s="26"/>
      <c r="C13" s="25"/>
      <c r="D13" s="27" t="s">
        <v>4</v>
      </c>
      <c r="E13" s="63">
        <f>E14</f>
        <v>260000</v>
      </c>
      <c r="F13" s="93">
        <f>F14</f>
        <v>123521.79</v>
      </c>
      <c r="G13" s="82">
        <f t="shared" si="0"/>
        <v>0.4750838076923077</v>
      </c>
    </row>
    <row r="14" spans="1:7" s="5" customFormat="1" ht="12.75">
      <c r="A14" s="25"/>
      <c r="B14" s="32" t="s">
        <v>39</v>
      </c>
      <c r="C14" s="31"/>
      <c r="D14" s="33" t="s">
        <v>40</v>
      </c>
      <c r="E14" s="65">
        <f>SUM(E15:E15)</f>
        <v>260000</v>
      </c>
      <c r="F14" s="94">
        <f>SUM(F15:F15)</f>
        <v>123521.79</v>
      </c>
      <c r="G14" s="82">
        <f t="shared" si="0"/>
        <v>0.4750838076923077</v>
      </c>
    </row>
    <row r="15" spans="1:7" ht="56.25">
      <c r="A15" s="28"/>
      <c r="B15" s="29"/>
      <c r="C15" s="34">
        <v>2700</v>
      </c>
      <c r="D15" s="30" t="s">
        <v>43</v>
      </c>
      <c r="E15" s="66">
        <v>260000</v>
      </c>
      <c r="F15" s="95">
        <v>123521.79</v>
      </c>
      <c r="G15" s="82">
        <f t="shared" si="0"/>
        <v>0.4750838076923077</v>
      </c>
    </row>
    <row r="16" spans="1:7" s="12" customFormat="1" ht="12.75">
      <c r="A16" s="35">
        <v>600</v>
      </c>
      <c r="B16" s="35"/>
      <c r="C16" s="36"/>
      <c r="D16" s="37" t="s">
        <v>79</v>
      </c>
      <c r="E16" s="67">
        <f>SUM(E17)</f>
        <v>534358</v>
      </c>
      <c r="F16" s="96">
        <f>SUM(F17)</f>
        <v>2629.92</v>
      </c>
      <c r="G16" s="82">
        <f t="shared" si="0"/>
        <v>0.004921644290906097</v>
      </c>
    </row>
    <row r="17" spans="1:7" s="12" customFormat="1" ht="12.75">
      <c r="A17" s="41"/>
      <c r="B17" s="41">
        <v>60014</v>
      </c>
      <c r="C17" s="42"/>
      <c r="D17" s="43" t="s">
        <v>80</v>
      </c>
      <c r="E17" s="68">
        <f>SUM(E18:E23)</f>
        <v>534358</v>
      </c>
      <c r="F17" s="97">
        <f>SUM(F18:F23)</f>
        <v>2629.92</v>
      </c>
      <c r="G17" s="82">
        <f t="shared" si="0"/>
        <v>0.004921644290906097</v>
      </c>
    </row>
    <row r="18" spans="1:7" s="12" customFormat="1" ht="12.75">
      <c r="A18" s="83"/>
      <c r="B18" s="83"/>
      <c r="C18" s="51" t="s">
        <v>101</v>
      </c>
      <c r="D18" s="52"/>
      <c r="E18" s="69">
        <v>0</v>
      </c>
      <c r="F18" s="98">
        <v>8.8</v>
      </c>
      <c r="G18" s="84"/>
    </row>
    <row r="19" spans="1:7" s="13" customFormat="1" ht="67.5">
      <c r="A19" s="38"/>
      <c r="B19" s="38"/>
      <c r="C19" s="39" t="s">
        <v>47</v>
      </c>
      <c r="D19" s="10" t="s">
        <v>45</v>
      </c>
      <c r="E19" s="69">
        <v>0</v>
      </c>
      <c r="F19" s="98">
        <v>276.24</v>
      </c>
      <c r="G19" s="82"/>
    </row>
    <row r="20" spans="1:7" s="13" customFormat="1" ht="12.75">
      <c r="A20" s="38"/>
      <c r="B20" s="38"/>
      <c r="C20" s="39" t="s">
        <v>50</v>
      </c>
      <c r="D20" s="30" t="s">
        <v>28</v>
      </c>
      <c r="E20" s="69">
        <v>0</v>
      </c>
      <c r="F20" s="98">
        <v>1689.89</v>
      </c>
      <c r="G20" s="82"/>
    </row>
    <row r="21" spans="1:7" s="13" customFormat="1" ht="24" customHeight="1">
      <c r="A21" s="38"/>
      <c r="B21" s="38"/>
      <c r="C21" s="39" t="s">
        <v>102</v>
      </c>
      <c r="D21" s="40" t="s">
        <v>106</v>
      </c>
      <c r="E21" s="69">
        <v>0</v>
      </c>
      <c r="F21" s="98">
        <v>120</v>
      </c>
      <c r="G21" s="82"/>
    </row>
    <row r="22" spans="1:7" s="13" customFormat="1" ht="12.75">
      <c r="A22" s="38"/>
      <c r="B22" s="38"/>
      <c r="C22" s="39" t="s">
        <v>49</v>
      </c>
      <c r="D22" s="30" t="s">
        <v>25</v>
      </c>
      <c r="E22" s="69">
        <v>0</v>
      </c>
      <c r="F22" s="98">
        <v>534.99</v>
      </c>
      <c r="G22" s="82"/>
    </row>
    <row r="23" spans="1:7" ht="56.25">
      <c r="A23" s="28"/>
      <c r="B23" s="35"/>
      <c r="C23" s="39">
        <v>6298</v>
      </c>
      <c r="D23" s="40" t="s">
        <v>112</v>
      </c>
      <c r="E23" s="69">
        <v>534358</v>
      </c>
      <c r="F23" s="98">
        <v>0</v>
      </c>
      <c r="G23" s="82">
        <f t="shared" si="0"/>
        <v>0</v>
      </c>
    </row>
    <row r="24" spans="1:7" s="5" customFormat="1" ht="12.75">
      <c r="A24" s="25">
        <v>700</v>
      </c>
      <c r="B24" s="26"/>
      <c r="C24" s="25"/>
      <c r="D24" s="27" t="s">
        <v>5</v>
      </c>
      <c r="E24" s="63">
        <f>SUM(E25:E25)</f>
        <v>283288</v>
      </c>
      <c r="F24" s="93">
        <f>SUM(F25:F25)</f>
        <v>415235.45</v>
      </c>
      <c r="G24" s="82">
        <f t="shared" si="0"/>
        <v>1.4657714057778657</v>
      </c>
    </row>
    <row r="25" spans="1:7" s="2" customFormat="1" ht="22.5">
      <c r="A25" s="31"/>
      <c r="B25" s="32">
        <v>70005</v>
      </c>
      <c r="C25" s="31"/>
      <c r="D25" s="33" t="s">
        <v>6</v>
      </c>
      <c r="E25" s="65">
        <f>SUM(E26:E31)</f>
        <v>283288</v>
      </c>
      <c r="F25" s="94">
        <f>SUM(F26:F31)</f>
        <v>415235.45</v>
      </c>
      <c r="G25" s="82">
        <f t="shared" si="0"/>
        <v>1.4657714057778657</v>
      </c>
    </row>
    <row r="26" spans="1:7" ht="33.75">
      <c r="A26" s="28"/>
      <c r="B26" s="29"/>
      <c r="C26" s="28" t="s">
        <v>90</v>
      </c>
      <c r="D26" s="30" t="s">
        <v>63</v>
      </c>
      <c r="E26" s="66">
        <v>5000</v>
      </c>
      <c r="F26" s="95">
        <v>5181.51</v>
      </c>
      <c r="G26" s="82">
        <f t="shared" si="0"/>
        <v>1.036302</v>
      </c>
    </row>
    <row r="27" spans="1:7" ht="67.5">
      <c r="A27" s="28"/>
      <c r="B27" s="29"/>
      <c r="C27" s="28" t="s">
        <v>47</v>
      </c>
      <c r="D27" s="30" t="s">
        <v>45</v>
      </c>
      <c r="E27" s="66">
        <v>38000</v>
      </c>
      <c r="F27" s="95">
        <v>18520.13</v>
      </c>
      <c r="G27" s="82">
        <f t="shared" si="0"/>
        <v>0.4873718421052632</v>
      </c>
    </row>
    <row r="28" spans="1:7" ht="22.5">
      <c r="A28" s="28"/>
      <c r="B28" s="29"/>
      <c r="C28" s="28" t="s">
        <v>103</v>
      </c>
      <c r="D28" s="86" t="s">
        <v>108</v>
      </c>
      <c r="E28" s="66">
        <v>0</v>
      </c>
      <c r="F28" s="95">
        <v>129270</v>
      </c>
      <c r="G28" s="82"/>
    </row>
    <row r="29" spans="1:7" ht="24" customHeight="1">
      <c r="A29" s="28"/>
      <c r="B29" s="29"/>
      <c r="C29" s="28" t="s">
        <v>102</v>
      </c>
      <c r="D29" s="30" t="s">
        <v>106</v>
      </c>
      <c r="E29" s="66">
        <v>0</v>
      </c>
      <c r="F29" s="95">
        <v>5.5</v>
      </c>
      <c r="G29" s="82"/>
    </row>
    <row r="30" spans="1:7" ht="56.25">
      <c r="A30" s="28"/>
      <c r="B30" s="29"/>
      <c r="C30" s="28">
        <v>2110</v>
      </c>
      <c r="D30" s="30" t="s">
        <v>44</v>
      </c>
      <c r="E30" s="66">
        <v>145288</v>
      </c>
      <c r="F30" s="95">
        <v>133934</v>
      </c>
      <c r="G30" s="82">
        <f t="shared" si="0"/>
        <v>0.9218517702769671</v>
      </c>
    </row>
    <row r="31" spans="1:7" ht="45">
      <c r="A31" s="28"/>
      <c r="B31" s="29"/>
      <c r="C31" s="28">
        <v>2360</v>
      </c>
      <c r="D31" s="30" t="s">
        <v>58</v>
      </c>
      <c r="E31" s="66">
        <v>95000</v>
      </c>
      <c r="F31" s="95">
        <v>128324.31</v>
      </c>
      <c r="G31" s="82">
        <f t="shared" si="0"/>
        <v>1.3507822105263159</v>
      </c>
    </row>
    <row r="32" spans="1:7" s="5" customFormat="1" ht="12.75">
      <c r="A32" s="25">
        <v>710</v>
      </c>
      <c r="B32" s="26"/>
      <c r="C32" s="25"/>
      <c r="D32" s="27" t="s">
        <v>7</v>
      </c>
      <c r="E32" s="63">
        <f>E37+E33+E35</f>
        <v>313500</v>
      </c>
      <c r="F32" s="93">
        <f>F37+F33+F35</f>
        <v>135832.6</v>
      </c>
      <c r="G32" s="82">
        <f t="shared" si="0"/>
        <v>0.4332778309409889</v>
      </c>
    </row>
    <row r="33" spans="1:7" s="2" customFormat="1" ht="12.75">
      <c r="A33" s="31"/>
      <c r="B33" s="32">
        <v>71013</v>
      </c>
      <c r="C33" s="31"/>
      <c r="D33" s="33" t="s">
        <v>8</v>
      </c>
      <c r="E33" s="65">
        <f>SUM(E34:E34)</f>
        <v>35000</v>
      </c>
      <c r="F33" s="94">
        <f>SUM(F34:F34)</f>
        <v>0</v>
      </c>
      <c r="G33" s="82">
        <f t="shared" si="0"/>
        <v>0</v>
      </c>
    </row>
    <row r="34" spans="1:7" ht="56.25">
      <c r="A34" s="28"/>
      <c r="B34" s="29"/>
      <c r="C34" s="28">
        <v>2110</v>
      </c>
      <c r="D34" s="30" t="s">
        <v>44</v>
      </c>
      <c r="E34" s="66">
        <v>35000</v>
      </c>
      <c r="F34" s="95">
        <v>0</v>
      </c>
      <c r="G34" s="82">
        <f t="shared" si="0"/>
        <v>0</v>
      </c>
    </row>
    <row r="35" spans="1:7" s="2" customFormat="1" ht="22.5">
      <c r="A35" s="31"/>
      <c r="B35" s="32">
        <v>71014</v>
      </c>
      <c r="C35" s="31"/>
      <c r="D35" s="33" t="s">
        <v>75</v>
      </c>
      <c r="E35" s="65">
        <f>SUM(E36:E36)</f>
        <v>3500</v>
      </c>
      <c r="F35" s="94">
        <f>SUM(F36:F36)</f>
        <v>0</v>
      </c>
      <c r="G35" s="82">
        <f t="shared" si="0"/>
        <v>0</v>
      </c>
    </row>
    <row r="36" spans="1:7" ht="56.25">
      <c r="A36" s="28"/>
      <c r="B36" s="29"/>
      <c r="C36" s="28">
        <v>2110</v>
      </c>
      <c r="D36" s="30" t="s">
        <v>44</v>
      </c>
      <c r="E36" s="66">
        <v>3500</v>
      </c>
      <c r="F36" s="95">
        <v>0</v>
      </c>
      <c r="G36" s="82">
        <f t="shared" si="0"/>
        <v>0</v>
      </c>
    </row>
    <row r="37" spans="1:7" s="2" customFormat="1" ht="12.75">
      <c r="A37" s="31"/>
      <c r="B37" s="32">
        <v>71015</v>
      </c>
      <c r="C37" s="31"/>
      <c r="D37" s="33" t="s">
        <v>9</v>
      </c>
      <c r="E37" s="65">
        <f>SUM(E39:E39)</f>
        <v>275000</v>
      </c>
      <c r="F37" s="94">
        <f>SUM(F38:F39)</f>
        <v>135832.6</v>
      </c>
      <c r="G37" s="82">
        <f t="shared" si="0"/>
        <v>0.4939367272727273</v>
      </c>
    </row>
    <row r="38" spans="1:7" s="2" customFormat="1" ht="12.75">
      <c r="A38" s="28"/>
      <c r="B38" s="29"/>
      <c r="C38" s="28" t="s">
        <v>49</v>
      </c>
      <c r="D38" s="30" t="s">
        <v>25</v>
      </c>
      <c r="E38" s="66">
        <v>0</v>
      </c>
      <c r="F38" s="95">
        <v>54.6</v>
      </c>
      <c r="G38" s="84"/>
    </row>
    <row r="39" spans="1:7" s="2" customFormat="1" ht="56.25">
      <c r="A39" s="31"/>
      <c r="B39" s="32"/>
      <c r="C39" s="28">
        <v>2110</v>
      </c>
      <c r="D39" s="30" t="s">
        <v>44</v>
      </c>
      <c r="E39" s="66">
        <v>275000</v>
      </c>
      <c r="F39" s="95">
        <v>135778</v>
      </c>
      <c r="G39" s="82">
        <f t="shared" si="0"/>
        <v>0.4937381818181818</v>
      </c>
    </row>
    <row r="40" spans="1:7" s="5" customFormat="1" ht="12.75">
      <c r="A40" s="25">
        <v>750</v>
      </c>
      <c r="B40" s="26"/>
      <c r="C40" s="25"/>
      <c r="D40" s="27" t="s">
        <v>10</v>
      </c>
      <c r="E40" s="63">
        <f>E41+E43+E53</f>
        <v>2223796</v>
      </c>
      <c r="F40" s="93">
        <f>F41+F43+F53</f>
        <v>1379044.0000000002</v>
      </c>
      <c r="G40" s="82">
        <f t="shared" si="0"/>
        <v>0.6201306234924427</v>
      </c>
    </row>
    <row r="41" spans="1:7" s="2" customFormat="1" ht="12.75">
      <c r="A41" s="31"/>
      <c r="B41" s="32">
        <v>75011</v>
      </c>
      <c r="C41" s="31"/>
      <c r="D41" s="33" t="s">
        <v>11</v>
      </c>
      <c r="E41" s="65">
        <f>SUM(E42:E42)</f>
        <v>225200</v>
      </c>
      <c r="F41" s="94">
        <f>SUM(F42:F42)</f>
        <v>119800</v>
      </c>
      <c r="G41" s="82">
        <f t="shared" si="0"/>
        <v>0.5319715808170515</v>
      </c>
    </row>
    <row r="42" spans="1:7" ht="56.25">
      <c r="A42" s="28"/>
      <c r="B42" s="29"/>
      <c r="C42" s="28">
        <v>2110</v>
      </c>
      <c r="D42" s="30" t="s">
        <v>44</v>
      </c>
      <c r="E42" s="66">
        <v>225200</v>
      </c>
      <c r="F42" s="95">
        <v>119800</v>
      </c>
      <c r="G42" s="82">
        <f t="shared" si="0"/>
        <v>0.5319715808170515</v>
      </c>
    </row>
    <row r="43" spans="1:7" s="2" customFormat="1" ht="12.75">
      <c r="A43" s="31"/>
      <c r="B43" s="32">
        <v>75020</v>
      </c>
      <c r="C43" s="31"/>
      <c r="D43" s="33" t="s">
        <v>23</v>
      </c>
      <c r="E43" s="65">
        <f>SUM(E44:E52)</f>
        <v>1939596</v>
      </c>
      <c r="F43" s="94">
        <f>SUM(F44:F52)</f>
        <v>1211581.0000000002</v>
      </c>
      <c r="G43" s="82">
        <f t="shared" si="0"/>
        <v>0.6246563717392696</v>
      </c>
    </row>
    <row r="44" spans="1:7" ht="12.75">
      <c r="A44" s="28"/>
      <c r="B44" s="29"/>
      <c r="C44" s="28" t="s">
        <v>55</v>
      </c>
      <c r="D44" s="30" t="s">
        <v>24</v>
      </c>
      <c r="E44" s="66">
        <v>1447000</v>
      </c>
      <c r="F44" s="95">
        <v>1013465.86</v>
      </c>
      <c r="G44" s="82">
        <f t="shared" si="0"/>
        <v>0.7003910573600552</v>
      </c>
    </row>
    <row r="45" spans="1:7" ht="12.75">
      <c r="A45" s="28"/>
      <c r="B45" s="29"/>
      <c r="C45" s="28" t="s">
        <v>69</v>
      </c>
      <c r="D45" s="30" t="s">
        <v>76</v>
      </c>
      <c r="E45" s="66">
        <v>46500</v>
      </c>
      <c r="F45" s="95">
        <v>17095.3</v>
      </c>
      <c r="G45" s="82">
        <f t="shared" si="0"/>
        <v>0.36764086021505377</v>
      </c>
    </row>
    <row r="46" spans="1:7" ht="12.75">
      <c r="A46" s="28"/>
      <c r="B46" s="29"/>
      <c r="C46" s="28" t="s">
        <v>77</v>
      </c>
      <c r="D46" s="10" t="s">
        <v>78</v>
      </c>
      <c r="E46" s="66">
        <v>0</v>
      </c>
      <c r="F46" s="95">
        <v>2245</v>
      </c>
      <c r="G46" s="82"/>
    </row>
    <row r="47" spans="1:7" ht="67.5">
      <c r="A47" s="28"/>
      <c r="B47" s="29"/>
      <c r="C47" s="28" t="s">
        <v>47</v>
      </c>
      <c r="D47" s="30" t="s">
        <v>45</v>
      </c>
      <c r="E47" s="66">
        <f>357000+81000-7000</f>
        <v>431000</v>
      </c>
      <c r="F47" s="95">
        <v>160819.61</v>
      </c>
      <c r="G47" s="82">
        <f t="shared" si="0"/>
        <v>0.3731313457076566</v>
      </c>
    </row>
    <row r="48" spans="1:7" ht="12.75">
      <c r="A48" s="28"/>
      <c r="B48" s="29"/>
      <c r="C48" s="28" t="s">
        <v>50</v>
      </c>
      <c r="D48" s="30" t="s">
        <v>70</v>
      </c>
      <c r="E48" s="66">
        <f>3000+596</f>
        <v>3596</v>
      </c>
      <c r="F48" s="95">
        <v>1321.36</v>
      </c>
      <c r="G48" s="82">
        <f t="shared" si="0"/>
        <v>0.36745272525027806</v>
      </c>
    </row>
    <row r="49" spans="1:7" ht="22.5">
      <c r="A49" s="28"/>
      <c r="B49" s="29"/>
      <c r="C49" s="28" t="s">
        <v>103</v>
      </c>
      <c r="D49" s="10" t="s">
        <v>109</v>
      </c>
      <c r="E49" s="66">
        <v>0</v>
      </c>
      <c r="F49" s="95">
        <v>6617</v>
      </c>
      <c r="G49" s="82"/>
    </row>
    <row r="50" spans="1:7" ht="24.75" customHeight="1">
      <c r="A50" s="28"/>
      <c r="B50" s="29"/>
      <c r="C50" s="28" t="s">
        <v>102</v>
      </c>
      <c r="D50" s="30" t="s">
        <v>106</v>
      </c>
      <c r="E50" s="66">
        <v>0</v>
      </c>
      <c r="F50" s="95">
        <v>26.17</v>
      </c>
      <c r="G50" s="82"/>
    </row>
    <row r="51" spans="1:7" ht="12.75">
      <c r="A51" s="28"/>
      <c r="B51" s="29"/>
      <c r="C51" s="28" t="s">
        <v>49</v>
      </c>
      <c r="D51" s="30" t="s">
        <v>71</v>
      </c>
      <c r="E51" s="66">
        <v>3500</v>
      </c>
      <c r="F51" s="95">
        <v>2386.12</v>
      </c>
      <c r="G51" s="82">
        <f t="shared" si="0"/>
        <v>0.6817485714285714</v>
      </c>
    </row>
    <row r="52" spans="1:7" ht="12.75">
      <c r="A52" s="28"/>
      <c r="B52" s="29"/>
      <c r="C52" s="34" t="s">
        <v>56</v>
      </c>
      <c r="D52" s="30" t="s">
        <v>57</v>
      </c>
      <c r="E52" s="66">
        <v>8000</v>
      </c>
      <c r="F52" s="95">
        <v>7604.58</v>
      </c>
      <c r="G52" s="82">
        <f t="shared" si="0"/>
        <v>0.9505725</v>
      </c>
    </row>
    <row r="53" spans="1:7" s="2" customFormat="1" ht="12.75">
      <c r="A53" s="31"/>
      <c r="B53" s="32">
        <v>75045</v>
      </c>
      <c r="C53" s="31"/>
      <c r="D53" s="33" t="s">
        <v>12</v>
      </c>
      <c r="E53" s="65">
        <f>SUM(E54:E55)</f>
        <v>59000</v>
      </c>
      <c r="F53" s="94">
        <f>SUM(F54:F55)</f>
        <v>47663</v>
      </c>
      <c r="G53" s="82">
        <f t="shared" si="0"/>
        <v>0.8078474576271186</v>
      </c>
    </row>
    <row r="54" spans="1:7" ht="56.25">
      <c r="A54" s="28"/>
      <c r="B54" s="29"/>
      <c r="C54" s="28">
        <v>2110</v>
      </c>
      <c r="D54" s="30" t="s">
        <v>44</v>
      </c>
      <c r="E54" s="66">
        <v>35000</v>
      </c>
      <c r="F54" s="95">
        <v>35000</v>
      </c>
      <c r="G54" s="82">
        <f t="shared" si="0"/>
        <v>1</v>
      </c>
    </row>
    <row r="55" spans="1:7" ht="56.25">
      <c r="A55" s="28"/>
      <c r="B55" s="29"/>
      <c r="C55" s="28">
        <v>2120</v>
      </c>
      <c r="D55" s="30" t="s">
        <v>59</v>
      </c>
      <c r="E55" s="66">
        <v>24000</v>
      </c>
      <c r="F55" s="95">
        <v>12663</v>
      </c>
      <c r="G55" s="82">
        <f t="shared" si="0"/>
        <v>0.527625</v>
      </c>
    </row>
    <row r="56" spans="1:7" s="5" customFormat="1" ht="45">
      <c r="A56" s="25">
        <v>756</v>
      </c>
      <c r="B56" s="26"/>
      <c r="C56" s="25"/>
      <c r="D56" s="27" t="s">
        <v>87</v>
      </c>
      <c r="E56" s="63">
        <f>SUM(E57:E57)</f>
        <v>7040000</v>
      </c>
      <c r="F56" s="93">
        <f>SUM(F57:F57)</f>
        <v>3499350.66</v>
      </c>
      <c r="G56" s="82">
        <f t="shared" si="0"/>
        <v>0.4970668551136364</v>
      </c>
    </row>
    <row r="57" spans="1:7" s="2" customFormat="1" ht="33.75">
      <c r="A57" s="31"/>
      <c r="B57" s="32">
        <v>75622</v>
      </c>
      <c r="C57" s="31"/>
      <c r="D57" s="33" t="s">
        <v>88</v>
      </c>
      <c r="E57" s="65">
        <f>SUM(E58:E59)</f>
        <v>7040000</v>
      </c>
      <c r="F57" s="94">
        <f>SUM(F58:F59)</f>
        <v>3499350.66</v>
      </c>
      <c r="G57" s="82">
        <f t="shared" si="0"/>
        <v>0.4970668551136364</v>
      </c>
    </row>
    <row r="58" spans="1:7" ht="12.75">
      <c r="A58" s="28"/>
      <c r="B58" s="29"/>
      <c r="C58" s="28" t="s">
        <v>51</v>
      </c>
      <c r="D58" s="30" t="s">
        <v>26</v>
      </c>
      <c r="E58" s="66">
        <f>6300000+600000</f>
        <v>6900000</v>
      </c>
      <c r="F58" s="95">
        <v>3420239</v>
      </c>
      <c r="G58" s="82">
        <f t="shared" si="0"/>
        <v>0.4956868115942029</v>
      </c>
    </row>
    <row r="59" spans="1:7" ht="12.75">
      <c r="A59" s="28"/>
      <c r="B59" s="29"/>
      <c r="C59" s="28" t="s">
        <v>52</v>
      </c>
      <c r="D59" s="30" t="s">
        <v>53</v>
      </c>
      <c r="E59" s="66">
        <v>140000</v>
      </c>
      <c r="F59" s="95">
        <v>79111.66</v>
      </c>
      <c r="G59" s="82">
        <f t="shared" si="0"/>
        <v>0.5650832857142858</v>
      </c>
    </row>
    <row r="60" spans="1:7" s="5" customFormat="1" ht="12.75">
      <c r="A60" s="25">
        <v>758</v>
      </c>
      <c r="B60" s="26"/>
      <c r="C60" s="25"/>
      <c r="D60" s="27" t="s">
        <v>18</v>
      </c>
      <c r="E60" s="63">
        <f>E61+E65+E69+E67+E63</f>
        <v>19118457</v>
      </c>
      <c r="F60" s="93">
        <f>F61+F65+F69+F67+F63</f>
        <v>10942123.34</v>
      </c>
      <c r="G60" s="82">
        <f t="shared" si="0"/>
        <v>0.5723329733147398</v>
      </c>
    </row>
    <row r="61" spans="1:7" s="2" customFormat="1" ht="33.75">
      <c r="A61" s="31"/>
      <c r="B61" s="32">
        <v>75801</v>
      </c>
      <c r="C61" s="31"/>
      <c r="D61" s="33" t="s">
        <v>65</v>
      </c>
      <c r="E61" s="65">
        <f>SUM(E62:E62)</f>
        <v>13094935</v>
      </c>
      <c r="F61" s="94">
        <f>SUM(F62:F62)</f>
        <v>8058424</v>
      </c>
      <c r="G61" s="82">
        <f t="shared" si="0"/>
        <v>0.6153848033609941</v>
      </c>
    </row>
    <row r="62" spans="1:7" ht="12.75">
      <c r="A62" s="28"/>
      <c r="B62" s="29"/>
      <c r="C62" s="28">
        <v>2920</v>
      </c>
      <c r="D62" s="30" t="s">
        <v>27</v>
      </c>
      <c r="E62" s="66">
        <v>13094935</v>
      </c>
      <c r="F62" s="95">
        <v>8058424</v>
      </c>
      <c r="G62" s="82">
        <f t="shared" si="0"/>
        <v>0.6153848033609941</v>
      </c>
    </row>
    <row r="63" spans="1:11" s="2" customFormat="1" ht="22.5">
      <c r="A63" s="31"/>
      <c r="B63" s="32">
        <v>75802</v>
      </c>
      <c r="C63" s="31"/>
      <c r="D63" s="33" t="s">
        <v>93</v>
      </c>
      <c r="E63" s="65">
        <f>SUM(E64:E64)</f>
        <v>450000</v>
      </c>
      <c r="F63" s="94">
        <f>SUM(F64:F64)</f>
        <v>0</v>
      </c>
      <c r="G63" s="82">
        <f t="shared" si="0"/>
        <v>0</v>
      </c>
      <c r="H63" s="81"/>
      <c r="I63" s="81"/>
      <c r="J63" s="81"/>
      <c r="K63" s="81"/>
    </row>
    <row r="64" spans="1:11" ht="22.5">
      <c r="A64" s="28"/>
      <c r="B64" s="29"/>
      <c r="C64" s="28">
        <v>2780</v>
      </c>
      <c r="D64" s="30" t="s">
        <v>94</v>
      </c>
      <c r="E64" s="66">
        <v>450000</v>
      </c>
      <c r="F64" s="95">
        <v>0</v>
      </c>
      <c r="G64" s="82">
        <f t="shared" si="0"/>
        <v>0</v>
      </c>
      <c r="H64" s="81"/>
      <c r="I64" s="81"/>
      <c r="J64" s="81"/>
      <c r="K64" s="81"/>
    </row>
    <row r="65" spans="1:7" s="2" customFormat="1" ht="22.5">
      <c r="A65" s="31"/>
      <c r="B65" s="32">
        <v>75803</v>
      </c>
      <c r="C65" s="31"/>
      <c r="D65" s="33" t="s">
        <v>34</v>
      </c>
      <c r="E65" s="65">
        <f>SUM(E66:E66)</f>
        <v>5341760</v>
      </c>
      <c r="F65" s="94">
        <f>SUM(F66:F66)</f>
        <v>2670882</v>
      </c>
      <c r="G65" s="82">
        <f t="shared" si="0"/>
        <v>0.5000003744084347</v>
      </c>
    </row>
    <row r="66" spans="1:7" ht="12.75">
      <c r="A66" s="28"/>
      <c r="B66" s="29"/>
      <c r="C66" s="28">
        <v>2920</v>
      </c>
      <c r="D66" s="30" t="s">
        <v>27</v>
      </c>
      <c r="E66" s="66">
        <v>5341760</v>
      </c>
      <c r="F66" s="95">
        <v>2670882</v>
      </c>
      <c r="G66" s="82">
        <f t="shared" si="0"/>
        <v>0.5000003744084347</v>
      </c>
    </row>
    <row r="67" spans="1:7" s="2" customFormat="1" ht="22.5">
      <c r="A67" s="31"/>
      <c r="B67" s="32">
        <v>75832</v>
      </c>
      <c r="C67" s="31"/>
      <c r="D67" s="33" t="s">
        <v>54</v>
      </c>
      <c r="E67" s="65">
        <f>SUM(E68:E68)</f>
        <v>101762</v>
      </c>
      <c r="F67" s="94">
        <f>SUM(F68:F68)</f>
        <v>50880</v>
      </c>
      <c r="G67" s="82">
        <f t="shared" si="0"/>
        <v>0.49999017314911265</v>
      </c>
    </row>
    <row r="68" spans="1:7" ht="12.75">
      <c r="A68" s="28"/>
      <c r="B68" s="29"/>
      <c r="C68" s="28">
        <v>2920</v>
      </c>
      <c r="D68" s="30" t="s">
        <v>27</v>
      </c>
      <c r="E68" s="66">
        <v>101762</v>
      </c>
      <c r="F68" s="95">
        <v>50880</v>
      </c>
      <c r="G68" s="82">
        <f t="shared" si="0"/>
        <v>0.49999017314911265</v>
      </c>
    </row>
    <row r="69" spans="1:7" s="2" customFormat="1" ht="12.75">
      <c r="A69" s="31"/>
      <c r="B69" s="32">
        <v>75814</v>
      </c>
      <c r="C69" s="31"/>
      <c r="D69" s="33" t="s">
        <v>29</v>
      </c>
      <c r="E69" s="65">
        <f>SUM(E70:E73)</f>
        <v>130000</v>
      </c>
      <c r="F69" s="94">
        <f>SUM(F70:F73)</f>
        <v>161937.34</v>
      </c>
      <c r="G69" s="82">
        <f t="shared" si="0"/>
        <v>1.245671846153846</v>
      </c>
    </row>
    <row r="70" spans="1:7" s="74" customFormat="1" ht="33.75">
      <c r="A70" s="44"/>
      <c r="B70" s="72"/>
      <c r="C70" s="44" t="s">
        <v>91</v>
      </c>
      <c r="D70" s="78" t="s">
        <v>92</v>
      </c>
      <c r="E70" s="73">
        <v>60000</v>
      </c>
      <c r="F70" s="99">
        <v>73567.05</v>
      </c>
      <c r="G70" s="82">
        <f t="shared" si="0"/>
        <v>1.2261175</v>
      </c>
    </row>
    <row r="71" spans="1:7" s="74" customFormat="1" ht="12.75">
      <c r="A71" s="44"/>
      <c r="B71" s="72"/>
      <c r="C71" s="44" t="s">
        <v>104</v>
      </c>
      <c r="D71" s="78"/>
      <c r="E71" s="73">
        <v>0</v>
      </c>
      <c r="F71" s="99">
        <v>20360</v>
      </c>
      <c r="G71" s="82"/>
    </row>
    <row r="72" spans="1:7" s="74" customFormat="1" ht="33.75">
      <c r="A72" s="79"/>
      <c r="B72" s="80"/>
      <c r="C72" s="79" t="s">
        <v>69</v>
      </c>
      <c r="D72" s="78" t="s">
        <v>113</v>
      </c>
      <c r="E72" s="73">
        <v>30000</v>
      </c>
      <c r="F72" s="99">
        <v>0</v>
      </c>
      <c r="G72" s="82">
        <f t="shared" si="0"/>
        <v>0</v>
      </c>
    </row>
    <row r="73" spans="1:7" ht="12.75">
      <c r="A73" s="28"/>
      <c r="B73" s="29"/>
      <c r="C73" s="28" t="s">
        <v>49</v>
      </c>
      <c r="D73" s="30" t="s">
        <v>25</v>
      </c>
      <c r="E73" s="66">
        <v>40000</v>
      </c>
      <c r="F73" s="95">
        <v>68010.29</v>
      </c>
      <c r="G73" s="82">
        <f t="shared" si="0"/>
        <v>1.70025725</v>
      </c>
    </row>
    <row r="74" spans="1:7" s="5" customFormat="1" ht="12.75">
      <c r="A74" s="25">
        <v>801</v>
      </c>
      <c r="B74" s="26"/>
      <c r="C74" s="25"/>
      <c r="D74" s="27" t="s">
        <v>19</v>
      </c>
      <c r="E74" s="63">
        <f>E75+E86+E80+E89</f>
        <v>76970</v>
      </c>
      <c r="F74" s="93">
        <f>F75+F86+F80+F89</f>
        <v>57358.03</v>
      </c>
      <c r="G74" s="82">
        <f t="shared" si="0"/>
        <v>0.7451998181109523</v>
      </c>
    </row>
    <row r="75" spans="1:7" s="2" customFormat="1" ht="12.75">
      <c r="A75" s="31"/>
      <c r="B75" s="32">
        <v>80120</v>
      </c>
      <c r="C75" s="31"/>
      <c r="D75" s="33" t="s">
        <v>20</v>
      </c>
      <c r="E75" s="65">
        <f>SUM(E76:E79)</f>
        <v>14520</v>
      </c>
      <c r="F75" s="94">
        <f>SUM(F76:F79)</f>
        <v>5324.21</v>
      </c>
      <c r="G75" s="82">
        <f t="shared" si="0"/>
        <v>0.36668112947658404</v>
      </c>
    </row>
    <row r="76" spans="1:7" ht="67.5">
      <c r="A76" s="28"/>
      <c r="B76" s="29"/>
      <c r="C76" s="34" t="s">
        <v>47</v>
      </c>
      <c r="D76" s="30" t="s">
        <v>45</v>
      </c>
      <c r="E76" s="66">
        <v>11000</v>
      </c>
      <c r="F76" s="95">
        <v>4251.25</v>
      </c>
      <c r="G76" s="82">
        <f t="shared" si="0"/>
        <v>0.3864772727272727</v>
      </c>
    </row>
    <row r="77" spans="1:7" ht="12.75">
      <c r="A77" s="28"/>
      <c r="B77" s="29"/>
      <c r="C77" s="34" t="s">
        <v>50</v>
      </c>
      <c r="D77" s="30" t="s">
        <v>28</v>
      </c>
      <c r="E77" s="66">
        <v>400</v>
      </c>
      <c r="F77" s="95">
        <v>69.02</v>
      </c>
      <c r="G77" s="82">
        <f t="shared" si="0"/>
        <v>0.17254999999999998</v>
      </c>
    </row>
    <row r="78" spans="1:7" ht="24" customHeight="1">
      <c r="A78" s="28"/>
      <c r="B78" s="29"/>
      <c r="C78" s="34" t="s">
        <v>102</v>
      </c>
      <c r="D78" s="30" t="s">
        <v>106</v>
      </c>
      <c r="E78" s="66">
        <v>0</v>
      </c>
      <c r="F78" s="95">
        <v>7.16</v>
      </c>
      <c r="G78" s="82"/>
    </row>
    <row r="79" spans="1:7" ht="12.75">
      <c r="A79" s="28"/>
      <c r="B79" s="29"/>
      <c r="C79" s="34" t="s">
        <v>49</v>
      </c>
      <c r="D79" s="30" t="s">
        <v>25</v>
      </c>
      <c r="E79" s="66">
        <v>3120</v>
      </c>
      <c r="F79" s="95">
        <v>996.78</v>
      </c>
      <c r="G79" s="82">
        <f t="shared" si="0"/>
        <v>0.31948076923076923</v>
      </c>
    </row>
    <row r="80" spans="1:7" s="2" customFormat="1" ht="12.75">
      <c r="A80" s="31"/>
      <c r="B80" s="32">
        <v>80130</v>
      </c>
      <c r="C80" s="31"/>
      <c r="D80" s="33" t="s">
        <v>41</v>
      </c>
      <c r="E80" s="65">
        <f>SUM(E81:E85)</f>
        <v>28400</v>
      </c>
      <c r="F80" s="94">
        <f>SUM(F81:F85)</f>
        <v>33381.82</v>
      </c>
      <c r="G80" s="82">
        <f t="shared" si="0"/>
        <v>1.1754161971830985</v>
      </c>
    </row>
    <row r="81" spans="1:7" ht="12.75">
      <c r="A81" s="28"/>
      <c r="B81" s="29"/>
      <c r="C81" s="34" t="s">
        <v>50</v>
      </c>
      <c r="D81" s="30" t="s">
        <v>28</v>
      </c>
      <c r="E81" s="66">
        <v>15000</v>
      </c>
      <c r="F81" s="95">
        <v>22900.78</v>
      </c>
      <c r="G81" s="82">
        <f t="shared" si="0"/>
        <v>1.5267186666666666</v>
      </c>
    </row>
    <row r="82" spans="1:7" ht="67.5">
      <c r="A82" s="28"/>
      <c r="B82" s="29"/>
      <c r="C82" s="34" t="s">
        <v>47</v>
      </c>
      <c r="D82" s="30" t="s">
        <v>45</v>
      </c>
      <c r="E82" s="66">
        <v>8400</v>
      </c>
      <c r="F82" s="95">
        <v>5001.67</v>
      </c>
      <c r="G82" s="82">
        <f t="shared" si="0"/>
        <v>0.5954369047619048</v>
      </c>
    </row>
    <row r="83" spans="1:7" ht="22.5">
      <c r="A83" s="28"/>
      <c r="B83" s="29"/>
      <c r="C83" s="34" t="s">
        <v>102</v>
      </c>
      <c r="D83" s="30" t="s">
        <v>106</v>
      </c>
      <c r="E83" s="66">
        <v>0</v>
      </c>
      <c r="F83" s="95">
        <v>142.47</v>
      </c>
      <c r="G83" s="82"/>
    </row>
    <row r="84" spans="1:7" ht="12.75">
      <c r="A84" s="28"/>
      <c r="B84" s="29"/>
      <c r="C84" s="34" t="s">
        <v>49</v>
      </c>
      <c r="D84" s="30" t="s">
        <v>25</v>
      </c>
      <c r="E84" s="66">
        <v>0</v>
      </c>
      <c r="F84" s="95">
        <v>661.84</v>
      </c>
      <c r="G84" s="82"/>
    </row>
    <row r="85" spans="1:7" ht="12.75">
      <c r="A85" s="28"/>
      <c r="B85" s="29"/>
      <c r="C85" s="34" t="s">
        <v>56</v>
      </c>
      <c r="D85" s="30" t="s">
        <v>57</v>
      </c>
      <c r="E85" s="66">
        <v>5000</v>
      </c>
      <c r="F85" s="95">
        <v>4675.06</v>
      </c>
      <c r="G85" s="82">
        <f t="shared" si="0"/>
        <v>0.9350120000000001</v>
      </c>
    </row>
    <row r="86" spans="1:7" s="2" customFormat="1" ht="12.75">
      <c r="A86" s="31"/>
      <c r="B86" s="32">
        <v>80132</v>
      </c>
      <c r="C86" s="47"/>
      <c r="D86" s="33" t="s">
        <v>37</v>
      </c>
      <c r="E86" s="65">
        <f>SUM(E87:E88)</f>
        <v>32000</v>
      </c>
      <c r="F86" s="94">
        <f>SUM(F87:F88)</f>
        <v>16602</v>
      </c>
      <c r="G86" s="82">
        <f aca="true" t="shared" si="1" ref="G86:G157">F86/E86</f>
        <v>0.5188125</v>
      </c>
    </row>
    <row r="87" spans="1:7" s="2" customFormat="1" ht="12.75">
      <c r="A87" s="31"/>
      <c r="B87" s="32"/>
      <c r="C87" s="34" t="s">
        <v>56</v>
      </c>
      <c r="D87" s="10" t="s">
        <v>57</v>
      </c>
      <c r="E87" s="66">
        <v>0</v>
      </c>
      <c r="F87" s="95">
        <v>300</v>
      </c>
      <c r="G87" s="82"/>
    </row>
    <row r="88" spans="1:7" ht="45">
      <c r="A88" s="28"/>
      <c r="B88" s="29"/>
      <c r="C88" s="28">
        <v>2710</v>
      </c>
      <c r="D88" s="30" t="s">
        <v>42</v>
      </c>
      <c r="E88" s="66">
        <v>32000</v>
      </c>
      <c r="F88" s="95">
        <v>16302</v>
      </c>
      <c r="G88" s="82">
        <f t="shared" si="1"/>
        <v>0.5094375</v>
      </c>
    </row>
    <row r="89" spans="1:7" s="18" customFormat="1" ht="12.75">
      <c r="A89" s="45"/>
      <c r="B89" s="46">
        <v>80195</v>
      </c>
      <c r="C89" s="45"/>
      <c r="D89" s="61" t="s">
        <v>82</v>
      </c>
      <c r="E89" s="63">
        <f>SUM(E90)</f>
        <v>2050</v>
      </c>
      <c r="F89" s="93">
        <f>SUM(F90)</f>
        <v>2050</v>
      </c>
      <c r="G89" s="82">
        <f t="shared" si="1"/>
        <v>1</v>
      </c>
    </row>
    <row r="90" spans="1:7" ht="56.25">
      <c r="A90" s="28"/>
      <c r="B90" s="29"/>
      <c r="C90" s="28">
        <v>2120</v>
      </c>
      <c r="D90" s="30" t="s">
        <v>59</v>
      </c>
      <c r="E90" s="66">
        <v>2050</v>
      </c>
      <c r="F90" s="95">
        <v>2050</v>
      </c>
      <c r="G90" s="82">
        <f t="shared" si="1"/>
        <v>1</v>
      </c>
    </row>
    <row r="91" spans="1:7" s="8" customFormat="1" ht="12.75">
      <c r="A91" s="48">
        <v>803</v>
      </c>
      <c r="B91" s="48"/>
      <c r="C91" s="49"/>
      <c r="D91" s="50" t="s">
        <v>72</v>
      </c>
      <c r="E91" s="67">
        <f>E92</f>
        <v>45197</v>
      </c>
      <c r="F91" s="96">
        <f>F92</f>
        <v>45196.86</v>
      </c>
      <c r="G91" s="82">
        <f t="shared" si="1"/>
        <v>0.9999969024492776</v>
      </c>
    </row>
    <row r="92" spans="1:7" s="8" customFormat="1" ht="12.75">
      <c r="A92" s="53"/>
      <c r="B92" s="53">
        <v>80309</v>
      </c>
      <c r="C92" s="54"/>
      <c r="D92" s="55" t="s">
        <v>73</v>
      </c>
      <c r="E92" s="68">
        <f>SUM(E93:E94)</f>
        <v>45197</v>
      </c>
      <c r="F92" s="97">
        <f>SUM(F93:F94)</f>
        <v>45196.86</v>
      </c>
      <c r="G92" s="82">
        <f t="shared" si="1"/>
        <v>0.9999969024492776</v>
      </c>
    </row>
    <row r="93" spans="1:7" s="8" customFormat="1" ht="45">
      <c r="A93" s="48"/>
      <c r="B93" s="48"/>
      <c r="C93" s="51">
        <v>2328</v>
      </c>
      <c r="D93" s="52" t="s">
        <v>74</v>
      </c>
      <c r="E93" s="69">
        <v>33898</v>
      </c>
      <c r="F93" s="98">
        <v>33897.64</v>
      </c>
      <c r="G93" s="82">
        <f t="shared" si="1"/>
        <v>0.9999893799044192</v>
      </c>
    </row>
    <row r="94" spans="1:7" s="8" customFormat="1" ht="45">
      <c r="A94" s="48"/>
      <c r="B94" s="48"/>
      <c r="C94" s="51">
        <v>2329</v>
      </c>
      <c r="D94" s="52" t="s">
        <v>74</v>
      </c>
      <c r="E94" s="69">
        <v>11299</v>
      </c>
      <c r="F94" s="98">
        <v>11299.22</v>
      </c>
      <c r="G94" s="82">
        <f t="shared" si="1"/>
        <v>1.0000194707496237</v>
      </c>
    </row>
    <row r="95" spans="1:7" s="5" customFormat="1" ht="12.75">
      <c r="A95" s="25">
        <v>851</v>
      </c>
      <c r="B95" s="26"/>
      <c r="C95" s="25"/>
      <c r="D95" s="27" t="s">
        <v>13</v>
      </c>
      <c r="E95" s="63">
        <f>E99</f>
        <v>1083000</v>
      </c>
      <c r="F95" s="93">
        <f>SUM(F96,F99)</f>
        <v>578949.28</v>
      </c>
      <c r="G95" s="82">
        <f t="shared" si="1"/>
        <v>0.5345792059095107</v>
      </c>
    </row>
    <row r="96" spans="1:7" s="5" customFormat="1" ht="12.75">
      <c r="A96" s="25"/>
      <c r="B96" s="26">
        <v>85111</v>
      </c>
      <c r="C96" s="25"/>
      <c r="D96" s="87" t="s">
        <v>110</v>
      </c>
      <c r="E96" s="63">
        <f>SUM(E97:E98)</f>
        <v>0</v>
      </c>
      <c r="F96" s="93">
        <f>SUM(F97:F98)</f>
        <v>448.28000000000003</v>
      </c>
      <c r="G96" s="82"/>
    </row>
    <row r="97" spans="1:7" s="5" customFormat="1" ht="23.25" customHeight="1">
      <c r="A97" s="25"/>
      <c r="B97" s="26"/>
      <c r="C97" s="28" t="s">
        <v>102</v>
      </c>
      <c r="D97" s="30" t="s">
        <v>106</v>
      </c>
      <c r="E97" s="66">
        <v>0</v>
      </c>
      <c r="F97" s="95">
        <v>109.8</v>
      </c>
      <c r="G97" s="82"/>
    </row>
    <row r="98" spans="1:7" s="5" customFormat="1" ht="12.75">
      <c r="A98" s="25"/>
      <c r="B98" s="26"/>
      <c r="C98" s="28" t="s">
        <v>56</v>
      </c>
      <c r="D98" s="10" t="s">
        <v>57</v>
      </c>
      <c r="E98" s="66">
        <v>0</v>
      </c>
      <c r="F98" s="95">
        <v>338.48</v>
      </c>
      <c r="G98" s="82"/>
    </row>
    <row r="99" spans="1:7" s="2" customFormat="1" ht="45">
      <c r="A99" s="31"/>
      <c r="B99" s="32">
        <v>85156</v>
      </c>
      <c r="C99" s="31"/>
      <c r="D99" s="33" t="s">
        <v>46</v>
      </c>
      <c r="E99" s="65">
        <f>SUM(E100:E100)</f>
        <v>1083000</v>
      </c>
      <c r="F99" s="94">
        <f>SUM(F100:F100)</f>
        <v>578501</v>
      </c>
      <c r="G99" s="82">
        <f t="shared" si="1"/>
        <v>0.5341652816251155</v>
      </c>
    </row>
    <row r="100" spans="1:7" ht="56.25">
      <c r="A100" s="28"/>
      <c r="B100" s="29"/>
      <c r="C100" s="28">
        <v>2110</v>
      </c>
      <c r="D100" s="30" t="s">
        <v>44</v>
      </c>
      <c r="E100" s="66">
        <v>1083000</v>
      </c>
      <c r="F100" s="95">
        <v>578501</v>
      </c>
      <c r="G100" s="82">
        <f t="shared" si="1"/>
        <v>0.5341652816251155</v>
      </c>
    </row>
    <row r="101" spans="1:7" s="5" customFormat="1" ht="12.75">
      <c r="A101" s="25">
        <v>852</v>
      </c>
      <c r="B101" s="26"/>
      <c r="C101" s="25"/>
      <c r="D101" s="27" t="s">
        <v>14</v>
      </c>
      <c r="E101" s="63">
        <f>E102+E107+E118+E123+E115</f>
        <v>10127954</v>
      </c>
      <c r="F101" s="93">
        <f>F102+F107+F118+F123+F115</f>
        <v>4918696.45</v>
      </c>
      <c r="G101" s="82">
        <f t="shared" si="1"/>
        <v>0.48565548875913145</v>
      </c>
    </row>
    <row r="102" spans="1:7" s="2" customFormat="1" ht="22.5">
      <c r="A102" s="31"/>
      <c r="B102" s="32">
        <v>85201</v>
      </c>
      <c r="C102" s="31"/>
      <c r="D102" s="33" t="s">
        <v>15</v>
      </c>
      <c r="E102" s="65">
        <f>SUM(E103:E106)</f>
        <v>191380</v>
      </c>
      <c r="F102" s="94">
        <f>SUM(F103:F106)</f>
        <v>46989.26</v>
      </c>
      <c r="G102" s="82">
        <f t="shared" si="1"/>
        <v>0.24552858187898424</v>
      </c>
    </row>
    <row r="103" spans="1:7" s="2" customFormat="1" ht="45">
      <c r="A103" s="31"/>
      <c r="B103" s="32"/>
      <c r="C103" s="28" t="s">
        <v>105</v>
      </c>
      <c r="D103" s="10" t="s">
        <v>107</v>
      </c>
      <c r="E103" s="66">
        <v>0</v>
      </c>
      <c r="F103" s="95">
        <v>0</v>
      </c>
      <c r="G103" s="82"/>
    </row>
    <row r="104" spans="1:7" s="2" customFormat="1" ht="24" customHeight="1">
      <c r="A104" s="31"/>
      <c r="B104" s="32"/>
      <c r="C104" s="28" t="s">
        <v>102</v>
      </c>
      <c r="D104" s="30" t="s">
        <v>106</v>
      </c>
      <c r="E104" s="66">
        <v>0</v>
      </c>
      <c r="F104" s="95">
        <v>0</v>
      </c>
      <c r="G104" s="82"/>
    </row>
    <row r="105" spans="1:7" s="2" customFormat="1" ht="12.75">
      <c r="A105" s="31"/>
      <c r="B105" s="32"/>
      <c r="C105" s="28" t="s">
        <v>49</v>
      </c>
      <c r="D105" s="30" t="s">
        <v>25</v>
      </c>
      <c r="E105" s="66">
        <v>0</v>
      </c>
      <c r="F105" s="95">
        <v>239.3</v>
      </c>
      <c r="G105" s="82"/>
    </row>
    <row r="106" spans="1:7" ht="45">
      <c r="A106" s="28"/>
      <c r="B106" s="29"/>
      <c r="C106" s="34">
        <v>2320</v>
      </c>
      <c r="D106" s="52" t="s">
        <v>74</v>
      </c>
      <c r="E106" s="66">
        <f>127600+63780</f>
        <v>191380</v>
      </c>
      <c r="F106" s="95">
        <v>46749.96</v>
      </c>
      <c r="G106" s="82">
        <f t="shared" si="1"/>
        <v>0.24427818998850453</v>
      </c>
    </row>
    <row r="107" spans="1:7" s="2" customFormat="1" ht="12.75">
      <c r="A107" s="31"/>
      <c r="B107" s="32">
        <v>85202</v>
      </c>
      <c r="C107" s="31"/>
      <c r="D107" s="33" t="s">
        <v>16</v>
      </c>
      <c r="E107" s="65">
        <f>SUM(E108:E114)</f>
        <v>9130731</v>
      </c>
      <c r="F107" s="94">
        <f>SUM(F108:F114)</f>
        <v>4459431.92</v>
      </c>
      <c r="G107" s="82">
        <f t="shared" si="1"/>
        <v>0.4883981271598079</v>
      </c>
    </row>
    <row r="108" spans="1:7" ht="67.5">
      <c r="A108" s="28"/>
      <c r="B108" s="29"/>
      <c r="C108" s="28" t="s">
        <v>47</v>
      </c>
      <c r="D108" s="30" t="s">
        <v>45</v>
      </c>
      <c r="E108" s="66">
        <f>7900+21000+35000</f>
        <v>63900</v>
      </c>
      <c r="F108" s="95">
        <v>48557.83</v>
      </c>
      <c r="G108" s="82">
        <f t="shared" si="1"/>
        <v>0.7599034428794993</v>
      </c>
    </row>
    <row r="109" spans="1:7" ht="12.75">
      <c r="A109" s="28"/>
      <c r="B109" s="29"/>
      <c r="C109" s="34" t="s">
        <v>50</v>
      </c>
      <c r="D109" s="30" t="s">
        <v>28</v>
      </c>
      <c r="E109" s="66">
        <v>4125000</v>
      </c>
      <c r="F109" s="95">
        <v>1768821.63</v>
      </c>
      <c r="G109" s="82">
        <f t="shared" si="1"/>
        <v>0.42880524363636363</v>
      </c>
    </row>
    <row r="110" spans="1:7" ht="33.75">
      <c r="A110" s="28"/>
      <c r="B110" s="29"/>
      <c r="C110" s="28">
        <v>2130</v>
      </c>
      <c r="D110" s="30" t="s">
        <v>38</v>
      </c>
      <c r="E110" s="66">
        <v>4618031</v>
      </c>
      <c r="F110" s="95">
        <v>2627358</v>
      </c>
      <c r="G110" s="82">
        <f t="shared" si="1"/>
        <v>0.5689346823353936</v>
      </c>
    </row>
    <row r="111" spans="1:7" ht="24" customHeight="1">
      <c r="A111" s="28"/>
      <c r="B111" s="29"/>
      <c r="C111" s="28" t="s">
        <v>102</v>
      </c>
      <c r="D111" s="30" t="s">
        <v>106</v>
      </c>
      <c r="E111" s="66">
        <v>0</v>
      </c>
      <c r="F111" s="95">
        <v>99.98</v>
      </c>
      <c r="G111" s="82"/>
    </row>
    <row r="112" spans="1:7" ht="12.75">
      <c r="A112" s="28"/>
      <c r="B112" s="29"/>
      <c r="C112" s="34" t="s">
        <v>49</v>
      </c>
      <c r="D112" s="30" t="s">
        <v>25</v>
      </c>
      <c r="E112" s="66">
        <f>2300+2000+1500+1000</f>
        <v>6800</v>
      </c>
      <c r="F112" s="95">
        <v>3383.35</v>
      </c>
      <c r="G112" s="82">
        <f t="shared" si="1"/>
        <v>0.4975514705882353</v>
      </c>
    </row>
    <row r="113" spans="1:7" ht="12.75">
      <c r="A113" s="28"/>
      <c r="B113" s="29"/>
      <c r="C113" s="34" t="s">
        <v>56</v>
      </c>
      <c r="D113" s="30" t="s">
        <v>57</v>
      </c>
      <c r="E113" s="66">
        <v>17000</v>
      </c>
      <c r="F113" s="95">
        <v>11211.13</v>
      </c>
      <c r="G113" s="82">
        <f t="shared" si="1"/>
        <v>0.6594782352941176</v>
      </c>
    </row>
    <row r="114" spans="1:7" ht="56.25">
      <c r="A114" s="28"/>
      <c r="B114" s="29"/>
      <c r="C114" s="34">
        <v>6260</v>
      </c>
      <c r="D114" s="30" t="s">
        <v>95</v>
      </c>
      <c r="E114" s="66">
        <v>300000</v>
      </c>
      <c r="F114" s="95">
        <v>0</v>
      </c>
      <c r="G114" s="82">
        <f t="shared" si="1"/>
        <v>0</v>
      </c>
    </row>
    <row r="115" spans="1:7" s="2" customFormat="1" ht="12.75">
      <c r="A115" s="31"/>
      <c r="B115" s="32">
        <v>85203</v>
      </c>
      <c r="C115" s="31"/>
      <c r="D115" s="56" t="s">
        <v>84</v>
      </c>
      <c r="E115" s="65">
        <f>SUM(E116:E117)</f>
        <v>655200</v>
      </c>
      <c r="F115" s="94">
        <f>SUM(F116:F117)</f>
        <v>318703.04</v>
      </c>
      <c r="G115" s="82">
        <f t="shared" si="1"/>
        <v>0.4864210012210012</v>
      </c>
    </row>
    <row r="116" spans="1:7" ht="56.25">
      <c r="A116" s="28"/>
      <c r="B116" s="29"/>
      <c r="C116" s="28">
        <v>2110</v>
      </c>
      <c r="D116" s="30" t="s">
        <v>44</v>
      </c>
      <c r="E116" s="66">
        <v>655200</v>
      </c>
      <c r="F116" s="95">
        <v>318311</v>
      </c>
      <c r="G116" s="82">
        <f t="shared" si="1"/>
        <v>0.4858226495726496</v>
      </c>
    </row>
    <row r="117" spans="1:7" ht="45">
      <c r="A117" s="28"/>
      <c r="B117" s="29"/>
      <c r="C117" s="28">
        <v>2360</v>
      </c>
      <c r="D117" s="10" t="s">
        <v>114</v>
      </c>
      <c r="E117" s="66">
        <v>0</v>
      </c>
      <c r="F117" s="95">
        <v>392.04</v>
      </c>
      <c r="G117" s="82"/>
    </row>
    <row r="118" spans="1:7" s="2" customFormat="1" ht="12.75">
      <c r="A118" s="31"/>
      <c r="B118" s="32">
        <v>85204</v>
      </c>
      <c r="C118" s="31"/>
      <c r="D118" s="33" t="s">
        <v>17</v>
      </c>
      <c r="E118" s="65">
        <f>SUM(E119:E122)</f>
        <v>146247</v>
      </c>
      <c r="F118" s="94">
        <f>SUM(F119:F122)</f>
        <v>90614.95</v>
      </c>
      <c r="G118" s="82">
        <f t="shared" si="1"/>
        <v>0.6196021114963042</v>
      </c>
    </row>
    <row r="119" spans="1:7" ht="12.75">
      <c r="A119" s="28"/>
      <c r="B119" s="29"/>
      <c r="C119" s="34" t="s">
        <v>77</v>
      </c>
      <c r="D119" s="30" t="s">
        <v>78</v>
      </c>
      <c r="E119" s="66">
        <v>2200</v>
      </c>
      <c r="F119" s="95">
        <v>2597.7</v>
      </c>
      <c r="G119" s="82">
        <f t="shared" si="1"/>
        <v>1.180772727272727</v>
      </c>
    </row>
    <row r="120" spans="1:7" ht="23.25" customHeight="1">
      <c r="A120" s="28"/>
      <c r="B120" s="29"/>
      <c r="C120" s="34" t="s">
        <v>102</v>
      </c>
      <c r="D120" s="30" t="s">
        <v>106</v>
      </c>
      <c r="E120" s="66">
        <v>0</v>
      </c>
      <c r="F120" s="95">
        <v>181.76</v>
      </c>
      <c r="G120" s="82"/>
    </row>
    <row r="121" spans="1:7" ht="12.75">
      <c r="A121" s="28"/>
      <c r="B121" s="29"/>
      <c r="C121" s="34" t="s">
        <v>56</v>
      </c>
      <c r="D121" s="10" t="s">
        <v>57</v>
      </c>
      <c r="E121" s="66">
        <v>0</v>
      </c>
      <c r="F121" s="95">
        <v>3210.8</v>
      </c>
      <c r="G121" s="82"/>
    </row>
    <row r="122" spans="1:7" ht="45">
      <c r="A122" s="28"/>
      <c r="B122" s="29"/>
      <c r="C122" s="34">
        <v>2320</v>
      </c>
      <c r="D122" s="52" t="s">
        <v>74</v>
      </c>
      <c r="E122" s="66">
        <f>116600+27447</f>
        <v>144047</v>
      </c>
      <c r="F122" s="95">
        <v>84624.69</v>
      </c>
      <c r="G122" s="82">
        <f t="shared" si="1"/>
        <v>0.5874797114830577</v>
      </c>
    </row>
    <row r="123" spans="1:7" s="2" customFormat="1" ht="22.5">
      <c r="A123" s="31"/>
      <c r="B123" s="32">
        <v>85218</v>
      </c>
      <c r="C123" s="31"/>
      <c r="D123" s="33" t="s">
        <v>64</v>
      </c>
      <c r="E123" s="65">
        <f>SUM(E124:E126)</f>
        <v>4396</v>
      </c>
      <c r="F123" s="94">
        <f>SUM(F124:F127)</f>
        <v>2957.2799999999997</v>
      </c>
      <c r="G123" s="82">
        <f t="shared" si="1"/>
        <v>0.6727206551410373</v>
      </c>
    </row>
    <row r="124" spans="1:7" ht="33.75">
      <c r="A124" s="28"/>
      <c r="B124" s="29"/>
      <c r="C124" s="28">
        <v>2130</v>
      </c>
      <c r="D124" s="30" t="s">
        <v>38</v>
      </c>
      <c r="E124" s="66">
        <v>2996</v>
      </c>
      <c r="F124" s="95">
        <v>1926</v>
      </c>
      <c r="G124" s="82">
        <f t="shared" si="1"/>
        <v>0.6428571428571429</v>
      </c>
    </row>
    <row r="125" spans="1:7" ht="12.75">
      <c r="A125" s="28"/>
      <c r="B125" s="29"/>
      <c r="C125" s="34" t="s">
        <v>50</v>
      </c>
      <c r="D125" s="30" t="s">
        <v>28</v>
      </c>
      <c r="E125" s="66">
        <v>700</v>
      </c>
      <c r="F125" s="95">
        <v>509.31</v>
      </c>
      <c r="G125" s="82">
        <f t="shared" si="1"/>
        <v>0.7275857142857143</v>
      </c>
    </row>
    <row r="126" spans="1:7" ht="12.75">
      <c r="A126" s="28"/>
      <c r="B126" s="29"/>
      <c r="C126" s="34" t="s">
        <v>49</v>
      </c>
      <c r="D126" s="30" t="s">
        <v>25</v>
      </c>
      <c r="E126" s="66">
        <v>700</v>
      </c>
      <c r="F126" s="95">
        <v>521.97</v>
      </c>
      <c r="G126" s="82">
        <f t="shared" si="1"/>
        <v>0.7456714285714287</v>
      </c>
    </row>
    <row r="127" spans="1:7" ht="12.75">
      <c r="A127" s="28"/>
      <c r="B127" s="29"/>
      <c r="C127" s="34" t="s">
        <v>56</v>
      </c>
      <c r="D127" s="10" t="s">
        <v>57</v>
      </c>
      <c r="E127" s="66">
        <v>0</v>
      </c>
      <c r="F127" s="95">
        <v>0</v>
      </c>
      <c r="G127" s="82"/>
    </row>
    <row r="128" spans="1:7" s="5" customFormat="1" ht="22.5">
      <c r="A128" s="25">
        <v>853</v>
      </c>
      <c r="B128" s="26"/>
      <c r="C128" s="57"/>
      <c r="D128" s="27" t="s">
        <v>48</v>
      </c>
      <c r="E128" s="63">
        <f>E129+E131+E136</f>
        <v>1350158</v>
      </c>
      <c r="F128" s="93">
        <f>F129+F131+F136</f>
        <v>803044.45</v>
      </c>
      <c r="G128" s="82">
        <f t="shared" si="1"/>
        <v>0.5947781296707496</v>
      </c>
    </row>
    <row r="129" spans="1:7" s="2" customFormat="1" ht="22.5">
      <c r="A129" s="31"/>
      <c r="B129" s="32">
        <v>85321</v>
      </c>
      <c r="C129" s="31"/>
      <c r="D129" s="33" t="s">
        <v>36</v>
      </c>
      <c r="E129" s="65">
        <f>SUM(E130:E130)</f>
        <v>79000</v>
      </c>
      <c r="F129" s="94">
        <f>SUM(F130:F130)</f>
        <v>39000</v>
      </c>
      <c r="G129" s="82">
        <f t="shared" si="1"/>
        <v>0.4936708860759494</v>
      </c>
    </row>
    <row r="130" spans="1:7" ht="56.25">
      <c r="A130" s="28"/>
      <c r="B130" s="29"/>
      <c r="C130" s="28">
        <v>2110</v>
      </c>
      <c r="D130" s="30" t="s">
        <v>44</v>
      </c>
      <c r="E130" s="66">
        <v>79000</v>
      </c>
      <c r="F130" s="95">
        <v>39000</v>
      </c>
      <c r="G130" s="82">
        <f t="shared" si="1"/>
        <v>0.4936708860759494</v>
      </c>
    </row>
    <row r="131" spans="1:7" s="2" customFormat="1" ht="12.75">
      <c r="A131" s="31"/>
      <c r="B131" s="32">
        <v>83333</v>
      </c>
      <c r="C131" s="31"/>
      <c r="D131" s="33" t="s">
        <v>60</v>
      </c>
      <c r="E131" s="65">
        <f>SUM(E132:E135)</f>
        <v>365691</v>
      </c>
      <c r="F131" s="94">
        <f>SUM(F132:F135)</f>
        <v>182057.43</v>
      </c>
      <c r="G131" s="82">
        <f t="shared" si="1"/>
        <v>0.49784498387983295</v>
      </c>
    </row>
    <row r="132" spans="1:7" ht="67.5">
      <c r="A132" s="28"/>
      <c r="B132" s="29"/>
      <c r="C132" s="28" t="s">
        <v>47</v>
      </c>
      <c r="D132" s="30" t="s">
        <v>45</v>
      </c>
      <c r="E132" s="66">
        <v>11000</v>
      </c>
      <c r="F132" s="95">
        <v>4623.44</v>
      </c>
      <c r="G132" s="82">
        <f t="shared" si="1"/>
        <v>0.4203127272727272</v>
      </c>
    </row>
    <row r="133" spans="1:7" ht="12.75">
      <c r="A133" s="28"/>
      <c r="B133" s="29"/>
      <c r="C133" s="28" t="s">
        <v>50</v>
      </c>
      <c r="D133" s="30" t="s">
        <v>28</v>
      </c>
      <c r="E133" s="66">
        <v>1500</v>
      </c>
      <c r="F133" s="95">
        <v>840.08</v>
      </c>
      <c r="G133" s="82">
        <f t="shared" si="1"/>
        <v>0.5600533333333334</v>
      </c>
    </row>
    <row r="134" spans="1:7" ht="12.75">
      <c r="A134" s="28"/>
      <c r="B134" s="29"/>
      <c r="C134" s="34" t="s">
        <v>49</v>
      </c>
      <c r="D134" s="30" t="s">
        <v>25</v>
      </c>
      <c r="E134" s="66">
        <v>1000</v>
      </c>
      <c r="F134" s="95">
        <v>493.91</v>
      </c>
      <c r="G134" s="82">
        <f t="shared" si="1"/>
        <v>0.49391</v>
      </c>
    </row>
    <row r="135" spans="1:7" ht="67.5">
      <c r="A135" s="28"/>
      <c r="B135" s="29"/>
      <c r="C135" s="34">
        <v>2690</v>
      </c>
      <c r="D135" s="30" t="s">
        <v>89</v>
      </c>
      <c r="E135" s="66">
        <v>352191</v>
      </c>
      <c r="F135" s="95">
        <v>176100</v>
      </c>
      <c r="G135" s="82">
        <f t="shared" si="1"/>
        <v>0.500012777157849</v>
      </c>
    </row>
    <row r="136" spans="1:7" s="15" customFormat="1" ht="12.75">
      <c r="A136" s="58"/>
      <c r="B136" s="26">
        <v>85395</v>
      </c>
      <c r="C136" s="58"/>
      <c r="D136" s="60" t="s">
        <v>82</v>
      </c>
      <c r="E136" s="65">
        <f>SUM(E137:E138)</f>
        <v>905467</v>
      </c>
      <c r="F136" s="94">
        <f>SUM(F137:F138)</f>
        <v>581987.02</v>
      </c>
      <c r="G136" s="82">
        <f t="shared" si="1"/>
        <v>0.642747907985603</v>
      </c>
    </row>
    <row r="137" spans="1:7" s="15" customFormat="1" ht="12">
      <c r="A137" s="58"/>
      <c r="B137" s="59"/>
      <c r="C137" s="85" t="s">
        <v>49</v>
      </c>
      <c r="D137" s="30" t="s">
        <v>25</v>
      </c>
      <c r="E137" s="66">
        <v>0</v>
      </c>
      <c r="F137" s="95">
        <v>2253.93</v>
      </c>
      <c r="G137" s="84"/>
    </row>
    <row r="138" spans="1:7" ht="56.25">
      <c r="A138" s="28"/>
      <c r="B138" s="29"/>
      <c r="C138" s="28">
        <v>2128</v>
      </c>
      <c r="D138" s="30" t="s">
        <v>59</v>
      </c>
      <c r="E138" s="66">
        <v>905467</v>
      </c>
      <c r="F138" s="95">
        <v>579733.09</v>
      </c>
      <c r="G138" s="82">
        <f t="shared" si="1"/>
        <v>0.6402586621047481</v>
      </c>
    </row>
    <row r="139" spans="1:7" s="5" customFormat="1" ht="22.5">
      <c r="A139" s="25">
        <v>854</v>
      </c>
      <c r="B139" s="26"/>
      <c r="C139" s="25"/>
      <c r="D139" s="27" t="s">
        <v>21</v>
      </c>
      <c r="E139" s="63">
        <f>SUM(E140,E142,E146,E148)</f>
        <v>5968457</v>
      </c>
      <c r="F139" s="93">
        <f>SUM(F140,F142,F146,F148)</f>
        <v>5814737.529999999</v>
      </c>
      <c r="G139" s="82">
        <f t="shared" si="1"/>
        <v>0.9742446883675294</v>
      </c>
    </row>
    <row r="140" spans="1:7" s="5" customFormat="1" ht="12.75">
      <c r="A140" s="25"/>
      <c r="B140" s="26">
        <v>85406</v>
      </c>
      <c r="C140" s="25"/>
      <c r="D140" s="88" t="s">
        <v>111</v>
      </c>
      <c r="E140" s="63">
        <f>SUM(E141)</f>
        <v>0</v>
      </c>
      <c r="F140" s="93">
        <f>SUM(F141)</f>
        <v>75.96</v>
      </c>
      <c r="G140" s="82"/>
    </row>
    <row r="141" spans="1:7" s="5" customFormat="1" ht="12.75">
      <c r="A141" s="25"/>
      <c r="B141" s="26"/>
      <c r="C141" s="28" t="s">
        <v>50</v>
      </c>
      <c r="D141" s="30" t="s">
        <v>28</v>
      </c>
      <c r="E141" s="66">
        <v>0</v>
      </c>
      <c r="F141" s="95">
        <v>75.96</v>
      </c>
      <c r="G141" s="82"/>
    </row>
    <row r="142" spans="1:7" s="2" customFormat="1" ht="12.75">
      <c r="A142" s="31"/>
      <c r="B142" s="32">
        <v>85410</v>
      </c>
      <c r="C142" s="31"/>
      <c r="D142" s="33" t="s">
        <v>22</v>
      </c>
      <c r="E142" s="65">
        <f>SUM(E143:E145)</f>
        <v>9000</v>
      </c>
      <c r="F142" s="94">
        <f>SUM(F143:F145)</f>
        <v>6286.299999999999</v>
      </c>
      <c r="G142" s="82">
        <f t="shared" si="1"/>
        <v>0.6984777777777776</v>
      </c>
    </row>
    <row r="143" spans="1:7" ht="12.75">
      <c r="A143" s="28"/>
      <c r="B143" s="29"/>
      <c r="C143" s="28" t="s">
        <v>50</v>
      </c>
      <c r="D143" s="30" t="s">
        <v>28</v>
      </c>
      <c r="E143" s="66">
        <v>6000</v>
      </c>
      <c r="F143" s="95">
        <v>4475.94</v>
      </c>
      <c r="G143" s="82">
        <f t="shared" si="1"/>
        <v>0.7459899999999999</v>
      </c>
    </row>
    <row r="144" spans="1:7" ht="67.5">
      <c r="A144" s="28"/>
      <c r="B144" s="29"/>
      <c r="C144" s="28" t="s">
        <v>47</v>
      </c>
      <c r="D144" s="30" t="s">
        <v>45</v>
      </c>
      <c r="E144" s="66">
        <v>3000</v>
      </c>
      <c r="F144" s="95">
        <v>1810.36</v>
      </c>
      <c r="G144" s="82">
        <f t="shared" si="1"/>
        <v>0.6034533333333333</v>
      </c>
    </row>
    <row r="145" spans="1:7" ht="22.5" customHeight="1">
      <c r="A145" s="28"/>
      <c r="B145" s="29"/>
      <c r="C145" s="28" t="s">
        <v>102</v>
      </c>
      <c r="D145" s="30" t="s">
        <v>106</v>
      </c>
      <c r="E145" s="66">
        <v>0</v>
      </c>
      <c r="F145" s="95">
        <v>0</v>
      </c>
      <c r="G145" s="82"/>
    </row>
    <row r="146" spans="1:7" s="15" customFormat="1" ht="22.5">
      <c r="A146" s="75"/>
      <c r="B146" s="60">
        <v>85413</v>
      </c>
      <c r="C146" s="75"/>
      <c r="D146" s="59" t="s">
        <v>115</v>
      </c>
      <c r="E146" s="76">
        <f>SUM(E147)</f>
        <v>151200</v>
      </c>
      <c r="F146" s="100">
        <f>SUM(F147)</f>
        <v>0</v>
      </c>
      <c r="G146" s="82">
        <f t="shared" si="1"/>
        <v>0</v>
      </c>
    </row>
    <row r="147" spans="1:7" ht="76.5">
      <c r="A147" s="28"/>
      <c r="B147" s="29"/>
      <c r="C147" s="77">
        <v>2700</v>
      </c>
      <c r="D147" s="6" t="s">
        <v>43</v>
      </c>
      <c r="E147" s="66">
        <v>151200</v>
      </c>
      <c r="F147" s="95">
        <v>0</v>
      </c>
      <c r="G147" s="82">
        <f t="shared" si="1"/>
        <v>0</v>
      </c>
    </row>
    <row r="148" spans="1:7" s="2" customFormat="1" ht="12.75">
      <c r="A148" s="31"/>
      <c r="B148" s="32">
        <v>85415</v>
      </c>
      <c r="C148" s="31"/>
      <c r="D148" s="33" t="s">
        <v>61</v>
      </c>
      <c r="E148" s="65">
        <f>SUM(E149:E153)</f>
        <v>5808257</v>
      </c>
      <c r="F148" s="94">
        <f>SUM(F149:F153)</f>
        <v>5808375.27</v>
      </c>
      <c r="G148" s="82">
        <f t="shared" si="1"/>
        <v>1.0000203623909891</v>
      </c>
    </row>
    <row r="149" spans="1:7" s="2" customFormat="1" ht="12.75">
      <c r="A149" s="31"/>
      <c r="B149" s="32"/>
      <c r="C149" s="28" t="s">
        <v>49</v>
      </c>
      <c r="D149" s="30" t="s">
        <v>25</v>
      </c>
      <c r="E149" s="66">
        <v>0</v>
      </c>
      <c r="F149" s="95">
        <v>118.59</v>
      </c>
      <c r="G149" s="82"/>
    </row>
    <row r="150" spans="1:7" s="74" customFormat="1" ht="33.75">
      <c r="A150" s="44"/>
      <c r="B150" s="72"/>
      <c r="C150" s="28">
        <v>2130</v>
      </c>
      <c r="D150" s="30" t="s">
        <v>38</v>
      </c>
      <c r="E150" s="73">
        <v>16800</v>
      </c>
      <c r="F150" s="99">
        <v>16800</v>
      </c>
      <c r="G150" s="82">
        <f t="shared" si="1"/>
        <v>1</v>
      </c>
    </row>
    <row r="151" spans="1:7" s="2" customFormat="1" ht="45">
      <c r="A151" s="31"/>
      <c r="B151" s="32"/>
      <c r="C151" s="44">
        <v>2330</v>
      </c>
      <c r="D151" s="30" t="s">
        <v>62</v>
      </c>
      <c r="E151" s="66">
        <v>9000</v>
      </c>
      <c r="F151" s="95">
        <v>9000</v>
      </c>
      <c r="G151" s="82">
        <f t="shared" si="1"/>
        <v>1</v>
      </c>
    </row>
    <row r="152" spans="1:7" ht="45">
      <c r="A152" s="28"/>
      <c r="B152" s="29"/>
      <c r="C152" s="28">
        <v>2338</v>
      </c>
      <c r="D152" s="30" t="s">
        <v>62</v>
      </c>
      <c r="E152" s="70">
        <v>3934961</v>
      </c>
      <c r="F152" s="101">
        <v>3934961.76</v>
      </c>
      <c r="G152" s="82">
        <f t="shared" si="1"/>
        <v>1.0000001931404148</v>
      </c>
    </row>
    <row r="153" spans="1:7" ht="45">
      <c r="A153" s="28"/>
      <c r="B153" s="29"/>
      <c r="C153" s="28">
        <v>2339</v>
      </c>
      <c r="D153" s="30" t="s">
        <v>62</v>
      </c>
      <c r="E153" s="70">
        <v>1847496</v>
      </c>
      <c r="F153" s="101">
        <v>1847494.92</v>
      </c>
      <c r="G153" s="82">
        <f t="shared" si="1"/>
        <v>0.999999415424986</v>
      </c>
    </row>
    <row r="154" spans="1:7" s="18" customFormat="1" ht="22.5">
      <c r="A154" s="45">
        <v>921</v>
      </c>
      <c r="B154" s="46"/>
      <c r="C154" s="45"/>
      <c r="D154" s="61" t="s">
        <v>85</v>
      </c>
      <c r="E154" s="63">
        <f>SUM(E155)</f>
        <v>0</v>
      </c>
      <c r="F154" s="93">
        <f>SUM(F155)</f>
        <v>0</v>
      </c>
      <c r="G154" s="82"/>
    </row>
    <row r="155" spans="1:7" s="18" customFormat="1" ht="12.75">
      <c r="A155" s="45"/>
      <c r="B155" s="46">
        <v>92195</v>
      </c>
      <c r="C155" s="45"/>
      <c r="D155" s="61" t="s">
        <v>82</v>
      </c>
      <c r="E155" s="63">
        <f>SUM(E156)</f>
        <v>0</v>
      </c>
      <c r="F155" s="93">
        <f>SUM(F156)</f>
        <v>0</v>
      </c>
      <c r="G155" s="82"/>
    </row>
    <row r="156" spans="1:7" ht="56.25">
      <c r="A156" s="28"/>
      <c r="B156" s="29"/>
      <c r="C156" s="28">
        <v>2120</v>
      </c>
      <c r="D156" s="30" t="s">
        <v>59</v>
      </c>
      <c r="E156" s="66">
        <v>0</v>
      </c>
      <c r="F156" s="95">
        <v>0</v>
      </c>
      <c r="G156" s="82"/>
    </row>
    <row r="157" spans="1:7" s="5" customFormat="1" ht="21" customHeight="1">
      <c r="A157" s="25"/>
      <c r="B157" s="26"/>
      <c r="C157" s="25"/>
      <c r="D157" s="27" t="s">
        <v>81</v>
      </c>
      <c r="E157" s="63">
        <f>E8+E13+E24+E32+E40+E60+E95+E101+E74+E139+E56+E128+E91+E16+E154</f>
        <v>48465635</v>
      </c>
      <c r="F157" s="102">
        <f>F8+F13+F24+F32+F40+F60+F95+F101+F74+F139+F56+F128+F91+F16+F154</f>
        <v>28716161.54</v>
      </c>
      <c r="G157" s="82">
        <f t="shared" si="1"/>
        <v>0.5925056287821258</v>
      </c>
    </row>
    <row r="158" spans="5:7" ht="12.75">
      <c r="E158" s="71"/>
      <c r="G158" s="71"/>
    </row>
    <row r="167" spans="5:7" ht="12.75">
      <c r="E167" s="1" t="s">
        <v>66</v>
      </c>
      <c r="F167" s="89" t="s">
        <v>66</v>
      </c>
      <c r="G167" s="1" t="s">
        <v>66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 Powiatowe w Toruniu</cp:lastModifiedBy>
  <cp:lastPrinted>2007-05-11T07:19:10Z</cp:lastPrinted>
  <dcterms:created xsi:type="dcterms:W3CDTF">2000-10-24T20:52:35Z</dcterms:created>
  <dcterms:modified xsi:type="dcterms:W3CDTF">2007-08-09T12:23:17Z</dcterms:modified>
  <cp:category/>
  <cp:version/>
  <cp:contentType/>
  <cp:contentStatus/>
</cp:coreProperties>
</file>