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12120" windowHeight="83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<sst xmlns="http://schemas.openxmlformats.org/spreadsheetml/2006/main" count="73" uniqueCount="64">
  <si>
    <t>Dz.</t>
  </si>
  <si>
    <t>R.</t>
  </si>
  <si>
    <t>P.</t>
  </si>
  <si>
    <t>W Y S Z C Z E G Ó L N I E N I E</t>
  </si>
  <si>
    <t>Zakup materiałów i wyposażenia</t>
  </si>
  <si>
    <t>Wynagrodzenia osobowe pracowników</t>
  </si>
  <si>
    <t>Dodatkowe wynagrodzenie roczne</t>
  </si>
  <si>
    <t>Składki na ubezpieczenia społeczne</t>
  </si>
  <si>
    <t>Składki na Fundusz Pracy</t>
  </si>
  <si>
    <t>Zakup usług remontowych</t>
  </si>
  <si>
    <t>Podróże służbowe krajowe</t>
  </si>
  <si>
    <t>GOSPODARKA MIESZKANIOWA</t>
  </si>
  <si>
    <t>Gospodarka gruntami i nieruchomościami</t>
  </si>
  <si>
    <t>DZIAŁALNOŚĆ USŁUGOWA</t>
  </si>
  <si>
    <t>Nadzór budowlany</t>
  </si>
  <si>
    <t>Rady powiatów</t>
  </si>
  <si>
    <t>Różne wydatki na rzecz osób fizycznych</t>
  </si>
  <si>
    <t>Starostwa powiatowe</t>
  </si>
  <si>
    <t>Komisje poborowe</t>
  </si>
  <si>
    <t>Pozostała działalność</t>
  </si>
  <si>
    <t>RÓŻNE ROZLICZENIA</t>
  </si>
  <si>
    <t>Rezerwy ogólne i celowe</t>
  </si>
  <si>
    <t>Rezerwy</t>
  </si>
  <si>
    <t>RAZEM   WYDATKI BUDŻETOWE</t>
  </si>
  <si>
    <t>Prace geodezyjne i kartograficzne (nieinwest.)</t>
  </si>
  <si>
    <t xml:space="preserve">Zakup  usług  pozostałych </t>
  </si>
  <si>
    <t>POMOC SPOŁECZNA</t>
  </si>
  <si>
    <t>Zakup pomocy naukowych , dydaktycznych , książek</t>
  </si>
  <si>
    <t>Domy pomocy społecznej</t>
  </si>
  <si>
    <t>POZOSTAŁE ZADANIA W ZAKRESIE POLITYKI SPOŁECZNEJ</t>
  </si>
  <si>
    <t>OŚWIATA I WYCHOWANIE</t>
  </si>
  <si>
    <t>Składki na ubezpieczenie społeczne</t>
  </si>
  <si>
    <t>Szkoły  zawodowe</t>
  </si>
  <si>
    <t>EDUKACYJNA OPIEKA WYCHOWAWCZA</t>
  </si>
  <si>
    <t xml:space="preserve">Internaty i bursy szkolne </t>
  </si>
  <si>
    <t xml:space="preserve">Pomoc materialna dla uczniów </t>
  </si>
  <si>
    <t>KULTURA I OCHRONA DZIEDZICTWA NARODOWEGO</t>
  </si>
  <si>
    <t>KULTURA FIZYCZNA I SPORT</t>
  </si>
  <si>
    <t>Zadania w zakresie kultury fizycznej i sportu</t>
  </si>
  <si>
    <t>Wydatki osobowe niezaliczone do wynagrodzeń</t>
  </si>
  <si>
    <t xml:space="preserve">Administracja  publiczna </t>
  </si>
  <si>
    <t xml:space="preserve">Wynagrodzenia  bezosobowe </t>
  </si>
  <si>
    <t xml:space="preserve">Stypendia  oraz  inne formy pomocy dla uczniów </t>
  </si>
  <si>
    <t xml:space="preserve">Zakup  usług  dostępu  do  sieci  Internet </t>
  </si>
  <si>
    <t xml:space="preserve">realizacja  PINB  w  Toruniu </t>
  </si>
  <si>
    <t xml:space="preserve">Powiatowe urzędy pracy </t>
  </si>
  <si>
    <t xml:space="preserve">Opłata   na  rzecz  budżetów  j.s.t. </t>
  </si>
  <si>
    <t xml:space="preserve">WYDATKI   BUDŻETOWE   2007  </t>
  </si>
  <si>
    <t xml:space="preserve">WYKONANIE  31.12.2005 </t>
  </si>
  <si>
    <t>Opłaty z tytułu zakupu usług telekomunikacyjnych telefonii stacjonarnej</t>
  </si>
  <si>
    <t>Zakup akcesoriów komputerowych, w tym programów i licencji</t>
  </si>
  <si>
    <t>Rezerwy na inwestycje i zakupy inwestycyjne</t>
  </si>
  <si>
    <t>ZWIĘKSZENIA</t>
  </si>
  <si>
    <t xml:space="preserve">BUDŻET  PO ZMIANACH  2007 </t>
  </si>
  <si>
    <t xml:space="preserve">BUDŻET  2007 </t>
  </si>
  <si>
    <t>Opłaty z tytułu usług telekomunikacyjnych telefonii komórkowej</t>
  </si>
  <si>
    <t>Zakup usług obejmujących wykonanie ekspertyz analiz i opinii</t>
  </si>
  <si>
    <t>Wydatki na zakupy inwestycyjne jednostek budżetowych</t>
  </si>
  <si>
    <t>Opłaty z tytułu usług telekomunikacyjnych telefonii stacjonarnej</t>
  </si>
  <si>
    <t>ZMNIEJSZENIA</t>
  </si>
  <si>
    <t>Opłata z tytułu usług telekomunikacyjnych telefonii stacjonarnej</t>
  </si>
  <si>
    <t>zmiany 25.04.2006</t>
  </si>
  <si>
    <t xml:space="preserve">Załącznik nr 2 do uchwały nr 30/07 Zarządu Powiatu Toruńskiego </t>
  </si>
  <si>
    <t xml:space="preserve">z dnia 25 kwietnia 2007 r. w sprawie zmiany Budżetu Powiatu Toruńskiego na 2007 rok. 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</si>
</sst>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0.0%"/>
    <numFmt numFmtId="172" formatCode="#,##0.000"/>
    <numFmt numFmtId="173" formatCode="#,##0\ _z_ł"/>
  </numFmts>
  <fonts count="11">
    <font>
      <sz val="10"/>
      <name val="Arial CE"/>
      <family val="0"/>
    </font>
    <font>
      <sz val="8"/>
      <name val="Arial CE"/>
      <family val="0"/>
    </font>
    <font>
      <b/>
      <u val="single"/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u val="single"/>
      <sz val="12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shrinkToFit="1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shrinkToFit="1"/>
    </xf>
    <xf numFmtId="1" fontId="0" fillId="0" borderId="0" xfId="0" applyNumberFormat="1" applyFont="1" applyAlignment="1">
      <alignment horizontal="right" vertical="center" wrapText="1" shrinkToFit="1"/>
    </xf>
    <xf numFmtId="0" fontId="0" fillId="0" borderId="0" xfId="0" applyFont="1" applyAlignment="1">
      <alignment vertical="center" wrapText="1"/>
    </xf>
    <xf numFmtId="1" fontId="5" fillId="0" borderId="0" xfId="0" applyNumberFormat="1" applyFont="1" applyAlignment="1">
      <alignment vertical="center" wrapText="1" shrinkToFi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 shrinkToFit="1"/>
    </xf>
    <xf numFmtId="3" fontId="2" fillId="0" borderId="0" xfId="0" applyNumberFormat="1" applyFont="1" applyAlignment="1">
      <alignment vertical="center" shrinkToFit="1"/>
    </xf>
    <xf numFmtId="1" fontId="9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center" vertical="center" shrinkToFit="1"/>
    </xf>
    <xf numFmtId="1" fontId="5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 shrinkToFit="1"/>
    </xf>
    <xf numFmtId="0" fontId="0" fillId="0" borderId="1" xfId="0" applyFont="1" applyBorder="1" applyAlignment="1">
      <alignment horizontal="center" vertical="center" shrinkToFit="1"/>
    </xf>
    <xf numFmtId="1" fontId="0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3" fontId="3" fillId="0" borderId="1" xfId="0" applyNumberFormat="1" applyFont="1" applyBorder="1" applyAlignment="1">
      <alignment horizontal="right" vertical="center" shrinkToFit="1"/>
    </xf>
    <xf numFmtId="1" fontId="0" fillId="0" borderId="1" xfId="0" applyNumberFormat="1" applyFont="1" applyBorder="1" applyAlignment="1">
      <alignment vertical="center" wrapText="1" shrinkToFit="1"/>
    </xf>
    <xf numFmtId="1" fontId="4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 shrinkToFit="1"/>
    </xf>
    <xf numFmtId="3" fontId="1" fillId="0" borderId="1" xfId="0" applyNumberFormat="1" applyFont="1" applyBorder="1" applyAlignment="1">
      <alignment vertical="center" shrinkToFit="1"/>
    </xf>
    <xf numFmtId="1" fontId="4" fillId="0" borderId="1" xfId="0" applyNumberFormat="1" applyFont="1" applyBorder="1" applyAlignment="1">
      <alignment vertical="center" wrapText="1" shrinkToFit="1"/>
    </xf>
    <xf numFmtId="1" fontId="5" fillId="0" borderId="1" xfId="0" applyNumberFormat="1" applyFont="1" applyBorder="1" applyAlignment="1">
      <alignment vertical="center" wrapText="1" shrinkToFit="1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3" fontId="10" fillId="0" borderId="1" xfId="0" applyNumberFormat="1" applyFont="1" applyBorder="1" applyAlignment="1">
      <alignment vertical="center" shrinkToFit="1"/>
    </xf>
    <xf numFmtId="3" fontId="9" fillId="0" borderId="1" xfId="0" applyNumberFormat="1" applyFont="1" applyBorder="1" applyAlignment="1">
      <alignment horizontal="right" vertical="center" shrinkToFit="1"/>
    </xf>
    <xf numFmtId="3" fontId="8" fillId="0" borderId="1" xfId="0" applyNumberFormat="1" applyFont="1" applyBorder="1" applyAlignment="1">
      <alignment horizontal="right" vertical="center" shrinkToFit="1"/>
    </xf>
    <xf numFmtId="3" fontId="9" fillId="0" borderId="1" xfId="0" applyNumberFormat="1" applyFont="1" applyBorder="1" applyAlignment="1">
      <alignment vertical="center" shrinkToFit="1"/>
    </xf>
    <xf numFmtId="3" fontId="8" fillId="0" borderId="1" xfId="0" applyNumberFormat="1" applyFont="1" applyBorder="1" applyAlignment="1">
      <alignment vertical="center" shrinkToFit="1"/>
    </xf>
    <xf numFmtId="3" fontId="8" fillId="0" borderId="1" xfId="0" applyNumberFormat="1" applyFont="1" applyFill="1" applyBorder="1" applyAlignment="1">
      <alignment vertical="center" shrinkToFit="1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horizontal="right"/>
    </xf>
    <xf numFmtId="3" fontId="10" fillId="0" borderId="1" xfId="0" applyNumberFormat="1" applyFont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1" xfId="0" applyFont="1" applyBorder="1" applyAlignment="1">
      <alignment horizontal="right"/>
    </xf>
    <xf numFmtId="3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shrinkToFit="1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vertical="center" wrapText="1" shrinkToFit="1"/>
    </xf>
    <xf numFmtId="3" fontId="1" fillId="0" borderId="1" xfId="0" applyNumberFormat="1" applyFont="1" applyFill="1" applyBorder="1" applyAlignment="1">
      <alignment horizontal="right" vertical="center" wrapText="1" shrinkToFit="1"/>
    </xf>
    <xf numFmtId="173" fontId="10" fillId="0" borderId="1" xfId="0" applyNumberFormat="1" applyFont="1" applyBorder="1" applyAlignment="1">
      <alignment vertical="center" shrinkToFi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67"/>
  <sheetViews>
    <sheetView tabSelected="1" showOutlineSymbols="0" workbookViewId="0" topLeftCell="A1">
      <selection activeCell="D5" sqref="D5"/>
    </sheetView>
  </sheetViews>
  <sheetFormatPr defaultColWidth="9.00390625" defaultRowHeight="12.75" outlineLevelRow="2" outlineLevelCol="1"/>
  <cols>
    <col min="1" max="1" width="4.625" style="10" bestFit="1" customWidth="1"/>
    <col min="2" max="3" width="7.75390625" style="10" bestFit="1" customWidth="1"/>
    <col min="4" max="4" width="40.375" style="19" customWidth="1"/>
    <col min="5" max="5" width="11.625" style="23" hidden="1" customWidth="1" outlineLevel="1"/>
    <col min="6" max="6" width="13.25390625" style="59" customWidth="1"/>
    <col min="7" max="7" width="10.625" style="49" customWidth="1"/>
    <col min="8" max="8" width="10.125" style="49" customWidth="1"/>
    <col min="9" max="9" width="13.375" style="49" customWidth="1"/>
    <col min="10" max="16384" width="9.125" style="12" customWidth="1"/>
  </cols>
  <sheetData>
    <row r="1" spans="1:4" ht="15">
      <c r="A1" s="5"/>
      <c r="B1" s="21" t="s">
        <v>62</v>
      </c>
      <c r="C1" s="5"/>
      <c r="D1" s="16"/>
    </row>
    <row r="2" spans="1:4" ht="15">
      <c r="A2" s="5"/>
      <c r="B2" s="21" t="s">
        <v>63</v>
      </c>
      <c r="C2" s="5"/>
      <c r="D2" s="16"/>
    </row>
    <row r="3" spans="1:4" ht="15">
      <c r="A3" s="5"/>
      <c r="B3" s="21"/>
      <c r="C3" s="5"/>
      <c r="D3" s="16" t="s">
        <v>61</v>
      </c>
    </row>
    <row r="4" spans="1:5" ht="15.75">
      <c r="A4" s="17"/>
      <c r="B4" s="6"/>
      <c r="C4" s="7"/>
      <c r="D4" s="26" t="s">
        <v>47</v>
      </c>
      <c r="E4" s="24"/>
    </row>
    <row r="5" spans="1:5" ht="15">
      <c r="A5" s="8"/>
      <c r="B5" s="6"/>
      <c r="C5" s="7"/>
      <c r="D5" s="18"/>
      <c r="E5" s="24"/>
    </row>
    <row r="6" spans="1:9" s="15" customFormat="1" ht="22.5">
      <c r="A6" s="64" t="s">
        <v>0</v>
      </c>
      <c r="B6" s="64" t="s">
        <v>1</v>
      </c>
      <c r="C6" s="65" t="s">
        <v>2</v>
      </c>
      <c r="D6" s="66" t="s">
        <v>3</v>
      </c>
      <c r="E6" s="63" t="s">
        <v>48</v>
      </c>
      <c r="F6" s="67" t="s">
        <v>54</v>
      </c>
      <c r="G6" s="63" t="s">
        <v>52</v>
      </c>
      <c r="H6" s="63" t="s">
        <v>59</v>
      </c>
      <c r="I6" s="63" t="s">
        <v>53</v>
      </c>
    </row>
    <row r="7" spans="1:9" s="14" customFormat="1" ht="15.75">
      <c r="A7" s="27">
        <v>700</v>
      </c>
      <c r="B7" s="27"/>
      <c r="C7" s="28"/>
      <c r="D7" s="40" t="s">
        <v>11</v>
      </c>
      <c r="E7" s="29">
        <f>E8</f>
        <v>43487</v>
      </c>
      <c r="F7" s="60"/>
      <c r="G7" s="51">
        <f>G8</f>
        <v>4304</v>
      </c>
      <c r="H7" s="51">
        <f>H8</f>
        <v>400</v>
      </c>
      <c r="I7" s="51">
        <f aca="true" t="shared" si="0" ref="I7:I18">F7+G7-H7</f>
        <v>3904</v>
      </c>
    </row>
    <row r="8" spans="1:9" s="13" customFormat="1" ht="15.75">
      <c r="A8" s="33"/>
      <c r="B8" s="33">
        <v>70005</v>
      </c>
      <c r="C8" s="36"/>
      <c r="D8" s="39" t="s">
        <v>12</v>
      </c>
      <c r="E8" s="37">
        <f>SUM(E9:E10)</f>
        <v>43487</v>
      </c>
      <c r="F8" s="52">
        <f>SUM(F9:F10)</f>
        <v>28440</v>
      </c>
      <c r="G8" s="54">
        <f>SUM(G9:G10)</f>
        <v>4304</v>
      </c>
      <c r="H8" s="54">
        <f>SUM(H9:H10)</f>
        <v>400</v>
      </c>
      <c r="I8" s="54">
        <f t="shared" si="0"/>
        <v>32344</v>
      </c>
    </row>
    <row r="9" spans="1:9" ht="15" outlineLevel="1">
      <c r="A9" s="30"/>
      <c r="B9" s="30"/>
      <c r="C9" s="31">
        <v>4300</v>
      </c>
      <c r="D9" s="35" t="s">
        <v>25</v>
      </c>
      <c r="E9" s="38">
        <v>43487</v>
      </c>
      <c r="F9" s="53">
        <v>6900</v>
      </c>
      <c r="G9" s="55">
        <v>400</v>
      </c>
      <c r="H9" s="55"/>
      <c r="I9" s="55">
        <f t="shared" si="0"/>
        <v>7300</v>
      </c>
    </row>
    <row r="10" spans="1:9" ht="25.5" outlineLevel="1">
      <c r="A10" s="30"/>
      <c r="B10" s="30"/>
      <c r="C10" s="31">
        <v>4390</v>
      </c>
      <c r="D10" s="35" t="s">
        <v>56</v>
      </c>
      <c r="E10" s="38"/>
      <c r="F10" s="53">
        <v>21540</v>
      </c>
      <c r="G10" s="55">
        <v>3904</v>
      </c>
      <c r="H10" s="55">
        <v>400</v>
      </c>
      <c r="I10" s="55">
        <f t="shared" si="0"/>
        <v>25044</v>
      </c>
    </row>
    <row r="11" spans="1:9" s="14" customFormat="1" ht="15.75">
      <c r="A11" s="27">
        <v>710</v>
      </c>
      <c r="B11" s="27"/>
      <c r="C11" s="28"/>
      <c r="D11" s="40" t="s">
        <v>13</v>
      </c>
      <c r="E11" s="29" t="e">
        <f>E12+E15+#REF!+#REF!</f>
        <v>#REF!</v>
      </c>
      <c r="F11" s="60"/>
      <c r="G11" s="51">
        <f>G12+G15</f>
        <v>23000</v>
      </c>
      <c r="H11" s="51">
        <f>H12+H15</f>
        <v>13000</v>
      </c>
      <c r="I11" s="51">
        <f t="shared" si="0"/>
        <v>10000</v>
      </c>
    </row>
    <row r="12" spans="1:9" s="13" customFormat="1" ht="25.5">
      <c r="A12" s="33"/>
      <c r="B12" s="33">
        <v>71013</v>
      </c>
      <c r="C12" s="36"/>
      <c r="D12" s="39" t="s">
        <v>24</v>
      </c>
      <c r="E12" s="37">
        <f>SUM(E13:E13)</f>
        <v>50000</v>
      </c>
      <c r="F12" s="52">
        <f>SUM(F13:F13)</f>
        <v>25000</v>
      </c>
      <c r="G12" s="54">
        <f>SUM(G13:G13)</f>
        <v>10000</v>
      </c>
      <c r="H12" s="54">
        <f>SUM(H13:H13)</f>
        <v>0</v>
      </c>
      <c r="I12" s="54">
        <f t="shared" si="0"/>
        <v>35000</v>
      </c>
    </row>
    <row r="13" spans="1:9" ht="15" outlineLevel="1">
      <c r="A13" s="30"/>
      <c r="B13" s="30"/>
      <c r="C13" s="31">
        <v>4300</v>
      </c>
      <c r="D13" s="35" t="s">
        <v>25</v>
      </c>
      <c r="E13" s="38">
        <v>50000</v>
      </c>
      <c r="F13" s="61">
        <v>25000</v>
      </c>
      <c r="G13" s="56">
        <v>10000</v>
      </c>
      <c r="H13" s="56"/>
      <c r="I13" s="55">
        <f t="shared" si="0"/>
        <v>35000</v>
      </c>
    </row>
    <row r="14" spans="1:9" ht="15" outlineLevel="1">
      <c r="A14" s="30"/>
      <c r="B14" s="30"/>
      <c r="C14" s="31">
        <v>4300</v>
      </c>
      <c r="D14" s="35" t="s">
        <v>25</v>
      </c>
      <c r="E14" s="38">
        <v>4000</v>
      </c>
      <c r="F14" s="61">
        <v>3500</v>
      </c>
      <c r="G14" s="56"/>
      <c r="H14" s="56"/>
      <c r="I14" s="55">
        <f t="shared" si="0"/>
        <v>3500</v>
      </c>
    </row>
    <row r="15" spans="1:9" s="13" customFormat="1" ht="15.75">
      <c r="A15" s="33"/>
      <c r="B15" s="33">
        <v>71015</v>
      </c>
      <c r="C15" s="36"/>
      <c r="D15" s="39" t="s">
        <v>14</v>
      </c>
      <c r="E15" s="37">
        <f>SUM(E17:E19)</f>
        <v>149829</v>
      </c>
      <c r="F15" s="52"/>
      <c r="G15" s="54">
        <f>SUM(G17:G19)</f>
        <v>13000</v>
      </c>
      <c r="H15" s="54">
        <f>SUM(H17:H19)</f>
        <v>13000</v>
      </c>
      <c r="I15" s="54">
        <f t="shared" si="0"/>
        <v>0</v>
      </c>
    </row>
    <row r="16" spans="1:9" s="13" customFormat="1" ht="15">
      <c r="A16" s="33"/>
      <c r="B16" s="33"/>
      <c r="C16" s="36"/>
      <c r="D16" s="43" t="s">
        <v>44</v>
      </c>
      <c r="E16" s="37"/>
      <c r="F16" s="62"/>
      <c r="G16" s="50"/>
      <c r="H16" s="50"/>
      <c r="I16" s="55"/>
    </row>
    <row r="17" spans="1:9" ht="25.5" outlineLevel="2">
      <c r="A17" s="27"/>
      <c r="B17" s="27"/>
      <c r="C17" s="31">
        <v>3020</v>
      </c>
      <c r="D17" s="35" t="s">
        <v>39</v>
      </c>
      <c r="E17" s="38"/>
      <c r="F17" s="53">
        <v>13500</v>
      </c>
      <c r="G17" s="55"/>
      <c r="H17" s="55">
        <v>13000</v>
      </c>
      <c r="I17" s="55">
        <f t="shared" si="0"/>
        <v>500</v>
      </c>
    </row>
    <row r="18" spans="1:9" ht="15" outlineLevel="1">
      <c r="A18" s="27"/>
      <c r="B18" s="27"/>
      <c r="C18" s="41">
        <v>4010</v>
      </c>
      <c r="D18" s="35" t="s">
        <v>5</v>
      </c>
      <c r="E18" s="38">
        <v>139164</v>
      </c>
      <c r="F18" s="53">
        <v>195330</v>
      </c>
      <c r="G18" s="55">
        <v>12400</v>
      </c>
      <c r="H18" s="55"/>
      <c r="I18" s="55">
        <f t="shared" si="0"/>
        <v>207730</v>
      </c>
    </row>
    <row r="19" spans="1:9" ht="15" outlineLevel="1">
      <c r="A19" s="27"/>
      <c r="B19" s="27"/>
      <c r="C19" s="31">
        <v>4040</v>
      </c>
      <c r="D19" s="35" t="s">
        <v>6</v>
      </c>
      <c r="E19" s="38">
        <v>10665</v>
      </c>
      <c r="F19" s="53">
        <v>12500</v>
      </c>
      <c r="G19" s="55">
        <v>600</v>
      </c>
      <c r="H19" s="55"/>
      <c r="I19" s="55">
        <f aca="true" t="shared" si="1" ref="I19:I27">F19+G19-H19</f>
        <v>13100</v>
      </c>
    </row>
    <row r="20" spans="1:9" s="14" customFormat="1" ht="15.75">
      <c r="A20" s="44">
        <v>750</v>
      </c>
      <c r="B20" s="44"/>
      <c r="C20" s="44"/>
      <c r="D20" s="45" t="s">
        <v>40</v>
      </c>
      <c r="E20" s="29" t="e">
        <f>#REF!+E21+E24+E27+#REF!</f>
        <v>#REF!</v>
      </c>
      <c r="F20" s="60"/>
      <c r="G20" s="51">
        <f>G21+G24+G27</f>
        <v>58037</v>
      </c>
      <c r="H20" s="51">
        <f>H21+H24+H27</f>
        <v>6866</v>
      </c>
      <c r="I20" s="51">
        <f t="shared" si="1"/>
        <v>51171</v>
      </c>
    </row>
    <row r="21" spans="1:9" s="13" customFormat="1" ht="15.75" outlineLevel="1">
      <c r="A21" s="33"/>
      <c r="B21" s="33">
        <v>75019</v>
      </c>
      <c r="C21" s="36"/>
      <c r="D21" s="39" t="s">
        <v>15</v>
      </c>
      <c r="E21" s="37">
        <f>SUM(E22:E23)</f>
        <v>0</v>
      </c>
      <c r="F21" s="52"/>
      <c r="G21" s="54">
        <f>SUM(G22:G23)</f>
        <v>6000</v>
      </c>
      <c r="H21" s="54">
        <f>SUM(H22:H23)</f>
        <v>6000</v>
      </c>
      <c r="I21" s="54">
        <f t="shared" si="1"/>
        <v>0</v>
      </c>
    </row>
    <row r="22" spans="1:9" ht="25.5" outlineLevel="1">
      <c r="A22" s="27"/>
      <c r="B22" s="27"/>
      <c r="C22" s="31">
        <v>4360</v>
      </c>
      <c r="D22" s="35" t="s">
        <v>55</v>
      </c>
      <c r="E22" s="38"/>
      <c r="F22" s="53"/>
      <c r="G22" s="55">
        <v>6000</v>
      </c>
      <c r="H22" s="55"/>
      <c r="I22" s="55">
        <f>F22+G22-H22</f>
        <v>6000</v>
      </c>
    </row>
    <row r="23" spans="1:9" ht="25.5" outlineLevel="2">
      <c r="A23" s="30"/>
      <c r="B23" s="30"/>
      <c r="C23" s="31">
        <v>4370</v>
      </c>
      <c r="D23" s="35" t="s">
        <v>60</v>
      </c>
      <c r="E23" s="38"/>
      <c r="F23" s="53">
        <v>6000</v>
      </c>
      <c r="G23" s="55"/>
      <c r="H23" s="55">
        <v>6000</v>
      </c>
      <c r="I23" s="55">
        <f t="shared" si="1"/>
        <v>0</v>
      </c>
    </row>
    <row r="24" spans="1:9" s="13" customFormat="1" ht="15.75" outlineLevel="1">
      <c r="A24" s="33"/>
      <c r="B24" s="33">
        <v>75020</v>
      </c>
      <c r="C24" s="36"/>
      <c r="D24" s="39" t="s">
        <v>17</v>
      </c>
      <c r="E24" s="37">
        <f>SUM(E25:E26)</f>
        <v>129904</v>
      </c>
      <c r="F24" s="52"/>
      <c r="G24" s="54">
        <f>SUM(G25:G26)</f>
        <v>51171</v>
      </c>
      <c r="H24" s="54">
        <f>SUM(H25:H26)</f>
        <v>0</v>
      </c>
      <c r="I24" s="54">
        <f t="shared" si="1"/>
        <v>51171</v>
      </c>
    </row>
    <row r="25" spans="1:9" ht="15" outlineLevel="2">
      <c r="A25" s="27"/>
      <c r="B25" s="27"/>
      <c r="C25" s="31">
        <v>4270</v>
      </c>
      <c r="D25" s="35" t="s">
        <v>9</v>
      </c>
      <c r="E25" s="38">
        <v>36052</v>
      </c>
      <c r="F25" s="53">
        <v>58400</v>
      </c>
      <c r="G25" s="55">
        <v>24888</v>
      </c>
      <c r="H25" s="55"/>
      <c r="I25" s="55">
        <f t="shared" si="1"/>
        <v>83288</v>
      </c>
    </row>
    <row r="26" spans="1:9" ht="25.5" outlineLevel="2">
      <c r="A26" s="27"/>
      <c r="B26" s="27"/>
      <c r="C26" s="31">
        <v>6060</v>
      </c>
      <c r="D26" s="42" t="s">
        <v>57</v>
      </c>
      <c r="E26" s="38">
        <v>93852</v>
      </c>
      <c r="F26" s="62">
        <v>40000</v>
      </c>
      <c r="G26" s="50">
        <f>6283+20000</f>
        <v>26283</v>
      </c>
      <c r="H26" s="50"/>
      <c r="I26" s="55">
        <f t="shared" si="1"/>
        <v>66283</v>
      </c>
    </row>
    <row r="27" spans="1:9" s="13" customFormat="1" ht="15.75" outlineLevel="1">
      <c r="A27" s="33"/>
      <c r="B27" s="33">
        <v>75045</v>
      </c>
      <c r="C27" s="36"/>
      <c r="D27" s="39" t="s">
        <v>18</v>
      </c>
      <c r="E27" s="37">
        <f>SUM(E28:E34)</f>
        <v>29328</v>
      </c>
      <c r="F27" s="52"/>
      <c r="G27" s="54">
        <f>SUM(G28:G34)</f>
        <v>866</v>
      </c>
      <c r="H27" s="54">
        <f>SUM(H28:H34)</f>
        <v>866</v>
      </c>
      <c r="I27" s="54">
        <f t="shared" si="1"/>
        <v>0</v>
      </c>
    </row>
    <row r="28" spans="1:9" ht="15" outlineLevel="2">
      <c r="A28" s="27"/>
      <c r="B28" s="27"/>
      <c r="C28" s="31">
        <v>3030</v>
      </c>
      <c r="D28" s="35" t="s">
        <v>16</v>
      </c>
      <c r="E28" s="38">
        <v>8960</v>
      </c>
      <c r="F28" s="53">
        <v>11000</v>
      </c>
      <c r="G28" s="55"/>
      <c r="H28" s="55">
        <v>340</v>
      </c>
      <c r="I28" s="55">
        <f aca="true" t="shared" si="2" ref="I28:I39">F28+G28-H28</f>
        <v>10660</v>
      </c>
    </row>
    <row r="29" spans="1:9" ht="15" outlineLevel="2">
      <c r="A29" s="27"/>
      <c r="B29" s="27"/>
      <c r="C29" s="31">
        <v>4110</v>
      </c>
      <c r="D29" s="35" t="s">
        <v>7</v>
      </c>
      <c r="E29" s="38">
        <v>758</v>
      </c>
      <c r="F29" s="53">
        <v>800</v>
      </c>
      <c r="G29" s="55"/>
      <c r="H29" s="55">
        <v>193</v>
      </c>
      <c r="I29" s="55">
        <f t="shared" si="2"/>
        <v>607</v>
      </c>
    </row>
    <row r="30" spans="1:9" ht="15" outlineLevel="2">
      <c r="A30" s="27"/>
      <c r="B30" s="27"/>
      <c r="C30" s="31">
        <v>4170</v>
      </c>
      <c r="D30" s="35" t="s">
        <v>41</v>
      </c>
      <c r="E30" s="38">
        <v>4400</v>
      </c>
      <c r="F30" s="53">
        <v>4800</v>
      </c>
      <c r="G30" s="55"/>
      <c r="H30" s="55"/>
      <c r="I30" s="55">
        <f t="shared" si="2"/>
        <v>4800</v>
      </c>
    </row>
    <row r="31" spans="1:9" ht="15" outlineLevel="2">
      <c r="A31" s="27"/>
      <c r="B31" s="27"/>
      <c r="C31" s="31">
        <v>4120</v>
      </c>
      <c r="D31" s="35" t="s">
        <v>8</v>
      </c>
      <c r="E31" s="38">
        <v>108</v>
      </c>
      <c r="F31" s="53">
        <v>100</v>
      </c>
      <c r="G31" s="55"/>
      <c r="H31" s="55">
        <v>13</v>
      </c>
      <c r="I31" s="55">
        <f t="shared" si="2"/>
        <v>87</v>
      </c>
    </row>
    <row r="32" spans="1:9" ht="21.75" customHeight="1" outlineLevel="2">
      <c r="A32" s="27"/>
      <c r="B32" s="27"/>
      <c r="C32" s="31">
        <v>4210</v>
      </c>
      <c r="D32" s="35" t="s">
        <v>4</v>
      </c>
      <c r="E32" s="38">
        <v>15076</v>
      </c>
      <c r="F32" s="53">
        <v>13240</v>
      </c>
      <c r="G32" s="55">
        <v>866</v>
      </c>
      <c r="H32" s="55"/>
      <c r="I32" s="55">
        <f t="shared" si="2"/>
        <v>14106</v>
      </c>
    </row>
    <row r="33" spans="1:9" ht="25.5" outlineLevel="2">
      <c r="A33" s="27"/>
      <c r="B33" s="27"/>
      <c r="C33" s="31">
        <v>4370</v>
      </c>
      <c r="D33" s="35" t="s">
        <v>58</v>
      </c>
      <c r="E33" s="38"/>
      <c r="F33" s="53">
        <v>300</v>
      </c>
      <c r="G33" s="55"/>
      <c r="H33" s="55">
        <v>120</v>
      </c>
      <c r="I33" s="55">
        <f t="shared" si="2"/>
        <v>180</v>
      </c>
    </row>
    <row r="34" spans="1:9" ht="15" outlineLevel="2">
      <c r="A34" s="27"/>
      <c r="B34" s="27"/>
      <c r="C34" s="31">
        <v>4410</v>
      </c>
      <c r="D34" s="35" t="s">
        <v>10</v>
      </c>
      <c r="E34" s="38">
        <v>26</v>
      </c>
      <c r="F34" s="53">
        <v>200</v>
      </c>
      <c r="G34" s="55"/>
      <c r="H34" s="55">
        <v>200</v>
      </c>
      <c r="I34" s="55">
        <f t="shared" si="2"/>
        <v>0</v>
      </c>
    </row>
    <row r="35" spans="1:9" s="14" customFormat="1" ht="15.75">
      <c r="A35" s="27">
        <v>758</v>
      </c>
      <c r="B35" s="27"/>
      <c r="C35" s="28"/>
      <c r="D35" s="40" t="s">
        <v>20</v>
      </c>
      <c r="E35" s="29">
        <f>E36</f>
        <v>0</v>
      </c>
      <c r="F35" s="60">
        <f>F36</f>
        <v>0</v>
      </c>
      <c r="G35" s="51">
        <f>G36</f>
        <v>0</v>
      </c>
      <c r="H35" s="51">
        <f>H36</f>
        <v>99775</v>
      </c>
      <c r="I35" s="51">
        <f t="shared" si="2"/>
        <v>-99775</v>
      </c>
    </row>
    <row r="36" spans="1:9" s="13" customFormat="1" ht="15.75">
      <c r="A36" s="33"/>
      <c r="B36" s="33">
        <v>75818</v>
      </c>
      <c r="C36" s="36"/>
      <c r="D36" s="39" t="s">
        <v>21</v>
      </c>
      <c r="E36" s="37">
        <f>E37</f>
        <v>0</v>
      </c>
      <c r="F36" s="52"/>
      <c r="G36" s="54">
        <f>SUM(G37+G38)</f>
        <v>0</v>
      </c>
      <c r="H36" s="54">
        <f>SUM(H37+H38)</f>
        <v>99775</v>
      </c>
      <c r="I36" s="54">
        <f t="shared" si="2"/>
        <v>-99775</v>
      </c>
    </row>
    <row r="37" spans="1:9" ht="15" outlineLevel="1">
      <c r="A37" s="27"/>
      <c r="B37" s="27"/>
      <c r="C37" s="31">
        <v>4810</v>
      </c>
      <c r="D37" s="35" t="s">
        <v>22</v>
      </c>
      <c r="E37" s="38">
        <v>0</v>
      </c>
      <c r="F37" s="53">
        <v>215634</v>
      </c>
      <c r="G37" s="55">
        <v>0</v>
      </c>
      <c r="H37" s="55">
        <v>54292</v>
      </c>
      <c r="I37" s="55">
        <f t="shared" si="2"/>
        <v>161342</v>
      </c>
    </row>
    <row r="38" spans="1:9" ht="15.75" outlineLevel="1">
      <c r="A38" s="27"/>
      <c r="B38" s="27"/>
      <c r="C38" s="31">
        <v>6800</v>
      </c>
      <c r="D38" s="35" t="s">
        <v>51</v>
      </c>
      <c r="E38" s="38"/>
      <c r="F38" s="53">
        <v>170000</v>
      </c>
      <c r="G38" s="55"/>
      <c r="H38" s="55">
        <f>6283+12000+7200+20000</f>
        <v>45483</v>
      </c>
      <c r="I38" s="51">
        <f t="shared" si="2"/>
        <v>124517</v>
      </c>
    </row>
    <row r="39" spans="1:9" s="14" customFormat="1" ht="15.75">
      <c r="A39" s="27">
        <v>801</v>
      </c>
      <c r="B39" s="27"/>
      <c r="C39" s="31"/>
      <c r="D39" s="40" t="s">
        <v>30</v>
      </c>
      <c r="E39" s="29" t="e">
        <f>#REF!+#REF!+#REF!+E40+#REF!+#REF!+#REF!+#REF!</f>
        <v>#REF!</v>
      </c>
      <c r="F39" s="60"/>
      <c r="G39" s="51">
        <f>G40</f>
        <v>1500</v>
      </c>
      <c r="H39" s="51">
        <f>H40</f>
        <v>0</v>
      </c>
      <c r="I39" s="51">
        <f t="shared" si="2"/>
        <v>1500</v>
      </c>
    </row>
    <row r="40" spans="1:9" s="13" customFormat="1" ht="15.75">
      <c r="A40" s="27"/>
      <c r="B40" s="33">
        <v>80130</v>
      </c>
      <c r="C40" s="31"/>
      <c r="D40" s="39" t="s">
        <v>32</v>
      </c>
      <c r="E40" s="37">
        <f>SUM(E41:E41)</f>
        <v>0</v>
      </c>
      <c r="F40" s="52">
        <f>SUM(F41:F41)</f>
        <v>0</v>
      </c>
      <c r="G40" s="54">
        <f>SUM(G41:G41)</f>
        <v>1500</v>
      </c>
      <c r="H40" s="54">
        <f>SUM(H41:H41)</f>
        <v>0</v>
      </c>
      <c r="I40" s="54">
        <f aca="true" t="shared" si="3" ref="I40:I45">F40+G40-H40</f>
        <v>1500</v>
      </c>
    </row>
    <row r="41" spans="1:9" ht="25.5" outlineLevel="1">
      <c r="A41" s="27"/>
      <c r="B41" s="27"/>
      <c r="C41" s="46">
        <v>4240</v>
      </c>
      <c r="D41" s="43" t="s">
        <v>27</v>
      </c>
      <c r="E41" s="38"/>
      <c r="F41" s="53"/>
      <c r="G41" s="55">
        <v>1500</v>
      </c>
      <c r="H41" s="55"/>
      <c r="I41" s="55">
        <f t="shared" si="3"/>
        <v>1500</v>
      </c>
    </row>
    <row r="42" spans="1:9" s="3" customFormat="1" ht="15.75">
      <c r="A42" s="27">
        <v>852</v>
      </c>
      <c r="B42" s="27"/>
      <c r="C42" s="28"/>
      <c r="D42" s="40" t="s">
        <v>26</v>
      </c>
      <c r="E42" s="29" t="e">
        <f>#REF!+E43+#REF!+#REF!+#REF!+#REF!+#REF!+#REF!</f>
        <v>#REF!</v>
      </c>
      <c r="F42" s="60"/>
      <c r="G42" s="51">
        <f>SUM(G43)</f>
        <v>19200</v>
      </c>
      <c r="H42" s="51">
        <f>SUM(H43)</f>
        <v>0</v>
      </c>
      <c r="I42" s="51">
        <f t="shared" si="3"/>
        <v>19200</v>
      </c>
    </row>
    <row r="43" spans="1:9" s="4" customFormat="1" ht="15.75">
      <c r="A43" s="33"/>
      <c r="B43" s="33">
        <v>85202</v>
      </c>
      <c r="C43" s="36"/>
      <c r="D43" s="39" t="s">
        <v>28</v>
      </c>
      <c r="E43" s="37" t="e">
        <f>SUM(#REF!)</f>
        <v>#REF!</v>
      </c>
      <c r="F43" s="52">
        <f>SUM(F44:F44)</f>
        <v>0</v>
      </c>
      <c r="G43" s="52">
        <f>SUM(G44:G44)</f>
        <v>19200</v>
      </c>
      <c r="H43" s="52">
        <f>SUM(H44:H44)</f>
        <v>0</v>
      </c>
      <c r="I43" s="54">
        <f t="shared" si="3"/>
        <v>19200</v>
      </c>
    </row>
    <row r="44" spans="1:9" ht="25.5" outlineLevel="2">
      <c r="A44" s="27"/>
      <c r="B44" s="27"/>
      <c r="C44" s="31">
        <v>6060</v>
      </c>
      <c r="D44" s="42" t="s">
        <v>57</v>
      </c>
      <c r="E44" s="38">
        <v>93852</v>
      </c>
      <c r="F44" s="62"/>
      <c r="G44" s="50">
        <f>12000+7200</f>
        <v>19200</v>
      </c>
      <c r="H44" s="50"/>
      <c r="I44" s="55">
        <f t="shared" si="3"/>
        <v>19200</v>
      </c>
    </row>
    <row r="45" spans="1:9" s="3" customFormat="1" ht="25.5">
      <c r="A45" s="27">
        <v>853</v>
      </c>
      <c r="B45" s="27"/>
      <c r="C45" s="28"/>
      <c r="D45" s="40" t="s">
        <v>29</v>
      </c>
      <c r="E45" s="29" t="e">
        <f>#REF!+#REF!+E46+#REF!</f>
        <v>#REF!</v>
      </c>
      <c r="F45" s="60"/>
      <c r="G45" s="51">
        <f>G46</f>
        <v>3484</v>
      </c>
      <c r="H45" s="51">
        <f>H46</f>
        <v>3484</v>
      </c>
      <c r="I45" s="51">
        <f t="shared" si="3"/>
        <v>0</v>
      </c>
    </row>
    <row r="46" spans="1:9" s="22" customFormat="1" ht="15.75" outlineLevel="1">
      <c r="A46" s="47"/>
      <c r="B46" s="33">
        <v>85333</v>
      </c>
      <c r="C46" s="46"/>
      <c r="D46" s="39" t="s">
        <v>45</v>
      </c>
      <c r="E46" s="37">
        <f>SUM(E47:E51)</f>
        <v>1154975</v>
      </c>
      <c r="F46" s="52"/>
      <c r="G46" s="54">
        <f>SUM(G47:G51)</f>
        <v>3484</v>
      </c>
      <c r="H46" s="54">
        <f>SUM(H47:H51)</f>
        <v>3484</v>
      </c>
      <c r="I46" s="54">
        <f aca="true" t="shared" si="4" ref="I46:I52">F46+G46-H46</f>
        <v>0</v>
      </c>
    </row>
    <row r="47" spans="1:9" s="22" customFormat="1" ht="15" outlineLevel="2">
      <c r="A47" s="47"/>
      <c r="B47" s="47"/>
      <c r="C47" s="48">
        <v>4010</v>
      </c>
      <c r="D47" s="43" t="s">
        <v>5</v>
      </c>
      <c r="E47" s="38">
        <v>1082846</v>
      </c>
      <c r="F47" s="53">
        <v>1088452</v>
      </c>
      <c r="G47" s="55">
        <v>2467</v>
      </c>
      <c r="H47" s="55"/>
      <c r="I47" s="55">
        <f t="shared" si="4"/>
        <v>1090919</v>
      </c>
    </row>
    <row r="48" spans="1:9" s="22" customFormat="1" ht="15" outlineLevel="2">
      <c r="A48" s="47"/>
      <c r="B48" s="47"/>
      <c r="C48" s="46">
        <v>4040</v>
      </c>
      <c r="D48" s="43" t="s">
        <v>6</v>
      </c>
      <c r="E48" s="38">
        <v>72129</v>
      </c>
      <c r="F48" s="53">
        <v>87000</v>
      </c>
      <c r="G48" s="55"/>
      <c r="H48" s="55">
        <v>2467</v>
      </c>
      <c r="I48" s="55">
        <f t="shared" si="4"/>
        <v>84533</v>
      </c>
    </row>
    <row r="49" spans="1:9" s="22" customFormat="1" ht="15" outlineLevel="2">
      <c r="A49" s="47"/>
      <c r="B49" s="47"/>
      <c r="C49" s="46">
        <v>4350</v>
      </c>
      <c r="D49" s="43" t="s">
        <v>43</v>
      </c>
      <c r="E49" s="38"/>
      <c r="F49" s="57">
        <v>1000</v>
      </c>
      <c r="G49" s="58"/>
      <c r="H49" s="58">
        <v>1000</v>
      </c>
      <c r="I49" s="55">
        <f t="shared" si="4"/>
        <v>0</v>
      </c>
    </row>
    <row r="50" spans="1:9" s="22" customFormat="1" ht="25.5" outlineLevel="2">
      <c r="A50" s="47"/>
      <c r="B50" s="47"/>
      <c r="C50" s="46">
        <v>4370</v>
      </c>
      <c r="D50" s="43" t="s">
        <v>49</v>
      </c>
      <c r="E50" s="38"/>
      <c r="F50" s="57">
        <v>4000</v>
      </c>
      <c r="G50" s="58">
        <v>1017</v>
      </c>
      <c r="H50" s="58"/>
      <c r="I50" s="55">
        <f t="shared" si="4"/>
        <v>5017</v>
      </c>
    </row>
    <row r="51" spans="1:9" s="22" customFormat="1" ht="15" outlineLevel="2">
      <c r="A51" s="47"/>
      <c r="B51" s="47"/>
      <c r="C51" s="46">
        <v>4520</v>
      </c>
      <c r="D51" s="43" t="s">
        <v>46</v>
      </c>
      <c r="E51" s="38"/>
      <c r="F51" s="53">
        <v>50</v>
      </c>
      <c r="G51" s="55"/>
      <c r="H51" s="55">
        <v>17</v>
      </c>
      <c r="I51" s="55">
        <f t="shared" si="4"/>
        <v>33</v>
      </c>
    </row>
    <row r="52" spans="1:9" s="3" customFormat="1" ht="15.75">
      <c r="A52" s="27">
        <v>854</v>
      </c>
      <c r="B52" s="27"/>
      <c r="C52" s="28"/>
      <c r="D52" s="40" t="s">
        <v>33</v>
      </c>
      <c r="E52" s="29" t="e">
        <f>#REF!+#REF!+E53+#REF!+E55+#REF!+#REF!</f>
        <v>#REF!</v>
      </c>
      <c r="F52" s="60"/>
      <c r="G52" s="51">
        <f>G53+G55</f>
        <v>40800</v>
      </c>
      <c r="H52" s="51">
        <f>H53+H55</f>
        <v>0</v>
      </c>
      <c r="I52" s="51">
        <f t="shared" si="4"/>
        <v>40800</v>
      </c>
    </row>
    <row r="53" spans="1:9" s="4" customFormat="1" ht="15.75">
      <c r="A53" s="33"/>
      <c r="B53" s="33">
        <v>85410</v>
      </c>
      <c r="C53" s="36"/>
      <c r="D53" s="39" t="s">
        <v>34</v>
      </c>
      <c r="E53" s="37">
        <f>SUM(E54:E54)</f>
        <v>360</v>
      </c>
      <c r="F53" s="52"/>
      <c r="G53" s="54">
        <f>SUM(G54:G54)</f>
        <v>24000</v>
      </c>
      <c r="H53" s="54">
        <f>SUM(H54:H54)</f>
        <v>0</v>
      </c>
      <c r="I53" s="54">
        <f>F53+G53-H53</f>
        <v>24000</v>
      </c>
    </row>
    <row r="54" spans="1:9" ht="15" outlineLevel="1">
      <c r="A54" s="30"/>
      <c r="B54" s="30"/>
      <c r="C54" s="31">
        <v>4270</v>
      </c>
      <c r="D54" s="35" t="s">
        <v>9</v>
      </c>
      <c r="E54" s="38">
        <v>360</v>
      </c>
      <c r="F54" s="53">
        <v>1040</v>
      </c>
      <c r="G54" s="55">
        <v>24000</v>
      </c>
      <c r="H54" s="55"/>
      <c r="I54" s="55">
        <f>F54+G54-H54</f>
        <v>25040</v>
      </c>
    </row>
    <row r="55" spans="1:9" s="4" customFormat="1" ht="15.75">
      <c r="A55" s="33"/>
      <c r="B55" s="33">
        <v>85415</v>
      </c>
      <c r="C55" s="36"/>
      <c r="D55" s="39" t="s">
        <v>35</v>
      </c>
      <c r="E55" s="34">
        <f>SUM(E56:E56)</f>
        <v>46740</v>
      </c>
      <c r="F55" s="52"/>
      <c r="G55" s="52">
        <f>SUM(G56:G56)</f>
        <v>16800</v>
      </c>
      <c r="H55" s="52">
        <f>SUM(H56:H56)</f>
        <v>0</v>
      </c>
      <c r="I55" s="54">
        <f>F55+G55-H55</f>
        <v>16800</v>
      </c>
    </row>
    <row r="56" spans="1:9" s="1" customFormat="1" ht="25.5" outlineLevel="1">
      <c r="A56" s="30"/>
      <c r="B56" s="30"/>
      <c r="C56" s="31">
        <v>3240</v>
      </c>
      <c r="D56" s="35" t="s">
        <v>42</v>
      </c>
      <c r="E56" s="32">
        <v>46740</v>
      </c>
      <c r="F56" s="53">
        <v>49000</v>
      </c>
      <c r="G56" s="53">
        <v>16800</v>
      </c>
      <c r="H56" s="53"/>
      <c r="I56" s="55">
        <f>F56+G56-H56</f>
        <v>65800</v>
      </c>
    </row>
    <row r="57" spans="1:9" s="14" customFormat="1" ht="25.5">
      <c r="A57" s="27">
        <v>921</v>
      </c>
      <c r="B57" s="27"/>
      <c r="C57" s="28"/>
      <c r="D57" s="40" t="s">
        <v>36</v>
      </c>
      <c r="E57" s="29" t="e">
        <f>E58+#REF!+#REF!</f>
        <v>#REF!</v>
      </c>
      <c r="F57" s="60"/>
      <c r="G57" s="51">
        <f>G58</f>
        <v>500</v>
      </c>
      <c r="H57" s="51">
        <f>H58</f>
        <v>500</v>
      </c>
      <c r="I57" s="51">
        <f aca="true" t="shared" si="5" ref="I57:I66">F57+G57-H57</f>
        <v>0</v>
      </c>
    </row>
    <row r="58" spans="1:9" s="13" customFormat="1" ht="15.75" outlineLevel="1">
      <c r="A58" s="33"/>
      <c r="B58" s="33">
        <v>92195</v>
      </c>
      <c r="C58" s="36"/>
      <c r="D58" s="39" t="s">
        <v>19</v>
      </c>
      <c r="E58" s="37">
        <f>SUM(E59:E61)</f>
        <v>24428</v>
      </c>
      <c r="F58" s="52"/>
      <c r="G58" s="52">
        <f>SUM(G59:G61)</f>
        <v>500</v>
      </c>
      <c r="H58" s="52">
        <f>SUM(H59:H61)</f>
        <v>500</v>
      </c>
      <c r="I58" s="54">
        <f t="shared" si="5"/>
        <v>0</v>
      </c>
    </row>
    <row r="59" spans="1:9" ht="15" outlineLevel="2">
      <c r="A59" s="30"/>
      <c r="B59" s="30"/>
      <c r="C59" s="31">
        <v>4210</v>
      </c>
      <c r="D59" s="35" t="s">
        <v>4</v>
      </c>
      <c r="E59" s="38">
        <v>23088</v>
      </c>
      <c r="F59" s="61">
        <v>18300</v>
      </c>
      <c r="G59" s="56"/>
      <c r="H59" s="56">
        <v>500</v>
      </c>
      <c r="I59" s="55">
        <f t="shared" si="5"/>
        <v>17800</v>
      </c>
    </row>
    <row r="60" spans="1:9" ht="15" outlineLevel="2">
      <c r="A60" s="30"/>
      <c r="B60" s="30"/>
      <c r="C60" s="31">
        <v>4170</v>
      </c>
      <c r="D60" s="35" t="s">
        <v>41</v>
      </c>
      <c r="E60" s="38">
        <v>1340</v>
      </c>
      <c r="F60" s="61">
        <v>2800</v>
      </c>
      <c r="G60" s="56"/>
      <c r="H60" s="56"/>
      <c r="I60" s="55">
        <f t="shared" si="5"/>
        <v>2800</v>
      </c>
    </row>
    <row r="61" spans="1:9" ht="25.5" outlineLevel="2">
      <c r="A61" s="30"/>
      <c r="B61" s="30"/>
      <c r="C61" s="31">
        <v>4750</v>
      </c>
      <c r="D61" s="43" t="s">
        <v>50</v>
      </c>
      <c r="E61" s="38"/>
      <c r="F61" s="61"/>
      <c r="G61" s="56">
        <v>500</v>
      </c>
      <c r="H61" s="56"/>
      <c r="I61" s="55">
        <f t="shared" si="5"/>
        <v>500</v>
      </c>
    </row>
    <row r="62" spans="1:9" s="14" customFormat="1" ht="15.75">
      <c r="A62" s="27">
        <v>926</v>
      </c>
      <c r="B62" s="27"/>
      <c r="C62" s="28"/>
      <c r="D62" s="40" t="s">
        <v>37</v>
      </c>
      <c r="E62" s="29">
        <f>SUM(E63:E63)</f>
        <v>12036</v>
      </c>
      <c r="F62" s="60">
        <f>SUM(F63:F63)</f>
        <v>0</v>
      </c>
      <c r="G62" s="51">
        <f>SUM(G63:G63)</f>
        <v>30</v>
      </c>
      <c r="H62" s="51">
        <f>SUM(H63:H63)</f>
        <v>30</v>
      </c>
      <c r="I62" s="51">
        <f t="shared" si="5"/>
        <v>0</v>
      </c>
    </row>
    <row r="63" spans="1:9" s="13" customFormat="1" ht="25.5" outlineLevel="1">
      <c r="A63" s="33"/>
      <c r="B63" s="33">
        <v>92605</v>
      </c>
      <c r="C63" s="36"/>
      <c r="D63" s="39" t="s">
        <v>38</v>
      </c>
      <c r="E63" s="37">
        <f>SUM(E64:E65)</f>
        <v>12036</v>
      </c>
      <c r="F63" s="52"/>
      <c r="G63" s="54">
        <f>SUM(G64:G65)</f>
        <v>30</v>
      </c>
      <c r="H63" s="54">
        <f>SUM(H64:H65)</f>
        <v>30</v>
      </c>
      <c r="I63" s="54">
        <f t="shared" si="5"/>
        <v>0</v>
      </c>
    </row>
    <row r="64" spans="1:9" ht="15" outlineLevel="2">
      <c r="A64" s="30"/>
      <c r="B64" s="30"/>
      <c r="C64" s="31">
        <v>4210</v>
      </c>
      <c r="D64" s="35" t="s">
        <v>4</v>
      </c>
      <c r="E64" s="38">
        <v>12036</v>
      </c>
      <c r="F64" s="61">
        <v>20300</v>
      </c>
      <c r="G64" s="56"/>
      <c r="H64" s="56">
        <v>30</v>
      </c>
      <c r="I64" s="55">
        <f t="shared" si="5"/>
        <v>20270</v>
      </c>
    </row>
    <row r="65" spans="1:9" ht="15" outlineLevel="1">
      <c r="A65" s="30"/>
      <c r="B65" s="30"/>
      <c r="C65" s="31">
        <v>4110</v>
      </c>
      <c r="D65" s="35" t="s">
        <v>31</v>
      </c>
      <c r="E65" s="38"/>
      <c r="F65" s="61"/>
      <c r="G65" s="56">
        <v>30</v>
      </c>
      <c r="H65" s="56"/>
      <c r="I65" s="55">
        <f>F65+G65-H65</f>
        <v>30</v>
      </c>
    </row>
    <row r="66" spans="1:9" s="14" customFormat="1" ht="15.75">
      <c r="A66" s="27"/>
      <c r="B66" s="27"/>
      <c r="C66" s="28"/>
      <c r="D66" s="40" t="s">
        <v>23</v>
      </c>
      <c r="E66" s="29" t="e">
        <f>SUM(#REF!+#REF!+#REF!+E7+E11+E20+#REF!+#REF!+E39+#REF!+#REF!+#REF!+#REF!+E52+E57+E62)</f>
        <v>#REF!</v>
      </c>
      <c r="F66" s="68">
        <f>F7+F11+F20+F35+F39+F42+F45+F52+F57+F62</f>
        <v>0</v>
      </c>
      <c r="G66" s="68">
        <f>G7+G11+G20+G35+G39+G42+G45+G52+G57+G62</f>
        <v>150855</v>
      </c>
      <c r="H66" s="68">
        <f>H7+H11+H20+H35+H39+H42+H45+H52+H57+H62</f>
        <v>124055</v>
      </c>
      <c r="I66" s="51">
        <f t="shared" si="5"/>
        <v>26800</v>
      </c>
    </row>
    <row r="67" spans="1:9" s="14" customFormat="1" ht="15">
      <c r="A67" s="9"/>
      <c r="B67" s="9"/>
      <c r="C67" s="11"/>
      <c r="D67" s="20"/>
      <c r="E67" s="25"/>
      <c r="F67" s="59"/>
      <c r="G67" s="49"/>
      <c r="H67" s="49"/>
      <c r="I67" s="49"/>
    </row>
  </sheetData>
  <printOptions/>
  <pageMargins left="0.6299212598425197" right="0.5905511811023623" top="0.5118110236220472" bottom="0.4724409448818898" header="0.5118110236220472" footer="0.35433070866141736"/>
  <pageSetup horizontalDpi="600" verticalDpi="6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" width="8.25390625" style="0" customWidth="1"/>
    <col min="2" max="2" width="23.625" style="0" customWidth="1"/>
    <col min="5" max="5" width="9.00390625" style="0" bestFit="1" customWidth="1"/>
    <col min="6" max="6" width="9.625" style="0" bestFit="1" customWidth="1"/>
    <col min="7" max="7" width="16.125" style="2" customWidth="1"/>
  </cols>
  <sheetData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8" sqref="I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starostwo</cp:lastModifiedBy>
  <cp:lastPrinted>2007-04-26T10:46:36Z</cp:lastPrinted>
  <dcterms:created xsi:type="dcterms:W3CDTF">2002-09-13T05:51:01Z</dcterms:created>
  <dcterms:modified xsi:type="dcterms:W3CDTF">2007-04-26T10:46:44Z</dcterms:modified>
  <cp:category/>
  <cp:version/>
  <cp:contentType/>
  <cp:contentStatus/>
</cp:coreProperties>
</file>