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70" windowWidth="10920" windowHeight="6540" activeTab="0"/>
  </bookViews>
  <sheets>
    <sheet name="śr.tr.31.12.2006-IX 2007" sheetId="1" r:id="rId1"/>
    <sheet name="2007r.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<sst xmlns="http://schemas.openxmlformats.org/spreadsheetml/2006/main" count="487" uniqueCount="282">
  <si>
    <r>
      <t xml:space="preserve">Zwiększenie: </t>
    </r>
    <r>
      <rPr>
        <sz val="10"/>
        <rFont val="Times New Roman"/>
        <family val="1"/>
      </rPr>
      <t xml:space="preserve">1) zakup zestawów komputerowych, drukarek, skanerów z Funduszu Pracy na rozwój systemu informatycznego    2) zakup sejfu z Funduszu Pracy  3) zakup pozostałych środków trwałych tj. wyposażenia z Funduszu Pracy dla pośrednictwa i Klubu Pracy  4) zakup pozostałych środków trwałych tj. wyposażenia z wydatków bieżących  5) zakup wartości niematerialnych i prawnych ze środków inwestycyjnych                                                                                                                                            </t>
    </r>
    <r>
      <rPr>
        <b/>
        <u val="single"/>
        <sz val="10"/>
        <rFont val="Times New Roman"/>
        <family val="1"/>
      </rPr>
      <t xml:space="preserve">Zmniejszenie: </t>
    </r>
    <r>
      <rPr>
        <sz val="10"/>
        <rFont val="Times New Roman"/>
        <family val="1"/>
      </rPr>
      <t>1) przekazanie notebooka i drukarki do Starostwa Powiatowego</t>
    </r>
  </si>
  <si>
    <t>Wyszczególnienie</t>
  </si>
  <si>
    <t>I</t>
  </si>
  <si>
    <t>Grupa 0 grunty</t>
  </si>
  <si>
    <t>Grupa 1 budynki</t>
  </si>
  <si>
    <t>II</t>
  </si>
  <si>
    <t>Grupa 2 obiekty</t>
  </si>
  <si>
    <t>Grupa 4 urz. komputer.</t>
  </si>
  <si>
    <t>Grupa 5 urządz. specj.</t>
  </si>
  <si>
    <t>Grupa 6 urządz. tech.</t>
  </si>
  <si>
    <t>Grupa 7 śr. transportu</t>
  </si>
  <si>
    <t xml:space="preserve">Grupa 8 pozostałe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</si>
  <si>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</si>
  <si>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</si>
  <si>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</si>
  <si>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</si>
  <si>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</si>
  <si>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</si>
  <si>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</si>
  <si>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</si>
  <si>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</si>
  <si>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</si>
  <si>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Zespół Szkół Specjalnych w Chełmży</t>
  </si>
  <si>
    <t>XIII</t>
  </si>
  <si>
    <t>Powiatowe Centrum Pomocy Rodzinie</t>
  </si>
  <si>
    <t>Grupa 3 maszyny</t>
  </si>
  <si>
    <t xml:space="preserve"> </t>
  </si>
  <si>
    <t>Szkoła muzyczna I stopnia w Chełmży</t>
  </si>
  <si>
    <t>Powiatowy Zarząd Dróg</t>
  </si>
  <si>
    <t>Powiatowy Urząd Pracy dla Powiatu Toruńskiego w Toruniu</t>
  </si>
  <si>
    <t>Wartości niemat. I praw.</t>
  </si>
  <si>
    <t>XIV</t>
  </si>
  <si>
    <t>XV</t>
  </si>
  <si>
    <t>Placówka Opiekuńczo Wychowawcza   w Głuchowie</t>
  </si>
  <si>
    <t>Razem</t>
  </si>
  <si>
    <t>OGÓŁEM</t>
  </si>
  <si>
    <t>Starostwo Powiatowe w Toruniu</t>
  </si>
  <si>
    <t>wartość udziałów w Spółdzielni Grup Produc. - TOROL</t>
  </si>
  <si>
    <t>Szpital Powiatowy Sp. z o.o.</t>
  </si>
  <si>
    <t>Grupa 0 grunty - Zelgno</t>
  </si>
  <si>
    <t>Grupa 0 grunty - Chełmża ZOZ</t>
  </si>
  <si>
    <t>RAZEM SZKOŁY</t>
  </si>
  <si>
    <t>RAZEM DPS</t>
  </si>
  <si>
    <t>Poradnia Psychologiczno-Pedagogiczna w Chełmży</t>
  </si>
  <si>
    <t>DPS w Browinie</t>
  </si>
  <si>
    <t>DPS w  Wielkiej Nieszawce</t>
  </si>
  <si>
    <t>DPS  w  Pigży</t>
  </si>
  <si>
    <t xml:space="preserve">ZESTAWIENIE  MIENIA KOMUNALNEGO  POWIATU  TORUŃSKIEGO </t>
  </si>
  <si>
    <t>Nazwa jednostki organizacyjnej</t>
  </si>
  <si>
    <t>Lokalizacja-miejscowość, ulica</t>
  </si>
  <si>
    <t>Działka</t>
  </si>
  <si>
    <t>Wartość</t>
  </si>
  <si>
    <t>Zelgno</t>
  </si>
  <si>
    <t>Pigża</t>
  </si>
  <si>
    <t>Dobrzejewice</t>
  </si>
  <si>
    <t>Osiek</t>
  </si>
  <si>
    <t>Browina</t>
  </si>
  <si>
    <t>Gronowo</t>
  </si>
  <si>
    <t>ZESPÓŁ SZKÓŁ SPECJALNYCH</t>
  </si>
  <si>
    <t xml:space="preserve">Chełmża ul. Kard. Wyszyńskiego </t>
  </si>
  <si>
    <t>Głuchowo</t>
  </si>
  <si>
    <t>Akt not. Rep. 1254/2001</t>
  </si>
  <si>
    <t>PORADNIA PSYCHOLOGICZNO  -PEDAGOGICZNA</t>
  </si>
  <si>
    <t xml:space="preserve">RAZEM  POWIAT </t>
  </si>
  <si>
    <t>NR</t>
  </si>
  <si>
    <t>Chełmża ul. Hallera 23</t>
  </si>
  <si>
    <t>144/5</t>
  </si>
  <si>
    <t>89/17</t>
  </si>
  <si>
    <t>89/20</t>
  </si>
  <si>
    <t>89/22</t>
  </si>
  <si>
    <t>ZESPÓŁ SZKÓŁ ŚREDNICH</t>
  </si>
  <si>
    <t>DOM POMOCY SPOŁECZNEJ</t>
  </si>
  <si>
    <t>Wielka Nieszawka</t>
  </si>
  <si>
    <t>GKN.III.T-7723-1-4-1/4/2000 z dnia 28.09.2000r</t>
  </si>
  <si>
    <t>125/20</t>
  </si>
  <si>
    <t>125/28</t>
  </si>
  <si>
    <t>125/30</t>
  </si>
  <si>
    <t>125/31</t>
  </si>
  <si>
    <t>125/32</t>
  </si>
  <si>
    <t>125/33</t>
  </si>
  <si>
    <t>125/34</t>
  </si>
  <si>
    <t>125/38</t>
  </si>
  <si>
    <t>125/36</t>
  </si>
  <si>
    <t>125/43</t>
  </si>
  <si>
    <t>123/3</t>
  </si>
  <si>
    <t>125/45</t>
  </si>
  <si>
    <t>125/23</t>
  </si>
  <si>
    <t>125/19</t>
  </si>
  <si>
    <t>wieczyste użytkowanie gruntów</t>
  </si>
  <si>
    <t>z tego:</t>
  </si>
  <si>
    <t>GKN.III-7723-1-4-1/3/00 z dnia 17.04.2000</t>
  </si>
  <si>
    <t>GKN.I1LT.7723 -1-4-1/2/2000 z dnia 13.04.2000 r.</t>
  </si>
  <si>
    <r>
      <t>Pow.          w m</t>
    </r>
    <r>
      <rPr>
        <b/>
        <vertAlign val="superscript"/>
        <sz val="10"/>
        <rFont val="Arial"/>
        <family val="2"/>
      </rPr>
      <t xml:space="preserve">2 </t>
    </r>
  </si>
  <si>
    <t>GKN.HI.OT.77  23-1-4-1/1/01z dnia 23.04.2000</t>
  </si>
  <si>
    <t>Akt not. Rep. Nr 2986/00</t>
  </si>
  <si>
    <t>194/6</t>
  </si>
  <si>
    <t>524/10</t>
  </si>
  <si>
    <t>524/12</t>
  </si>
  <si>
    <t>524/13</t>
  </si>
  <si>
    <t>194/7</t>
  </si>
  <si>
    <t>Starostwo Powiatowe w Toruniu - teren po ZOZ</t>
  </si>
  <si>
    <t>GKN-III-7243-4/1/10/99 z 9-11-1999</t>
  </si>
  <si>
    <t>STAROSTWO POWIATOWE W TORUNIU</t>
  </si>
  <si>
    <t>Ul. Szosa Chełmińska 30/32</t>
  </si>
  <si>
    <t>67/26</t>
  </si>
  <si>
    <t xml:space="preserve"> 68/1</t>
  </si>
  <si>
    <t>87/12</t>
  </si>
  <si>
    <t>87/11</t>
  </si>
  <si>
    <t>87/10</t>
  </si>
  <si>
    <t>87/9</t>
  </si>
  <si>
    <t>PLACÓWKA OPIEKUŃCZO WYCHOWAWCZA</t>
  </si>
  <si>
    <t>287</t>
  </si>
  <si>
    <t>288</t>
  </si>
  <si>
    <t>702/3</t>
  </si>
  <si>
    <t>GKN.III.OT.77 23-1-4-1/5/00 z 19.12.2000r.</t>
  </si>
  <si>
    <t>55</t>
  </si>
  <si>
    <t>57/5</t>
  </si>
  <si>
    <t>81/12</t>
  </si>
  <si>
    <t>81/13</t>
  </si>
  <si>
    <t>81/6</t>
  </si>
  <si>
    <t>28/2</t>
  </si>
  <si>
    <t>Rep. A Nr 1909/00 z dnia 11-08-2000</t>
  </si>
  <si>
    <t>57/8</t>
  </si>
  <si>
    <t>57/10</t>
  </si>
  <si>
    <t>12, 13/2, 11/21</t>
  </si>
  <si>
    <t>Chełmża ul. Szewska 23</t>
  </si>
  <si>
    <t>Chełmża Hallera 7</t>
  </si>
  <si>
    <t>GKN. III.7243-4/1/6/00 z dnia 05-06-2000, GKN. III.7243-4/1/7/00 z dnia 5.06.2000 r. GKN. III.7243-4/1/8/00 z dnia 05-06-2000, Rep 2906/2001 -porozumienie z 27-06-2001 z UG Toruń ( różnica w wycenie gruntu do wyceny z decyzji Wojewody Kujawsko-Pomorskiego - 1846,20zł)</t>
  </si>
  <si>
    <t xml:space="preserve">Rep 2906/2001 -porozumienie z 27-06-2001 z UG Toruń </t>
  </si>
  <si>
    <t>ZESPÓŁ SZKÓŁ CKU</t>
  </si>
  <si>
    <t xml:space="preserve"> 70/4</t>
  </si>
  <si>
    <t xml:space="preserve"> 70/3</t>
  </si>
  <si>
    <t>67/40</t>
  </si>
  <si>
    <t>18/5</t>
  </si>
  <si>
    <t>81/17</t>
  </si>
  <si>
    <t>81/18</t>
  </si>
  <si>
    <t>81/20</t>
  </si>
  <si>
    <t>57/18</t>
  </si>
  <si>
    <t>57/19</t>
  </si>
  <si>
    <t>57/20</t>
  </si>
  <si>
    <t>57/21</t>
  </si>
  <si>
    <t>67/34</t>
  </si>
  <si>
    <t>67/35</t>
  </si>
  <si>
    <t>67/37</t>
  </si>
  <si>
    <t>67/38</t>
  </si>
  <si>
    <t>67/39</t>
  </si>
  <si>
    <t>253/1</t>
  </si>
  <si>
    <t>253/2</t>
  </si>
  <si>
    <t>253/3</t>
  </si>
  <si>
    <t>253/4</t>
  </si>
  <si>
    <t>253/5</t>
  </si>
  <si>
    <t>Grzywna</t>
  </si>
  <si>
    <t>4/4</t>
  </si>
  <si>
    <t>Krobia</t>
  </si>
  <si>
    <t>5/3</t>
  </si>
  <si>
    <t>14/20</t>
  </si>
  <si>
    <t>Łubianka</t>
  </si>
  <si>
    <t>200/16</t>
  </si>
  <si>
    <t>Chełmża ul. Wyszyńskiego</t>
  </si>
  <si>
    <t>16/22</t>
  </si>
  <si>
    <t>20/9</t>
  </si>
  <si>
    <t>Zajączkowo</t>
  </si>
  <si>
    <t>10/2</t>
  </si>
  <si>
    <t>3/2</t>
  </si>
  <si>
    <t>Nowa Chełmża</t>
  </si>
  <si>
    <t>42/3</t>
  </si>
  <si>
    <t>Lp.</t>
  </si>
  <si>
    <t>Grupa 6 urz. techniczne</t>
  </si>
  <si>
    <t>Zespół Szkół -  CKU w Gronowie</t>
  </si>
  <si>
    <t>Zespół Szkół  w Chełmży</t>
  </si>
  <si>
    <t>Powiatowy Ośrodek Dokumentacji Geodezyjnej i Kartograficznej - Gospodarstwo Pomocnicze Starostwo Powiatowe</t>
  </si>
  <si>
    <t>II A</t>
  </si>
  <si>
    <t>DPS w Dobrzejewicach</t>
  </si>
  <si>
    <t>-</t>
  </si>
  <si>
    <t>Grupa 5 urządza. specj.</t>
  </si>
  <si>
    <t>Chełmża, ul. Św. Jana 18</t>
  </si>
  <si>
    <t>POWIATU</t>
  </si>
  <si>
    <t xml:space="preserve">WŁASNOŚĆ </t>
  </si>
  <si>
    <t>648 zł - prawo wieczystego użytkowania gruntów</t>
  </si>
  <si>
    <t>pozostałe:</t>
  </si>
  <si>
    <t>5092 zł - prawo wieczystego użytkowania gruntów</t>
  </si>
  <si>
    <t>19.936 zł - prawo wieczystego użytkowania gruntów</t>
  </si>
  <si>
    <t xml:space="preserve">określenie prawa własności </t>
  </si>
  <si>
    <t>81/21</t>
  </si>
  <si>
    <t>Łążynek</t>
  </si>
  <si>
    <t>Osówka</t>
  </si>
  <si>
    <t>172/1</t>
  </si>
  <si>
    <t>Świętosław</t>
  </si>
  <si>
    <t>32/2</t>
  </si>
  <si>
    <t>Kuczwały</t>
  </si>
  <si>
    <t>7/1</t>
  </si>
  <si>
    <t>10/1</t>
  </si>
  <si>
    <t>16/1</t>
  </si>
  <si>
    <t>18/3</t>
  </si>
  <si>
    <t>106/1</t>
  </si>
  <si>
    <t>Zarośla Cienkie</t>
  </si>
  <si>
    <t>158/19</t>
  </si>
  <si>
    <t>158/18</t>
  </si>
  <si>
    <t>156/6</t>
  </si>
  <si>
    <t>171/2</t>
  </si>
  <si>
    <t>Warszewice</t>
  </si>
  <si>
    <t>86/1</t>
  </si>
  <si>
    <t>91/1</t>
  </si>
  <si>
    <t>92/1</t>
  </si>
  <si>
    <t>93/1</t>
  </si>
  <si>
    <t>94/4</t>
  </si>
  <si>
    <t>Lubicz Dolny</t>
  </si>
  <si>
    <t>Starostwo Powiatowe</t>
  </si>
  <si>
    <t>20/22</t>
  </si>
  <si>
    <t>1/2</t>
  </si>
  <si>
    <t>101/5</t>
  </si>
  <si>
    <t>101/6</t>
  </si>
  <si>
    <t>Wykaz  gruntów - Powiat Toruński</t>
  </si>
  <si>
    <t>GP.7430-64/06-07z dnia 7-04-2006</t>
  </si>
  <si>
    <t>WRR/DT,77240-47/06 z dnia 21-04-2006</t>
  </si>
  <si>
    <t>WRR/DT,77240-56/06 z dnia 21-04-2006</t>
  </si>
  <si>
    <t>WRR/DT,77240-80/06 z dia 19-06-2006</t>
  </si>
  <si>
    <t>WRR/DT,77240-55/06 z dnia 19-04-2006</t>
  </si>
  <si>
    <t>WRR/DT,77240-110/06 z dnia 13-09-2006</t>
  </si>
  <si>
    <t>WRR/DT,77240-72/06 z dnia 02-06-2006</t>
  </si>
  <si>
    <t>WRR/DT,77240-79/06 z dnia 23-06-2006</t>
  </si>
  <si>
    <t>WRR/DT,77240-129/06 z dnia 03-11-2006</t>
  </si>
  <si>
    <t>WRR/DT,77240-57/06 z dnia 19-04-2006</t>
  </si>
  <si>
    <t>WRR/DT,77240-172/06 z dnia 11-01-2007</t>
  </si>
  <si>
    <t>WRR/DT,77240-83/06 z dnia 21-06-2006</t>
  </si>
  <si>
    <t>WRR/DT,77240-170/06 z dnia 11-01-2007</t>
  </si>
  <si>
    <t>WRR/DT,77240-171/06 z dnia 16-01-2007</t>
  </si>
  <si>
    <t>WRR/DT,77240-82/06 z dnia 24-06-2007</t>
  </si>
  <si>
    <t>GKM 7430/13/04 z dnia 30-09-2004</t>
  </si>
  <si>
    <t>GKM 7430/8/05 z dnia 02-08-2005</t>
  </si>
  <si>
    <t>WRR/DT,77240-84/06 z 19-06-2006</t>
  </si>
  <si>
    <t>Starostwo Powiatowe w Toruniu - grunty pod drogi powiatowe</t>
  </si>
  <si>
    <t>Wartość wg stanu na dzień 30.09.2007 brutto</t>
  </si>
  <si>
    <t>Wartość wg stanu na dzień 30.09.2007  netto</t>
  </si>
  <si>
    <t>Realizacja inwestycji i zakupów inwestycyjnych wpływających na zmianę wartości majątku w 2007r.</t>
  </si>
  <si>
    <t>Grupa 0 grunty - Toruń</t>
  </si>
  <si>
    <t>Grupa 0 grunty - Powiat</t>
  </si>
  <si>
    <t>dochody z majątku</t>
  </si>
  <si>
    <t xml:space="preserve">dochody z majątku </t>
  </si>
  <si>
    <t>Przewidywane. dochody z majątku  powiatu w 2008r.</t>
  </si>
  <si>
    <t xml:space="preserve">WARTOŚĆ  MAJĄTKU  POWIATU  W  UKŁADZIE  PORÓWNAWCZYM,   DOCHODY  Z  MIENIA  POWIATU </t>
  </si>
  <si>
    <t>POWIATOWY ZARZĄD DRÓG W TORUNIU</t>
  </si>
  <si>
    <t>Toruń ul. Polna 113a</t>
  </si>
  <si>
    <t>658/5</t>
  </si>
  <si>
    <t>658/10</t>
  </si>
  <si>
    <t>658/8</t>
  </si>
  <si>
    <t>1/4</t>
  </si>
  <si>
    <t>brak decyzji Wojewody</t>
  </si>
  <si>
    <t>147/108</t>
  </si>
  <si>
    <t>PINB</t>
  </si>
  <si>
    <t>zakup sprzętu informatycznego oraz instrumentów muzycznych w ramach pomocy dydaktycznych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</si>
  <si>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zakup sprzętu komputerowego,  2) docieplenie budynku ze środków PFOŚ, 3) zwiększenie wartości budynku o założenie instalacji sygnalizacji pożarowej -  (dofinansowanie z dotacji Wojewody), 4) docieplenie budynku ze środków PFOŚ,  5) likwidacja zużytego sprzętu</t>
  </si>
  <si>
    <r>
      <t>Zwiększenia:</t>
    </r>
    <r>
      <rPr>
        <sz val="10"/>
        <rFont val="Times New Roman"/>
        <family val="1"/>
      </rPr>
      <t xml:space="preserve">1) zmiana wartości wskutek dokonania wyceny gruntów, przyjęcie na stan gruntu pod drogi powiatowe,  2) zakup samochodu osobowego (współfinansowane ze środków PFOŚ), 3) zakup sprzętu informatycznego  ze środków PFGZGiK , 4) zakup wyposażenia ze środków inwestycyjnych i bieżących budżetu , 5) zakup wyposażenia z dotacji na wydatki Komisji Poborowych , 6) zakup wyposażenia oraz oprogramowania w ramach realizacji programu ZPORR,  7) nieodpłatne przejęcie  zestawu komputerowego z Fundacji Współpracy i Wojwództwa Kujawsko Pomorskiego. 8) montaż ścianek przeciwpożarowych ze środków inwestycyjnych w budynku przy ul. Szosa Chełmińska        </t>
    </r>
    <r>
      <rPr>
        <u val="single"/>
        <sz val="10"/>
        <rFont val="Times New Roman"/>
        <family val="1"/>
      </rPr>
      <t xml:space="preserve">                                                              </t>
    </r>
    <r>
      <rPr>
        <b/>
        <u val="single"/>
        <sz val="10"/>
        <rFont val="Times New Roman"/>
        <family val="1"/>
      </rPr>
      <t>Zmniejszenia: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1) Nieodpłatne przekazanie zestawu komputerowego dla PZD , Szkoły Muzycznej w Chełmży, Zespołu Szkół Specjalnych w Chełmży , 2) sprzedaż samochodu, likwidacja zużytego sprzętu informatycznego i wyposażenia</t>
    </r>
  </si>
  <si>
    <r>
      <t>Zwiększenia</t>
    </r>
    <r>
      <rPr>
        <sz val="10"/>
        <rFont val="Times New Roman"/>
        <family val="1"/>
      </rPr>
      <t xml:space="preserve">:  1. Przyjęcie nieodpłatnie otrzymanego zestawu komputerowego finansowanego ze środków PHARE. 2. Zakup ze środków własnych zestawu komputerowego, 2 fotelików samochodowych, podstawek samochodowych, urządzeń technicznych i wyposażenia biurowego                                                    </t>
    </r>
    <r>
      <rPr>
        <u val="single"/>
        <sz val="10"/>
        <rFont val="Times New Roman"/>
        <family val="1"/>
      </rPr>
      <t>Zmniejszenia</t>
    </r>
    <r>
      <rPr>
        <sz val="10"/>
        <rFont val="Times New Roman"/>
        <family val="1"/>
      </rPr>
      <t xml:space="preserve">:  1. Nieodpłatne przekazanie mebli biurowych do "Caritas" Toruń </t>
    </r>
  </si>
  <si>
    <t>zakup wyposażenia i licencji ze środków na wydatki bieżące</t>
  </si>
  <si>
    <t>Wartość wg stanu na dzień 30-09-2006 brutto</t>
  </si>
  <si>
    <t>Wartość wg stanu na dzień 30-09-2006 netto</t>
  </si>
  <si>
    <t>Data i nr decyzji komunalizacyjnej</t>
  </si>
  <si>
    <t>w  tym:</t>
  </si>
  <si>
    <t>w tym :</t>
  </si>
  <si>
    <t>Akt  notarialny  Rep.A nr  1915/2007</t>
  </si>
  <si>
    <t>GKN.1II.OT.77 23-1-4-1/1/01 z 23-04-2000, z tego :</t>
  </si>
  <si>
    <t>z   tego :</t>
  </si>
  <si>
    <t>GKN.III.OT.7723-1-4-1/3/00 z dnia 28.09.2000:</t>
  </si>
  <si>
    <t>GKN-HI-7723-1-4-1/4/00 z dnia 11 03.2000 r. wieczyste użytkowanie gruntów</t>
  </si>
  <si>
    <t>Toruń ul. Nad Strugą 2</t>
  </si>
  <si>
    <t>Akt not     Rep. 1800/2000 - użytkowanie wieczyste</t>
  </si>
  <si>
    <t>trwają  prace  w  sprawie  przejęcia  na własność przez Powiat Toruński</t>
  </si>
  <si>
    <t>Zmiana wartości brutto  od ostatniej informacji</t>
  </si>
  <si>
    <t>sprzedaż  budynku z gruntem znajdujący się przy ulicy Dworcowej 16 w Chełmży</t>
  </si>
  <si>
    <t>zakup  wyposażenia biur oraz sal lekcyjnych z bieżących środków</t>
  </si>
  <si>
    <t>zakup-program komputerowy dla celów dydaktycznych</t>
  </si>
  <si>
    <t>zakup- atlasy w ramach pomocy dydaktycznych, wyposażenie klasopracowni komputerowych ze środków Unii Europejskiej oraz sprzęt informatyczny z oprogramowaniem  dla potrzeb administracyjnych</t>
  </si>
  <si>
    <r>
      <t>Zwiększenia</t>
    </r>
    <r>
      <rPr>
        <sz val="10"/>
        <rFont val="Times New Roman"/>
        <family val="1"/>
      </rPr>
      <t xml:space="preserve">: 1) założenie instalacji sygnalizacji pożarowej , 2) remont dachu (środki PFOŚ), 3) przystosowanie poziomych ciągów komunikacyjnych, (PFRON ), 4) adaptacja pomieszczeń pralni oraz wyposażenie stanowiska pracy dla praczki ( środki PFRON) 5) adaptacja budynków niemieszkalnych na garaże, 6) zakup  zestawów komputerowych i wyposażenia.        </t>
    </r>
    <r>
      <rPr>
        <b/>
        <u val="single"/>
        <sz val="10"/>
        <rFont val="Times New Roman"/>
        <family val="1"/>
      </rPr>
      <t>Zmniejszenia</t>
    </r>
    <r>
      <rPr>
        <sz val="10"/>
        <rFont val="Times New Roman"/>
        <family val="1"/>
      </rPr>
      <t>: 1) likwidacja zużytego sprzętu komputerowego i pozostałego wyposażenia</t>
    </r>
  </si>
  <si>
    <r>
      <t>Zwiększenia:</t>
    </r>
    <r>
      <rPr>
        <sz val="10"/>
        <rFont val="Times New Roman"/>
        <family val="1"/>
      </rPr>
      <t xml:space="preserve"> zakup samochodu (dotacja ze środków PFRON), budowa garaży , przebudowa środowiskowego domu samopomocy : tereny zielone, ogrodzenie, oczyszczalnia ścieków (przy współudziale ze środków PFOŚ), założenie instalacji sygnalizacji pożarowej ( współfinansowane z dotacji Wojewody), zakup sprzętu ogrodniczego ze środków PFOŚ oraz zakup wyposażenia ze środków budżetowych. Zlikwidowano przedmioty zniszczone w pożarze .</t>
    </r>
  </si>
  <si>
    <t>zakup testerów  do terapii oraz pomoce dydaktyczne</t>
  </si>
  <si>
    <t xml:space="preserve">zakup sprzętu informatycznego, meble biurowe, sprzęt geodezyjny </t>
  </si>
  <si>
    <r>
      <t>Zwiększenia: 1)</t>
    </r>
    <r>
      <rPr>
        <sz val="10"/>
        <rFont val="Times New Roman"/>
        <family val="1"/>
      </rPr>
      <t xml:space="preserve"> budowa kotłowni olejowej (PFOŚ), 2) instalacja sygnalizacji pożarowej, 3) zakup autobusu (PFRON), 4) zakup wyposażenia do tworzonego Środowiskowego Domu Samopomocy, 5) zakup wyposażenia z bieżących środków,  6) zmiana wartości gruntów wskutek aktualizacji wyceny .    </t>
    </r>
    <r>
      <rPr>
        <u val="single"/>
        <sz val="10"/>
        <rFont val="Times New Roman"/>
        <family val="1"/>
      </rPr>
      <t>Zmniejszenia:</t>
    </r>
    <r>
      <rPr>
        <sz val="10"/>
        <rFont val="Times New Roman"/>
        <family val="1"/>
      </rPr>
      <t xml:space="preserve"> 1) likwidacja zużytego sprzętu  2) sprzedaż lokali, budynków i gruntów pod budynkami.</t>
    </r>
  </si>
  <si>
    <r>
      <t>Zwiększenia:</t>
    </r>
    <r>
      <rPr>
        <sz val="10"/>
        <rFont val="Times New Roman"/>
        <family val="1"/>
      </rPr>
      <t xml:space="preserve"> 1) modernizacja i przebudowa dróg współfinansowane ze środków Europejskiego Funduszu  Rozwoju Regionalnego, budżetu państwa i własnych środków inwestycyjnych 2) przejęcie od GDDKiA budynku przy ul. Polnej w Toruniu ,  3)zakup głowicy do pogłębiania rowów ze środków PFOŚiGW  4) zakup rozdrabniacza do gałęzi, ubijaka oraz wiertnicy, pilarki spalinowej -   5) zakup kserokopiarki 6) zakup pozostałego sprzętu ze środków na wydatki bieżące  5) nieodpłatne otrzymanie zestawu komputerowego ze Starostwa Powiatowego  6) W trakcie przejmowania jest grunt, który do  dnia  składania   informacji nie został przekazany decyzją Wojewody Kujawsko-Pomorskiego.    </t>
    </r>
    <r>
      <rPr>
        <b/>
        <u val="single"/>
        <sz val="10"/>
        <rFont val="Times New Roman"/>
        <family val="1"/>
      </rPr>
      <t>Zmniejszenia -</t>
    </r>
    <r>
      <rPr>
        <sz val="10"/>
        <rFont val="Times New Roman"/>
        <family val="1"/>
      </rPr>
      <t>kradzież rozdrabniacz</t>
    </r>
    <r>
      <rPr>
        <b/>
        <sz val="10"/>
        <rFont val="Times New Roman"/>
        <family val="1"/>
      </rPr>
      <t>a</t>
    </r>
    <r>
      <rPr>
        <b/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do gałęzi </t>
    </r>
  </si>
  <si>
    <r>
      <t xml:space="preserve">Zwiększenia: </t>
    </r>
    <r>
      <rPr>
        <sz val="10"/>
        <rFont val="Times New Roman"/>
        <family val="1"/>
      </rPr>
      <t>1) termoizolacja budynku, 2) zakup wyposażenia  ze środków bieżących budżetu</t>
    </r>
    <r>
      <rPr>
        <u val="single"/>
        <sz val="10"/>
        <rFont val="Times New Roman"/>
        <family val="1"/>
      </rPr>
      <t xml:space="preserve"> ,  Zmniejszenia: </t>
    </r>
    <r>
      <rPr>
        <sz val="10"/>
        <rFont val="Times New Roman"/>
        <family val="1"/>
      </rPr>
      <t>likwidacja zużytego sprzętu,</t>
    </r>
  </si>
  <si>
    <t>Powiatowy Inspektorat nadzoru budowlanego w Toruniu</t>
  </si>
  <si>
    <r>
      <t>Zwiększenia</t>
    </r>
    <r>
      <rPr>
        <sz val="9"/>
        <rFont val="Times New Roman"/>
        <family val="1"/>
      </rPr>
      <t xml:space="preserve">: 1) Środki z EFS - sprzęt technodydaktyczny, komputery i licencje na oprogramowanie, 2)  środki Gospodarstwa Pomocniczego - urządzenia techniczne i narzędzia, 3) dochody własne - wyposażenie kuchni i internatu, 4) środki budżetowe - wyposażenie internatu, sal lekcyjnych 5) zakup samochodu ze środków gospodarstwa pomocniczego, 6) adaptacja pomieszczeń w budynku głównym, 7) wyposażenie klasopracowni, 8) termoizolacja budynku szkoły ze środków PFOŚ  </t>
    </r>
    <r>
      <rPr>
        <u val="single"/>
        <sz val="9"/>
        <rFont val="Times New Roman"/>
        <family val="1"/>
      </rPr>
      <t xml:space="preserve"> Zmniejszenia</t>
    </r>
    <r>
      <rPr>
        <sz val="9"/>
        <rFont val="Times New Roman"/>
        <family val="1"/>
      </rPr>
      <t>:  likwidacja sprzętu komputerowego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</si>
</sst>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"/>
    <numFmt numFmtId="166" formatCode="0.000"/>
    <numFmt numFmtId="167" formatCode="0.000000"/>
    <numFmt numFmtId="168" formatCode="0.0000000"/>
    <numFmt numFmtId="169" formatCode="0.00000000"/>
    <numFmt numFmtId="170" formatCode="0.00000"/>
    <numFmt numFmtId="171" formatCode="0.0000"/>
    <numFmt numFmtId="172" formatCode="#,##0.000"/>
    <numFmt numFmtId="173" formatCode="#,##0.00000"/>
    <numFmt numFmtId="174" formatCode="#,##0.0"/>
    <numFmt numFmtId="175" formatCode="#,##0.000000"/>
  </numFmts>
  <fonts count="3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.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1"/>
      <name val="Arial"/>
      <family val="2"/>
    </font>
    <font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9"/>
      <color indexed="48"/>
      <name val="Times New Roman"/>
      <family val="1"/>
    </font>
    <font>
      <b/>
      <u val="single"/>
      <sz val="10"/>
      <name val="Times New Roman"/>
      <family val="1"/>
    </font>
    <font>
      <u val="single"/>
      <sz val="9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0" fontId="3" fillId="0" borderId="3" xfId="0" applyNumberFormat="1" applyFont="1" applyFill="1" applyBorder="1" applyAlignment="1" applyProtection="1">
      <alignment vertical="top" wrapText="1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/>
    </xf>
    <xf numFmtId="0" fontId="12" fillId="0" borderId="6" xfId="0" applyFont="1" applyBorder="1" applyAlignment="1">
      <alignment wrapText="1"/>
    </xf>
    <xf numFmtId="3" fontId="15" fillId="0" borderId="6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0" fontId="12" fillId="0" borderId="3" xfId="0" applyFont="1" applyBorder="1" applyAlignment="1">
      <alignment wrapText="1"/>
    </xf>
    <xf numFmtId="3" fontId="12" fillId="0" borderId="3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2" xfId="0" applyFont="1" applyBorder="1" applyAlignment="1">
      <alignment wrapText="1"/>
    </xf>
    <xf numFmtId="3" fontId="15" fillId="0" borderId="2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0" fontId="15" fillId="0" borderId="5" xfId="0" applyFont="1" applyBorder="1" applyAlignment="1">
      <alignment/>
    </xf>
    <xf numFmtId="0" fontId="15" fillId="0" borderId="6" xfId="0" applyFont="1" applyBorder="1" applyAlignment="1">
      <alignment horizontal="right" wrapText="1"/>
    </xf>
    <xf numFmtId="3" fontId="12" fillId="0" borderId="7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5" fillId="0" borderId="8" xfId="0" applyNumberFormat="1" applyFont="1" applyBorder="1" applyAlignment="1">
      <alignment/>
    </xf>
    <xf numFmtId="0" fontId="15" fillId="0" borderId="14" xfId="0" applyFont="1" applyBorder="1" applyAlignment="1">
      <alignment/>
    </xf>
    <xf numFmtId="3" fontId="15" fillId="0" borderId="15" xfId="0" applyNumberFormat="1" applyFont="1" applyBorder="1" applyAlignment="1">
      <alignment/>
    </xf>
    <xf numFmtId="0" fontId="15" fillId="0" borderId="15" xfId="0" applyFont="1" applyBorder="1" applyAlignment="1">
      <alignment horizontal="left" vertical="center" wrapText="1"/>
    </xf>
    <xf numFmtId="3" fontId="12" fillId="0" borderId="16" xfId="0" applyNumberFormat="1" applyFont="1" applyBorder="1" applyAlignment="1">
      <alignment/>
    </xf>
    <xf numFmtId="0" fontId="12" fillId="0" borderId="17" xfId="0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0" fontId="15" fillId="0" borderId="2" xfId="0" applyFont="1" applyBorder="1" applyAlignment="1">
      <alignment wrapText="1"/>
    </xf>
    <xf numFmtId="0" fontId="15" fillId="0" borderId="17" xfId="0" applyFont="1" applyBorder="1" applyAlignment="1">
      <alignment horizontal="left"/>
    </xf>
    <xf numFmtId="0" fontId="12" fillId="0" borderId="0" xfId="0" applyFont="1" applyAlignment="1">
      <alignment wrapText="1"/>
    </xf>
    <xf numFmtId="4" fontId="12" fillId="0" borderId="0" xfId="0" applyNumberFormat="1" applyFont="1" applyAlignment="1">
      <alignment/>
    </xf>
    <xf numFmtId="0" fontId="17" fillId="0" borderId="7" xfId="0" applyFont="1" applyBorder="1" applyAlignment="1">
      <alignment horizontal="center" vertical="center" wrapText="1"/>
    </xf>
    <xf numFmtId="3" fontId="12" fillId="0" borderId="20" xfId="0" applyNumberFormat="1" applyFont="1" applyBorder="1" applyAlignment="1">
      <alignment/>
    </xf>
    <xf numFmtId="3" fontId="15" fillId="0" borderId="7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0" fontId="16" fillId="0" borderId="6" xfId="0" applyFont="1" applyBorder="1" applyAlignment="1">
      <alignment horizontal="left" wrapText="1"/>
    </xf>
    <xf numFmtId="0" fontId="15" fillId="0" borderId="6" xfId="0" applyFont="1" applyBorder="1" applyAlignment="1">
      <alignment/>
    </xf>
    <xf numFmtId="0" fontId="1" fillId="0" borderId="5" xfId="0" applyFont="1" applyFill="1" applyBorder="1" applyAlignment="1">
      <alignment vertical="top" wrapText="1"/>
    </xf>
    <xf numFmtId="0" fontId="5" fillId="0" borderId="0" xfId="0" applyNumberFormat="1" applyFont="1" applyFill="1" applyBorder="1" applyAlignment="1" applyProtection="1">
      <alignment vertical="top"/>
      <protection/>
    </xf>
    <xf numFmtId="0" fontId="1" fillId="0" borderId="11" xfId="0" applyFont="1" applyFill="1" applyBorder="1" applyAlignment="1">
      <alignment vertical="top" wrapText="1"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3" fillId="0" borderId="23" xfId="0" applyNumberFormat="1" applyFont="1" applyFill="1" applyBorder="1" applyAlignment="1" applyProtection="1">
      <alignment vertical="top" wrapText="1"/>
      <protection/>
    </xf>
    <xf numFmtId="0" fontId="3" fillId="0" borderId="4" xfId="0" applyNumberFormat="1" applyFont="1" applyFill="1" applyBorder="1" applyAlignment="1" applyProtection="1">
      <alignment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8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4" fontId="12" fillId="0" borderId="1" xfId="0" applyNumberFormat="1" applyFont="1" applyBorder="1" applyAlignment="1">
      <alignment/>
    </xf>
    <xf numFmtId="4" fontId="15" fillId="0" borderId="1" xfId="0" applyNumberFormat="1" applyFont="1" applyBorder="1" applyAlignment="1">
      <alignment/>
    </xf>
    <xf numFmtId="4" fontId="12" fillId="0" borderId="26" xfId="0" applyNumberFormat="1" applyFont="1" applyBorder="1" applyAlignment="1">
      <alignment/>
    </xf>
    <xf numFmtId="4" fontId="12" fillId="0" borderId="18" xfId="0" applyNumberFormat="1" applyFont="1" applyBorder="1" applyAlignment="1">
      <alignment/>
    </xf>
    <xf numFmtId="0" fontId="12" fillId="0" borderId="5" xfId="0" applyFont="1" applyBorder="1" applyAlignment="1">
      <alignment/>
    </xf>
    <xf numFmtId="3" fontId="12" fillId="0" borderId="6" xfId="0" applyNumberFormat="1" applyFont="1" applyFill="1" applyBorder="1" applyAlignment="1">
      <alignment/>
    </xf>
    <xf numFmtId="4" fontId="12" fillId="0" borderId="16" xfId="0" applyNumberFormat="1" applyFont="1" applyBorder="1" applyAlignment="1">
      <alignment/>
    </xf>
    <xf numFmtId="0" fontId="12" fillId="0" borderId="14" xfId="0" applyFont="1" applyBorder="1" applyAlignment="1">
      <alignment/>
    </xf>
    <xf numFmtId="3" fontId="12" fillId="0" borderId="27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3" fontId="12" fillId="0" borderId="26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4" fontId="20" fillId="0" borderId="13" xfId="0" applyNumberFormat="1" applyFont="1" applyBorder="1" applyAlignment="1">
      <alignment horizontal="left" vertical="center" wrapText="1"/>
    </xf>
    <xf numFmtId="4" fontId="20" fillId="0" borderId="8" xfId="0" applyNumberFormat="1" applyFont="1" applyBorder="1" applyAlignment="1">
      <alignment horizontal="left" vertical="center" wrapText="1"/>
    </xf>
    <xf numFmtId="0" fontId="16" fillId="0" borderId="26" xfId="0" applyFont="1" applyBorder="1" applyAlignment="1">
      <alignment wrapText="1"/>
    </xf>
    <xf numFmtId="4" fontId="12" fillId="0" borderId="13" xfId="0" applyNumberFormat="1" applyFont="1" applyBorder="1" applyAlignment="1">
      <alignment horizontal="left" vertical="center" wrapText="1"/>
    </xf>
    <xf numFmtId="0" fontId="12" fillId="0" borderId="7" xfId="0" applyFont="1" applyBorder="1" applyAlignment="1">
      <alignment wrapText="1"/>
    </xf>
    <xf numFmtId="3" fontId="15" fillId="0" borderId="26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2" fillId="0" borderId="16" xfId="0" applyNumberFormat="1" applyFont="1" applyBorder="1" applyAlignment="1">
      <alignment wrapText="1"/>
    </xf>
    <xf numFmtId="0" fontId="15" fillId="0" borderId="17" xfId="0" applyFont="1" applyBorder="1" applyAlignment="1">
      <alignment horizontal="left" vertical="center" wrapText="1"/>
    </xf>
    <xf numFmtId="3" fontId="15" fillId="0" borderId="29" xfId="0" applyNumberFormat="1" applyFont="1" applyBorder="1" applyAlignment="1">
      <alignment/>
    </xf>
    <xf numFmtId="3" fontId="15" fillId="0" borderId="6" xfId="0" applyNumberFormat="1" applyFont="1" applyBorder="1" applyAlignment="1">
      <alignment/>
    </xf>
    <xf numFmtId="3" fontId="15" fillId="0" borderId="7" xfId="0" applyNumberFormat="1" applyFont="1" applyBorder="1" applyAlignment="1">
      <alignment/>
    </xf>
    <xf numFmtId="3" fontId="15" fillId="0" borderId="8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12" fillId="0" borderId="8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2" xfId="0" applyFont="1" applyBorder="1" applyAlignment="1">
      <alignment wrapText="1"/>
    </xf>
    <xf numFmtId="3" fontId="31" fillId="0" borderId="12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9" fillId="0" borderId="17" xfId="0" applyFont="1" applyBorder="1" applyAlignment="1">
      <alignment horizontal="left"/>
    </xf>
    <xf numFmtId="0" fontId="16" fillId="0" borderId="6" xfId="0" applyFont="1" applyBorder="1" applyAlignment="1">
      <alignment wrapText="1"/>
    </xf>
    <xf numFmtId="3" fontId="15" fillId="0" borderId="6" xfId="0" applyNumberFormat="1" applyFont="1" applyBorder="1" applyAlignment="1">
      <alignment/>
    </xf>
    <xf numFmtId="3" fontId="12" fillId="0" borderId="6" xfId="0" applyNumberFormat="1" applyFont="1" applyBorder="1" applyAlignment="1">
      <alignment horizontal="right"/>
    </xf>
    <xf numFmtId="0" fontId="12" fillId="0" borderId="17" xfId="0" applyFont="1" applyBorder="1" applyAlignment="1">
      <alignment vertical="center" wrapText="1"/>
    </xf>
    <xf numFmtId="3" fontId="15" fillId="0" borderId="31" xfId="0" applyNumberFormat="1" applyFont="1" applyBorder="1" applyAlignment="1">
      <alignment/>
    </xf>
    <xf numFmtId="3" fontId="15" fillId="0" borderId="27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4" fontId="12" fillId="0" borderId="8" xfId="0" applyNumberFormat="1" applyFont="1" applyBorder="1" applyAlignment="1">
      <alignment horizontal="left" vertical="center" wrapText="1"/>
    </xf>
    <xf numFmtId="3" fontId="12" fillId="0" borderId="22" xfId="0" applyNumberFormat="1" applyFont="1" applyBorder="1" applyAlignment="1">
      <alignment wrapText="1"/>
    </xf>
    <xf numFmtId="0" fontId="16" fillId="0" borderId="9" xfId="0" applyFont="1" applyBorder="1" applyAlignment="1">
      <alignment/>
    </xf>
    <xf numFmtId="3" fontId="32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3" fontId="32" fillId="0" borderId="1" xfId="0" applyNumberFormat="1" applyFont="1" applyBorder="1" applyAlignment="1">
      <alignment vertical="top" wrapText="1"/>
    </xf>
    <xf numFmtId="3" fontId="32" fillId="0" borderId="18" xfId="0" applyNumberFormat="1" applyFont="1" applyBorder="1" applyAlignment="1">
      <alignment/>
    </xf>
    <xf numFmtId="0" fontId="16" fillId="0" borderId="5" xfId="0" applyFont="1" applyBorder="1" applyAlignment="1">
      <alignment/>
    </xf>
    <xf numFmtId="3" fontId="32" fillId="0" borderId="6" xfId="0" applyNumberFormat="1" applyFont="1" applyBorder="1" applyAlignment="1">
      <alignment/>
    </xf>
    <xf numFmtId="3" fontId="16" fillId="0" borderId="6" xfId="0" applyNumberFormat="1" applyFont="1" applyBorder="1" applyAlignment="1">
      <alignment/>
    </xf>
    <xf numFmtId="3" fontId="32" fillId="0" borderId="6" xfId="0" applyNumberFormat="1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3" fillId="0" borderId="9" xfId="0" applyNumberFormat="1" applyFont="1" applyFill="1" applyBorder="1" applyAlignment="1" applyProtection="1">
      <alignment vertical="top" wrapText="1"/>
      <protection/>
    </xf>
    <xf numFmtId="0" fontId="3" fillId="0" borderId="1" xfId="0" applyNumberFormat="1" applyFont="1" applyFill="1" applyBorder="1" applyAlignment="1" applyProtection="1">
      <alignment vertical="top" wrapText="1"/>
      <protection/>
    </xf>
    <xf numFmtId="0" fontId="3" fillId="0" borderId="24" xfId="0" applyNumberFormat="1" applyFont="1" applyFill="1" applyBorder="1" applyAlignment="1" applyProtection="1">
      <alignment vertical="top" wrapText="1"/>
      <protection/>
    </xf>
    <xf numFmtId="3" fontId="15" fillId="0" borderId="0" xfId="0" applyNumberFormat="1" applyFont="1" applyBorder="1" applyAlignment="1">
      <alignment wrapText="1"/>
    </xf>
    <xf numFmtId="0" fontId="12" fillId="0" borderId="13" xfId="0" applyFont="1" applyBorder="1" applyAlignment="1">
      <alignment horizontal="left" vertical="center" wrapText="1"/>
    </xf>
    <xf numFmtId="0" fontId="3" fillId="0" borderId="6" xfId="0" applyNumberFormat="1" applyFont="1" applyFill="1" applyBorder="1" applyAlignment="1" applyProtection="1">
      <alignment/>
      <protection/>
    </xf>
    <xf numFmtId="3" fontId="33" fillId="0" borderId="6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2" xfId="0" applyFont="1" applyBorder="1" applyAlignment="1">
      <alignment wrapText="1"/>
    </xf>
    <xf numFmtId="49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49" fontId="4" fillId="0" borderId="32" xfId="0" applyNumberFormat="1" applyFont="1" applyFill="1" applyBorder="1" applyAlignment="1" applyProtection="1">
      <alignment horizontal="right" vertical="center" wrapText="1"/>
      <protection/>
    </xf>
    <xf numFmtId="49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1" xfId="0" applyNumberFormat="1" applyFont="1" applyFill="1" applyBorder="1" applyAlignment="1" applyProtection="1">
      <alignment horizontal="right" vertical="center" wrapText="1"/>
      <protection/>
    </xf>
    <xf numFmtId="3" fontId="3" fillId="0" borderId="1" xfId="0" applyNumberFormat="1" applyFont="1" applyFill="1" applyBorder="1" applyAlignment="1" applyProtection="1">
      <alignment horizontal="right" vertical="center" wrapText="1"/>
      <protection/>
    </xf>
    <xf numFmtId="3" fontId="3" fillId="0" borderId="18" xfId="0" applyNumberFormat="1" applyFont="1" applyFill="1" applyBorder="1" applyAlignment="1" applyProtection="1">
      <alignment horizontal="right" vertical="center" wrapText="1"/>
      <protection/>
    </xf>
    <xf numFmtId="49" fontId="3" fillId="0" borderId="4" xfId="0" applyNumberFormat="1" applyFont="1" applyFill="1" applyBorder="1" applyAlignment="1" applyProtection="1">
      <alignment horizontal="right" vertical="center" wrapText="1"/>
      <protection/>
    </xf>
    <xf numFmtId="3" fontId="3" fillId="0" borderId="4" xfId="0" applyNumberFormat="1" applyFont="1" applyFill="1" applyBorder="1" applyAlignment="1" applyProtection="1">
      <alignment horizontal="right" vertical="center" wrapText="1"/>
      <protection/>
    </xf>
    <xf numFmtId="3" fontId="3" fillId="0" borderId="33" xfId="0" applyNumberFormat="1" applyFont="1" applyFill="1" applyBorder="1" applyAlignment="1" applyProtection="1">
      <alignment horizontal="right" vertical="center"/>
      <protection/>
    </xf>
    <xf numFmtId="49" fontId="3" fillId="0" borderId="23" xfId="0" applyNumberFormat="1" applyFont="1" applyFill="1" applyBorder="1" applyAlignment="1" applyProtection="1">
      <alignment horizontal="right" vertical="center" wrapText="1"/>
      <protection/>
    </xf>
    <xf numFmtId="3" fontId="3" fillId="0" borderId="23" xfId="0" applyNumberFormat="1" applyFont="1" applyFill="1" applyBorder="1" applyAlignment="1" applyProtection="1">
      <alignment horizontal="right" vertical="center" wrapText="1"/>
      <protection/>
    </xf>
    <xf numFmtId="3" fontId="3" fillId="0" borderId="34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right" vertical="center" wrapText="1"/>
      <protection/>
    </xf>
    <xf numFmtId="3" fontId="3" fillId="0" borderId="24" xfId="0" applyNumberFormat="1" applyFont="1" applyFill="1" applyBorder="1" applyAlignment="1" applyProtection="1">
      <alignment horizontal="right" vertical="center" wrapText="1"/>
      <protection/>
    </xf>
    <xf numFmtId="3" fontId="3" fillId="0" borderId="35" xfId="0" applyNumberFormat="1" applyFont="1" applyFill="1" applyBorder="1" applyAlignment="1" applyProtection="1">
      <alignment horizontal="right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49" fontId="3" fillId="0" borderId="2" xfId="0" applyNumberFormat="1" applyFont="1" applyFill="1" applyBorder="1" applyAlignment="1" applyProtection="1">
      <alignment horizontal="right" vertical="center" wrapText="1"/>
      <protection/>
    </xf>
    <xf numFmtId="3" fontId="3" fillId="0" borderId="2" xfId="0" applyNumberFormat="1" applyFont="1" applyFill="1" applyBorder="1" applyAlignment="1" applyProtection="1">
      <alignment horizontal="right" vertical="center" wrapText="1"/>
      <protection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horizontal="right" vertical="center" wrapText="1"/>
      <protection/>
    </xf>
    <xf numFmtId="3" fontId="3" fillId="0" borderId="25" xfId="0" applyNumberFormat="1" applyFont="1" applyFill="1" applyBorder="1" applyAlignment="1" applyProtection="1">
      <alignment horizontal="right" vertical="center" wrapText="1"/>
      <protection/>
    </xf>
    <xf numFmtId="3" fontId="3" fillId="0" borderId="36" xfId="0" applyNumberFormat="1" applyFont="1" applyFill="1" applyBorder="1" applyAlignment="1" applyProtection="1">
      <alignment horizontal="right" vertical="center"/>
      <protection/>
    </xf>
    <xf numFmtId="49" fontId="3" fillId="0" borderId="37" xfId="0" applyNumberFormat="1" applyFont="1" applyFill="1" applyBorder="1" applyAlignment="1" applyProtection="1">
      <alignment horizontal="right" vertical="top"/>
      <protection/>
    </xf>
    <xf numFmtId="3" fontId="3" fillId="0" borderId="37" xfId="0" applyNumberFormat="1" applyFont="1" applyFill="1" applyBorder="1" applyAlignment="1" applyProtection="1">
      <alignment horizontal="right" vertical="top"/>
      <protection/>
    </xf>
    <xf numFmtId="3" fontId="3" fillId="0" borderId="38" xfId="0" applyNumberFormat="1" applyFont="1" applyFill="1" applyBorder="1" applyAlignment="1" applyProtection="1">
      <alignment horizontal="right" vertical="top"/>
      <protection/>
    </xf>
    <xf numFmtId="49" fontId="3" fillId="0" borderId="4" xfId="0" applyNumberFormat="1" applyFont="1" applyFill="1" applyBorder="1" applyAlignment="1" applyProtection="1">
      <alignment horizontal="right" vertical="top"/>
      <protection/>
    </xf>
    <xf numFmtId="3" fontId="3" fillId="0" borderId="4" xfId="0" applyNumberFormat="1" applyFont="1" applyFill="1" applyBorder="1" applyAlignment="1" applyProtection="1">
      <alignment horizontal="right" vertical="top"/>
      <protection/>
    </xf>
    <xf numFmtId="49" fontId="3" fillId="0" borderId="24" xfId="0" applyNumberFormat="1" applyFont="1" applyFill="1" applyBorder="1" applyAlignment="1" applyProtection="1">
      <alignment horizontal="right" vertical="top"/>
      <protection/>
    </xf>
    <xf numFmtId="3" fontId="3" fillId="0" borderId="24" xfId="0" applyNumberFormat="1" applyFont="1" applyFill="1" applyBorder="1" applyAlignment="1" applyProtection="1">
      <alignment horizontal="right" vertical="top"/>
      <protection/>
    </xf>
    <xf numFmtId="49" fontId="3" fillId="0" borderId="1" xfId="0" applyNumberFormat="1" applyFont="1" applyFill="1" applyBorder="1" applyAlignment="1" applyProtection="1">
      <alignment horizontal="right" vertical="top"/>
      <protection/>
    </xf>
    <xf numFmtId="3" fontId="3" fillId="0" borderId="1" xfId="0" applyNumberFormat="1" applyFont="1" applyFill="1" applyBorder="1" applyAlignment="1" applyProtection="1">
      <alignment horizontal="right" vertical="top"/>
      <protection/>
    </xf>
    <xf numFmtId="3" fontId="3" fillId="0" borderId="18" xfId="0" applyNumberFormat="1" applyFont="1" applyFill="1" applyBorder="1" applyAlignment="1" applyProtection="1">
      <alignment horizontal="right" vertical="top"/>
      <protection/>
    </xf>
    <xf numFmtId="3" fontId="3" fillId="0" borderId="35" xfId="0" applyNumberFormat="1" applyFont="1" applyFill="1" applyBorder="1" applyAlignment="1" applyProtection="1">
      <alignment horizontal="right" vertical="top"/>
      <protection/>
    </xf>
    <xf numFmtId="49" fontId="3" fillId="0" borderId="6" xfId="0" applyNumberFormat="1" applyFont="1" applyFill="1" applyBorder="1" applyAlignment="1" applyProtection="1">
      <alignment horizontal="right" vertical="top"/>
      <protection/>
    </xf>
    <xf numFmtId="3" fontId="3" fillId="0" borderId="6" xfId="0" applyNumberFormat="1" applyFont="1" applyFill="1" applyBorder="1" applyAlignment="1" applyProtection="1">
      <alignment horizontal="right" vertical="top"/>
      <protection/>
    </xf>
    <xf numFmtId="3" fontId="3" fillId="0" borderId="16" xfId="0" applyNumberFormat="1" applyFont="1" applyFill="1" applyBorder="1" applyAlignment="1" applyProtection="1">
      <alignment horizontal="right" vertical="top"/>
      <protection/>
    </xf>
    <xf numFmtId="49" fontId="3" fillId="0" borderId="4" xfId="0" applyNumberFormat="1" applyFont="1" applyFill="1" applyBorder="1" applyAlignment="1" applyProtection="1">
      <alignment horizontal="right" vertical="top"/>
      <protection/>
    </xf>
    <xf numFmtId="3" fontId="3" fillId="0" borderId="33" xfId="0" applyNumberFormat="1" applyFont="1" applyFill="1" applyBorder="1" applyAlignment="1" applyProtection="1">
      <alignment horizontal="right" vertical="top"/>
      <protection/>
    </xf>
    <xf numFmtId="3" fontId="3" fillId="0" borderId="4" xfId="0" applyNumberFormat="1" applyFont="1" applyFill="1" applyBorder="1" applyAlignment="1" applyProtection="1">
      <alignment horizontal="right" vertical="top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right" vertical="top"/>
      <protection/>
    </xf>
    <xf numFmtId="3" fontId="3" fillId="0" borderId="4" xfId="0" applyNumberFormat="1" applyFont="1" applyFill="1" applyBorder="1" applyAlignment="1" applyProtection="1">
      <alignment horizontal="right" vertical="top"/>
      <protection/>
    </xf>
    <xf numFmtId="49" fontId="3" fillId="0" borderId="6" xfId="0" applyNumberFormat="1" applyFont="1" applyFill="1" applyBorder="1" applyAlignment="1" applyProtection="1">
      <alignment horizontal="right" vertical="top" wrapText="1"/>
      <protection/>
    </xf>
    <xf numFmtId="49" fontId="3" fillId="0" borderId="4" xfId="0" applyNumberFormat="1" applyFont="1" applyFill="1" applyBorder="1" applyAlignment="1" applyProtection="1">
      <alignment horizontal="right" vertical="top" wrapText="1"/>
      <protection/>
    </xf>
    <xf numFmtId="2" fontId="3" fillId="0" borderId="2" xfId="0" applyNumberFormat="1" applyFont="1" applyFill="1" applyBorder="1" applyAlignment="1" applyProtection="1">
      <alignment vertical="top" wrapText="1"/>
      <protection/>
    </xf>
    <xf numFmtId="0" fontId="3" fillId="0" borderId="4" xfId="0" applyNumberFormat="1" applyFont="1" applyFill="1" applyBorder="1" applyAlignment="1" applyProtection="1">
      <alignment vertical="top"/>
      <protection/>
    </xf>
    <xf numFmtId="0" fontId="3" fillId="0" borderId="3" xfId="0" applyNumberFormat="1" applyFont="1" applyFill="1" applyBorder="1" applyAlignment="1" applyProtection="1">
      <alignment vertical="center" wrapText="1"/>
      <protection/>
    </xf>
    <xf numFmtId="49" fontId="3" fillId="0" borderId="3" xfId="0" applyNumberFormat="1" applyFont="1" applyFill="1" applyBorder="1" applyAlignment="1" applyProtection="1">
      <alignment horizontal="right" vertical="center" wrapText="1"/>
      <protection/>
    </xf>
    <xf numFmtId="3" fontId="3" fillId="0" borderId="3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" xfId="0" applyNumberFormat="1" applyFont="1" applyFill="1" applyBorder="1" applyAlignment="1" applyProtection="1">
      <alignment horizontal="right" vertical="center"/>
      <protection/>
    </xf>
    <xf numFmtId="3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horizontal="right" vertical="top" wrapText="1"/>
      <protection/>
    </xf>
    <xf numFmtId="2" fontId="3" fillId="0" borderId="4" xfId="0" applyNumberFormat="1" applyFont="1" applyFill="1" applyBorder="1" applyAlignment="1" applyProtection="1">
      <alignment horizontal="right" vertical="top"/>
      <protection/>
    </xf>
    <xf numFmtId="3" fontId="3" fillId="0" borderId="33" xfId="0" applyNumberFormat="1" applyFont="1" applyFill="1" applyBorder="1" applyAlignment="1" applyProtection="1">
      <alignment horizontal="right" vertical="top"/>
      <protection/>
    </xf>
    <xf numFmtId="49" fontId="3" fillId="0" borderId="3" xfId="0" applyNumberFormat="1" applyFont="1" applyFill="1" applyBorder="1" applyAlignment="1" applyProtection="1">
      <alignment horizontal="right" vertical="top" wrapText="1"/>
      <protection/>
    </xf>
    <xf numFmtId="4" fontId="3" fillId="0" borderId="3" xfId="0" applyNumberFormat="1" applyFont="1" applyFill="1" applyBorder="1" applyAlignment="1" applyProtection="1">
      <alignment horizontal="right" vertical="top"/>
      <protection/>
    </xf>
    <xf numFmtId="3" fontId="3" fillId="0" borderId="10" xfId="0" applyNumberFormat="1" applyFont="1" applyFill="1" applyBorder="1" applyAlignment="1" applyProtection="1">
      <alignment horizontal="right" vertical="top"/>
      <protection/>
    </xf>
    <xf numFmtId="49" fontId="3" fillId="0" borderId="1" xfId="0" applyNumberFormat="1" applyFont="1" applyFill="1" applyBorder="1" applyAlignment="1" applyProtection="1">
      <alignment horizontal="right" vertical="top" wrapText="1"/>
      <protection/>
    </xf>
    <xf numFmtId="3" fontId="3" fillId="0" borderId="18" xfId="0" applyNumberFormat="1" applyFont="1" applyFill="1" applyBorder="1" applyAlignment="1" applyProtection="1">
      <alignment horizontal="right" vertical="top" wrapText="1"/>
      <protection/>
    </xf>
    <xf numFmtId="49" fontId="3" fillId="0" borderId="37" xfId="0" applyNumberFormat="1" applyFont="1" applyFill="1" applyBorder="1" applyAlignment="1" applyProtection="1">
      <alignment horizontal="right" vertical="top" wrapText="1"/>
      <protection/>
    </xf>
    <xf numFmtId="3" fontId="3" fillId="0" borderId="38" xfId="0" applyNumberFormat="1" applyFont="1" applyFill="1" applyBorder="1" applyAlignment="1" applyProtection="1">
      <alignment horizontal="right" vertical="top" wrapText="1"/>
      <protection/>
    </xf>
    <xf numFmtId="3" fontId="3" fillId="0" borderId="33" xfId="0" applyNumberFormat="1" applyFont="1" applyFill="1" applyBorder="1" applyAlignment="1" applyProtection="1">
      <alignment horizontal="right" vertical="top" wrapText="1"/>
      <protection/>
    </xf>
    <xf numFmtId="0" fontId="0" fillId="0" borderId="4" xfId="0" applyBorder="1" applyAlignment="1">
      <alignment vertical="center" wrapText="1"/>
    </xf>
    <xf numFmtId="49" fontId="3" fillId="0" borderId="24" xfId="0" applyNumberFormat="1" applyFont="1" applyFill="1" applyBorder="1" applyAlignment="1" applyProtection="1">
      <alignment horizontal="right" vertical="top" wrapText="1"/>
      <protection/>
    </xf>
    <xf numFmtId="3" fontId="3" fillId="0" borderId="35" xfId="0" applyNumberFormat="1" applyFont="1" applyFill="1" applyBorder="1" applyAlignment="1" applyProtection="1">
      <alignment horizontal="right" vertical="top" wrapText="1"/>
      <protection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right" vertical="top"/>
      <protection/>
    </xf>
    <xf numFmtId="0" fontId="12" fillId="0" borderId="8" xfId="0" applyFont="1" applyBorder="1" applyAlignment="1">
      <alignment vertical="center" wrapText="1"/>
    </xf>
    <xf numFmtId="0" fontId="30" fillId="0" borderId="17" xfId="0" applyFont="1" applyBorder="1" applyAlignment="1">
      <alignment horizontal="left" vertical="center" wrapText="1"/>
    </xf>
    <xf numFmtId="4" fontId="27" fillId="0" borderId="13" xfId="0" applyNumberFormat="1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15" xfId="0" applyFont="1" applyBorder="1" applyAlignment="1">
      <alignment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4" fontId="20" fillId="0" borderId="8" xfId="0" applyNumberFormat="1" applyFont="1" applyBorder="1" applyAlignment="1">
      <alignment horizontal="left" vertical="center" wrapText="1"/>
    </xf>
    <xf numFmtId="4" fontId="27" fillId="0" borderId="1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20" fillId="0" borderId="8" xfId="0" applyFont="1" applyBorder="1" applyAlignment="1">
      <alignment vertical="top" wrapText="1"/>
    </xf>
    <xf numFmtId="0" fontId="12" fillId="0" borderId="8" xfId="0" applyFont="1" applyBorder="1" applyAlignment="1">
      <alignment/>
    </xf>
    <xf numFmtId="0" fontId="19" fillId="0" borderId="9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4" fontId="20" fillId="0" borderId="13" xfId="0" applyNumberFormat="1" applyFont="1" applyBorder="1" applyAlignment="1">
      <alignment horizontal="left" vertical="center" wrapText="1"/>
    </xf>
    <xf numFmtId="4" fontId="12" fillId="0" borderId="8" xfId="0" applyNumberFormat="1" applyFont="1" applyBorder="1" applyAlignment="1">
      <alignment vertical="center" wrapText="1"/>
    </xf>
    <xf numFmtId="4" fontId="12" fillId="0" borderId="15" xfId="0" applyNumberFormat="1" applyFont="1" applyBorder="1" applyAlignment="1">
      <alignment vertical="center" wrapText="1"/>
    </xf>
    <xf numFmtId="0" fontId="12" fillId="0" borderId="15" xfId="0" applyFont="1" applyBorder="1" applyAlignment="1">
      <alignment horizontal="left" vertical="center" wrapText="1"/>
    </xf>
    <xf numFmtId="0" fontId="20" fillId="0" borderId="13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3" fontId="12" fillId="0" borderId="1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3" fontId="12" fillId="0" borderId="8" xfId="0" applyNumberFormat="1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12" fillId="0" borderId="13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" fontId="28" fillId="0" borderId="13" xfId="0" applyNumberFormat="1" applyFont="1" applyBorder="1" applyAlignment="1">
      <alignment horizontal="left" vertical="center" wrapText="1"/>
    </xf>
    <xf numFmtId="4" fontId="28" fillId="0" borderId="8" xfId="0" applyNumberFormat="1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" fillId="0" borderId="23" xfId="0" applyNumberFormat="1" applyFont="1" applyFill="1" applyBorder="1" applyAlignment="1" applyProtection="1">
      <alignment horizontal="center" vertical="top" wrapText="1"/>
      <protection/>
    </xf>
    <xf numFmtId="0" fontId="3" fillId="0" borderId="6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6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6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41" xfId="0" applyNumberFormat="1" applyFont="1" applyFill="1" applyBorder="1" applyAlignment="1" applyProtection="1">
      <alignment horizontal="right" vertical="center"/>
      <protection/>
    </xf>
    <xf numFmtId="0" fontId="4" fillId="0" borderId="42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" fillId="0" borderId="5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4" fillId="0" borderId="43" xfId="0" applyNumberFormat="1" applyFont="1" applyFill="1" applyBorder="1" applyAlignment="1" applyProtection="1">
      <alignment horizontal="center" vertical="center" wrapText="1"/>
      <protection/>
    </xf>
    <xf numFmtId="0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top"/>
      <protection/>
    </xf>
    <xf numFmtId="0" fontId="3" fillId="0" borderId="23" xfId="0" applyNumberFormat="1" applyFont="1" applyFill="1" applyBorder="1" applyAlignment="1" applyProtection="1">
      <alignment horizontal="center" vertical="top"/>
      <protection/>
    </xf>
    <xf numFmtId="0" fontId="3" fillId="0" borderId="6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center" vertical="top"/>
      <protection/>
    </xf>
    <xf numFmtId="0" fontId="3" fillId="0" borderId="23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4" xfId="0" applyNumberFormat="1" applyFont="1" applyFill="1" applyBorder="1" applyAlignment="1" applyProtection="1">
      <alignment vertical="top" wrapText="1"/>
      <protection/>
    </xf>
    <xf numFmtId="0" fontId="0" fillId="0" borderId="4" xfId="0" applyFont="1" applyBorder="1" applyAlignment="1">
      <alignment vertical="top"/>
    </xf>
    <xf numFmtId="3" fontId="3" fillId="0" borderId="4" xfId="0" applyNumberFormat="1" applyFont="1" applyFill="1" applyBorder="1" applyAlignment="1" applyProtection="1">
      <alignment horizontal="right" vertical="center"/>
      <protection/>
    </xf>
    <xf numFmtId="3" fontId="0" fillId="0" borderId="4" xfId="0" applyNumberFormat="1" applyFont="1" applyFill="1" applyBorder="1" applyAlignment="1">
      <alignment horizontal="right" vertical="center"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4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vertical="top" wrapText="1"/>
      <protection/>
    </xf>
    <xf numFmtId="0" fontId="3" fillId="0" borderId="6" xfId="0" applyNumberFormat="1" applyFont="1" applyFill="1" applyBorder="1" applyAlignment="1" applyProtection="1">
      <alignment vertical="top" wrapText="1"/>
      <protection/>
    </xf>
    <xf numFmtId="0" fontId="3" fillId="0" borderId="25" xfId="0" applyNumberFormat="1" applyFont="1" applyFill="1" applyBorder="1" applyAlignment="1" applyProtection="1">
      <alignment vertical="top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WARTOŚĆ BRUTTO MAJĄTKU W LATACH 2003-2005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'[1]Arkusz1'!$B$1</c:f>
              <c:strCache>
                <c:ptCount val="1"/>
                <c:pt idx="0">
                  <c:v>WARTOŚĆ BRUTTO MAJĄTKU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'[1]Arkusz1'!$A$2:$A$4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'[1]Arkusz1'!$B$2:$B$4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41273707"/>
        <c:axId val="35919044"/>
      </c:bar3DChart>
      <c:catAx>
        <c:axId val="41273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919044"/>
        <c:crosses val="autoZero"/>
        <c:auto val="1"/>
        <c:lblOffset val="100"/>
        <c:noMultiLvlLbl val="0"/>
      </c:catAx>
      <c:valAx>
        <c:axId val="35919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73707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177</xdr:row>
      <xdr:rowOff>0</xdr:rowOff>
    </xdr:from>
    <xdr:to>
      <xdr:col>9</xdr:col>
      <xdr:colOff>2162175</xdr:colOff>
      <xdr:row>177</xdr:row>
      <xdr:rowOff>0</xdr:rowOff>
    </xdr:to>
    <xdr:graphicFrame>
      <xdr:nvGraphicFramePr>
        <xdr:cNvPr id="1" name="Chart 1"/>
        <xdr:cNvGraphicFramePr/>
      </xdr:nvGraphicFramePr>
      <xdr:xfrm>
        <a:off x="0" y="64284225"/>
        <a:ext cx="14087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admin\Moje%20dokumenty\&#347;rodki%20trwa&#322;e%20wym\WYK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res1"/>
      <sheetName val="Arkusz1"/>
      <sheetName val="Arkusz2"/>
      <sheetName val="Arkusz3"/>
    </sheetNames>
    <sheetDataSet>
      <sheetData sheetId="1">
        <row r="1">
          <cell r="B1" t="str">
            <v>WARTOŚĆ BRUTTO MAJĄTKU</v>
          </cell>
        </row>
        <row r="2">
          <cell r="A2">
            <v>2003</v>
          </cell>
          <cell r="B2">
            <v>48002583</v>
          </cell>
        </row>
        <row r="3">
          <cell r="A3">
            <v>2004</v>
          </cell>
          <cell r="B3">
            <v>50524512</v>
          </cell>
        </row>
        <row r="4">
          <cell r="A4">
            <v>2005</v>
          </cell>
          <cell r="B4">
            <v>54556346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tabSelected="1" view="pageBreakPreview" zoomScale="75" zoomScaleNormal="75" zoomScaleSheetLayoutView="75" workbookViewId="0" topLeftCell="A1">
      <selection activeCell="I62" sqref="I62"/>
    </sheetView>
  </sheetViews>
  <sheetFormatPr defaultColWidth="9.00390625" defaultRowHeight="12.75"/>
  <cols>
    <col min="1" max="1" width="5.375" style="10" customWidth="1"/>
    <col min="2" max="2" width="33.125" style="52" customWidth="1"/>
    <col min="3" max="3" width="17.75390625" style="12" customWidth="1"/>
    <col min="4" max="4" width="17.625" style="12" customWidth="1"/>
    <col min="5" max="5" width="13.125" style="13" customWidth="1"/>
    <col min="6" max="6" width="17.375" style="12" customWidth="1"/>
    <col min="7" max="8" width="17.125" style="12" customWidth="1"/>
    <col min="9" max="9" width="17.875" style="10" customWidth="1"/>
    <col min="10" max="10" width="47.25390625" style="14" customWidth="1"/>
    <col min="11" max="16384" width="9.125" style="10" customWidth="1"/>
  </cols>
  <sheetData>
    <row r="1" spans="2:8" ht="29.25" customHeight="1">
      <c r="B1" s="11"/>
      <c r="C1" s="10"/>
      <c r="D1" s="10"/>
      <c r="F1" s="10"/>
      <c r="G1" s="10"/>
      <c r="H1" s="10"/>
    </row>
    <row r="2" spans="2:10" ht="20.25" customHeight="1">
      <c r="B2" s="11"/>
      <c r="C2" s="10"/>
      <c r="D2" s="10"/>
      <c r="F2" s="10"/>
      <c r="G2" s="10"/>
      <c r="H2" s="10"/>
      <c r="J2" s="231"/>
    </row>
    <row r="3" spans="2:10" ht="34.5" customHeight="1">
      <c r="B3" s="232" t="s">
        <v>240</v>
      </c>
      <c r="C3" s="233"/>
      <c r="D3" s="233"/>
      <c r="E3" s="233"/>
      <c r="F3" s="233"/>
      <c r="G3" s="233"/>
      <c r="H3" s="233"/>
      <c r="I3" s="233"/>
      <c r="J3" s="231"/>
    </row>
    <row r="4" spans="1:9" ht="15.75" thickBot="1">
      <c r="A4" s="15"/>
      <c r="B4" s="16"/>
      <c r="C4" s="15"/>
      <c r="D4" s="15"/>
      <c r="E4" s="18"/>
      <c r="F4" s="15"/>
      <c r="G4" s="15"/>
      <c r="H4" s="15"/>
      <c r="I4" s="15"/>
    </row>
    <row r="5" spans="1:10" s="13" customFormat="1" ht="29.25" customHeight="1">
      <c r="A5" s="247" t="s">
        <v>166</v>
      </c>
      <c r="B5" s="249" t="s">
        <v>1</v>
      </c>
      <c r="C5" s="251" t="s">
        <v>255</v>
      </c>
      <c r="D5" s="251" t="s">
        <v>256</v>
      </c>
      <c r="E5" s="234" t="s">
        <v>268</v>
      </c>
      <c r="F5" s="236" t="s">
        <v>232</v>
      </c>
      <c r="G5" s="236" t="s">
        <v>233</v>
      </c>
      <c r="H5" s="234" t="s">
        <v>182</v>
      </c>
      <c r="I5" s="239" t="s">
        <v>239</v>
      </c>
      <c r="J5" s="241" t="s">
        <v>234</v>
      </c>
    </row>
    <row r="6" spans="1:10" s="13" customFormat="1" ht="46.5" customHeight="1" thickBot="1">
      <c r="A6" s="248"/>
      <c r="B6" s="250"/>
      <c r="C6" s="252"/>
      <c r="D6" s="253"/>
      <c r="E6" s="235"/>
      <c r="F6" s="237"/>
      <c r="G6" s="238"/>
      <c r="H6" s="254"/>
      <c r="I6" s="240"/>
      <c r="J6" s="242"/>
    </row>
    <row r="7" spans="1:10" s="15" customFormat="1" ht="20.25" customHeight="1" thickBot="1">
      <c r="A7" s="19">
        <v>1</v>
      </c>
      <c r="B7" s="20">
        <v>2</v>
      </c>
      <c r="C7" s="21">
        <v>3</v>
      </c>
      <c r="D7" s="21">
        <v>4</v>
      </c>
      <c r="E7" s="20">
        <v>5</v>
      </c>
      <c r="F7" s="21">
        <v>6</v>
      </c>
      <c r="G7" s="21">
        <v>7</v>
      </c>
      <c r="H7" s="54"/>
      <c r="I7" s="22">
        <v>8</v>
      </c>
      <c r="J7" s="23">
        <v>9</v>
      </c>
    </row>
    <row r="8" spans="1:10" s="12" customFormat="1" ht="21" customHeight="1">
      <c r="A8" s="24" t="s">
        <v>2</v>
      </c>
      <c r="B8" s="81" t="s">
        <v>36</v>
      </c>
      <c r="C8" s="82"/>
      <c r="D8" s="82"/>
      <c r="E8" s="83"/>
      <c r="F8" s="82"/>
      <c r="G8" s="82"/>
      <c r="H8" s="84"/>
      <c r="I8" s="85"/>
      <c r="J8" s="243"/>
    </row>
    <row r="9" spans="1:10" s="12" customFormat="1" ht="30" customHeight="1">
      <c r="A9" s="86"/>
      <c r="B9" s="25" t="s">
        <v>37</v>
      </c>
      <c r="C9" s="87">
        <f>14495</f>
        <v>14495</v>
      </c>
      <c r="D9" s="27">
        <v>14495</v>
      </c>
      <c r="E9" s="26"/>
      <c r="F9" s="27">
        <v>14495</v>
      </c>
      <c r="G9" s="27">
        <v>14495</v>
      </c>
      <c r="H9" s="38" t="s">
        <v>177</v>
      </c>
      <c r="I9" s="88"/>
      <c r="J9" s="244"/>
    </row>
    <row r="10" spans="1:10" s="12" customFormat="1" ht="21" customHeight="1" thickBot="1">
      <c r="A10" s="89"/>
      <c r="B10" s="28" t="s">
        <v>38</v>
      </c>
      <c r="C10" s="29">
        <v>1338000</v>
      </c>
      <c r="D10" s="29">
        <v>1338000</v>
      </c>
      <c r="E10" s="27">
        <f>F10-C10</f>
        <v>0</v>
      </c>
      <c r="F10" s="29">
        <v>1338000</v>
      </c>
      <c r="G10" s="29">
        <v>1338000</v>
      </c>
      <c r="H10" s="55" t="s">
        <v>176</v>
      </c>
      <c r="I10" s="30"/>
      <c r="J10" s="244"/>
    </row>
    <row r="11" spans="1:10" s="13" customFormat="1" ht="33" customHeight="1" thickBot="1">
      <c r="A11" s="31"/>
      <c r="B11" s="32" t="s">
        <v>34</v>
      </c>
      <c r="C11" s="33">
        <f>SUM(C9:C10)</f>
        <v>1352495</v>
      </c>
      <c r="D11" s="33">
        <f aca="true" t="shared" si="0" ref="D11:J11">SUM(D9:D10)</f>
        <v>1352495</v>
      </c>
      <c r="E11" s="33">
        <f t="shared" si="0"/>
        <v>0</v>
      </c>
      <c r="F11" s="33">
        <f t="shared" si="0"/>
        <v>1352495</v>
      </c>
      <c r="G11" s="33">
        <f t="shared" si="0"/>
        <v>1352495</v>
      </c>
      <c r="H11" s="33">
        <f t="shared" si="0"/>
        <v>0</v>
      </c>
      <c r="I11" s="33">
        <f t="shared" si="0"/>
        <v>0</v>
      </c>
      <c r="J11" s="49">
        <f t="shared" si="0"/>
        <v>0</v>
      </c>
    </row>
    <row r="12" spans="1:10" s="13" customFormat="1" ht="30" customHeight="1">
      <c r="A12" s="36" t="s">
        <v>5</v>
      </c>
      <c r="B12" s="59" t="s">
        <v>36</v>
      </c>
      <c r="C12" s="27"/>
      <c r="D12" s="27"/>
      <c r="E12" s="27"/>
      <c r="F12" s="27"/>
      <c r="G12" s="38"/>
      <c r="H12" s="27"/>
      <c r="I12" s="58"/>
      <c r="J12" s="245" t="s">
        <v>252</v>
      </c>
    </row>
    <row r="13" spans="1:10" s="13" customFormat="1" ht="15" customHeight="1">
      <c r="A13" s="36"/>
      <c r="B13" s="37" t="s">
        <v>238</v>
      </c>
      <c r="C13" s="27"/>
      <c r="D13" s="27"/>
      <c r="E13" s="27"/>
      <c r="F13" s="27"/>
      <c r="G13" s="56"/>
      <c r="H13" s="60"/>
      <c r="I13" s="57">
        <v>398200</v>
      </c>
      <c r="J13" s="246"/>
    </row>
    <row r="14" spans="1:10" s="13" customFormat="1" ht="24" customHeight="1">
      <c r="A14" s="36"/>
      <c r="B14" s="25" t="s">
        <v>235</v>
      </c>
      <c r="C14" s="27">
        <v>228581</v>
      </c>
      <c r="D14" s="27">
        <v>228581</v>
      </c>
      <c r="E14" s="27">
        <f aca="true" t="shared" si="1" ref="E14:E25">F14-C14</f>
        <v>0</v>
      </c>
      <c r="F14" s="27">
        <v>228581</v>
      </c>
      <c r="G14" s="38">
        <v>228581</v>
      </c>
      <c r="H14" s="27"/>
      <c r="I14" s="58"/>
      <c r="J14" s="246"/>
    </row>
    <row r="15" spans="1:10" s="13" customFormat="1" ht="24" customHeight="1">
      <c r="A15" s="36"/>
      <c r="B15" s="25" t="s">
        <v>236</v>
      </c>
      <c r="C15" s="27"/>
      <c r="D15" s="27"/>
      <c r="E15" s="27">
        <f t="shared" si="1"/>
        <v>174259</v>
      </c>
      <c r="F15" s="27">
        <f>169694+4565</f>
        <v>174259</v>
      </c>
      <c r="G15" s="38">
        <f>F15</f>
        <v>174259</v>
      </c>
      <c r="H15" s="27"/>
      <c r="I15" s="58"/>
      <c r="J15" s="246"/>
    </row>
    <row r="16" spans="1:10" s="13" customFormat="1" ht="24" customHeight="1">
      <c r="A16" s="36"/>
      <c r="B16" s="25" t="s">
        <v>39</v>
      </c>
      <c r="C16" s="27">
        <v>16452</v>
      </c>
      <c r="D16" s="27">
        <v>16452</v>
      </c>
      <c r="E16" s="27">
        <f t="shared" si="1"/>
        <v>0</v>
      </c>
      <c r="F16" s="27">
        <v>16452</v>
      </c>
      <c r="G16" s="38">
        <f>F16</f>
        <v>16452</v>
      </c>
      <c r="H16" s="27"/>
      <c r="I16" s="58"/>
      <c r="J16" s="246"/>
    </row>
    <row r="17" spans="1:10" s="13" customFormat="1" ht="24" customHeight="1">
      <c r="A17" s="36"/>
      <c r="B17" s="25" t="s">
        <v>40</v>
      </c>
      <c r="C17" s="27">
        <v>56640</v>
      </c>
      <c r="D17" s="38">
        <v>56640</v>
      </c>
      <c r="E17" s="27">
        <f t="shared" si="1"/>
        <v>0</v>
      </c>
      <c r="F17" s="27">
        <f>56640</f>
        <v>56640</v>
      </c>
      <c r="G17" s="38">
        <v>56640</v>
      </c>
      <c r="H17" s="27" t="s">
        <v>177</v>
      </c>
      <c r="I17" s="58"/>
      <c r="J17" s="246"/>
    </row>
    <row r="18" spans="1:10" s="13" customFormat="1" ht="24" customHeight="1">
      <c r="A18" s="36"/>
      <c r="B18" s="25" t="s">
        <v>4</v>
      </c>
      <c r="C18" s="27">
        <v>3337878</v>
      </c>
      <c r="D18" s="27">
        <v>2201984</v>
      </c>
      <c r="E18" s="27">
        <f t="shared" si="1"/>
        <v>68018</v>
      </c>
      <c r="F18" s="27">
        <v>3405896</v>
      </c>
      <c r="G18" s="38">
        <v>2171674</v>
      </c>
      <c r="H18" s="27" t="s">
        <v>176</v>
      </c>
      <c r="I18" s="58"/>
      <c r="J18" s="246"/>
    </row>
    <row r="19" spans="1:10" s="13" customFormat="1" ht="24" customHeight="1">
      <c r="A19" s="36"/>
      <c r="B19" s="25" t="s">
        <v>25</v>
      </c>
      <c r="C19" s="27">
        <v>1264488</v>
      </c>
      <c r="D19" s="27">
        <v>689146</v>
      </c>
      <c r="E19" s="27">
        <f t="shared" si="1"/>
        <v>0</v>
      </c>
      <c r="F19" s="27">
        <v>1264488</v>
      </c>
      <c r="G19" s="38">
        <v>593256</v>
      </c>
      <c r="H19" s="27"/>
      <c r="I19" s="58"/>
      <c r="J19" s="246"/>
    </row>
    <row r="20" spans="1:10" s="13" customFormat="1" ht="24" customHeight="1">
      <c r="A20" s="36"/>
      <c r="B20" s="25" t="s">
        <v>7</v>
      </c>
      <c r="C20" s="27">
        <v>829077</v>
      </c>
      <c r="D20" s="27">
        <v>123560</v>
      </c>
      <c r="E20" s="27">
        <f t="shared" si="1"/>
        <v>-99304</v>
      </c>
      <c r="F20" s="27">
        <v>729773</v>
      </c>
      <c r="G20" s="38">
        <v>115854</v>
      </c>
      <c r="H20" s="144"/>
      <c r="I20" s="58"/>
      <c r="J20" s="246"/>
    </row>
    <row r="21" spans="1:10" s="13" customFormat="1" ht="24" customHeight="1">
      <c r="A21" s="36"/>
      <c r="B21" s="25" t="s">
        <v>8</v>
      </c>
      <c r="C21" s="27">
        <v>39368</v>
      </c>
      <c r="D21" s="27">
        <v>0</v>
      </c>
      <c r="E21" s="27">
        <f t="shared" si="1"/>
        <v>0</v>
      </c>
      <c r="F21" s="27">
        <v>39368</v>
      </c>
      <c r="G21" s="38">
        <v>0</v>
      </c>
      <c r="H21" s="144"/>
      <c r="I21" s="58"/>
      <c r="J21" s="246"/>
    </row>
    <row r="22" spans="1:10" s="13" customFormat="1" ht="24" customHeight="1">
      <c r="A22" s="36"/>
      <c r="B22" s="25" t="s">
        <v>9</v>
      </c>
      <c r="C22" s="27">
        <v>179012</v>
      </c>
      <c r="D22" s="27">
        <v>61632</v>
      </c>
      <c r="E22" s="27">
        <f t="shared" si="1"/>
        <v>520</v>
      </c>
      <c r="F22" s="27">
        <v>179532</v>
      </c>
      <c r="G22" s="38">
        <v>46253</v>
      </c>
      <c r="H22" s="144"/>
      <c r="I22" s="58"/>
      <c r="J22" s="246"/>
    </row>
    <row r="23" spans="1:10" s="13" customFormat="1" ht="24" customHeight="1">
      <c r="A23" s="36"/>
      <c r="B23" s="25" t="s">
        <v>10</v>
      </c>
      <c r="C23" s="27">
        <v>109455</v>
      </c>
      <c r="D23" s="27">
        <v>18349</v>
      </c>
      <c r="E23" s="27">
        <f t="shared" si="1"/>
        <v>37354</v>
      </c>
      <c r="F23" s="27">
        <v>146809</v>
      </c>
      <c r="G23" s="38">
        <v>71041</v>
      </c>
      <c r="H23" s="144"/>
      <c r="I23" s="58"/>
      <c r="J23" s="244"/>
    </row>
    <row r="24" spans="1:10" s="13" customFormat="1" ht="24" customHeight="1">
      <c r="A24" s="36"/>
      <c r="B24" s="25" t="s">
        <v>11</v>
      </c>
      <c r="C24" s="27">
        <v>697908</v>
      </c>
      <c r="D24" s="27">
        <v>45372</v>
      </c>
      <c r="E24" s="27">
        <f t="shared" si="1"/>
        <v>-28855</v>
      </c>
      <c r="F24" s="27">
        <v>669053</v>
      </c>
      <c r="G24" s="38">
        <v>29970</v>
      </c>
      <c r="H24" s="144"/>
      <c r="I24" s="58"/>
      <c r="J24" s="246"/>
    </row>
    <row r="25" spans="1:10" s="13" customFormat="1" ht="24" customHeight="1" thickBot="1">
      <c r="A25" s="36"/>
      <c r="B25" s="25" t="s">
        <v>30</v>
      </c>
      <c r="C25" s="27">
        <v>202746</v>
      </c>
      <c r="D25" s="27">
        <v>31799</v>
      </c>
      <c r="E25" s="27">
        <f t="shared" si="1"/>
        <v>45837</v>
      </c>
      <c r="F25" s="27">
        <v>248583</v>
      </c>
      <c r="G25" s="38">
        <v>43487</v>
      </c>
      <c r="H25" s="144"/>
      <c r="I25" s="58"/>
      <c r="J25" s="246"/>
    </row>
    <row r="26" spans="1:10" s="13" customFormat="1" ht="30.75" customHeight="1" thickBot="1">
      <c r="A26" s="31"/>
      <c r="B26" s="32" t="s">
        <v>34</v>
      </c>
      <c r="C26" s="33">
        <f>SUM(C13:C25)</f>
        <v>6961605</v>
      </c>
      <c r="D26" s="33">
        <f>SUM(D13:D25)</f>
        <v>3473515</v>
      </c>
      <c r="E26" s="33">
        <f>SUM(E13:E25)</f>
        <v>197829</v>
      </c>
      <c r="F26" s="33">
        <f>SUM(F13:F25)</f>
        <v>7159434</v>
      </c>
      <c r="G26" s="33">
        <f>SUM(G13:G25)</f>
        <v>3547467</v>
      </c>
      <c r="H26" s="33">
        <f>SUM(H14:H25)</f>
        <v>0</v>
      </c>
      <c r="I26" s="33">
        <f>SUM(I13:I25)</f>
        <v>398200</v>
      </c>
      <c r="J26" s="49">
        <f>SUM(J13:J25)</f>
        <v>0</v>
      </c>
    </row>
    <row r="27" spans="1:10" s="13" customFormat="1" ht="90" customHeight="1">
      <c r="A27" s="24" t="s">
        <v>171</v>
      </c>
      <c r="B27" s="81" t="s">
        <v>170</v>
      </c>
      <c r="C27" s="35"/>
      <c r="D27" s="35"/>
      <c r="E27" s="35"/>
      <c r="F27" s="35"/>
      <c r="G27" s="35"/>
      <c r="H27" s="90"/>
      <c r="I27" s="39"/>
      <c r="J27" s="273" t="s">
        <v>276</v>
      </c>
    </row>
    <row r="28" spans="1:10" s="13" customFormat="1" ht="21" customHeight="1">
      <c r="A28" s="36"/>
      <c r="B28" s="25" t="s">
        <v>7</v>
      </c>
      <c r="C28" s="27">
        <v>2450</v>
      </c>
      <c r="D28" s="27">
        <v>0</v>
      </c>
      <c r="E28" s="27">
        <f>F28-C28</f>
        <v>3289</v>
      </c>
      <c r="F28" s="27">
        <v>5739</v>
      </c>
      <c r="G28" s="27">
        <v>0</v>
      </c>
      <c r="H28" s="27" t="s">
        <v>177</v>
      </c>
      <c r="I28" s="40"/>
      <c r="J28" s="244"/>
    </row>
    <row r="29" spans="1:10" s="13" customFormat="1" ht="21" customHeight="1">
      <c r="A29" s="36"/>
      <c r="B29" s="25" t="s">
        <v>8</v>
      </c>
      <c r="C29" s="27">
        <v>0</v>
      </c>
      <c r="D29" s="27">
        <v>0</v>
      </c>
      <c r="E29" s="27">
        <f>F29-C29</f>
        <v>1197</v>
      </c>
      <c r="F29" s="27">
        <v>1197</v>
      </c>
      <c r="G29" s="27">
        <v>0</v>
      </c>
      <c r="H29" s="27"/>
      <c r="I29" s="40"/>
      <c r="J29" s="244"/>
    </row>
    <row r="30" spans="1:10" s="13" customFormat="1" ht="21" customHeight="1">
      <c r="A30" s="36"/>
      <c r="B30" s="25" t="s">
        <v>11</v>
      </c>
      <c r="C30" s="27">
        <v>9893</v>
      </c>
      <c r="D30" s="27">
        <v>0</v>
      </c>
      <c r="E30" s="27">
        <f>F30-C30</f>
        <v>4209</v>
      </c>
      <c r="F30" s="27">
        <v>14102</v>
      </c>
      <c r="G30" s="27">
        <v>0</v>
      </c>
      <c r="H30" s="27" t="s">
        <v>176</v>
      </c>
      <c r="I30" s="40"/>
      <c r="J30" s="244"/>
    </row>
    <row r="31" spans="1:10" s="13" customFormat="1" ht="21" customHeight="1" thickBot="1">
      <c r="A31" s="41"/>
      <c r="B31" s="28" t="s">
        <v>30</v>
      </c>
      <c r="C31" s="29">
        <v>4514</v>
      </c>
      <c r="D31" s="29">
        <v>0</v>
      </c>
      <c r="E31" s="27">
        <f>F31-C31</f>
        <v>0</v>
      </c>
      <c r="F31" s="29">
        <v>4514</v>
      </c>
      <c r="G31" s="29">
        <v>0</v>
      </c>
      <c r="H31" s="91"/>
      <c r="I31" s="42"/>
      <c r="J31" s="262"/>
    </row>
    <row r="32" spans="1:10" s="13" customFormat="1" ht="32.25" customHeight="1" thickBot="1">
      <c r="A32" s="31"/>
      <c r="B32" s="32" t="s">
        <v>34</v>
      </c>
      <c r="C32" s="33">
        <f aca="true" t="shared" si="2" ref="C32:I32">SUM(C28:C31)</f>
        <v>16857</v>
      </c>
      <c r="D32" s="34">
        <f t="shared" si="2"/>
        <v>0</v>
      </c>
      <c r="E32" s="33">
        <f t="shared" si="2"/>
        <v>8695</v>
      </c>
      <c r="F32" s="33">
        <f t="shared" si="2"/>
        <v>25552</v>
      </c>
      <c r="G32" s="34">
        <f t="shared" si="2"/>
        <v>0</v>
      </c>
      <c r="H32" s="34"/>
      <c r="I32" s="34">
        <f t="shared" si="2"/>
        <v>0</v>
      </c>
      <c r="J32" s="43"/>
    </row>
    <row r="33" spans="1:10" s="74" customFormat="1" ht="33" customHeight="1">
      <c r="A33" s="24" t="s">
        <v>12</v>
      </c>
      <c r="B33" s="81" t="s">
        <v>169</v>
      </c>
      <c r="C33" s="35"/>
      <c r="D33" s="35"/>
      <c r="E33" s="35"/>
      <c r="F33" s="35"/>
      <c r="G33" s="35"/>
      <c r="H33" s="92"/>
      <c r="I33" s="93"/>
      <c r="J33" s="94"/>
    </row>
    <row r="34" spans="1:10" s="74" customFormat="1" ht="21" customHeight="1">
      <c r="A34" s="36"/>
      <c r="B34" s="37" t="s">
        <v>238</v>
      </c>
      <c r="C34" s="27"/>
      <c r="D34" s="27"/>
      <c r="E34" s="27"/>
      <c r="F34" s="27"/>
      <c r="G34" s="27"/>
      <c r="H34" s="38"/>
      <c r="I34" s="44">
        <v>6000</v>
      </c>
      <c r="J34" s="95"/>
    </row>
    <row r="35" spans="1:10" s="74" customFormat="1" ht="21" customHeight="1">
      <c r="A35" s="36"/>
      <c r="B35" s="25" t="s">
        <v>3</v>
      </c>
      <c r="C35" s="27">
        <v>61068</v>
      </c>
      <c r="D35" s="27">
        <f>C35</f>
        <v>61068</v>
      </c>
      <c r="E35" s="27">
        <f aca="true" t="shared" si="3" ref="E35:E40">F35-C35</f>
        <v>-11694</v>
      </c>
      <c r="F35" s="27">
        <v>49374</v>
      </c>
      <c r="G35" s="27">
        <f>F35</f>
        <v>49374</v>
      </c>
      <c r="H35" s="27" t="s">
        <v>177</v>
      </c>
      <c r="I35" s="44"/>
      <c r="J35" s="79"/>
    </row>
    <row r="36" spans="1:10" s="74" customFormat="1" ht="24.75" customHeight="1">
      <c r="A36" s="36"/>
      <c r="B36" s="25" t="s">
        <v>4</v>
      </c>
      <c r="C36" s="27">
        <v>1515041</v>
      </c>
      <c r="D36" s="27">
        <v>1149339</v>
      </c>
      <c r="E36" s="27">
        <f t="shared" si="3"/>
        <v>-23995</v>
      </c>
      <c r="F36" s="27">
        <v>1491046</v>
      </c>
      <c r="G36" s="27">
        <v>1106330</v>
      </c>
      <c r="H36" s="27" t="s">
        <v>176</v>
      </c>
      <c r="I36" s="44"/>
      <c r="J36" s="79" t="s">
        <v>269</v>
      </c>
    </row>
    <row r="37" spans="1:10" s="74" customFormat="1" ht="21" customHeight="1">
      <c r="A37" s="36"/>
      <c r="B37" s="25" t="s">
        <v>6</v>
      </c>
      <c r="C37" s="27">
        <v>49669</v>
      </c>
      <c r="D37" s="27">
        <v>14923</v>
      </c>
      <c r="E37" s="27">
        <f t="shared" si="3"/>
        <v>0</v>
      </c>
      <c r="F37" s="27">
        <v>49669</v>
      </c>
      <c r="G37" s="27">
        <v>12688</v>
      </c>
      <c r="H37" s="38"/>
      <c r="I37" s="44"/>
      <c r="J37" s="79"/>
    </row>
    <row r="38" spans="1:10" s="74" customFormat="1" ht="21" customHeight="1">
      <c r="A38" s="36"/>
      <c r="B38" s="25" t="s">
        <v>7</v>
      </c>
      <c r="C38" s="27">
        <v>26509</v>
      </c>
      <c r="D38" s="27">
        <v>8911</v>
      </c>
      <c r="E38" s="27">
        <f t="shared" si="3"/>
        <v>0</v>
      </c>
      <c r="F38" s="27">
        <v>26509</v>
      </c>
      <c r="G38" s="27">
        <v>4689</v>
      </c>
      <c r="H38" s="38"/>
      <c r="I38" s="44"/>
      <c r="J38" s="79"/>
    </row>
    <row r="39" spans="1:10" s="74" customFormat="1" ht="27" customHeight="1">
      <c r="A39" s="36"/>
      <c r="B39" s="25" t="s">
        <v>11</v>
      </c>
      <c r="C39" s="27">
        <v>394861</v>
      </c>
      <c r="D39" s="27">
        <v>7311</v>
      </c>
      <c r="E39" s="27">
        <f t="shared" si="3"/>
        <v>17724</v>
      </c>
      <c r="F39" s="27">
        <v>412585</v>
      </c>
      <c r="G39" s="27">
        <v>5740</v>
      </c>
      <c r="H39" s="38"/>
      <c r="I39" s="44"/>
      <c r="J39" s="79" t="s">
        <v>270</v>
      </c>
    </row>
    <row r="40" spans="1:10" s="74" customFormat="1" ht="24" customHeight="1" thickBot="1">
      <c r="A40" s="41"/>
      <c r="B40" s="28" t="s">
        <v>30</v>
      </c>
      <c r="C40" s="29">
        <v>47569</v>
      </c>
      <c r="D40" s="29">
        <v>0</v>
      </c>
      <c r="E40" s="27">
        <f t="shared" si="3"/>
        <v>2104</v>
      </c>
      <c r="F40" s="29">
        <v>49673</v>
      </c>
      <c r="G40" s="29">
        <v>0</v>
      </c>
      <c r="H40" s="55"/>
      <c r="I40" s="30"/>
      <c r="J40" s="80" t="s">
        <v>271</v>
      </c>
    </row>
    <row r="41" spans="1:10" s="74" customFormat="1" ht="32.25" customHeight="1" thickBot="1">
      <c r="A41" s="31"/>
      <c r="B41" s="32" t="s">
        <v>34</v>
      </c>
      <c r="C41" s="33">
        <f>SUM(C35:C40)</f>
        <v>2094717</v>
      </c>
      <c r="D41" s="33">
        <f>SUM(D35:D40)</f>
        <v>1241552</v>
      </c>
      <c r="E41" s="33">
        <f>SUM(E35:E40)</f>
        <v>-15861</v>
      </c>
      <c r="F41" s="33">
        <f>SUM(F35:F40)</f>
        <v>2078856</v>
      </c>
      <c r="G41" s="33">
        <f>SUM(G35:G40)</f>
        <v>1178821</v>
      </c>
      <c r="H41" s="34">
        <f>F41-F35</f>
        <v>2029482</v>
      </c>
      <c r="I41" s="34">
        <f>I34</f>
        <v>6000</v>
      </c>
      <c r="J41" s="45"/>
    </row>
    <row r="42" spans="1:10" s="74" customFormat="1" ht="42" customHeight="1">
      <c r="A42" s="24" t="s">
        <v>13</v>
      </c>
      <c r="B42" s="96" t="s">
        <v>22</v>
      </c>
      <c r="C42" s="35"/>
      <c r="D42" s="35"/>
      <c r="E42" s="46"/>
      <c r="F42" s="35"/>
      <c r="G42" s="35"/>
      <c r="H42" s="269" t="s">
        <v>180</v>
      </c>
      <c r="I42" s="93"/>
      <c r="J42" s="97"/>
    </row>
    <row r="43" spans="1:10" s="74" customFormat="1" ht="21" customHeight="1">
      <c r="A43" s="86"/>
      <c r="B43" s="98" t="s">
        <v>3</v>
      </c>
      <c r="C43" s="27">
        <v>5092</v>
      </c>
      <c r="D43" s="27">
        <v>5092</v>
      </c>
      <c r="E43" s="27">
        <f aca="true" t="shared" si="4" ref="E43:E49">F43-C43</f>
        <v>0</v>
      </c>
      <c r="F43" s="27">
        <v>5092</v>
      </c>
      <c r="G43" s="27">
        <v>5092</v>
      </c>
      <c r="H43" s="270"/>
      <c r="I43" s="44"/>
      <c r="J43" s="79"/>
    </row>
    <row r="44" spans="1:10" s="74" customFormat="1" ht="21" customHeight="1">
      <c r="A44" s="86"/>
      <c r="B44" s="98" t="s">
        <v>4</v>
      </c>
      <c r="C44" s="27">
        <v>1831764</v>
      </c>
      <c r="D44" s="27">
        <v>1459792</v>
      </c>
      <c r="E44" s="27">
        <f t="shared" si="4"/>
        <v>0</v>
      </c>
      <c r="F44" s="27">
        <v>1831764</v>
      </c>
      <c r="G44" s="27">
        <v>1402550</v>
      </c>
      <c r="H44" s="27" t="s">
        <v>179</v>
      </c>
      <c r="I44" s="44"/>
      <c r="J44" s="79"/>
    </row>
    <row r="45" spans="1:10" s="74" customFormat="1" ht="21" customHeight="1">
      <c r="A45" s="86"/>
      <c r="B45" s="98" t="s">
        <v>7</v>
      </c>
      <c r="C45" s="27">
        <v>18163</v>
      </c>
      <c r="D45" s="27">
        <v>1773</v>
      </c>
      <c r="E45" s="27">
        <f t="shared" si="4"/>
        <v>2977</v>
      </c>
      <c r="F45" s="27">
        <v>21140</v>
      </c>
      <c r="G45" s="27">
        <v>754</v>
      </c>
      <c r="H45" s="27" t="s">
        <v>177</v>
      </c>
      <c r="I45" s="44"/>
      <c r="J45" s="79"/>
    </row>
    <row r="46" spans="1:10" s="74" customFormat="1" ht="21" customHeight="1">
      <c r="A46" s="86"/>
      <c r="B46" s="98" t="s">
        <v>8</v>
      </c>
      <c r="C46" s="27">
        <v>5035</v>
      </c>
      <c r="D46" s="27">
        <v>0</v>
      </c>
      <c r="E46" s="27">
        <f t="shared" si="4"/>
        <v>0</v>
      </c>
      <c r="F46" s="27">
        <v>5035</v>
      </c>
      <c r="G46" s="27">
        <v>0</v>
      </c>
      <c r="H46" s="27" t="s">
        <v>176</v>
      </c>
      <c r="I46" s="44"/>
      <c r="J46" s="244" t="s">
        <v>272</v>
      </c>
    </row>
    <row r="47" spans="1:10" s="74" customFormat="1" ht="21" customHeight="1">
      <c r="A47" s="86"/>
      <c r="B47" s="98" t="s">
        <v>10</v>
      </c>
      <c r="C47" s="27">
        <v>79549</v>
      </c>
      <c r="D47" s="27">
        <v>3656</v>
      </c>
      <c r="E47" s="27">
        <f t="shared" si="4"/>
        <v>0</v>
      </c>
      <c r="F47" s="27">
        <v>79549</v>
      </c>
      <c r="G47" s="27">
        <v>0</v>
      </c>
      <c r="H47" s="27"/>
      <c r="I47" s="44"/>
      <c r="J47" s="274"/>
    </row>
    <row r="48" spans="1:10" s="74" customFormat="1" ht="23.25" customHeight="1">
      <c r="A48" s="86"/>
      <c r="B48" s="98" t="s">
        <v>11</v>
      </c>
      <c r="C48" s="27">
        <v>363478</v>
      </c>
      <c r="D48" s="27">
        <v>926</v>
      </c>
      <c r="E48" s="27">
        <f t="shared" si="4"/>
        <v>292813</v>
      </c>
      <c r="F48" s="27">
        <v>656291</v>
      </c>
      <c r="G48" s="27">
        <v>6526</v>
      </c>
      <c r="H48" s="27"/>
      <c r="I48" s="44"/>
      <c r="J48" s="274"/>
    </row>
    <row r="49" spans="1:10" s="74" customFormat="1" ht="21" customHeight="1" thickBot="1">
      <c r="A49" s="89"/>
      <c r="B49" s="28" t="s">
        <v>30</v>
      </c>
      <c r="C49" s="29">
        <v>10418</v>
      </c>
      <c r="D49" s="29">
        <v>0</v>
      </c>
      <c r="E49" s="27">
        <f t="shared" si="4"/>
        <v>357</v>
      </c>
      <c r="F49" s="29">
        <v>10775</v>
      </c>
      <c r="G49" s="29">
        <v>0</v>
      </c>
      <c r="H49" s="55"/>
      <c r="I49" s="30"/>
      <c r="J49" s="80"/>
    </row>
    <row r="50" spans="1:10" s="73" customFormat="1" ht="24.75" customHeight="1" thickBot="1">
      <c r="A50" s="31"/>
      <c r="B50" s="32" t="s">
        <v>34</v>
      </c>
      <c r="C50" s="33">
        <f aca="true" t="shared" si="5" ref="C50:I50">SUM(C43:C49)</f>
        <v>2313499</v>
      </c>
      <c r="D50" s="33">
        <f t="shared" si="5"/>
        <v>1471239</v>
      </c>
      <c r="E50" s="33">
        <f t="shared" si="5"/>
        <v>296147</v>
      </c>
      <c r="F50" s="33">
        <f t="shared" si="5"/>
        <v>2609646</v>
      </c>
      <c r="G50" s="33">
        <f t="shared" si="5"/>
        <v>1414922</v>
      </c>
      <c r="H50" s="33"/>
      <c r="I50" s="33">
        <f t="shared" si="5"/>
        <v>0</v>
      </c>
      <c r="J50" s="45"/>
    </row>
    <row r="51" spans="1:10" s="73" customFormat="1" ht="51" customHeight="1">
      <c r="A51" s="24" t="s">
        <v>14</v>
      </c>
      <c r="B51" s="81" t="s">
        <v>27</v>
      </c>
      <c r="C51" s="46"/>
      <c r="D51" s="46"/>
      <c r="E51" s="46"/>
      <c r="F51" s="46"/>
      <c r="G51" s="46"/>
      <c r="H51" s="99"/>
      <c r="I51" s="47"/>
      <c r="J51" s="97"/>
    </row>
    <row r="52" spans="1:10" s="73" customFormat="1" ht="33" customHeight="1">
      <c r="A52" s="36"/>
      <c r="B52" s="25" t="s">
        <v>7</v>
      </c>
      <c r="C52" s="27">
        <v>8670</v>
      </c>
      <c r="D52" s="27">
        <v>3193</v>
      </c>
      <c r="E52" s="27">
        <f>F52-C52</f>
        <v>11496</v>
      </c>
      <c r="F52" s="27">
        <v>20166</v>
      </c>
      <c r="G52" s="27">
        <v>1462</v>
      </c>
      <c r="H52" s="27" t="s">
        <v>177</v>
      </c>
      <c r="I52" s="48"/>
      <c r="J52" s="79"/>
    </row>
    <row r="53" spans="1:10" s="73" customFormat="1" ht="30" customHeight="1" thickBot="1">
      <c r="A53" s="41"/>
      <c r="B53" s="28" t="s">
        <v>11</v>
      </c>
      <c r="C53" s="29">
        <v>127217</v>
      </c>
      <c r="D53" s="29">
        <v>5500</v>
      </c>
      <c r="E53" s="27">
        <f>F53-C53</f>
        <v>39300</v>
      </c>
      <c r="F53" s="29">
        <v>166517</v>
      </c>
      <c r="G53" s="29">
        <v>4730</v>
      </c>
      <c r="H53" s="27" t="s">
        <v>176</v>
      </c>
      <c r="I53" s="100"/>
      <c r="J53" s="80" t="s">
        <v>250</v>
      </c>
    </row>
    <row r="54" spans="1:10" s="73" customFormat="1" ht="33.75" customHeight="1" thickBot="1">
      <c r="A54" s="31"/>
      <c r="B54" s="32" t="s">
        <v>34</v>
      </c>
      <c r="C54" s="34">
        <f aca="true" t="shared" si="6" ref="C54:I54">SUM(C51:C53)</f>
        <v>135887</v>
      </c>
      <c r="D54" s="34">
        <f t="shared" si="6"/>
        <v>8693</v>
      </c>
      <c r="E54" s="34">
        <f t="shared" si="6"/>
        <v>50796</v>
      </c>
      <c r="F54" s="34">
        <f t="shared" si="6"/>
        <v>186683</v>
      </c>
      <c r="G54" s="34">
        <f t="shared" si="6"/>
        <v>6192</v>
      </c>
      <c r="H54" s="34"/>
      <c r="I54" s="34">
        <f t="shared" si="6"/>
        <v>0</v>
      </c>
      <c r="J54" s="45"/>
    </row>
    <row r="55" spans="1:10" s="73" customFormat="1" ht="54" customHeight="1">
      <c r="A55" s="24" t="s">
        <v>15</v>
      </c>
      <c r="B55" s="81" t="s">
        <v>168</v>
      </c>
      <c r="C55" s="46"/>
      <c r="D55" s="46"/>
      <c r="E55" s="46"/>
      <c r="F55" s="46"/>
      <c r="G55" s="46"/>
      <c r="H55" s="99"/>
      <c r="I55" s="47"/>
      <c r="J55" s="275" t="s">
        <v>281</v>
      </c>
    </row>
    <row r="56" spans="1:10" s="73" customFormat="1" ht="31.5" customHeight="1">
      <c r="A56" s="36"/>
      <c r="B56" s="37" t="s">
        <v>238</v>
      </c>
      <c r="C56" s="26"/>
      <c r="D56" s="26"/>
      <c r="E56" s="26"/>
      <c r="F56" s="26"/>
      <c r="G56" s="26"/>
      <c r="H56" s="56"/>
      <c r="I56" s="48">
        <f>8000+3000</f>
        <v>11000</v>
      </c>
      <c r="J56" s="276"/>
    </row>
    <row r="57" spans="1:10" s="73" customFormat="1" ht="31.5" customHeight="1">
      <c r="A57" s="36"/>
      <c r="B57" s="25" t="s">
        <v>3</v>
      </c>
      <c r="C57" s="27">
        <v>2137976</v>
      </c>
      <c r="D57" s="27">
        <f>C57</f>
        <v>2137976</v>
      </c>
      <c r="E57" s="27">
        <f aca="true" t="shared" si="7" ref="E57:E66">F57-C57</f>
        <v>0</v>
      </c>
      <c r="F57" s="27">
        <v>2137976</v>
      </c>
      <c r="G57" s="27">
        <f>F57</f>
        <v>2137976</v>
      </c>
      <c r="H57" s="27" t="s">
        <v>177</v>
      </c>
      <c r="I57" s="48"/>
      <c r="J57" s="277"/>
    </row>
    <row r="58" spans="1:10" s="73" customFormat="1" ht="31.5" customHeight="1">
      <c r="A58" s="36"/>
      <c r="B58" s="25" t="s">
        <v>4</v>
      </c>
      <c r="C58" s="27">
        <v>8364354</v>
      </c>
      <c r="D58" s="27">
        <v>4208676</v>
      </c>
      <c r="E58" s="27">
        <f t="shared" si="7"/>
        <v>983385</v>
      </c>
      <c r="F58" s="27">
        <v>9347739</v>
      </c>
      <c r="G58" s="27">
        <v>5126367</v>
      </c>
      <c r="H58" s="27" t="s">
        <v>176</v>
      </c>
      <c r="I58" s="101"/>
      <c r="J58" s="277"/>
    </row>
    <row r="59" spans="1:10" s="73" customFormat="1" ht="31.5" customHeight="1">
      <c r="A59" s="36"/>
      <c r="B59" s="25" t="s">
        <v>6</v>
      </c>
      <c r="C59" s="27">
        <v>1039287</v>
      </c>
      <c r="D59" s="27">
        <v>214686</v>
      </c>
      <c r="E59" s="27">
        <f t="shared" si="7"/>
        <v>1</v>
      </c>
      <c r="F59" s="27">
        <v>1039288</v>
      </c>
      <c r="G59" s="27">
        <v>200169</v>
      </c>
      <c r="H59" s="38"/>
      <c r="I59" s="44"/>
      <c r="J59" s="277"/>
    </row>
    <row r="60" spans="1:10" s="73" customFormat="1" ht="31.5" customHeight="1">
      <c r="A60" s="36"/>
      <c r="B60" s="25" t="s">
        <v>25</v>
      </c>
      <c r="C60" s="27">
        <v>8715</v>
      </c>
      <c r="D60" s="27">
        <v>2615</v>
      </c>
      <c r="E60" s="27">
        <f t="shared" si="7"/>
        <v>1</v>
      </c>
      <c r="F60" s="27">
        <v>8716</v>
      </c>
      <c r="G60" s="27">
        <v>2208</v>
      </c>
      <c r="H60" s="38"/>
      <c r="I60" s="44"/>
      <c r="J60" s="277"/>
    </row>
    <row r="61" spans="1:10" s="73" customFormat="1" ht="31.5" customHeight="1">
      <c r="A61" s="36"/>
      <c r="B61" s="25" t="s">
        <v>7</v>
      </c>
      <c r="C61" s="27">
        <v>561122</v>
      </c>
      <c r="D61" s="27">
        <v>3263</v>
      </c>
      <c r="E61" s="27">
        <f t="shared" si="7"/>
        <v>57534</v>
      </c>
      <c r="F61" s="27">
        <v>618656</v>
      </c>
      <c r="G61" s="27">
        <v>2813</v>
      </c>
      <c r="H61" s="38"/>
      <c r="I61" s="44"/>
      <c r="J61" s="277"/>
    </row>
    <row r="62" spans="1:10" s="73" customFormat="1" ht="31.5" customHeight="1">
      <c r="A62" s="36"/>
      <c r="B62" s="25" t="s">
        <v>8</v>
      </c>
      <c r="C62" s="27">
        <v>65438</v>
      </c>
      <c r="D62" s="27">
        <v>0</v>
      </c>
      <c r="E62" s="27">
        <f t="shared" si="7"/>
        <v>110900</v>
      </c>
      <c r="F62" s="27">
        <v>176338</v>
      </c>
      <c r="G62" s="27">
        <v>0</v>
      </c>
      <c r="H62" s="38"/>
      <c r="I62" s="44"/>
      <c r="J62" s="277"/>
    </row>
    <row r="63" spans="1:10" s="73" customFormat="1" ht="31.5" customHeight="1">
      <c r="A63" s="36"/>
      <c r="B63" s="25" t="s">
        <v>9</v>
      </c>
      <c r="C63" s="27">
        <v>65808</v>
      </c>
      <c r="D63" s="27">
        <v>17422</v>
      </c>
      <c r="E63" s="27">
        <f t="shared" si="7"/>
        <v>150741</v>
      </c>
      <c r="F63" s="27">
        <v>216549</v>
      </c>
      <c r="G63" s="27">
        <v>16397</v>
      </c>
      <c r="H63" s="38"/>
      <c r="I63" s="44"/>
      <c r="J63" s="277"/>
    </row>
    <row r="64" spans="1:10" s="73" customFormat="1" ht="31.5" customHeight="1">
      <c r="A64" s="36"/>
      <c r="B64" s="25" t="s">
        <v>10</v>
      </c>
      <c r="C64" s="27">
        <v>331075</v>
      </c>
      <c r="D64" s="27">
        <v>0</v>
      </c>
      <c r="E64" s="27">
        <f t="shared" si="7"/>
        <v>40857</v>
      </c>
      <c r="F64" s="27">
        <v>371932</v>
      </c>
      <c r="G64" s="27">
        <v>0</v>
      </c>
      <c r="H64" s="38"/>
      <c r="I64" s="44"/>
      <c r="J64" s="277"/>
    </row>
    <row r="65" spans="1:10" s="73" customFormat="1" ht="31.5" customHeight="1">
      <c r="A65" s="36"/>
      <c r="B65" s="25" t="s">
        <v>11</v>
      </c>
      <c r="C65" s="27">
        <v>831323</v>
      </c>
      <c r="D65" s="27">
        <v>0</v>
      </c>
      <c r="E65" s="27">
        <f t="shared" si="7"/>
        <v>136037</v>
      </c>
      <c r="F65" s="27">
        <v>967360</v>
      </c>
      <c r="G65" s="27">
        <v>4624</v>
      </c>
      <c r="H65" s="38"/>
      <c r="I65" s="44"/>
      <c r="J65" s="274"/>
    </row>
    <row r="66" spans="1:10" s="73" customFormat="1" ht="31.5" customHeight="1" thickBot="1">
      <c r="A66" s="41"/>
      <c r="B66" s="28" t="s">
        <v>30</v>
      </c>
      <c r="C66" s="27">
        <v>38221</v>
      </c>
      <c r="D66" s="27">
        <v>0</v>
      </c>
      <c r="E66" s="27">
        <f t="shared" si="7"/>
        <v>6826</v>
      </c>
      <c r="F66" s="27">
        <v>45047</v>
      </c>
      <c r="G66" s="27">
        <v>0</v>
      </c>
      <c r="H66" s="55"/>
      <c r="I66" s="30"/>
      <c r="J66" s="274"/>
    </row>
    <row r="67" spans="1:10" s="73" customFormat="1" ht="47.25" customHeight="1" thickBot="1">
      <c r="A67" s="31"/>
      <c r="B67" s="32" t="s">
        <v>34</v>
      </c>
      <c r="C67" s="34">
        <f>SUM(C57:C66)</f>
        <v>13443319</v>
      </c>
      <c r="D67" s="34">
        <f>SUM(D57:D66)</f>
        <v>6584638</v>
      </c>
      <c r="E67" s="34">
        <f>SUM(E55:E66)</f>
        <v>1486282</v>
      </c>
      <c r="F67" s="34">
        <f>SUM(F57:F66)</f>
        <v>14929601</v>
      </c>
      <c r="G67" s="34">
        <f>SUM(G57:G66)</f>
        <v>7490554</v>
      </c>
      <c r="H67" s="34"/>
      <c r="I67" s="34">
        <f>SUM(I56:I66)</f>
        <v>11000</v>
      </c>
      <c r="J67" s="221"/>
    </row>
    <row r="68" spans="1:10" s="73" customFormat="1" ht="39" customHeight="1" thickBot="1">
      <c r="A68" s="31"/>
      <c r="B68" s="50" t="s">
        <v>41</v>
      </c>
      <c r="C68" s="33">
        <f>C41+C50+C54+C67</f>
        <v>17987422</v>
      </c>
      <c r="D68" s="33">
        <f>D41+D50+D54+D67</f>
        <v>9306122</v>
      </c>
      <c r="E68" s="33">
        <f>E41+E50+E54+E67</f>
        <v>1817364</v>
      </c>
      <c r="F68" s="33">
        <f>F41+F50+F54+F67</f>
        <v>19804786</v>
      </c>
      <c r="G68" s="33">
        <f>G41+G50+G54+G67</f>
        <v>10090489</v>
      </c>
      <c r="H68" s="33"/>
      <c r="I68" s="33">
        <f>I41+I50+I54+I67</f>
        <v>17000</v>
      </c>
      <c r="J68" s="102"/>
    </row>
    <row r="69" spans="1:10" s="73" customFormat="1" ht="47.25" customHeight="1">
      <c r="A69" s="24" t="s">
        <v>16</v>
      </c>
      <c r="B69" s="81" t="s">
        <v>45</v>
      </c>
      <c r="C69" s="46"/>
      <c r="D69" s="46"/>
      <c r="E69" s="46"/>
      <c r="F69" s="46"/>
      <c r="G69" s="99"/>
      <c r="H69" s="39"/>
      <c r="I69" s="103"/>
      <c r="J69" s="224" t="s">
        <v>251</v>
      </c>
    </row>
    <row r="70" spans="1:10" s="73" customFormat="1" ht="30.75" customHeight="1">
      <c r="A70" s="36"/>
      <c r="B70" s="37" t="s">
        <v>238</v>
      </c>
      <c r="C70" s="104"/>
      <c r="D70" s="104"/>
      <c r="E70" s="104"/>
      <c r="F70" s="104"/>
      <c r="G70" s="105"/>
      <c r="H70" s="106"/>
      <c r="I70" s="107">
        <v>25000</v>
      </c>
      <c r="J70" s="225"/>
    </row>
    <row r="71" spans="1:10" s="73" customFormat="1" ht="27.75" customHeight="1">
      <c r="A71" s="36"/>
      <c r="B71" s="25" t="s">
        <v>3</v>
      </c>
      <c r="C71" s="27">
        <v>247936</v>
      </c>
      <c r="D71" s="27">
        <v>247936</v>
      </c>
      <c r="E71" s="27">
        <f aca="true" t="shared" si="8" ref="E71:E79">F71-C71</f>
        <v>0</v>
      </c>
      <c r="F71" s="27">
        <v>247936</v>
      </c>
      <c r="G71" s="38">
        <v>247936</v>
      </c>
      <c r="H71" s="271" t="s">
        <v>181</v>
      </c>
      <c r="I71" s="108"/>
      <c r="J71" s="246"/>
    </row>
    <row r="72" spans="1:10" s="73" customFormat="1" ht="23.25" customHeight="1">
      <c r="A72" s="36"/>
      <c r="B72" s="25" t="s">
        <v>4</v>
      </c>
      <c r="C72" s="27">
        <v>1111786</v>
      </c>
      <c r="D72" s="27">
        <v>911527</v>
      </c>
      <c r="E72" s="27">
        <f t="shared" si="8"/>
        <v>423362</v>
      </c>
      <c r="F72" s="27">
        <v>1535148</v>
      </c>
      <c r="G72" s="38">
        <v>1307093</v>
      </c>
      <c r="H72" s="272"/>
      <c r="I72" s="108"/>
      <c r="J72" s="246"/>
    </row>
    <row r="73" spans="1:10" s="73" customFormat="1" ht="23.25" customHeight="1">
      <c r="A73" s="36"/>
      <c r="B73" s="25" t="s">
        <v>25</v>
      </c>
      <c r="C73" s="27">
        <v>175537</v>
      </c>
      <c r="D73" s="27">
        <v>66704</v>
      </c>
      <c r="E73" s="27">
        <f t="shared" si="8"/>
        <v>0</v>
      </c>
      <c r="F73" s="27">
        <v>175537</v>
      </c>
      <c r="G73" s="38">
        <v>54416</v>
      </c>
      <c r="H73" s="109" t="s">
        <v>179</v>
      </c>
      <c r="I73" s="108"/>
      <c r="J73" s="246"/>
    </row>
    <row r="74" spans="1:10" s="73" customFormat="1" ht="23.25" customHeight="1">
      <c r="A74" s="36"/>
      <c r="B74" s="25" t="s">
        <v>7</v>
      </c>
      <c r="C74" s="27">
        <v>86317</v>
      </c>
      <c r="D74" s="27">
        <v>14496</v>
      </c>
      <c r="E74" s="27">
        <f t="shared" si="8"/>
        <v>-948</v>
      </c>
      <c r="F74" s="27">
        <v>85369</v>
      </c>
      <c r="G74" s="38">
        <v>7079</v>
      </c>
      <c r="H74" s="109" t="s">
        <v>177</v>
      </c>
      <c r="I74" s="108"/>
      <c r="J74" s="246"/>
    </row>
    <row r="75" spans="1:10" s="73" customFormat="1" ht="23.25" customHeight="1">
      <c r="A75" s="36"/>
      <c r="B75" s="25" t="s">
        <v>8</v>
      </c>
      <c r="C75" s="27">
        <v>84986</v>
      </c>
      <c r="D75" s="27" t="s">
        <v>173</v>
      </c>
      <c r="E75" s="27">
        <f t="shared" si="8"/>
        <v>0</v>
      </c>
      <c r="F75" s="27">
        <v>84986</v>
      </c>
      <c r="G75" s="38">
        <v>0</v>
      </c>
      <c r="H75" s="109" t="s">
        <v>176</v>
      </c>
      <c r="I75" s="108"/>
      <c r="J75" s="246"/>
    </row>
    <row r="76" spans="1:10" s="73" customFormat="1" ht="23.25" customHeight="1">
      <c r="A76" s="36"/>
      <c r="B76" s="25" t="s">
        <v>9</v>
      </c>
      <c r="C76" s="27">
        <v>506776</v>
      </c>
      <c r="D76" s="27">
        <v>106263</v>
      </c>
      <c r="E76" s="27">
        <f t="shared" si="8"/>
        <v>4201</v>
      </c>
      <c r="F76" s="27">
        <v>510977</v>
      </c>
      <c r="G76" s="38">
        <v>62047</v>
      </c>
      <c r="H76" s="109"/>
      <c r="I76" s="108"/>
      <c r="J76" s="246"/>
    </row>
    <row r="77" spans="1:10" s="73" customFormat="1" ht="23.25" customHeight="1">
      <c r="A77" s="36"/>
      <c r="B77" s="25" t="s">
        <v>10</v>
      </c>
      <c r="C77" s="27">
        <v>119926</v>
      </c>
      <c r="D77" s="27">
        <v>114529</v>
      </c>
      <c r="E77" s="27">
        <f t="shared" si="8"/>
        <v>0</v>
      </c>
      <c r="F77" s="27">
        <v>119926</v>
      </c>
      <c r="G77" s="38">
        <v>92943</v>
      </c>
      <c r="H77" s="109"/>
      <c r="I77" s="108"/>
      <c r="J77" s="246"/>
    </row>
    <row r="78" spans="1:10" s="73" customFormat="1" ht="23.25" customHeight="1">
      <c r="A78" s="36"/>
      <c r="B78" s="25" t="s">
        <v>11</v>
      </c>
      <c r="C78" s="27">
        <v>788667</v>
      </c>
      <c r="D78" s="27">
        <v>856</v>
      </c>
      <c r="E78" s="27">
        <f t="shared" si="8"/>
        <v>-41094</v>
      </c>
      <c r="F78" s="27">
        <v>747573</v>
      </c>
      <c r="G78" s="38">
        <v>428</v>
      </c>
      <c r="H78" s="109"/>
      <c r="I78" s="108"/>
      <c r="J78" s="246"/>
    </row>
    <row r="79" spans="1:10" s="73" customFormat="1" ht="23.25" customHeight="1" thickBot="1">
      <c r="A79" s="41"/>
      <c r="B79" s="28" t="s">
        <v>30</v>
      </c>
      <c r="C79" s="29">
        <v>5246</v>
      </c>
      <c r="D79" s="29">
        <v>0</v>
      </c>
      <c r="E79" s="27">
        <f t="shared" si="8"/>
        <v>0</v>
      </c>
      <c r="F79" s="29">
        <v>5246</v>
      </c>
      <c r="G79" s="55">
        <v>0</v>
      </c>
      <c r="H79" s="110"/>
      <c r="I79" s="111"/>
      <c r="J79" s="226"/>
    </row>
    <row r="80" spans="1:10" s="75" customFormat="1" ht="32.25" customHeight="1" thickBot="1">
      <c r="A80" s="112"/>
      <c r="B80" s="113" t="s">
        <v>34</v>
      </c>
      <c r="C80" s="114">
        <f aca="true" t="shared" si="9" ref="C80:I80">SUM(C69:C79)</f>
        <v>3127177</v>
      </c>
      <c r="D80" s="114">
        <f t="shared" si="9"/>
        <v>1462311</v>
      </c>
      <c r="E80" s="114">
        <f t="shared" si="9"/>
        <v>385521</v>
      </c>
      <c r="F80" s="114">
        <f t="shared" si="9"/>
        <v>3512698</v>
      </c>
      <c r="G80" s="114">
        <f t="shared" si="9"/>
        <v>1771942</v>
      </c>
      <c r="H80" s="115"/>
      <c r="I80" s="114">
        <f t="shared" si="9"/>
        <v>25000</v>
      </c>
      <c r="J80" s="116"/>
    </row>
    <row r="81" spans="1:10" s="73" customFormat="1" ht="41.25" customHeight="1">
      <c r="A81" s="24" t="s">
        <v>17</v>
      </c>
      <c r="B81" s="81" t="s">
        <v>46</v>
      </c>
      <c r="C81" s="46"/>
      <c r="D81" s="46"/>
      <c r="E81" s="46"/>
      <c r="F81" s="46"/>
      <c r="G81" s="46"/>
      <c r="H81" s="99"/>
      <c r="I81" s="47"/>
      <c r="J81" s="222" t="s">
        <v>273</v>
      </c>
    </row>
    <row r="82" spans="1:10" s="73" customFormat="1" ht="27" customHeight="1">
      <c r="A82" s="36"/>
      <c r="B82" s="37" t="s">
        <v>237</v>
      </c>
      <c r="C82" s="26"/>
      <c r="D82" s="26"/>
      <c r="E82" s="26"/>
      <c r="F82" s="26"/>
      <c r="G82" s="26"/>
      <c r="H82" s="56"/>
      <c r="I82" s="48"/>
      <c r="J82" s="260"/>
    </row>
    <row r="83" spans="1:10" s="73" customFormat="1" ht="29.25" customHeight="1">
      <c r="A83" s="36"/>
      <c r="B83" s="25" t="s">
        <v>3</v>
      </c>
      <c r="C83" s="27">
        <v>27716</v>
      </c>
      <c r="D83" s="27">
        <v>27716</v>
      </c>
      <c r="E83" s="27">
        <f aca="true" t="shared" si="10" ref="E83:E91">F83-C83</f>
        <v>0</v>
      </c>
      <c r="F83" s="27">
        <v>27716</v>
      </c>
      <c r="G83" s="27">
        <v>27716</v>
      </c>
      <c r="H83" s="27" t="s">
        <v>177</v>
      </c>
      <c r="I83" s="44"/>
      <c r="J83" s="260"/>
    </row>
    <row r="84" spans="1:10" s="73" customFormat="1" ht="23.25" customHeight="1">
      <c r="A84" s="36"/>
      <c r="B84" s="25" t="s">
        <v>4</v>
      </c>
      <c r="C84" s="27">
        <v>725507</v>
      </c>
      <c r="D84" s="27">
        <v>598273</v>
      </c>
      <c r="E84" s="27">
        <f t="shared" si="10"/>
        <v>457518</v>
      </c>
      <c r="F84" s="27">
        <v>1183025</v>
      </c>
      <c r="G84" s="27">
        <v>1039182</v>
      </c>
      <c r="H84" s="27" t="s">
        <v>176</v>
      </c>
      <c r="I84" s="44"/>
      <c r="J84" s="260"/>
    </row>
    <row r="85" spans="1:10" s="73" customFormat="1" ht="23.25" customHeight="1">
      <c r="A85" s="36"/>
      <c r="B85" s="25" t="s">
        <v>6</v>
      </c>
      <c r="C85" s="27">
        <v>164371</v>
      </c>
      <c r="D85" s="27">
        <v>94948</v>
      </c>
      <c r="E85" s="27">
        <f t="shared" si="10"/>
        <v>0</v>
      </c>
      <c r="F85" s="27">
        <v>164371</v>
      </c>
      <c r="G85" s="27">
        <v>88179</v>
      </c>
      <c r="H85" s="38"/>
      <c r="I85" s="44"/>
      <c r="J85" s="260"/>
    </row>
    <row r="86" spans="1:10" s="73" customFormat="1" ht="23.25" customHeight="1">
      <c r="A86" s="36"/>
      <c r="B86" s="25" t="s">
        <v>25</v>
      </c>
      <c r="C86" s="27">
        <v>87397</v>
      </c>
      <c r="D86" s="27">
        <v>8958</v>
      </c>
      <c r="E86" s="27">
        <f t="shared" si="10"/>
        <v>0</v>
      </c>
      <c r="F86" s="27">
        <v>87397</v>
      </c>
      <c r="G86" s="27">
        <v>2840</v>
      </c>
      <c r="H86" s="38"/>
      <c r="I86" s="44"/>
      <c r="J86" s="260"/>
    </row>
    <row r="87" spans="1:10" s="73" customFormat="1" ht="23.25" customHeight="1">
      <c r="A87" s="36"/>
      <c r="B87" s="25" t="s">
        <v>7</v>
      </c>
      <c r="C87" s="27">
        <v>22620</v>
      </c>
      <c r="D87" s="27">
        <v>0</v>
      </c>
      <c r="E87" s="27">
        <f t="shared" si="10"/>
        <v>-647</v>
      </c>
      <c r="F87" s="27">
        <v>21973</v>
      </c>
      <c r="G87" s="27">
        <v>0</v>
      </c>
      <c r="H87" s="38"/>
      <c r="I87" s="44"/>
      <c r="J87" s="260"/>
    </row>
    <row r="88" spans="1:10" s="73" customFormat="1" ht="23.25" customHeight="1">
      <c r="A88" s="36"/>
      <c r="B88" s="25" t="s">
        <v>9</v>
      </c>
      <c r="C88" s="27">
        <v>58884</v>
      </c>
      <c r="D88" s="27">
        <v>1812</v>
      </c>
      <c r="E88" s="27">
        <f t="shared" si="10"/>
        <v>0</v>
      </c>
      <c r="F88" s="27">
        <v>58884</v>
      </c>
      <c r="G88" s="27">
        <v>1673</v>
      </c>
      <c r="H88" s="38"/>
      <c r="I88" s="44"/>
      <c r="J88" s="260"/>
    </row>
    <row r="89" spans="1:10" s="73" customFormat="1" ht="25.5" customHeight="1">
      <c r="A89" s="36"/>
      <c r="B89" s="25" t="s">
        <v>10</v>
      </c>
      <c r="C89" s="27">
        <v>174091</v>
      </c>
      <c r="D89" s="27">
        <v>58690</v>
      </c>
      <c r="E89" s="27">
        <f t="shared" si="10"/>
        <v>0</v>
      </c>
      <c r="F89" s="27">
        <v>174091</v>
      </c>
      <c r="G89" s="27">
        <v>36681</v>
      </c>
      <c r="H89" s="38"/>
      <c r="I89" s="44"/>
      <c r="J89" s="260"/>
    </row>
    <row r="90" spans="1:10" s="73" customFormat="1" ht="20.25" customHeight="1">
      <c r="A90" s="36"/>
      <c r="B90" s="25" t="s">
        <v>11</v>
      </c>
      <c r="C90" s="27">
        <v>452350</v>
      </c>
      <c r="D90" s="27">
        <v>42675</v>
      </c>
      <c r="E90" s="27">
        <f t="shared" si="10"/>
        <v>26440</v>
      </c>
      <c r="F90" s="27">
        <v>478790</v>
      </c>
      <c r="G90" s="27">
        <v>54963</v>
      </c>
      <c r="H90" s="38"/>
      <c r="I90" s="44"/>
      <c r="J90" s="260"/>
    </row>
    <row r="91" spans="1:10" s="73" customFormat="1" ht="23.25" customHeight="1" thickBot="1">
      <c r="A91" s="41"/>
      <c r="B91" s="28" t="s">
        <v>30</v>
      </c>
      <c r="C91" s="29">
        <v>4399</v>
      </c>
      <c r="D91" s="29">
        <v>0</v>
      </c>
      <c r="E91" s="27">
        <f t="shared" si="10"/>
        <v>0</v>
      </c>
      <c r="F91" s="29">
        <v>4399</v>
      </c>
      <c r="G91" s="29">
        <v>0</v>
      </c>
      <c r="H91" s="55"/>
      <c r="I91" s="30"/>
      <c r="J91" s="261"/>
    </row>
    <row r="92" spans="1:10" s="13" customFormat="1" ht="38.25" customHeight="1" thickBot="1">
      <c r="A92" s="31"/>
      <c r="B92" s="32" t="s">
        <v>34</v>
      </c>
      <c r="C92" s="34">
        <f aca="true" t="shared" si="11" ref="C92:I92">SUM(C81:C91)</f>
        <v>1717335</v>
      </c>
      <c r="D92" s="34">
        <f t="shared" si="11"/>
        <v>833072</v>
      </c>
      <c r="E92" s="34">
        <f t="shared" si="11"/>
        <v>483311</v>
      </c>
      <c r="F92" s="34">
        <f t="shared" si="11"/>
        <v>2200646</v>
      </c>
      <c r="G92" s="34">
        <f t="shared" si="11"/>
        <v>1251234</v>
      </c>
      <c r="H92" s="34"/>
      <c r="I92" s="34">
        <f t="shared" si="11"/>
        <v>0</v>
      </c>
      <c r="J92" s="45"/>
    </row>
    <row r="93" spans="1:10" s="73" customFormat="1" ht="29.25" customHeight="1">
      <c r="A93" s="24" t="s">
        <v>18</v>
      </c>
      <c r="B93" s="81" t="s">
        <v>44</v>
      </c>
      <c r="C93" s="46"/>
      <c r="D93" s="46"/>
      <c r="E93" s="46"/>
      <c r="F93" s="46"/>
      <c r="G93" s="46"/>
      <c r="H93" s="99"/>
      <c r="I93" s="47"/>
      <c r="J93" s="263" t="s">
        <v>277</v>
      </c>
    </row>
    <row r="94" spans="1:10" s="73" customFormat="1" ht="21" customHeight="1">
      <c r="A94" s="36"/>
      <c r="B94" s="37" t="s">
        <v>237</v>
      </c>
      <c r="C94" s="26"/>
      <c r="D94" s="26"/>
      <c r="E94" s="26"/>
      <c r="F94" s="26"/>
      <c r="G94" s="26"/>
      <c r="H94" s="56"/>
      <c r="I94" s="48">
        <v>35000</v>
      </c>
      <c r="J94" s="264"/>
    </row>
    <row r="95" spans="1:10" s="73" customFormat="1" ht="24" customHeight="1">
      <c r="A95" s="36"/>
      <c r="B95" s="25" t="s">
        <v>3</v>
      </c>
      <c r="C95" s="27">
        <v>171583</v>
      </c>
      <c r="D95" s="27">
        <v>171583</v>
      </c>
      <c r="E95" s="27">
        <f aca="true" t="shared" si="12" ref="E95:E104">F95-C95</f>
        <v>-88567</v>
      </c>
      <c r="F95" s="27">
        <v>83016</v>
      </c>
      <c r="G95" s="27">
        <f>F95</f>
        <v>83016</v>
      </c>
      <c r="H95" s="27" t="s">
        <v>177</v>
      </c>
      <c r="I95" s="44"/>
      <c r="J95" s="257"/>
    </row>
    <row r="96" spans="1:10" s="73" customFormat="1" ht="24" customHeight="1">
      <c r="A96" s="36"/>
      <c r="B96" s="25" t="s">
        <v>4</v>
      </c>
      <c r="C96" s="27">
        <v>3532229</v>
      </c>
      <c r="D96" s="27">
        <v>2501759</v>
      </c>
      <c r="E96" s="27">
        <f t="shared" si="12"/>
        <v>-1195345</v>
      </c>
      <c r="F96" s="27">
        <v>2336884</v>
      </c>
      <c r="G96" s="27">
        <v>1449802</v>
      </c>
      <c r="H96" s="27" t="s">
        <v>176</v>
      </c>
      <c r="I96" s="48"/>
      <c r="J96" s="257"/>
    </row>
    <row r="97" spans="1:10" s="73" customFormat="1" ht="24" customHeight="1">
      <c r="A97" s="36"/>
      <c r="B97" s="25" t="s">
        <v>6</v>
      </c>
      <c r="C97" s="27">
        <v>705921</v>
      </c>
      <c r="D97" s="27">
        <v>415869</v>
      </c>
      <c r="E97" s="27">
        <f t="shared" si="12"/>
        <v>0</v>
      </c>
      <c r="F97" s="27">
        <v>705921</v>
      </c>
      <c r="G97" s="27">
        <v>360926</v>
      </c>
      <c r="H97" s="38"/>
      <c r="I97" s="48"/>
      <c r="J97" s="257"/>
    </row>
    <row r="98" spans="1:10" s="73" customFormat="1" ht="24" customHeight="1">
      <c r="A98" s="36"/>
      <c r="B98" s="25" t="s">
        <v>25</v>
      </c>
      <c r="C98" s="27">
        <v>132364</v>
      </c>
      <c r="D98" s="27">
        <v>53763</v>
      </c>
      <c r="E98" s="27">
        <f t="shared" si="12"/>
        <v>653878</v>
      </c>
      <c r="F98" s="27">
        <v>786242</v>
      </c>
      <c r="G98" s="27">
        <v>693946</v>
      </c>
      <c r="H98" s="38"/>
      <c r="I98" s="48"/>
      <c r="J98" s="257"/>
    </row>
    <row r="99" spans="1:10" s="73" customFormat="1" ht="24" customHeight="1">
      <c r="A99" s="36"/>
      <c r="B99" s="25" t="s">
        <v>7</v>
      </c>
      <c r="C99" s="27">
        <v>106175</v>
      </c>
      <c r="D99" s="27">
        <v>5532</v>
      </c>
      <c r="E99" s="27">
        <f t="shared" si="12"/>
        <v>-57058</v>
      </c>
      <c r="F99" s="27">
        <v>49117</v>
      </c>
      <c r="G99" s="27">
        <v>2600</v>
      </c>
      <c r="H99" s="38"/>
      <c r="I99" s="48"/>
      <c r="J99" s="257"/>
    </row>
    <row r="100" spans="1:10" s="73" customFormat="1" ht="24" customHeight="1">
      <c r="A100" s="36"/>
      <c r="B100" s="25" t="s">
        <v>8</v>
      </c>
      <c r="C100" s="27">
        <v>61176</v>
      </c>
      <c r="D100" s="27">
        <v>13809</v>
      </c>
      <c r="E100" s="27">
        <f t="shared" si="12"/>
        <v>-32188</v>
      </c>
      <c r="F100" s="27">
        <v>28988</v>
      </c>
      <c r="G100" s="27">
        <v>1501</v>
      </c>
      <c r="H100" s="38"/>
      <c r="I100" s="48"/>
      <c r="J100" s="257"/>
    </row>
    <row r="101" spans="1:10" s="73" customFormat="1" ht="24" customHeight="1">
      <c r="A101" s="36"/>
      <c r="B101" s="25" t="s">
        <v>9</v>
      </c>
      <c r="C101" s="27">
        <v>56764</v>
      </c>
      <c r="D101" s="27">
        <v>33729</v>
      </c>
      <c r="E101" s="27">
        <f t="shared" si="12"/>
        <v>29299</v>
      </c>
      <c r="F101" s="27">
        <v>86063</v>
      </c>
      <c r="G101" s="27">
        <v>72353</v>
      </c>
      <c r="H101" s="38"/>
      <c r="I101" s="48"/>
      <c r="J101" s="257"/>
    </row>
    <row r="102" spans="1:10" s="73" customFormat="1" ht="24" customHeight="1">
      <c r="A102" s="36"/>
      <c r="B102" s="25" t="s">
        <v>10</v>
      </c>
      <c r="C102" s="27">
        <v>273843</v>
      </c>
      <c r="D102" s="27">
        <v>82533</v>
      </c>
      <c r="E102" s="27">
        <f t="shared" si="12"/>
        <v>187527</v>
      </c>
      <c r="F102" s="27">
        <v>461370</v>
      </c>
      <c r="G102" s="27">
        <v>203232</v>
      </c>
      <c r="H102" s="38"/>
      <c r="I102" s="48"/>
      <c r="J102" s="257"/>
    </row>
    <row r="103" spans="1:10" s="73" customFormat="1" ht="24" customHeight="1">
      <c r="A103" s="36"/>
      <c r="B103" s="25" t="s">
        <v>11</v>
      </c>
      <c r="C103" s="27">
        <v>616610</v>
      </c>
      <c r="D103" s="27">
        <v>20400</v>
      </c>
      <c r="E103" s="27">
        <f t="shared" si="12"/>
        <v>81029</v>
      </c>
      <c r="F103" s="27">
        <v>697639</v>
      </c>
      <c r="G103" s="27">
        <v>38785</v>
      </c>
      <c r="H103" s="38"/>
      <c r="I103" s="48"/>
      <c r="J103" s="257"/>
    </row>
    <row r="104" spans="1:10" s="73" customFormat="1" ht="24" customHeight="1" thickBot="1">
      <c r="A104" s="41"/>
      <c r="B104" s="28" t="s">
        <v>30</v>
      </c>
      <c r="C104" s="29">
        <v>38315</v>
      </c>
      <c r="D104" s="29">
        <v>0</v>
      </c>
      <c r="E104" s="27">
        <f t="shared" si="12"/>
        <v>0</v>
      </c>
      <c r="F104" s="29">
        <v>38315</v>
      </c>
      <c r="G104" s="29">
        <v>0</v>
      </c>
      <c r="H104" s="55"/>
      <c r="I104" s="100"/>
      <c r="J104" s="258"/>
    </row>
    <row r="105" spans="1:10" s="73" customFormat="1" ht="27" customHeight="1" thickBot="1">
      <c r="A105" s="31"/>
      <c r="B105" s="32" t="s">
        <v>34</v>
      </c>
      <c r="C105" s="34">
        <f aca="true" t="shared" si="13" ref="C105:I105">SUM(C93:C104)</f>
        <v>5694980</v>
      </c>
      <c r="D105" s="34">
        <f t="shared" si="13"/>
        <v>3298977</v>
      </c>
      <c r="E105" s="34">
        <f t="shared" si="13"/>
        <v>-421425</v>
      </c>
      <c r="F105" s="34">
        <f t="shared" si="13"/>
        <v>5273555</v>
      </c>
      <c r="G105" s="34">
        <f t="shared" si="13"/>
        <v>2906161</v>
      </c>
      <c r="H105" s="34"/>
      <c r="I105" s="34">
        <f t="shared" si="13"/>
        <v>35000</v>
      </c>
      <c r="J105" s="102"/>
    </row>
    <row r="106" spans="1:10" s="12" customFormat="1" ht="29.25" customHeight="1">
      <c r="A106" s="36" t="s">
        <v>19</v>
      </c>
      <c r="B106" s="117" t="s">
        <v>172</v>
      </c>
      <c r="C106" s="27" t="s">
        <v>26</v>
      </c>
      <c r="D106" s="27"/>
      <c r="E106" s="26"/>
      <c r="F106" s="27" t="s">
        <v>26</v>
      </c>
      <c r="G106" s="38"/>
      <c r="H106" s="38"/>
      <c r="I106" s="27"/>
      <c r="J106" s="265" t="s">
        <v>274</v>
      </c>
    </row>
    <row r="107" spans="1:10" s="12" customFormat="1" ht="17.25" customHeight="1">
      <c r="A107" s="36"/>
      <c r="B107" s="37" t="s">
        <v>238</v>
      </c>
      <c r="C107" s="27"/>
      <c r="D107" s="27"/>
      <c r="E107" s="26"/>
      <c r="F107" s="27"/>
      <c r="G107" s="38"/>
      <c r="H107" s="38"/>
      <c r="I107" s="118"/>
      <c r="J107" s="266"/>
    </row>
    <row r="108" spans="1:10" s="12" customFormat="1" ht="21" customHeight="1">
      <c r="A108" s="86"/>
      <c r="B108" s="25" t="s">
        <v>3</v>
      </c>
      <c r="C108" s="27">
        <v>295876</v>
      </c>
      <c r="D108" s="27">
        <v>295876</v>
      </c>
      <c r="E108" s="27">
        <f aca="true" t="shared" si="14" ref="E108:E117">F108-C108</f>
        <v>0</v>
      </c>
      <c r="F108" s="27">
        <v>295876</v>
      </c>
      <c r="G108" s="38">
        <v>295876</v>
      </c>
      <c r="H108" s="27" t="s">
        <v>177</v>
      </c>
      <c r="I108" s="119"/>
      <c r="J108" s="267"/>
    </row>
    <row r="109" spans="1:10" s="12" customFormat="1" ht="21" customHeight="1">
      <c r="A109" s="86"/>
      <c r="B109" s="25" t="s">
        <v>4</v>
      </c>
      <c r="C109" s="27">
        <v>5743678</v>
      </c>
      <c r="D109" s="27">
        <v>5103603</v>
      </c>
      <c r="E109" s="27">
        <f t="shared" si="14"/>
        <v>69255</v>
      </c>
      <c r="F109" s="27">
        <v>5812933</v>
      </c>
      <c r="G109" s="38">
        <v>5084650</v>
      </c>
      <c r="H109" s="27" t="s">
        <v>176</v>
      </c>
      <c r="I109" s="27"/>
      <c r="J109" s="267"/>
    </row>
    <row r="110" spans="1:10" s="12" customFormat="1" ht="21" customHeight="1">
      <c r="A110" s="86"/>
      <c r="B110" s="25" t="s">
        <v>6</v>
      </c>
      <c r="C110" s="27">
        <v>0</v>
      </c>
      <c r="D110" s="27">
        <v>0</v>
      </c>
      <c r="E110" s="27">
        <f t="shared" si="14"/>
        <v>217445</v>
      </c>
      <c r="F110" s="27">
        <v>217445</v>
      </c>
      <c r="G110" s="38">
        <v>208476</v>
      </c>
      <c r="H110" s="38"/>
      <c r="I110" s="27"/>
      <c r="J110" s="267"/>
    </row>
    <row r="111" spans="1:10" s="12" customFormat="1" ht="21" customHeight="1">
      <c r="A111" s="86"/>
      <c r="B111" s="25" t="s">
        <v>25</v>
      </c>
      <c r="C111" s="27">
        <v>58216</v>
      </c>
      <c r="D111" s="27">
        <v>15614</v>
      </c>
      <c r="E111" s="27">
        <f t="shared" si="14"/>
        <v>0</v>
      </c>
      <c r="F111" s="27">
        <v>58216</v>
      </c>
      <c r="G111" s="38">
        <v>13745</v>
      </c>
      <c r="H111" s="38"/>
      <c r="I111" s="27"/>
      <c r="J111" s="267"/>
    </row>
    <row r="112" spans="1:10" s="12" customFormat="1" ht="21" customHeight="1">
      <c r="A112" s="86"/>
      <c r="B112" s="25" t="s">
        <v>7</v>
      </c>
      <c r="C112" s="27">
        <v>195627</v>
      </c>
      <c r="D112" s="27">
        <v>46226</v>
      </c>
      <c r="E112" s="27">
        <f t="shared" si="14"/>
        <v>4509</v>
      </c>
      <c r="F112" s="27">
        <v>200136</v>
      </c>
      <c r="G112" s="38">
        <v>34198</v>
      </c>
      <c r="H112" s="38"/>
      <c r="I112" s="27"/>
      <c r="J112" s="267"/>
    </row>
    <row r="113" spans="1:10" s="12" customFormat="1" ht="21" customHeight="1">
      <c r="A113" s="86"/>
      <c r="B113" s="25" t="s">
        <v>174</v>
      </c>
      <c r="C113" s="27">
        <v>93898</v>
      </c>
      <c r="D113" s="27">
        <v>20539</v>
      </c>
      <c r="E113" s="27">
        <f t="shared" si="14"/>
        <v>1785</v>
      </c>
      <c r="F113" s="27">
        <v>95683</v>
      </c>
      <c r="G113" s="38">
        <v>15002</v>
      </c>
      <c r="H113" s="38"/>
      <c r="I113" s="27"/>
      <c r="J113" s="267"/>
    </row>
    <row r="114" spans="1:10" s="12" customFormat="1" ht="21" customHeight="1">
      <c r="A114" s="86"/>
      <c r="B114" s="25" t="s">
        <v>9</v>
      </c>
      <c r="C114" s="27">
        <v>194945</v>
      </c>
      <c r="D114" s="27">
        <v>68149</v>
      </c>
      <c r="E114" s="27">
        <f t="shared" si="14"/>
        <v>4868</v>
      </c>
      <c r="F114" s="27">
        <v>199813</v>
      </c>
      <c r="G114" s="38">
        <v>51383</v>
      </c>
      <c r="H114" s="38"/>
      <c r="I114" s="27"/>
      <c r="J114" s="267"/>
    </row>
    <row r="115" spans="1:10" s="12" customFormat="1" ht="21" customHeight="1">
      <c r="A115" s="86"/>
      <c r="B115" s="25" t="s">
        <v>10</v>
      </c>
      <c r="C115" s="27">
        <v>199691</v>
      </c>
      <c r="D115" s="27">
        <v>122748</v>
      </c>
      <c r="E115" s="27">
        <f t="shared" si="14"/>
        <v>121438</v>
      </c>
      <c r="F115" s="27">
        <v>321129</v>
      </c>
      <c r="G115" s="38">
        <v>196532.83</v>
      </c>
      <c r="H115" s="38"/>
      <c r="I115" s="27"/>
      <c r="J115" s="267"/>
    </row>
    <row r="116" spans="1:10" s="12" customFormat="1" ht="21" customHeight="1">
      <c r="A116" s="86"/>
      <c r="B116" s="25" t="s">
        <v>11</v>
      </c>
      <c r="C116" s="27">
        <v>441808</v>
      </c>
      <c r="D116" s="27">
        <v>0</v>
      </c>
      <c r="E116" s="27">
        <f t="shared" si="14"/>
        <v>83743</v>
      </c>
      <c r="F116" s="27">
        <v>525551</v>
      </c>
      <c r="G116" s="38">
        <v>49377</v>
      </c>
      <c r="H116" s="38"/>
      <c r="I116" s="27"/>
      <c r="J116" s="267"/>
    </row>
    <row r="117" spans="1:10" s="12" customFormat="1" ht="21" customHeight="1" thickBot="1">
      <c r="A117" s="86"/>
      <c r="B117" s="25" t="s">
        <v>30</v>
      </c>
      <c r="C117" s="27">
        <v>7500</v>
      </c>
      <c r="D117" s="27">
        <v>0</v>
      </c>
      <c r="E117" s="27">
        <f t="shared" si="14"/>
        <v>987</v>
      </c>
      <c r="F117" s="27">
        <v>8487</v>
      </c>
      <c r="G117" s="38">
        <v>0</v>
      </c>
      <c r="H117" s="38"/>
      <c r="I117" s="27"/>
      <c r="J117" s="268"/>
    </row>
    <row r="118" spans="1:10" s="76" customFormat="1" ht="29.25" customHeight="1" thickBot="1">
      <c r="A118" s="31"/>
      <c r="B118" s="32" t="s">
        <v>34</v>
      </c>
      <c r="C118" s="34">
        <f aca="true" t="shared" si="15" ref="C118:I118">SUM(C106:C117)</f>
        <v>7231239</v>
      </c>
      <c r="D118" s="34">
        <f t="shared" si="15"/>
        <v>5672755</v>
      </c>
      <c r="E118" s="34">
        <f t="shared" si="15"/>
        <v>504030</v>
      </c>
      <c r="F118" s="34">
        <f>SUM(F106:F117)</f>
        <v>7735269</v>
      </c>
      <c r="G118" s="34">
        <f>SUM(G106:G117)</f>
        <v>5949239.83</v>
      </c>
      <c r="H118" s="34"/>
      <c r="I118" s="34">
        <f t="shared" si="15"/>
        <v>0</v>
      </c>
      <c r="J118" s="120"/>
    </row>
    <row r="119" spans="1:10" s="76" customFormat="1" ht="39.75" customHeight="1" thickBot="1">
      <c r="A119" s="31"/>
      <c r="B119" s="137" t="s">
        <v>42</v>
      </c>
      <c r="C119" s="33">
        <f>C80+C92+C105+C118</f>
        <v>17770731</v>
      </c>
      <c r="D119" s="33">
        <f>D80+D92+D105+D118</f>
        <v>11267115</v>
      </c>
      <c r="E119" s="33">
        <f>E80+E92+E105+E118</f>
        <v>951437</v>
      </c>
      <c r="F119" s="33">
        <f>F80+F92+F105+F118</f>
        <v>18722168</v>
      </c>
      <c r="G119" s="33">
        <f>G80+G92+G105+G118</f>
        <v>11878576.83</v>
      </c>
      <c r="H119" s="33"/>
      <c r="I119" s="33">
        <f>I80+I92+I105+I118</f>
        <v>60000</v>
      </c>
      <c r="J119" s="43"/>
    </row>
    <row r="120" spans="1:10" s="76" customFormat="1" ht="36.75" customHeight="1">
      <c r="A120" s="24" t="s">
        <v>20</v>
      </c>
      <c r="B120" s="96" t="s">
        <v>28</v>
      </c>
      <c r="C120" s="46"/>
      <c r="D120" s="121"/>
      <c r="E120" s="121"/>
      <c r="F120" s="46"/>
      <c r="G120" s="121"/>
      <c r="H120" s="122"/>
      <c r="I120" s="47"/>
      <c r="J120" s="259" t="s">
        <v>278</v>
      </c>
    </row>
    <row r="121" spans="1:10" s="76" customFormat="1" ht="27.75" customHeight="1">
      <c r="A121" s="36"/>
      <c r="B121" s="37" t="s">
        <v>238</v>
      </c>
      <c r="C121" s="26"/>
      <c r="D121" s="57"/>
      <c r="E121" s="57"/>
      <c r="F121" s="26"/>
      <c r="G121" s="57"/>
      <c r="H121" s="123"/>
      <c r="I121" s="48"/>
      <c r="J121" s="229"/>
    </row>
    <row r="122" spans="1:10" s="76" customFormat="1" ht="27.75" customHeight="1">
      <c r="A122" s="36"/>
      <c r="B122" s="98" t="s">
        <v>3</v>
      </c>
      <c r="C122" s="26">
        <v>0</v>
      </c>
      <c r="D122" s="57">
        <v>0</v>
      </c>
      <c r="E122" s="27">
        <f aca="true" t="shared" si="16" ref="E122:E131">F122-C122</f>
        <v>26011.98</v>
      </c>
      <c r="F122" s="26">
        <f>6797.98+13454+5760</f>
        <v>26011.98</v>
      </c>
      <c r="G122" s="57"/>
      <c r="H122" s="141" t="s">
        <v>247</v>
      </c>
      <c r="I122" s="48"/>
      <c r="J122" s="229"/>
    </row>
    <row r="123" spans="1:10" s="76" customFormat="1" ht="27.75" customHeight="1">
      <c r="A123" s="36"/>
      <c r="B123" s="98" t="s">
        <v>4</v>
      </c>
      <c r="C123" s="27">
        <v>185371</v>
      </c>
      <c r="D123" s="27">
        <v>114711</v>
      </c>
      <c r="E123" s="27">
        <f t="shared" si="16"/>
        <v>19903</v>
      </c>
      <c r="F123" s="27">
        <v>205274</v>
      </c>
      <c r="G123" s="27">
        <v>110689</v>
      </c>
      <c r="H123" s="27" t="s">
        <v>177</v>
      </c>
      <c r="I123" s="44"/>
      <c r="J123" s="244"/>
    </row>
    <row r="124" spans="1:10" s="76" customFormat="1" ht="27.75" customHeight="1">
      <c r="A124" s="36"/>
      <c r="B124" s="98" t="s">
        <v>6</v>
      </c>
      <c r="C124" s="27">
        <v>9332924</v>
      </c>
      <c r="D124" s="27">
        <v>8352873</v>
      </c>
      <c r="E124" s="27">
        <f t="shared" si="16"/>
        <v>1801963</v>
      </c>
      <c r="F124" s="27">
        <v>11134887</v>
      </c>
      <c r="G124" s="27">
        <v>9262905</v>
      </c>
      <c r="H124" s="27" t="s">
        <v>176</v>
      </c>
      <c r="I124" s="44"/>
      <c r="J124" s="244"/>
    </row>
    <row r="125" spans="1:10" s="76" customFormat="1" ht="27.75" customHeight="1">
      <c r="A125" s="36"/>
      <c r="B125" s="98" t="s">
        <v>25</v>
      </c>
      <c r="C125" s="27">
        <v>3503</v>
      </c>
      <c r="D125" s="27">
        <v>917</v>
      </c>
      <c r="E125" s="27">
        <f t="shared" si="16"/>
        <v>0</v>
      </c>
      <c r="F125" s="27">
        <v>3503</v>
      </c>
      <c r="G125" s="27">
        <v>672</v>
      </c>
      <c r="H125" s="38"/>
      <c r="I125" s="44"/>
      <c r="J125" s="244"/>
    </row>
    <row r="126" spans="1:10" s="76" customFormat="1" ht="27.75" customHeight="1">
      <c r="A126" s="36"/>
      <c r="B126" s="98" t="s">
        <v>7</v>
      </c>
      <c r="C126" s="27">
        <v>40210</v>
      </c>
      <c r="D126" s="27">
        <v>0</v>
      </c>
      <c r="E126" s="27">
        <f t="shared" si="16"/>
        <v>5160</v>
      </c>
      <c r="F126" s="27">
        <v>45370</v>
      </c>
      <c r="G126" s="27">
        <v>0</v>
      </c>
      <c r="H126" s="38"/>
      <c r="I126" s="44"/>
      <c r="J126" s="244"/>
    </row>
    <row r="127" spans="1:10" s="76" customFormat="1" ht="27.75" customHeight="1">
      <c r="A127" s="36"/>
      <c r="B127" s="98" t="s">
        <v>8</v>
      </c>
      <c r="C127" s="27">
        <v>228235</v>
      </c>
      <c r="D127" s="27">
        <v>179403</v>
      </c>
      <c r="E127" s="27">
        <f t="shared" si="16"/>
        <v>208327</v>
      </c>
      <c r="F127" s="27">
        <v>436562</v>
      </c>
      <c r="G127" s="27">
        <v>296541</v>
      </c>
      <c r="H127" s="38"/>
      <c r="I127" s="44"/>
      <c r="J127" s="244"/>
    </row>
    <row r="128" spans="1:10" s="76" customFormat="1" ht="27.75" customHeight="1">
      <c r="A128" s="36"/>
      <c r="B128" s="98" t="s">
        <v>9</v>
      </c>
      <c r="C128" s="27">
        <v>24429</v>
      </c>
      <c r="D128" s="27">
        <v>0</v>
      </c>
      <c r="E128" s="27">
        <f t="shared" si="16"/>
        <v>2561</v>
      </c>
      <c r="F128" s="27">
        <v>26990</v>
      </c>
      <c r="G128" s="27">
        <v>0</v>
      </c>
      <c r="H128" s="38"/>
      <c r="I128" s="44"/>
      <c r="J128" s="244"/>
    </row>
    <row r="129" spans="1:10" s="76" customFormat="1" ht="27.75" customHeight="1">
      <c r="A129" s="36"/>
      <c r="B129" s="98" t="s">
        <v>10</v>
      </c>
      <c r="C129" s="27">
        <v>192744</v>
      </c>
      <c r="D129" s="27">
        <v>74456</v>
      </c>
      <c r="E129" s="27">
        <f t="shared" si="16"/>
        <v>205326</v>
      </c>
      <c r="F129" s="27">
        <v>398070</v>
      </c>
      <c r="G129" s="27">
        <v>257717</v>
      </c>
      <c r="H129" s="38"/>
      <c r="I129" s="44"/>
      <c r="J129" s="244"/>
    </row>
    <row r="130" spans="1:10" s="76" customFormat="1" ht="27.75" customHeight="1">
      <c r="A130" s="36"/>
      <c r="B130" s="98" t="s">
        <v>11</v>
      </c>
      <c r="C130" s="27">
        <v>49299</v>
      </c>
      <c r="D130" s="27">
        <v>1519</v>
      </c>
      <c r="E130" s="27">
        <f t="shared" si="16"/>
        <v>8401</v>
      </c>
      <c r="F130" s="27">
        <v>57700</v>
      </c>
      <c r="G130" s="27">
        <v>750</v>
      </c>
      <c r="H130" s="38"/>
      <c r="I130" s="44"/>
      <c r="J130" s="244"/>
    </row>
    <row r="131" spans="1:10" s="76" customFormat="1" ht="27.75" customHeight="1" thickBot="1">
      <c r="A131" s="41"/>
      <c r="B131" s="28" t="s">
        <v>30</v>
      </c>
      <c r="C131" s="29">
        <v>12103</v>
      </c>
      <c r="D131" s="29">
        <v>0</v>
      </c>
      <c r="E131" s="27">
        <f t="shared" si="16"/>
        <v>0</v>
      </c>
      <c r="F131" s="27">
        <v>12103</v>
      </c>
      <c r="G131" s="27">
        <v>0</v>
      </c>
      <c r="H131" s="38"/>
      <c r="I131" s="30"/>
      <c r="J131" s="262"/>
    </row>
    <row r="132" spans="1:10" s="76" customFormat="1" ht="40.5" customHeight="1" thickBot="1">
      <c r="A132" s="31"/>
      <c r="B132" s="32" t="s">
        <v>34</v>
      </c>
      <c r="C132" s="34">
        <f aca="true" t="shared" si="17" ref="C132:I132">SUM(C120:C131)</f>
        <v>10068818</v>
      </c>
      <c r="D132" s="34">
        <f t="shared" si="17"/>
        <v>8723879</v>
      </c>
      <c r="E132" s="34">
        <f t="shared" si="17"/>
        <v>2277652.98</v>
      </c>
      <c r="F132" s="34">
        <f t="shared" si="17"/>
        <v>12346470.98</v>
      </c>
      <c r="G132" s="34">
        <f t="shared" si="17"/>
        <v>9929274</v>
      </c>
      <c r="H132" s="34"/>
      <c r="I132" s="34">
        <f t="shared" si="17"/>
        <v>0</v>
      </c>
      <c r="J132" s="102"/>
    </row>
    <row r="133" spans="1:10" s="73" customFormat="1" ht="71.25" customHeight="1">
      <c r="A133" s="24" t="s">
        <v>21</v>
      </c>
      <c r="B133" s="81" t="s">
        <v>43</v>
      </c>
      <c r="C133" s="46"/>
      <c r="D133" s="46"/>
      <c r="E133" s="46"/>
      <c r="F133" s="46"/>
      <c r="G133" s="46"/>
      <c r="H133" s="269" t="s">
        <v>178</v>
      </c>
      <c r="I133" s="47"/>
      <c r="J133" s="97"/>
    </row>
    <row r="134" spans="1:10" s="73" customFormat="1" ht="28.5" customHeight="1">
      <c r="A134" s="36"/>
      <c r="B134" s="98" t="s">
        <v>3</v>
      </c>
      <c r="C134" s="27">
        <v>648</v>
      </c>
      <c r="D134" s="27">
        <v>648</v>
      </c>
      <c r="E134" s="27">
        <f>F134-C134</f>
        <v>0</v>
      </c>
      <c r="F134" s="27">
        <v>648</v>
      </c>
      <c r="G134" s="27">
        <v>648</v>
      </c>
      <c r="H134" s="270"/>
      <c r="I134" s="48"/>
      <c r="J134" s="124"/>
    </row>
    <row r="135" spans="1:10" s="73" customFormat="1" ht="28.5" customHeight="1">
      <c r="A135" s="36"/>
      <c r="B135" s="25" t="s">
        <v>4</v>
      </c>
      <c r="C135" s="27">
        <v>1161298</v>
      </c>
      <c r="D135" s="27">
        <v>1032766</v>
      </c>
      <c r="E135" s="27">
        <f>F135-C135</f>
        <v>0</v>
      </c>
      <c r="F135" s="27">
        <v>1161298</v>
      </c>
      <c r="G135" s="27">
        <v>1003734</v>
      </c>
      <c r="H135" s="27" t="s">
        <v>179</v>
      </c>
      <c r="I135" s="44"/>
      <c r="J135" s="79"/>
    </row>
    <row r="136" spans="1:10" s="73" customFormat="1" ht="28.5" customHeight="1">
      <c r="A136" s="36"/>
      <c r="B136" s="25" t="s">
        <v>7</v>
      </c>
      <c r="C136" s="27">
        <v>9854</v>
      </c>
      <c r="D136" s="27">
        <v>2465</v>
      </c>
      <c r="E136" s="27">
        <f>F136-C136</f>
        <v>0</v>
      </c>
      <c r="F136" s="27">
        <v>9854</v>
      </c>
      <c r="G136" s="27">
        <v>788</v>
      </c>
      <c r="H136" s="27" t="s">
        <v>177</v>
      </c>
      <c r="I136" s="44"/>
      <c r="J136" s="79"/>
    </row>
    <row r="137" spans="1:10" s="73" customFormat="1" ht="28.5" customHeight="1">
      <c r="A137" s="36"/>
      <c r="B137" s="25" t="s">
        <v>11</v>
      </c>
      <c r="C137" s="27">
        <v>81096</v>
      </c>
      <c r="D137" s="27">
        <v>5413</v>
      </c>
      <c r="E137" s="27">
        <f>F137-C137</f>
        <v>5779</v>
      </c>
      <c r="F137" s="27">
        <v>86875</v>
      </c>
      <c r="G137" s="27">
        <v>4439</v>
      </c>
      <c r="H137" s="27" t="s">
        <v>176</v>
      </c>
      <c r="I137" s="44"/>
      <c r="J137" s="79" t="s">
        <v>275</v>
      </c>
    </row>
    <row r="138" spans="1:10" s="73" customFormat="1" ht="28.5" customHeight="1" thickBot="1">
      <c r="A138" s="41"/>
      <c r="B138" s="28" t="s">
        <v>30</v>
      </c>
      <c r="C138" s="29">
        <v>8513</v>
      </c>
      <c r="D138" s="29">
        <v>0</v>
      </c>
      <c r="E138" s="27">
        <f>F138-C138</f>
        <v>0</v>
      </c>
      <c r="F138" s="29">
        <v>8513</v>
      </c>
      <c r="G138" s="29">
        <v>0</v>
      </c>
      <c r="H138" s="27"/>
      <c r="I138" s="30"/>
      <c r="J138" s="80"/>
    </row>
    <row r="139" spans="1:10" s="73" customFormat="1" ht="39" customHeight="1" thickBot="1">
      <c r="A139" s="31"/>
      <c r="B139" s="32" t="s">
        <v>34</v>
      </c>
      <c r="C139" s="34">
        <f aca="true" t="shared" si="18" ref="C139:I139">SUM(C133:C138)</f>
        <v>1261409</v>
      </c>
      <c r="D139" s="34">
        <f t="shared" si="18"/>
        <v>1041292</v>
      </c>
      <c r="E139" s="34">
        <f t="shared" si="18"/>
        <v>5779</v>
      </c>
      <c r="F139" s="34">
        <f t="shared" si="18"/>
        <v>1267188</v>
      </c>
      <c r="G139" s="34">
        <f t="shared" si="18"/>
        <v>1009609</v>
      </c>
      <c r="H139" s="34"/>
      <c r="I139" s="34">
        <f t="shared" si="18"/>
        <v>0</v>
      </c>
      <c r="J139" s="45"/>
    </row>
    <row r="140" spans="1:10" s="13" customFormat="1" ht="45.75" customHeight="1">
      <c r="A140" s="24" t="s">
        <v>23</v>
      </c>
      <c r="B140" s="81" t="s">
        <v>24</v>
      </c>
      <c r="C140" s="46"/>
      <c r="D140" s="46"/>
      <c r="E140" s="46"/>
      <c r="F140" s="46"/>
      <c r="G140" s="46"/>
      <c r="H140" s="99"/>
      <c r="I140" s="47"/>
      <c r="J140" s="255" t="s">
        <v>253</v>
      </c>
    </row>
    <row r="141" spans="1:10" s="13" customFormat="1" ht="25.5" customHeight="1">
      <c r="A141" s="36"/>
      <c r="B141" s="37" t="s">
        <v>238</v>
      </c>
      <c r="C141" s="26"/>
      <c r="D141" s="26"/>
      <c r="E141" s="26"/>
      <c r="F141" s="26"/>
      <c r="G141" s="26"/>
      <c r="H141" s="56"/>
      <c r="I141" s="48"/>
      <c r="J141" s="256"/>
    </row>
    <row r="142" spans="1:10" s="13" customFormat="1" ht="25.5" customHeight="1">
      <c r="A142" s="36"/>
      <c r="B142" s="37"/>
      <c r="C142" s="26"/>
      <c r="D142" s="26"/>
      <c r="E142" s="26"/>
      <c r="F142" s="26"/>
      <c r="G142" s="26"/>
      <c r="H142" s="56"/>
      <c r="I142" s="48"/>
      <c r="J142" s="256"/>
    </row>
    <row r="143" spans="1:10" s="13" customFormat="1" ht="30.75" customHeight="1">
      <c r="A143" s="36"/>
      <c r="B143" s="25" t="s">
        <v>7</v>
      </c>
      <c r="C143" s="27">
        <v>88845</v>
      </c>
      <c r="D143" s="27">
        <v>20647</v>
      </c>
      <c r="E143" s="27">
        <f>F143-C143</f>
        <v>7370</v>
      </c>
      <c r="F143" s="27">
        <v>96215</v>
      </c>
      <c r="G143" s="27">
        <v>16559</v>
      </c>
      <c r="H143" s="27" t="s">
        <v>177</v>
      </c>
      <c r="I143" s="44"/>
      <c r="J143" s="257"/>
    </row>
    <row r="144" spans="1:10" s="13" customFormat="1" ht="30.75" customHeight="1">
      <c r="A144" s="36"/>
      <c r="B144" s="25" t="s">
        <v>167</v>
      </c>
      <c r="C144" s="27">
        <v>7718</v>
      </c>
      <c r="D144" s="27">
        <v>0</v>
      </c>
      <c r="E144" s="27">
        <f>F144-C144</f>
        <v>4187</v>
      </c>
      <c r="F144" s="27">
        <v>11905</v>
      </c>
      <c r="G144" s="27">
        <v>0</v>
      </c>
      <c r="H144" s="27" t="s">
        <v>176</v>
      </c>
      <c r="I144" s="44"/>
      <c r="J144" s="257"/>
    </row>
    <row r="145" spans="1:10" s="13" customFormat="1" ht="30.75" customHeight="1">
      <c r="A145" s="36"/>
      <c r="B145" s="25" t="s">
        <v>10</v>
      </c>
      <c r="C145" s="27">
        <v>0</v>
      </c>
      <c r="D145" s="27">
        <v>0</v>
      </c>
      <c r="E145" s="27">
        <f>F145-C145</f>
        <v>0</v>
      </c>
      <c r="F145" s="27">
        <v>0</v>
      </c>
      <c r="G145" s="27">
        <v>0</v>
      </c>
      <c r="H145" s="38"/>
      <c r="I145" s="44"/>
      <c r="J145" s="257"/>
    </row>
    <row r="146" spans="1:10" s="13" customFormat="1" ht="30.75" customHeight="1">
      <c r="A146" s="36"/>
      <c r="B146" s="25" t="s">
        <v>11</v>
      </c>
      <c r="C146" s="27">
        <v>86180</v>
      </c>
      <c r="D146" s="27">
        <v>5136</v>
      </c>
      <c r="E146" s="27">
        <f>F146-C146</f>
        <v>11596</v>
      </c>
      <c r="F146" s="27">
        <v>97776</v>
      </c>
      <c r="G146" s="27">
        <v>3190</v>
      </c>
      <c r="H146" s="38"/>
      <c r="I146" s="44"/>
      <c r="J146" s="257"/>
    </row>
    <row r="147" spans="1:10" s="13" customFormat="1" ht="30.75" customHeight="1" thickBot="1">
      <c r="A147" s="41"/>
      <c r="B147" s="28" t="s">
        <v>30</v>
      </c>
      <c r="C147" s="29">
        <v>24759</v>
      </c>
      <c r="D147" s="29">
        <v>898</v>
      </c>
      <c r="E147" s="27">
        <f>F147-C147</f>
        <v>0</v>
      </c>
      <c r="F147" s="29">
        <v>24759</v>
      </c>
      <c r="G147" s="29">
        <v>0</v>
      </c>
      <c r="H147" s="55"/>
      <c r="I147" s="30"/>
      <c r="J147" s="258"/>
    </row>
    <row r="148" spans="1:10" s="13" customFormat="1" ht="35.25" customHeight="1" thickBot="1">
      <c r="A148" s="31"/>
      <c r="B148" s="32" t="s">
        <v>34</v>
      </c>
      <c r="C148" s="49">
        <f aca="true" t="shared" si="19" ref="C148:I148">SUM(C140:C147)</f>
        <v>207502</v>
      </c>
      <c r="D148" s="49">
        <f t="shared" si="19"/>
        <v>26681</v>
      </c>
      <c r="E148" s="49">
        <f t="shared" si="19"/>
        <v>23153</v>
      </c>
      <c r="F148" s="49">
        <f t="shared" si="19"/>
        <v>230655</v>
      </c>
      <c r="G148" s="49">
        <f t="shared" si="19"/>
        <v>19749</v>
      </c>
      <c r="H148" s="49"/>
      <c r="I148" s="49">
        <f t="shared" si="19"/>
        <v>0</v>
      </c>
      <c r="J148" s="45"/>
    </row>
    <row r="149" spans="1:10" s="12" customFormat="1" ht="57" customHeight="1">
      <c r="A149" s="24" t="s">
        <v>31</v>
      </c>
      <c r="B149" s="96" t="s">
        <v>33</v>
      </c>
      <c r="C149" s="35"/>
      <c r="D149" s="35"/>
      <c r="E149" s="46"/>
      <c r="F149" s="35"/>
      <c r="G149" s="35"/>
      <c r="H149" s="92"/>
      <c r="I149" s="93"/>
      <c r="J149" s="259" t="s">
        <v>279</v>
      </c>
    </row>
    <row r="150" spans="1:10" s="12" customFormat="1" ht="31.5" customHeight="1">
      <c r="A150" s="36"/>
      <c r="B150" s="37" t="s">
        <v>238</v>
      </c>
      <c r="C150" s="27"/>
      <c r="D150" s="27"/>
      <c r="E150" s="26"/>
      <c r="F150" s="27"/>
      <c r="G150" s="27"/>
      <c r="H150" s="38"/>
      <c r="I150" s="44"/>
      <c r="J150" s="229"/>
    </row>
    <row r="151" spans="1:10" s="12" customFormat="1" ht="29.25" customHeight="1">
      <c r="A151" s="86"/>
      <c r="B151" s="98" t="s">
        <v>3</v>
      </c>
      <c r="C151" s="27">
        <v>165000</v>
      </c>
      <c r="D151" s="27">
        <v>165000</v>
      </c>
      <c r="E151" s="27">
        <f aca="true" t="shared" si="20" ref="E151:E157">F151-C151</f>
        <v>0</v>
      </c>
      <c r="F151" s="27">
        <v>165000</v>
      </c>
      <c r="G151" s="27">
        <v>165000</v>
      </c>
      <c r="H151" s="27" t="s">
        <v>177</v>
      </c>
      <c r="I151" s="44"/>
      <c r="J151" s="244"/>
    </row>
    <row r="152" spans="1:10" s="12" customFormat="1" ht="29.25" customHeight="1">
      <c r="A152" s="86"/>
      <c r="B152" s="98" t="s">
        <v>4</v>
      </c>
      <c r="C152" s="27">
        <v>604195</v>
      </c>
      <c r="D152" s="27">
        <v>447326</v>
      </c>
      <c r="E152" s="27">
        <f t="shared" si="20"/>
        <v>8452</v>
      </c>
      <c r="F152" s="27">
        <v>612647</v>
      </c>
      <c r="G152" s="27">
        <v>447455</v>
      </c>
      <c r="H152" s="27" t="s">
        <v>176</v>
      </c>
      <c r="I152" s="125"/>
      <c r="J152" s="244"/>
    </row>
    <row r="153" spans="1:10" s="12" customFormat="1" ht="29.25" customHeight="1">
      <c r="A153" s="86"/>
      <c r="B153" s="98" t="s">
        <v>25</v>
      </c>
      <c r="C153" s="27">
        <v>21473</v>
      </c>
      <c r="D153" s="27">
        <v>17089</v>
      </c>
      <c r="E153" s="27">
        <f t="shared" si="20"/>
        <v>0</v>
      </c>
      <c r="F153" s="27">
        <v>21473</v>
      </c>
      <c r="G153" s="27">
        <v>15585</v>
      </c>
      <c r="H153" s="38"/>
      <c r="I153" s="44"/>
      <c r="J153" s="244"/>
    </row>
    <row r="154" spans="1:10" s="12" customFormat="1" ht="29.25" customHeight="1">
      <c r="A154" s="86"/>
      <c r="B154" s="98" t="s">
        <v>7</v>
      </c>
      <c r="C154" s="27">
        <v>4500</v>
      </c>
      <c r="D154" s="27">
        <v>3375</v>
      </c>
      <c r="E154" s="27">
        <f t="shared" si="20"/>
        <v>0</v>
      </c>
      <c r="F154" s="27">
        <v>4500</v>
      </c>
      <c r="G154" s="27">
        <v>2137</v>
      </c>
      <c r="H154" s="38"/>
      <c r="I154" s="44"/>
      <c r="J154" s="244"/>
    </row>
    <row r="155" spans="1:10" s="12" customFormat="1" ht="29.25" customHeight="1">
      <c r="A155" s="86"/>
      <c r="B155" s="98" t="s">
        <v>10</v>
      </c>
      <c r="C155" s="27">
        <v>79758</v>
      </c>
      <c r="D155" s="27">
        <v>3987</v>
      </c>
      <c r="E155" s="27">
        <f t="shared" si="20"/>
        <v>0</v>
      </c>
      <c r="F155" s="27">
        <v>79758</v>
      </c>
      <c r="G155" s="27">
        <v>0</v>
      </c>
      <c r="H155" s="38"/>
      <c r="I155" s="44"/>
      <c r="J155" s="244"/>
    </row>
    <row r="156" spans="1:10" s="12" customFormat="1" ht="34.5" customHeight="1">
      <c r="A156" s="86"/>
      <c r="B156" s="98" t="s">
        <v>11</v>
      </c>
      <c r="C156" s="27">
        <v>224097</v>
      </c>
      <c r="D156" s="27">
        <v>1221</v>
      </c>
      <c r="E156" s="27">
        <f t="shared" si="20"/>
        <v>-5923</v>
      </c>
      <c r="F156" s="27">
        <v>218174</v>
      </c>
      <c r="G156" s="27">
        <v>569</v>
      </c>
      <c r="H156" s="38"/>
      <c r="I156" s="44"/>
      <c r="J156" s="244"/>
    </row>
    <row r="157" spans="1:10" s="12" customFormat="1" ht="29.25" customHeight="1" thickBot="1">
      <c r="A157" s="89"/>
      <c r="B157" s="28" t="s">
        <v>30</v>
      </c>
      <c r="C157" s="29">
        <v>6746</v>
      </c>
      <c r="D157" s="29">
        <v>0</v>
      </c>
      <c r="E157" s="27">
        <f t="shared" si="20"/>
        <v>0</v>
      </c>
      <c r="F157" s="29">
        <v>6746</v>
      </c>
      <c r="G157" s="29">
        <v>0</v>
      </c>
      <c r="H157" s="55"/>
      <c r="I157" s="30"/>
      <c r="J157" s="244"/>
    </row>
    <row r="158" spans="1:10" s="76" customFormat="1" ht="44.25" customHeight="1" thickBot="1">
      <c r="A158" s="31"/>
      <c r="B158" s="32" t="s">
        <v>34</v>
      </c>
      <c r="C158" s="33">
        <f>SUM(C151:C157)</f>
        <v>1105769</v>
      </c>
      <c r="D158" s="33">
        <f>SUM(D151:D157)</f>
        <v>637998</v>
      </c>
      <c r="E158" s="33">
        <f>SUM(E151:E157)</f>
        <v>2529</v>
      </c>
      <c r="F158" s="33">
        <f>SUM(F151:F157)</f>
        <v>1108298</v>
      </c>
      <c r="G158" s="33">
        <f>SUM(G151:G157)</f>
        <v>630746</v>
      </c>
      <c r="H158" s="33"/>
      <c r="I158" s="33">
        <f>I150</f>
        <v>0</v>
      </c>
      <c r="J158" s="45"/>
    </row>
    <row r="159" spans="1:10" s="77" customFormat="1" ht="46.5" customHeight="1">
      <c r="A159" s="126" t="s">
        <v>32</v>
      </c>
      <c r="B159" s="96" t="s">
        <v>29</v>
      </c>
      <c r="C159" s="127"/>
      <c r="D159" s="127"/>
      <c r="E159" s="128"/>
      <c r="F159" s="127"/>
      <c r="G159" s="127"/>
      <c r="H159" s="129"/>
      <c r="I159" s="130"/>
      <c r="J159" s="230" t="s">
        <v>0</v>
      </c>
    </row>
    <row r="160" spans="1:10" s="77" customFormat="1" ht="21" customHeight="1">
      <c r="A160" s="131"/>
      <c r="B160" s="37" t="s">
        <v>238</v>
      </c>
      <c r="C160" s="132"/>
      <c r="D160" s="132"/>
      <c r="E160" s="133"/>
      <c r="F160" s="132"/>
      <c r="G160" s="132"/>
      <c r="H160" s="134"/>
      <c r="I160" s="44">
        <v>9000</v>
      </c>
      <c r="J160" s="227"/>
    </row>
    <row r="161" spans="1:10" s="17" customFormat="1" ht="32.25" customHeight="1">
      <c r="A161" s="86"/>
      <c r="B161" s="98" t="s">
        <v>7</v>
      </c>
      <c r="C161" s="27">
        <v>599551</v>
      </c>
      <c r="D161" s="27">
        <v>205034</v>
      </c>
      <c r="E161" s="27">
        <f>F161-C161</f>
        <v>35570</v>
      </c>
      <c r="F161" s="27">
        <v>635121</v>
      </c>
      <c r="G161" s="27">
        <v>191562</v>
      </c>
      <c r="H161" s="27" t="s">
        <v>177</v>
      </c>
      <c r="I161" s="44"/>
      <c r="J161" s="228"/>
    </row>
    <row r="162" spans="1:10" s="17" customFormat="1" ht="32.25" customHeight="1">
      <c r="A162" s="86"/>
      <c r="B162" s="98" t="s">
        <v>9</v>
      </c>
      <c r="C162" s="27">
        <v>68110</v>
      </c>
      <c r="D162" s="27">
        <v>35036</v>
      </c>
      <c r="E162" s="27">
        <f>F162-C162</f>
        <v>2803</v>
      </c>
      <c r="F162" s="27">
        <v>70913</v>
      </c>
      <c r="G162" s="27">
        <v>31387</v>
      </c>
      <c r="H162" s="27" t="s">
        <v>176</v>
      </c>
      <c r="I162" s="44"/>
      <c r="J162" s="228"/>
    </row>
    <row r="163" spans="1:10" s="17" customFormat="1" ht="32.25" customHeight="1">
      <c r="A163" s="86"/>
      <c r="B163" s="98" t="s">
        <v>10</v>
      </c>
      <c r="C163" s="27">
        <v>43765</v>
      </c>
      <c r="D163" s="27">
        <v>30636</v>
      </c>
      <c r="E163" s="27">
        <f>F163-C163</f>
        <v>0</v>
      </c>
      <c r="F163" s="27">
        <v>43765</v>
      </c>
      <c r="G163" s="27">
        <v>21883</v>
      </c>
      <c r="H163" s="135"/>
      <c r="I163" s="44"/>
      <c r="J163" s="228"/>
    </row>
    <row r="164" spans="1:10" s="17" customFormat="1" ht="32.25" customHeight="1">
      <c r="A164" s="86"/>
      <c r="B164" s="98" t="s">
        <v>11</v>
      </c>
      <c r="C164" s="27">
        <v>268228</v>
      </c>
      <c r="D164" s="27">
        <v>5055</v>
      </c>
      <c r="E164" s="27">
        <f>F164-C164</f>
        <v>17042</v>
      </c>
      <c r="F164" s="27">
        <v>285270</v>
      </c>
      <c r="G164" s="27">
        <v>3602</v>
      </c>
      <c r="H164" s="135"/>
      <c r="I164" s="44"/>
      <c r="J164" s="228"/>
    </row>
    <row r="165" spans="1:10" s="17" customFormat="1" ht="24.75" customHeight="1" thickBot="1">
      <c r="A165" s="89"/>
      <c r="B165" s="28" t="s">
        <v>30</v>
      </c>
      <c r="C165" s="29">
        <v>72792</v>
      </c>
      <c r="D165" s="29">
        <v>34200</v>
      </c>
      <c r="E165" s="27">
        <f>F165-C165</f>
        <v>26994</v>
      </c>
      <c r="F165" s="29">
        <v>99786</v>
      </c>
      <c r="G165" s="29">
        <v>26156</v>
      </c>
      <c r="H165" s="136"/>
      <c r="I165" s="30"/>
      <c r="J165" s="223"/>
    </row>
    <row r="166" spans="1:10" s="76" customFormat="1" ht="32.25" customHeight="1" thickBot="1">
      <c r="A166" s="31"/>
      <c r="B166" s="32" t="s">
        <v>34</v>
      </c>
      <c r="C166" s="33">
        <f>SUM(C161:C165)</f>
        <v>1052446</v>
      </c>
      <c r="D166" s="49">
        <f>SUM(D161:D165)</f>
        <v>309961</v>
      </c>
      <c r="E166" s="33">
        <f>SUM(E161:E165)</f>
        <v>82409</v>
      </c>
      <c r="F166" s="33">
        <f>SUM(F161:F165)</f>
        <v>1134855</v>
      </c>
      <c r="G166" s="49">
        <f>SUM(G161:G165)</f>
        <v>274590</v>
      </c>
      <c r="H166" s="49"/>
      <c r="I166" s="49">
        <f>I160</f>
        <v>9000</v>
      </c>
      <c r="J166" s="45"/>
    </row>
    <row r="167" spans="1:10" s="76" customFormat="1" ht="51.75" customHeight="1">
      <c r="A167" s="126" t="s">
        <v>32</v>
      </c>
      <c r="B167" s="96" t="s">
        <v>280</v>
      </c>
      <c r="C167" s="46"/>
      <c r="D167" s="99"/>
      <c r="E167" s="46"/>
      <c r="F167" s="46"/>
      <c r="G167" s="99"/>
      <c r="H167" s="99"/>
      <c r="I167" s="99"/>
      <c r="J167" s="142"/>
    </row>
    <row r="168" spans="1:10" s="77" customFormat="1" ht="21" customHeight="1">
      <c r="A168" s="131"/>
      <c r="B168" s="37" t="s">
        <v>238</v>
      </c>
      <c r="C168" s="132"/>
      <c r="D168" s="132"/>
      <c r="E168" s="133"/>
      <c r="F168" s="132"/>
      <c r="G168" s="132"/>
      <c r="H168" s="134"/>
      <c r="I168" s="44"/>
      <c r="J168" s="79"/>
    </row>
    <row r="169" spans="1:10" s="17" customFormat="1" ht="32.25" customHeight="1">
      <c r="A169" s="86"/>
      <c r="B169" s="98" t="s">
        <v>7</v>
      </c>
      <c r="C169" s="27">
        <v>27411</v>
      </c>
      <c r="D169" s="27">
        <v>2451</v>
      </c>
      <c r="E169" s="27">
        <f>F169-C169</f>
        <v>3476</v>
      </c>
      <c r="F169" s="27">
        <v>30887</v>
      </c>
      <c r="G169" s="27">
        <v>1798</v>
      </c>
      <c r="H169" s="27" t="s">
        <v>177</v>
      </c>
      <c r="I169" s="44"/>
      <c r="J169" s="220" t="s">
        <v>254</v>
      </c>
    </row>
    <row r="170" spans="1:10" s="17" customFormat="1" ht="32.25" customHeight="1">
      <c r="A170" s="86"/>
      <c r="B170" s="98" t="s">
        <v>9</v>
      </c>
      <c r="C170" s="27">
        <v>2026</v>
      </c>
      <c r="D170" s="27">
        <v>0</v>
      </c>
      <c r="E170" s="27">
        <f>F170-C170</f>
        <v>0</v>
      </c>
      <c r="F170" s="27">
        <v>2026</v>
      </c>
      <c r="G170" s="27">
        <v>0</v>
      </c>
      <c r="H170" s="27" t="s">
        <v>249</v>
      </c>
      <c r="I170" s="44"/>
      <c r="J170" s="220"/>
    </row>
    <row r="171" spans="1:10" s="17" customFormat="1" ht="32.25" customHeight="1">
      <c r="A171" s="86"/>
      <c r="B171" s="98" t="s">
        <v>10</v>
      </c>
      <c r="C171" s="27">
        <v>26120</v>
      </c>
      <c r="D171" s="27">
        <v>20896</v>
      </c>
      <c r="E171" s="27">
        <f>F171-C171</f>
        <v>0</v>
      </c>
      <c r="F171" s="27">
        <v>26120</v>
      </c>
      <c r="G171" s="27">
        <v>15672</v>
      </c>
      <c r="H171" s="135"/>
      <c r="I171" s="44"/>
      <c r="J171" s="79"/>
    </row>
    <row r="172" spans="1:10" s="17" customFormat="1" ht="32.25" customHeight="1">
      <c r="A172" s="86"/>
      <c r="B172" s="98" t="s">
        <v>11</v>
      </c>
      <c r="C172" s="27">
        <v>23073</v>
      </c>
      <c r="D172" s="27">
        <v>2115</v>
      </c>
      <c r="E172" s="27">
        <f>F172-C172</f>
        <v>607</v>
      </c>
      <c r="F172" s="27">
        <v>23680</v>
      </c>
      <c r="G172" s="27">
        <v>1424</v>
      </c>
      <c r="H172" s="135"/>
      <c r="I172" s="44"/>
      <c r="J172" s="79"/>
    </row>
    <row r="173" spans="1:10" s="17" customFormat="1" ht="24.75" customHeight="1" thickBot="1">
      <c r="A173" s="86"/>
      <c r="B173" s="25" t="s">
        <v>30</v>
      </c>
      <c r="C173" s="27">
        <v>3668</v>
      </c>
      <c r="D173" s="27">
        <v>169</v>
      </c>
      <c r="E173" s="27">
        <f>F173-C173</f>
        <v>1976</v>
      </c>
      <c r="F173" s="27">
        <v>5644</v>
      </c>
      <c r="G173" s="27">
        <v>42</v>
      </c>
      <c r="H173" s="135"/>
      <c r="I173" s="44"/>
      <c r="J173" s="80"/>
    </row>
    <row r="174" spans="1:10" s="17" customFormat="1" ht="24.75" customHeight="1" thickBot="1">
      <c r="A174" s="145"/>
      <c r="B174" s="146"/>
      <c r="C174" s="33">
        <f>SUM(C169:C173)</f>
        <v>82298</v>
      </c>
      <c r="D174" s="33">
        <f aca="true" t="shared" si="21" ref="D174:I174">SUM(D169:D173)</f>
        <v>25631</v>
      </c>
      <c r="E174" s="33">
        <f t="shared" si="21"/>
        <v>6059</v>
      </c>
      <c r="F174" s="33">
        <f t="shared" si="21"/>
        <v>88357</v>
      </c>
      <c r="G174" s="33">
        <f t="shared" si="21"/>
        <v>18936</v>
      </c>
      <c r="H174" s="33">
        <f t="shared" si="21"/>
        <v>0</v>
      </c>
      <c r="I174" s="33">
        <f t="shared" si="21"/>
        <v>0</v>
      </c>
      <c r="J174" s="45"/>
    </row>
    <row r="175" spans="1:10" s="18" customFormat="1" ht="33.75" customHeight="1" thickBot="1">
      <c r="A175" s="31"/>
      <c r="B175" s="50" t="s">
        <v>35</v>
      </c>
      <c r="C175" s="33">
        <f>C11+C26+C32+C41+C50+C54+C67+C80+C92+C105+C118+C132+C139+C148+C158+C166+C174</f>
        <v>57867352</v>
      </c>
      <c r="D175" s="33">
        <f aca="true" t="shared" si="22" ref="D175:I175">D11+D26+D32+D41+D50+D54+D67+D80+D92+D105+D118+D132+D139+D148+D158+D166+D174</f>
        <v>36164689</v>
      </c>
      <c r="E175" s="33">
        <f t="shared" si="22"/>
        <v>5372906.98</v>
      </c>
      <c r="F175" s="33">
        <f t="shared" si="22"/>
        <v>63240258.980000004</v>
      </c>
      <c r="G175" s="33">
        <f t="shared" si="22"/>
        <v>38751931.83</v>
      </c>
      <c r="H175" s="33"/>
      <c r="I175" s="33">
        <f t="shared" si="22"/>
        <v>484200</v>
      </c>
      <c r="J175" s="51"/>
    </row>
    <row r="176" spans="3:9" ht="12.75">
      <c r="C176" s="53"/>
      <c r="D176" s="53"/>
      <c r="E176" s="53"/>
      <c r="F176" s="78"/>
      <c r="G176" s="53"/>
      <c r="H176" s="53"/>
      <c r="I176" s="53"/>
    </row>
    <row r="177" spans="3:8" ht="12.75">
      <c r="C177" s="53"/>
      <c r="D177" s="53"/>
      <c r="E177" s="53"/>
      <c r="F177" s="78"/>
      <c r="G177" s="53">
        <f>F177-E175</f>
        <v>-5372906.98</v>
      </c>
      <c r="H177" s="53"/>
    </row>
  </sheetData>
  <mergeCells count="29">
    <mergeCell ref="H133:H134"/>
    <mergeCell ref="H42:H43"/>
    <mergeCell ref="H71:H72"/>
    <mergeCell ref="J27:J31"/>
    <mergeCell ref="J46:J48"/>
    <mergeCell ref="J55:J66"/>
    <mergeCell ref="J140:J147"/>
    <mergeCell ref="J149:J157"/>
    <mergeCell ref="J159:J165"/>
    <mergeCell ref="J69:J79"/>
    <mergeCell ref="J81:J91"/>
    <mergeCell ref="J120:J131"/>
    <mergeCell ref="J93:J104"/>
    <mergeCell ref="J106:J117"/>
    <mergeCell ref="J8:J10"/>
    <mergeCell ref="J12:J22"/>
    <mergeCell ref="J23:J25"/>
    <mergeCell ref="A5:A6"/>
    <mergeCell ref="B5:B6"/>
    <mergeCell ref="C5:C6"/>
    <mergeCell ref="D5:D6"/>
    <mergeCell ref="H5:H6"/>
    <mergeCell ref="J2:J3"/>
    <mergeCell ref="B3:I3"/>
    <mergeCell ref="E5:E6"/>
    <mergeCell ref="F5:F6"/>
    <mergeCell ref="G5:G6"/>
    <mergeCell ref="I5:I6"/>
    <mergeCell ref="J5:J6"/>
  </mergeCells>
  <printOptions/>
  <pageMargins left="0.1968503937007874" right="0.1968503937007874" top="0.984251968503937" bottom="0.984251968503937" header="0.5118110236220472" footer="0.5118110236220472"/>
  <pageSetup firstPageNumber="75" useFirstPageNumber="1" horizontalDpi="600" verticalDpi="600" orientation="landscape" paperSize="9" scale="7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1"/>
  <sheetViews>
    <sheetView workbookViewId="0" topLeftCell="A1">
      <selection activeCell="I5" sqref="I4:I5"/>
    </sheetView>
  </sheetViews>
  <sheetFormatPr defaultColWidth="9.00390625" defaultRowHeight="12.75"/>
  <cols>
    <col min="1" max="1" width="18.75390625" style="1" customWidth="1"/>
    <col min="2" max="2" width="16.375" style="1" customWidth="1"/>
    <col min="3" max="3" width="19.75390625" style="1" customWidth="1"/>
    <col min="4" max="4" width="8.125" style="147" customWidth="1"/>
    <col min="5" max="5" width="10.875" style="148" customWidth="1"/>
    <col min="6" max="6" width="17.625" style="148" customWidth="1"/>
  </cols>
  <sheetData>
    <row r="2" ht="12.75">
      <c r="A2" s="68" t="s">
        <v>212</v>
      </c>
    </row>
    <row r="4" ht="12.75">
      <c r="B4" s="2" t="s">
        <v>47</v>
      </c>
    </row>
    <row r="5" ht="22.5" customHeight="1" thickBot="1">
      <c r="A5" s="62"/>
    </row>
    <row r="6" spans="1:6" ht="22.5" customHeight="1">
      <c r="A6" s="305" t="s">
        <v>48</v>
      </c>
      <c r="B6" s="307" t="s">
        <v>49</v>
      </c>
      <c r="C6" s="309" t="s">
        <v>257</v>
      </c>
      <c r="D6" s="149"/>
      <c r="E6" s="300" t="s">
        <v>50</v>
      </c>
      <c r="F6" s="301"/>
    </row>
    <row r="7" spans="1:6" ht="27.75" thickBot="1">
      <c r="A7" s="306"/>
      <c r="B7" s="308"/>
      <c r="C7" s="308"/>
      <c r="D7" s="150" t="s">
        <v>64</v>
      </c>
      <c r="E7" s="151" t="s">
        <v>92</v>
      </c>
      <c r="F7" s="152" t="s">
        <v>51</v>
      </c>
    </row>
    <row r="8" spans="1:6" ht="26.25" customHeight="1">
      <c r="A8" s="302" t="s">
        <v>100</v>
      </c>
      <c r="B8" s="3"/>
      <c r="C8" s="7" t="s">
        <v>89</v>
      </c>
      <c r="D8" s="153"/>
      <c r="E8" s="154">
        <f>SUM(E9:E16)</f>
        <v>7057</v>
      </c>
      <c r="F8" s="155">
        <f>SUM(F9:F16)</f>
        <v>73092.48</v>
      </c>
    </row>
    <row r="9" spans="1:6" ht="27.75" customHeight="1">
      <c r="A9" s="303"/>
      <c r="B9" s="9" t="s">
        <v>125</v>
      </c>
      <c r="C9" s="310" t="s">
        <v>101</v>
      </c>
      <c r="D9" s="156">
        <v>38</v>
      </c>
      <c r="E9" s="157">
        <v>3806</v>
      </c>
      <c r="F9" s="158">
        <v>45672</v>
      </c>
    </row>
    <row r="10" spans="1:6" ht="24.75" customHeight="1">
      <c r="A10" s="303"/>
      <c r="B10" s="9" t="s">
        <v>126</v>
      </c>
      <c r="C10" s="283"/>
      <c r="D10" s="156">
        <v>69</v>
      </c>
      <c r="E10" s="157">
        <v>472</v>
      </c>
      <c r="F10" s="158">
        <f>E10*12</f>
        <v>5664</v>
      </c>
    </row>
    <row r="11" spans="1:6" ht="24.75" customHeight="1">
      <c r="A11" s="303"/>
      <c r="B11" s="9" t="s">
        <v>126</v>
      </c>
      <c r="C11" s="283"/>
      <c r="D11" s="156">
        <v>71</v>
      </c>
      <c r="E11" s="157">
        <v>442</v>
      </c>
      <c r="F11" s="158">
        <f>E11*12</f>
        <v>5304</v>
      </c>
    </row>
    <row r="12" spans="1:6" ht="24.75" customHeight="1">
      <c r="A12" s="303"/>
      <c r="B12" s="9" t="s">
        <v>52</v>
      </c>
      <c r="C12" s="283"/>
      <c r="D12" s="159" t="s">
        <v>146</v>
      </c>
      <c r="E12" s="160">
        <v>183</v>
      </c>
      <c r="F12" s="161">
        <f>E12*7.04</f>
        <v>1288.32</v>
      </c>
    </row>
    <row r="13" spans="1:6" ht="24.75" customHeight="1">
      <c r="A13" s="303"/>
      <c r="B13" s="9" t="s">
        <v>52</v>
      </c>
      <c r="C13" s="283"/>
      <c r="D13" s="159" t="s">
        <v>147</v>
      </c>
      <c r="E13" s="160">
        <v>519</v>
      </c>
      <c r="F13" s="161">
        <f>E13*7.04</f>
        <v>3653.76</v>
      </c>
    </row>
    <row r="14" spans="1:6" ht="24.75" customHeight="1">
      <c r="A14" s="303"/>
      <c r="B14" s="9" t="s">
        <v>52</v>
      </c>
      <c r="C14" s="283"/>
      <c r="D14" s="159" t="s">
        <v>148</v>
      </c>
      <c r="E14" s="160">
        <v>718</v>
      </c>
      <c r="F14" s="161">
        <f>E14*7.04</f>
        <v>5054.72</v>
      </c>
    </row>
    <row r="15" spans="1:6" ht="24.75" customHeight="1">
      <c r="A15" s="303"/>
      <c r="B15" s="9" t="s">
        <v>52</v>
      </c>
      <c r="C15" s="283"/>
      <c r="D15" s="159" t="s">
        <v>149</v>
      </c>
      <c r="E15" s="160">
        <v>585</v>
      </c>
      <c r="F15" s="161">
        <f>E15*7.04</f>
        <v>4118.4</v>
      </c>
    </row>
    <row r="16" spans="1:6" ht="24.75" customHeight="1" thickBot="1">
      <c r="A16" s="304"/>
      <c r="B16" s="67" t="s">
        <v>52</v>
      </c>
      <c r="C16" s="311"/>
      <c r="D16" s="162" t="s">
        <v>150</v>
      </c>
      <c r="E16" s="163">
        <v>332</v>
      </c>
      <c r="F16" s="164">
        <f>E16*7.04</f>
        <v>2337.28</v>
      </c>
    </row>
    <row r="17" spans="1:6" ht="30" customHeight="1" thickBot="1">
      <c r="A17" s="63" t="s">
        <v>207</v>
      </c>
      <c r="B17" s="165" t="s">
        <v>206</v>
      </c>
      <c r="C17" s="166" t="s">
        <v>213</v>
      </c>
      <c r="D17" s="167" t="s">
        <v>208</v>
      </c>
      <c r="E17" s="168">
        <v>317</v>
      </c>
      <c r="F17" s="169">
        <v>4565</v>
      </c>
    </row>
    <row r="18" spans="1:6" ht="30" customHeight="1">
      <c r="A18" s="287" t="s">
        <v>231</v>
      </c>
      <c r="B18" s="3"/>
      <c r="C18" s="7" t="s">
        <v>89</v>
      </c>
      <c r="D18" s="153"/>
      <c r="E18" s="154">
        <f>SUM(E19:E30)</f>
        <v>3521</v>
      </c>
      <c r="F18" s="155">
        <f>SUM(F19:F47)</f>
        <v>181837</v>
      </c>
    </row>
    <row r="19" spans="1:6" ht="24.75" customHeight="1">
      <c r="A19" s="288"/>
      <c r="B19" s="9" t="s">
        <v>151</v>
      </c>
      <c r="C19" s="9" t="s">
        <v>230</v>
      </c>
      <c r="D19" s="156" t="s">
        <v>152</v>
      </c>
      <c r="E19" s="157">
        <v>75</v>
      </c>
      <c r="F19" s="158">
        <v>0</v>
      </c>
    </row>
    <row r="20" spans="1:6" ht="30" customHeight="1">
      <c r="A20" s="288"/>
      <c r="B20" s="9" t="s">
        <v>153</v>
      </c>
      <c r="C20" s="9" t="s">
        <v>214</v>
      </c>
      <c r="D20" s="156" t="s">
        <v>154</v>
      </c>
      <c r="E20" s="157">
        <v>372</v>
      </c>
      <c r="F20" s="158">
        <v>16740</v>
      </c>
    </row>
    <row r="21" spans="1:6" ht="25.5">
      <c r="A21" s="288"/>
      <c r="B21" s="9" t="s">
        <v>153</v>
      </c>
      <c r="C21" s="9" t="s">
        <v>214</v>
      </c>
      <c r="D21" s="156" t="s">
        <v>155</v>
      </c>
      <c r="E21" s="157">
        <v>1299</v>
      </c>
      <c r="F21" s="158">
        <v>58455</v>
      </c>
    </row>
    <row r="22" spans="1:6" ht="25.5">
      <c r="A22" s="288"/>
      <c r="B22" s="9" t="s">
        <v>156</v>
      </c>
      <c r="C22" s="9" t="s">
        <v>215</v>
      </c>
      <c r="D22" s="159" t="s">
        <v>157</v>
      </c>
      <c r="E22" s="160">
        <v>409</v>
      </c>
      <c r="F22" s="158">
        <v>8000</v>
      </c>
    </row>
    <row r="23" spans="1:6" ht="24" customHeight="1">
      <c r="A23" s="288"/>
      <c r="B23" s="9" t="s">
        <v>158</v>
      </c>
      <c r="C23" s="9" t="s">
        <v>229</v>
      </c>
      <c r="D23" s="159" t="s">
        <v>159</v>
      </c>
      <c r="E23" s="160">
        <v>61</v>
      </c>
      <c r="F23" s="158">
        <v>0</v>
      </c>
    </row>
    <row r="24" spans="1:6" ht="25.5" customHeight="1">
      <c r="A24" s="288"/>
      <c r="B24" s="9" t="s">
        <v>158</v>
      </c>
      <c r="C24" s="9" t="s">
        <v>228</v>
      </c>
      <c r="D24" s="159" t="s">
        <v>160</v>
      </c>
      <c r="E24" s="160">
        <v>75</v>
      </c>
      <c r="F24" s="158">
        <v>0</v>
      </c>
    </row>
    <row r="25" spans="1:6" ht="26.25" customHeight="1">
      <c r="A25" s="288"/>
      <c r="B25" s="9" t="s">
        <v>161</v>
      </c>
      <c r="C25" s="9" t="s">
        <v>216</v>
      </c>
      <c r="D25" s="159" t="s">
        <v>162</v>
      </c>
      <c r="E25" s="160">
        <v>157</v>
      </c>
      <c r="F25" s="158">
        <v>405</v>
      </c>
    </row>
    <row r="26" spans="1:6" ht="26.25" customHeight="1">
      <c r="A26" s="288"/>
      <c r="B26" s="9" t="s">
        <v>161</v>
      </c>
      <c r="C26" s="9" t="s">
        <v>227</v>
      </c>
      <c r="D26" s="159" t="s">
        <v>163</v>
      </c>
      <c r="E26" s="160">
        <v>137</v>
      </c>
      <c r="F26" s="158">
        <v>0</v>
      </c>
    </row>
    <row r="27" spans="1:6" ht="31.5" customHeight="1">
      <c r="A27" s="288"/>
      <c r="B27" s="9" t="s">
        <v>161</v>
      </c>
      <c r="C27" s="9" t="s">
        <v>226</v>
      </c>
      <c r="D27" s="159" t="s">
        <v>209</v>
      </c>
      <c r="E27" s="160">
        <v>478</v>
      </c>
      <c r="F27" s="158">
        <v>0</v>
      </c>
    </row>
    <row r="28" spans="1:6" ht="27.75" customHeight="1">
      <c r="A28" s="288"/>
      <c r="B28" s="9" t="s">
        <v>161</v>
      </c>
      <c r="C28" s="9" t="s">
        <v>225</v>
      </c>
      <c r="D28" s="159" t="s">
        <v>210</v>
      </c>
      <c r="E28" s="160">
        <v>47</v>
      </c>
      <c r="F28" s="158">
        <v>0</v>
      </c>
    </row>
    <row r="29" spans="1:6" ht="26.25" customHeight="1">
      <c r="A29" s="288"/>
      <c r="B29" s="9" t="s">
        <v>161</v>
      </c>
      <c r="C29" s="9" t="s">
        <v>225</v>
      </c>
      <c r="D29" s="159" t="s">
        <v>211</v>
      </c>
      <c r="E29" s="160">
        <v>11</v>
      </c>
      <c r="F29" s="158">
        <v>0</v>
      </c>
    </row>
    <row r="30" spans="1:6" ht="25.5" customHeight="1">
      <c r="A30" s="288"/>
      <c r="B30" s="9" t="s">
        <v>164</v>
      </c>
      <c r="C30" s="9" t="s">
        <v>224</v>
      </c>
      <c r="D30" s="156" t="s">
        <v>165</v>
      </c>
      <c r="E30" s="157">
        <v>400</v>
      </c>
      <c r="F30" s="158">
        <v>0</v>
      </c>
    </row>
    <row r="31" spans="1:6" ht="26.25" thickBot="1">
      <c r="A31" s="289"/>
      <c r="B31" s="170" t="s">
        <v>200</v>
      </c>
      <c r="C31" s="170" t="s">
        <v>217</v>
      </c>
      <c r="D31" s="162" t="s">
        <v>201</v>
      </c>
      <c r="E31" s="163">
        <v>569</v>
      </c>
      <c r="F31" s="164">
        <v>4052</v>
      </c>
    </row>
    <row r="32" spans="1:6" ht="25.5">
      <c r="A32" s="61"/>
      <c r="B32" s="72" t="s">
        <v>200</v>
      </c>
      <c r="C32" s="72" t="s">
        <v>217</v>
      </c>
      <c r="D32" s="171" t="s">
        <v>202</v>
      </c>
      <c r="E32" s="172">
        <v>136</v>
      </c>
      <c r="F32" s="173">
        <v>7259</v>
      </c>
    </row>
    <row r="33" spans="1:6" ht="25.5">
      <c r="A33" s="61"/>
      <c r="B33" s="65" t="s">
        <v>200</v>
      </c>
      <c r="C33" s="65" t="s">
        <v>217</v>
      </c>
      <c r="D33" s="156" t="s">
        <v>203</v>
      </c>
      <c r="E33" s="157">
        <v>109</v>
      </c>
      <c r="F33" s="158">
        <v>809</v>
      </c>
    </row>
    <row r="34" spans="1:6" ht="25.5">
      <c r="A34" s="61"/>
      <c r="B34" s="65" t="s">
        <v>200</v>
      </c>
      <c r="C34" s="65" t="s">
        <v>217</v>
      </c>
      <c r="D34" s="156" t="s">
        <v>204</v>
      </c>
      <c r="E34" s="157">
        <v>115</v>
      </c>
      <c r="F34" s="158">
        <v>854</v>
      </c>
    </row>
    <row r="35" spans="1:6" ht="25.5">
      <c r="A35" s="61"/>
      <c r="B35" s="65" t="s">
        <v>200</v>
      </c>
      <c r="C35" s="65" t="s">
        <v>217</v>
      </c>
      <c r="D35" s="156" t="s">
        <v>205</v>
      </c>
      <c r="E35" s="157">
        <v>333</v>
      </c>
      <c r="F35" s="158">
        <v>968</v>
      </c>
    </row>
    <row r="36" spans="1:6" ht="27" customHeight="1">
      <c r="A36" s="61"/>
      <c r="B36" s="65" t="s">
        <v>195</v>
      </c>
      <c r="C36" s="65" t="s">
        <v>221</v>
      </c>
      <c r="D36" s="156" t="s">
        <v>196</v>
      </c>
      <c r="E36" s="157">
        <v>473</v>
      </c>
      <c r="F36" s="158">
        <v>4727</v>
      </c>
    </row>
    <row r="37" spans="1:6" ht="25.5" customHeight="1">
      <c r="A37" s="61"/>
      <c r="B37" s="65" t="s">
        <v>195</v>
      </c>
      <c r="C37" s="65" t="s">
        <v>221</v>
      </c>
      <c r="D37" s="156" t="s">
        <v>197</v>
      </c>
      <c r="E37" s="157">
        <v>382</v>
      </c>
      <c r="F37" s="158">
        <v>3818</v>
      </c>
    </row>
    <row r="38" spans="1:6" ht="26.25" customHeight="1">
      <c r="A38" s="61"/>
      <c r="B38" s="65" t="s">
        <v>195</v>
      </c>
      <c r="C38" s="65" t="s">
        <v>221</v>
      </c>
      <c r="D38" s="156" t="s">
        <v>198</v>
      </c>
      <c r="E38" s="157">
        <v>535</v>
      </c>
      <c r="F38" s="158">
        <v>5346</v>
      </c>
    </row>
    <row r="39" spans="1:6" ht="32.25" customHeight="1">
      <c r="A39" s="61"/>
      <c r="B39" s="65" t="s">
        <v>189</v>
      </c>
      <c r="C39" s="65" t="s">
        <v>218</v>
      </c>
      <c r="D39" s="156" t="s">
        <v>193</v>
      </c>
      <c r="E39" s="157">
        <v>850</v>
      </c>
      <c r="F39" s="158">
        <v>8415</v>
      </c>
    </row>
    <row r="40" spans="1:6" ht="30" customHeight="1">
      <c r="A40" s="61"/>
      <c r="B40" s="65" t="s">
        <v>189</v>
      </c>
      <c r="C40" s="65" t="s">
        <v>218</v>
      </c>
      <c r="D40" s="156" t="s">
        <v>190</v>
      </c>
      <c r="E40" s="157">
        <v>179</v>
      </c>
      <c r="F40" s="158">
        <v>1772</v>
      </c>
    </row>
    <row r="41" spans="1:6" ht="30" customHeight="1">
      <c r="A41" s="61"/>
      <c r="B41" s="65" t="s">
        <v>189</v>
      </c>
      <c r="C41" s="65" t="s">
        <v>218</v>
      </c>
      <c r="D41" s="156" t="s">
        <v>191</v>
      </c>
      <c r="E41" s="157">
        <v>700</v>
      </c>
      <c r="F41" s="158">
        <v>6930</v>
      </c>
    </row>
    <row r="42" spans="1:6" ht="25.5" customHeight="1">
      <c r="A42" s="61"/>
      <c r="B42" s="65" t="s">
        <v>189</v>
      </c>
      <c r="C42" s="65" t="s">
        <v>218</v>
      </c>
      <c r="D42" s="156" t="s">
        <v>192</v>
      </c>
      <c r="E42" s="157">
        <v>193</v>
      </c>
      <c r="F42" s="158">
        <v>1910</v>
      </c>
    </row>
    <row r="43" spans="1:6" ht="27" customHeight="1">
      <c r="A43" s="61"/>
      <c r="B43" s="65" t="s">
        <v>187</v>
      </c>
      <c r="C43" s="65" t="s">
        <v>223</v>
      </c>
      <c r="D43" s="156" t="s">
        <v>188</v>
      </c>
      <c r="E43" s="157">
        <v>330</v>
      </c>
      <c r="F43" s="158">
        <v>0</v>
      </c>
    </row>
    <row r="44" spans="1:6" ht="26.25" customHeight="1">
      <c r="A44" s="61"/>
      <c r="B44" s="65" t="s">
        <v>185</v>
      </c>
      <c r="C44" s="65" t="s">
        <v>220</v>
      </c>
      <c r="D44" s="156" t="s">
        <v>186</v>
      </c>
      <c r="E44" s="157">
        <v>1144</v>
      </c>
      <c r="F44" s="158">
        <v>23235</v>
      </c>
    </row>
    <row r="45" spans="1:6" ht="27.75" customHeight="1">
      <c r="A45" s="61"/>
      <c r="B45" s="65" t="s">
        <v>184</v>
      </c>
      <c r="C45" s="65" t="s">
        <v>222</v>
      </c>
      <c r="D45" s="156" t="s">
        <v>199</v>
      </c>
      <c r="E45" s="157">
        <v>1462</v>
      </c>
      <c r="F45" s="158">
        <v>14262</v>
      </c>
    </row>
    <row r="46" spans="1:6" ht="26.25" customHeight="1">
      <c r="A46" s="61"/>
      <c r="B46" s="65" t="s">
        <v>184</v>
      </c>
      <c r="C46" s="65" t="s">
        <v>222</v>
      </c>
      <c r="D46" s="156" t="s">
        <v>194</v>
      </c>
      <c r="E46" s="157">
        <v>600</v>
      </c>
      <c r="F46" s="158">
        <v>1737</v>
      </c>
    </row>
    <row r="47" spans="1:6" ht="26.25" customHeight="1" thickBot="1">
      <c r="A47" s="61"/>
      <c r="B47" s="64" t="s">
        <v>56</v>
      </c>
      <c r="C47" s="64" t="s">
        <v>219</v>
      </c>
      <c r="D47" s="159" t="s">
        <v>183</v>
      </c>
      <c r="E47" s="160">
        <v>557</v>
      </c>
      <c r="F47" s="161">
        <v>12143</v>
      </c>
    </row>
    <row r="48" spans="1:6" ht="37.5" customHeight="1" thickBot="1">
      <c r="A48" s="290" t="s">
        <v>71</v>
      </c>
      <c r="B48" s="297" t="s">
        <v>72</v>
      </c>
      <c r="C48" s="139" t="s">
        <v>258</v>
      </c>
      <c r="D48" s="174"/>
      <c r="E48" s="175">
        <f>SUM(E49:E62)</f>
        <v>25292</v>
      </c>
      <c r="F48" s="176">
        <f>SUM(F49:F62)</f>
        <v>247936</v>
      </c>
    </row>
    <row r="49" spans="1:6" ht="18.75" customHeight="1">
      <c r="A49" s="291"/>
      <c r="B49" s="298"/>
      <c r="C49" s="281" t="s">
        <v>73</v>
      </c>
      <c r="D49" s="177" t="s">
        <v>74</v>
      </c>
      <c r="E49" s="178">
        <v>908</v>
      </c>
      <c r="F49" s="178">
        <f>E49*10</f>
        <v>9080</v>
      </c>
    </row>
    <row r="50" spans="1:6" ht="18.75" customHeight="1">
      <c r="A50" s="291"/>
      <c r="B50" s="298"/>
      <c r="C50" s="279"/>
      <c r="D50" s="177" t="s">
        <v>75</v>
      </c>
      <c r="E50" s="178">
        <v>35</v>
      </c>
      <c r="F50" s="178">
        <f aca="true" t="shared" si="0" ref="F50:F61">E50*10</f>
        <v>350</v>
      </c>
    </row>
    <row r="51" spans="1:6" ht="18.75" customHeight="1">
      <c r="A51" s="291"/>
      <c r="B51" s="298"/>
      <c r="C51" s="279"/>
      <c r="D51" s="177" t="s">
        <v>76</v>
      </c>
      <c r="E51" s="178">
        <v>49</v>
      </c>
      <c r="F51" s="178">
        <f t="shared" si="0"/>
        <v>490</v>
      </c>
    </row>
    <row r="52" spans="1:6" ht="18.75" customHeight="1">
      <c r="A52" s="291"/>
      <c r="B52" s="298"/>
      <c r="C52" s="279"/>
      <c r="D52" s="177" t="s">
        <v>77</v>
      </c>
      <c r="E52" s="178">
        <v>115</v>
      </c>
      <c r="F52" s="178">
        <f t="shared" si="0"/>
        <v>1150</v>
      </c>
    </row>
    <row r="53" spans="1:6" ht="18.75" customHeight="1">
      <c r="A53" s="291"/>
      <c r="B53" s="298"/>
      <c r="C53" s="279"/>
      <c r="D53" s="177" t="s">
        <v>78</v>
      </c>
      <c r="E53" s="178">
        <v>508</v>
      </c>
      <c r="F53" s="178">
        <f t="shared" si="0"/>
        <v>5080</v>
      </c>
    </row>
    <row r="54" spans="1:6" ht="18.75" customHeight="1">
      <c r="A54" s="291"/>
      <c r="B54" s="298"/>
      <c r="C54" s="279"/>
      <c r="D54" s="177" t="s">
        <v>79</v>
      </c>
      <c r="E54" s="178">
        <v>46</v>
      </c>
      <c r="F54" s="178">
        <f t="shared" si="0"/>
        <v>460</v>
      </c>
    </row>
    <row r="55" spans="1:6" ht="18.75" customHeight="1">
      <c r="A55" s="291"/>
      <c r="B55" s="298"/>
      <c r="C55" s="279"/>
      <c r="D55" s="177" t="s">
        <v>80</v>
      </c>
      <c r="E55" s="178">
        <v>102</v>
      </c>
      <c r="F55" s="178">
        <f t="shared" si="0"/>
        <v>1020</v>
      </c>
    </row>
    <row r="56" spans="1:6" ht="18.75" customHeight="1">
      <c r="A56" s="291"/>
      <c r="B56" s="298"/>
      <c r="C56" s="279"/>
      <c r="D56" s="177" t="s">
        <v>81</v>
      </c>
      <c r="E56" s="178">
        <v>554</v>
      </c>
      <c r="F56" s="178">
        <f t="shared" si="0"/>
        <v>5540</v>
      </c>
    </row>
    <row r="57" spans="1:6" ht="18.75" customHeight="1">
      <c r="A57" s="291"/>
      <c r="B57" s="298"/>
      <c r="C57" s="279"/>
      <c r="D57" s="177" t="s">
        <v>82</v>
      </c>
      <c r="E57" s="178">
        <v>17</v>
      </c>
      <c r="F57" s="178">
        <f t="shared" si="0"/>
        <v>170</v>
      </c>
    </row>
    <row r="58" spans="1:6" ht="18.75" customHeight="1">
      <c r="A58" s="291"/>
      <c r="B58" s="298"/>
      <c r="C58" s="279"/>
      <c r="D58" s="177" t="s">
        <v>83</v>
      </c>
      <c r="E58" s="178">
        <v>549</v>
      </c>
      <c r="F58" s="178">
        <f t="shared" si="0"/>
        <v>5490</v>
      </c>
    </row>
    <row r="59" spans="1:6" ht="18.75" customHeight="1">
      <c r="A59" s="291"/>
      <c r="B59" s="298"/>
      <c r="C59" s="279"/>
      <c r="D59" s="177" t="s">
        <v>84</v>
      </c>
      <c r="E59" s="178">
        <v>17200</v>
      </c>
      <c r="F59" s="178">
        <f t="shared" si="0"/>
        <v>172000</v>
      </c>
    </row>
    <row r="60" spans="1:6" ht="18.75" customHeight="1">
      <c r="A60" s="291"/>
      <c r="B60" s="298"/>
      <c r="C60" s="279"/>
      <c r="D60" s="177" t="s">
        <v>86</v>
      </c>
      <c r="E60" s="178">
        <v>952</v>
      </c>
      <c r="F60" s="178">
        <f t="shared" si="0"/>
        <v>9520</v>
      </c>
    </row>
    <row r="61" spans="1:6" ht="18.75" customHeight="1">
      <c r="A61" s="291"/>
      <c r="B61" s="298"/>
      <c r="C61" s="280"/>
      <c r="D61" s="177" t="s">
        <v>85</v>
      </c>
      <c r="E61" s="178">
        <v>1765</v>
      </c>
      <c r="F61" s="178">
        <f t="shared" si="0"/>
        <v>17650</v>
      </c>
    </row>
    <row r="62" spans="1:6" ht="28.5" customHeight="1" thickBot="1">
      <c r="A62" s="292"/>
      <c r="B62" s="299"/>
      <c r="C62" s="140" t="s">
        <v>88</v>
      </c>
      <c r="D62" s="179" t="s">
        <v>87</v>
      </c>
      <c r="E62" s="180">
        <v>2492</v>
      </c>
      <c r="F62" s="180">
        <v>19936</v>
      </c>
    </row>
    <row r="63" spans="1:6" ht="26.25" customHeight="1" thickBot="1">
      <c r="A63" s="290" t="s">
        <v>71</v>
      </c>
      <c r="B63" s="293" t="s">
        <v>53</v>
      </c>
      <c r="C63" s="139" t="s">
        <v>259</v>
      </c>
      <c r="D63" s="181"/>
      <c r="E63" s="182">
        <f>SUM(E64:E65)</f>
        <v>6184</v>
      </c>
      <c r="F63" s="183">
        <f>SUM(F64:F65)</f>
        <v>40220</v>
      </c>
    </row>
    <row r="64" spans="1:6" ht="38.25">
      <c r="A64" s="291"/>
      <c r="B64" s="294"/>
      <c r="C64" s="139" t="s">
        <v>91</v>
      </c>
      <c r="D64" s="181" t="s">
        <v>66</v>
      </c>
      <c r="E64" s="182">
        <v>4100</v>
      </c>
      <c r="F64" s="183">
        <v>27716</v>
      </c>
    </row>
    <row r="65" spans="1:6" ht="26.25" thickBot="1">
      <c r="A65" s="292"/>
      <c r="B65" s="295"/>
      <c r="C65" s="140" t="s">
        <v>260</v>
      </c>
      <c r="D65" s="179" t="s">
        <v>248</v>
      </c>
      <c r="E65" s="180">
        <v>2084</v>
      </c>
      <c r="F65" s="184">
        <v>12504</v>
      </c>
    </row>
    <row r="66" spans="1:6" ht="29.25" customHeight="1">
      <c r="A66" s="290" t="s">
        <v>71</v>
      </c>
      <c r="B66" s="293" t="s">
        <v>54</v>
      </c>
      <c r="C66" s="143" t="s">
        <v>89</v>
      </c>
      <c r="D66" s="185"/>
      <c r="E66" s="186">
        <f>E67+E68+E69</f>
        <v>21712</v>
      </c>
      <c r="F66" s="187">
        <f>F67+F68+F69</f>
        <v>295876</v>
      </c>
    </row>
    <row r="67" spans="1:6" ht="38.25">
      <c r="A67" s="291"/>
      <c r="B67" s="294"/>
      <c r="C67" s="71" t="s">
        <v>93</v>
      </c>
      <c r="D67" s="188" t="s">
        <v>95</v>
      </c>
      <c r="E67" s="178">
        <v>5109</v>
      </c>
      <c r="F67" s="189">
        <v>71526</v>
      </c>
    </row>
    <row r="68" spans="1:6" ht="25.5">
      <c r="A68" s="291"/>
      <c r="B68" s="312"/>
      <c r="C68" s="71" t="s">
        <v>94</v>
      </c>
      <c r="D68" s="188" t="s">
        <v>99</v>
      </c>
      <c r="E68" s="178">
        <v>2023</v>
      </c>
      <c r="F68" s="189">
        <v>20230</v>
      </c>
    </row>
    <row r="69" spans="1:6" ht="38.25" customHeight="1">
      <c r="A69" s="291"/>
      <c r="B69" s="313" t="s">
        <v>55</v>
      </c>
      <c r="C69" s="70" t="s">
        <v>89</v>
      </c>
      <c r="D69" s="188"/>
      <c r="E69" s="190">
        <f>SUM(E70:E72)</f>
        <v>14580</v>
      </c>
      <c r="F69" s="178">
        <v>204120</v>
      </c>
    </row>
    <row r="70" spans="1:6" ht="20.25" customHeight="1">
      <c r="A70" s="291"/>
      <c r="B70" s="314"/>
      <c r="C70" s="278" t="s">
        <v>261</v>
      </c>
      <c r="D70" s="177" t="s">
        <v>96</v>
      </c>
      <c r="E70" s="178">
        <v>12363</v>
      </c>
      <c r="F70" s="178">
        <f>E70*14</f>
        <v>173082</v>
      </c>
    </row>
    <row r="71" spans="1:6" ht="20.25" customHeight="1">
      <c r="A71" s="291"/>
      <c r="B71" s="314"/>
      <c r="C71" s="279"/>
      <c r="D71" s="177" t="s">
        <v>97</v>
      </c>
      <c r="E71" s="178">
        <v>765</v>
      </c>
      <c r="F71" s="178">
        <f>E71*14</f>
        <v>10710</v>
      </c>
    </row>
    <row r="72" spans="1:6" ht="20.25" customHeight="1" thickBot="1">
      <c r="A72" s="292"/>
      <c r="B72" s="315"/>
      <c r="C72" s="280"/>
      <c r="D72" s="177" t="s">
        <v>98</v>
      </c>
      <c r="E72" s="178">
        <v>1452</v>
      </c>
      <c r="F72" s="178">
        <f>E72*14</f>
        <v>20328</v>
      </c>
    </row>
    <row r="73" spans="1:6" ht="28.5" customHeight="1">
      <c r="A73" s="290" t="s">
        <v>71</v>
      </c>
      <c r="B73" s="293" t="s">
        <v>56</v>
      </c>
      <c r="C73" s="191" t="s">
        <v>89</v>
      </c>
      <c r="D73" s="177"/>
      <c r="E73" s="178">
        <f>SUM(E74:E87)</f>
        <v>61894</v>
      </c>
      <c r="F73" s="178">
        <f>SUM(F74:F87)</f>
        <v>70873</v>
      </c>
    </row>
    <row r="74" spans="1:6" ht="12.75" customHeight="1">
      <c r="A74" s="291"/>
      <c r="B74" s="294"/>
      <c r="C74" s="316" t="s">
        <v>114</v>
      </c>
      <c r="D74" s="177" t="s">
        <v>115</v>
      </c>
      <c r="E74" s="178">
        <v>9200</v>
      </c>
      <c r="F74" s="190">
        <v>4602</v>
      </c>
    </row>
    <row r="75" spans="1:6" ht="12.75">
      <c r="A75" s="291"/>
      <c r="B75" s="294"/>
      <c r="C75" s="298"/>
      <c r="D75" s="177" t="s">
        <v>137</v>
      </c>
      <c r="E75" s="178">
        <v>2986</v>
      </c>
      <c r="F75" s="190">
        <v>1493</v>
      </c>
    </row>
    <row r="76" spans="1:6" ht="12.75">
      <c r="A76" s="291"/>
      <c r="B76" s="294"/>
      <c r="C76" s="298"/>
      <c r="D76" s="177" t="s">
        <v>138</v>
      </c>
      <c r="E76" s="178">
        <v>289</v>
      </c>
      <c r="F76" s="190">
        <v>144</v>
      </c>
    </row>
    <row r="77" spans="1:6" ht="12.75">
      <c r="A77" s="291"/>
      <c r="B77" s="294"/>
      <c r="C77" s="298"/>
      <c r="D77" s="177" t="s">
        <v>139</v>
      </c>
      <c r="E77" s="178">
        <v>8627</v>
      </c>
      <c r="F77" s="190">
        <v>4315</v>
      </c>
    </row>
    <row r="78" spans="1:6" ht="12.75">
      <c r="A78" s="291"/>
      <c r="B78" s="294"/>
      <c r="C78" s="298"/>
      <c r="D78" s="177" t="s">
        <v>140</v>
      </c>
      <c r="E78" s="178">
        <v>21715</v>
      </c>
      <c r="F78" s="190">
        <v>10862</v>
      </c>
    </row>
    <row r="79" spans="1:6" ht="12.75">
      <c r="A79" s="291"/>
      <c r="B79" s="294"/>
      <c r="C79" s="298"/>
      <c r="D79" s="177" t="s">
        <v>116</v>
      </c>
      <c r="E79" s="178">
        <v>1421</v>
      </c>
      <c r="F79" s="190">
        <v>711</v>
      </c>
    </row>
    <row r="80" spans="1:6" ht="12.75">
      <c r="A80" s="291"/>
      <c r="B80" s="294"/>
      <c r="C80" s="298"/>
      <c r="D80" s="177" t="s">
        <v>117</v>
      </c>
      <c r="E80" s="178">
        <v>622</v>
      </c>
      <c r="F80" s="190">
        <v>311</v>
      </c>
    </row>
    <row r="81" spans="1:6" ht="12.75">
      <c r="A81" s="291"/>
      <c r="B81" s="294"/>
      <c r="C81" s="298"/>
      <c r="D81" s="177" t="s">
        <v>118</v>
      </c>
      <c r="E81" s="178">
        <v>4365</v>
      </c>
      <c r="F81" s="190">
        <v>21000</v>
      </c>
    </row>
    <row r="82" spans="1:6" ht="12.75">
      <c r="A82" s="291"/>
      <c r="B82" s="294"/>
      <c r="C82" s="298"/>
      <c r="D82" s="177" t="s">
        <v>119</v>
      </c>
      <c r="E82" s="178">
        <v>14</v>
      </c>
      <c r="F82" s="190">
        <v>7</v>
      </c>
    </row>
    <row r="83" spans="1:6" ht="12.75">
      <c r="A83" s="291"/>
      <c r="B83" s="294"/>
      <c r="C83" s="298"/>
      <c r="D83" s="177" t="s">
        <v>134</v>
      </c>
      <c r="E83" s="178">
        <v>2165</v>
      </c>
      <c r="F83" s="190">
        <v>10400</v>
      </c>
    </row>
    <row r="84" spans="1:6" ht="12.75">
      <c r="A84" s="291"/>
      <c r="B84" s="294"/>
      <c r="C84" s="298"/>
      <c r="D84" s="177" t="s">
        <v>135</v>
      </c>
      <c r="E84" s="178">
        <v>2226</v>
      </c>
      <c r="F84" s="190">
        <v>10700</v>
      </c>
    </row>
    <row r="85" spans="1:6" ht="12.75">
      <c r="A85" s="291"/>
      <c r="B85" s="294"/>
      <c r="C85" s="317"/>
      <c r="D85" s="177" t="s">
        <v>136</v>
      </c>
      <c r="E85" s="178">
        <v>698</v>
      </c>
      <c r="F85" s="190">
        <v>328</v>
      </c>
    </row>
    <row r="86" spans="1:6" ht="12.75">
      <c r="A86" s="291"/>
      <c r="B86" s="294"/>
      <c r="C86" s="318" t="s">
        <v>121</v>
      </c>
      <c r="D86" s="177" t="s">
        <v>122</v>
      </c>
      <c r="E86" s="178">
        <v>806</v>
      </c>
      <c r="F86" s="178">
        <v>639</v>
      </c>
    </row>
    <row r="87" spans="1:6" ht="20.25" customHeight="1" thickBot="1">
      <c r="A87" s="292"/>
      <c r="B87" s="295"/>
      <c r="C87" s="319"/>
      <c r="D87" s="177" t="s">
        <v>123</v>
      </c>
      <c r="E87" s="192">
        <v>6760</v>
      </c>
      <c r="F87" s="193">
        <v>5361</v>
      </c>
    </row>
    <row r="88" spans="1:6" ht="38.25" customHeight="1">
      <c r="A88" s="290" t="s">
        <v>129</v>
      </c>
      <c r="B88" s="293" t="s">
        <v>57</v>
      </c>
      <c r="C88" s="70" t="s">
        <v>262</v>
      </c>
      <c r="D88" s="194"/>
      <c r="E88" s="186">
        <f>SUM(E89:E103)</f>
        <v>688920</v>
      </c>
      <c r="F88" s="187">
        <f>SUM(F89:F103)</f>
        <v>2137976</v>
      </c>
    </row>
    <row r="89" spans="1:6" ht="38.25" customHeight="1">
      <c r="A89" s="291"/>
      <c r="B89" s="294"/>
      <c r="C89" s="278" t="s">
        <v>263</v>
      </c>
      <c r="D89" s="195" t="s">
        <v>131</v>
      </c>
      <c r="E89" s="178">
        <v>4957</v>
      </c>
      <c r="F89" s="178">
        <v>12200</v>
      </c>
    </row>
    <row r="90" spans="1:6" ht="12.75">
      <c r="A90" s="291"/>
      <c r="B90" s="294"/>
      <c r="C90" s="279"/>
      <c r="D90" s="195" t="s">
        <v>130</v>
      </c>
      <c r="E90" s="178">
        <v>16219</v>
      </c>
      <c r="F90" s="178">
        <v>40000</v>
      </c>
    </row>
    <row r="91" spans="1:6" ht="12.75">
      <c r="A91" s="291"/>
      <c r="B91" s="294"/>
      <c r="C91" s="279"/>
      <c r="D91" s="195">
        <v>205</v>
      </c>
      <c r="E91" s="178">
        <v>1900</v>
      </c>
      <c r="F91" s="178">
        <f aca="true" t="shared" si="1" ref="F91:F102">E91*3</f>
        <v>5700</v>
      </c>
    </row>
    <row r="92" spans="1:6" ht="12.75">
      <c r="A92" s="291"/>
      <c r="B92" s="294"/>
      <c r="C92" s="279"/>
      <c r="D92" s="195" t="s">
        <v>104</v>
      </c>
      <c r="E92" s="178">
        <v>280283</v>
      </c>
      <c r="F92" s="178">
        <v>592000</v>
      </c>
    </row>
    <row r="93" spans="1:6" ht="12.75">
      <c r="A93" s="291"/>
      <c r="B93" s="294"/>
      <c r="C93" s="279"/>
      <c r="D93" s="195" t="s">
        <v>105</v>
      </c>
      <c r="E93" s="178">
        <v>9075</v>
      </c>
      <c r="F93" s="178">
        <v>36000</v>
      </c>
    </row>
    <row r="94" spans="1:6" ht="12.75">
      <c r="A94" s="291"/>
      <c r="B94" s="294"/>
      <c r="C94" s="279"/>
      <c r="D94" s="195" t="s">
        <v>106</v>
      </c>
      <c r="E94" s="178">
        <v>106608</v>
      </c>
      <c r="F94" s="178">
        <f t="shared" si="1"/>
        <v>319824</v>
      </c>
    </row>
    <row r="95" spans="1:6" ht="12.75">
      <c r="A95" s="291"/>
      <c r="B95" s="294"/>
      <c r="C95" s="279"/>
      <c r="D95" s="195" t="s">
        <v>107</v>
      </c>
      <c r="E95" s="178">
        <v>225</v>
      </c>
      <c r="F95" s="178">
        <f t="shared" si="1"/>
        <v>675</v>
      </c>
    </row>
    <row r="96" spans="1:6" ht="12.75">
      <c r="A96" s="291"/>
      <c r="B96" s="294"/>
      <c r="C96" s="279"/>
      <c r="D96" s="177" t="s">
        <v>108</v>
      </c>
      <c r="E96" s="178">
        <v>708</v>
      </c>
      <c r="F96" s="178">
        <f t="shared" si="1"/>
        <v>2124</v>
      </c>
    </row>
    <row r="97" spans="1:6" ht="12.75">
      <c r="A97" s="291"/>
      <c r="B97" s="294"/>
      <c r="C97" s="279"/>
      <c r="D97" s="177" t="s">
        <v>109</v>
      </c>
      <c r="E97" s="178">
        <v>573</v>
      </c>
      <c r="F97" s="178">
        <f t="shared" si="1"/>
        <v>1719</v>
      </c>
    </row>
    <row r="98" spans="1:6" ht="12.75">
      <c r="A98" s="291"/>
      <c r="B98" s="294"/>
      <c r="C98" s="279"/>
      <c r="D98" s="177" t="s">
        <v>141</v>
      </c>
      <c r="E98" s="178">
        <v>46926</v>
      </c>
      <c r="F98" s="178">
        <f t="shared" si="1"/>
        <v>140778</v>
      </c>
    </row>
    <row r="99" spans="1:6" ht="12.75">
      <c r="A99" s="291"/>
      <c r="B99" s="294"/>
      <c r="C99" s="279"/>
      <c r="D99" s="177" t="s">
        <v>142</v>
      </c>
      <c r="E99" s="178">
        <v>7924</v>
      </c>
      <c r="F99" s="178">
        <f t="shared" si="1"/>
        <v>23772</v>
      </c>
    </row>
    <row r="100" spans="1:6" ht="12.75">
      <c r="A100" s="291"/>
      <c r="B100" s="294"/>
      <c r="C100" s="279"/>
      <c r="D100" s="177" t="s">
        <v>143</v>
      </c>
      <c r="E100" s="178">
        <v>580</v>
      </c>
      <c r="F100" s="178">
        <f t="shared" si="1"/>
        <v>1740</v>
      </c>
    </row>
    <row r="101" spans="1:6" ht="12.75">
      <c r="A101" s="291"/>
      <c r="B101" s="294"/>
      <c r="C101" s="279"/>
      <c r="D101" s="177" t="s">
        <v>144</v>
      </c>
      <c r="E101" s="178">
        <v>61809</v>
      </c>
      <c r="F101" s="178">
        <f t="shared" si="1"/>
        <v>185427</v>
      </c>
    </row>
    <row r="102" spans="1:6" ht="12.75">
      <c r="A102" s="291"/>
      <c r="B102" s="294"/>
      <c r="C102" s="279"/>
      <c r="D102" s="177" t="s">
        <v>145</v>
      </c>
      <c r="E102" s="178">
        <v>15339</v>
      </c>
      <c r="F102" s="178">
        <f t="shared" si="1"/>
        <v>46017</v>
      </c>
    </row>
    <row r="103" spans="1:6" ht="13.5" thickBot="1">
      <c r="A103" s="292"/>
      <c r="B103" s="295"/>
      <c r="C103" s="296"/>
      <c r="D103" s="177" t="s">
        <v>132</v>
      </c>
      <c r="E103" s="178">
        <v>135794</v>
      </c>
      <c r="F103" s="178">
        <v>730000</v>
      </c>
    </row>
    <row r="104" spans="1:6" ht="39" thickBot="1">
      <c r="A104" s="66" t="s">
        <v>70</v>
      </c>
      <c r="B104" s="196" t="s">
        <v>65</v>
      </c>
      <c r="C104" s="139" t="s">
        <v>90</v>
      </c>
      <c r="D104" s="181">
        <v>39</v>
      </c>
      <c r="E104" s="182">
        <v>6084</v>
      </c>
      <c r="F104" s="183">
        <v>49374</v>
      </c>
    </row>
    <row r="105" spans="1:6" ht="24.75" customHeight="1">
      <c r="A105" s="290" t="s">
        <v>58</v>
      </c>
      <c r="B105" s="329" t="s">
        <v>59</v>
      </c>
      <c r="C105" s="197" t="s">
        <v>262</v>
      </c>
      <c r="D105" s="177"/>
      <c r="E105" s="178">
        <f>E106+E107+E108</f>
        <v>2546</v>
      </c>
      <c r="F105" s="178">
        <f>F106+F107+F108</f>
        <v>5092</v>
      </c>
    </row>
    <row r="106" spans="1:6" ht="24.75" customHeight="1">
      <c r="A106" s="291"/>
      <c r="B106" s="330"/>
      <c r="C106" s="332" t="s">
        <v>264</v>
      </c>
      <c r="D106" s="177" t="s">
        <v>67</v>
      </c>
      <c r="E106" s="178">
        <v>2270</v>
      </c>
      <c r="F106" s="320">
        <v>5092</v>
      </c>
    </row>
    <row r="107" spans="1:6" ht="23.25" customHeight="1">
      <c r="A107" s="291"/>
      <c r="B107" s="330"/>
      <c r="C107" s="330"/>
      <c r="D107" s="177" t="s">
        <v>68</v>
      </c>
      <c r="E107" s="178">
        <v>223</v>
      </c>
      <c r="F107" s="321"/>
    </row>
    <row r="108" spans="1:6" ht="24" customHeight="1" thickBot="1">
      <c r="A108" s="292"/>
      <c r="B108" s="331"/>
      <c r="C108" s="333"/>
      <c r="D108" s="177" t="s">
        <v>69</v>
      </c>
      <c r="E108" s="178">
        <v>53</v>
      </c>
      <c r="F108" s="321"/>
    </row>
    <row r="109" spans="1:6" ht="43.5" customHeight="1" thickBot="1">
      <c r="A109" s="66" t="s">
        <v>110</v>
      </c>
      <c r="B109" s="5" t="s">
        <v>60</v>
      </c>
      <c r="C109" s="198" t="s">
        <v>61</v>
      </c>
      <c r="D109" s="199" t="s">
        <v>120</v>
      </c>
      <c r="E109" s="200">
        <v>147900</v>
      </c>
      <c r="F109" s="201">
        <v>165000</v>
      </c>
    </row>
    <row r="110" spans="1:6" ht="26.25" customHeight="1">
      <c r="A110" s="322" t="s">
        <v>102</v>
      </c>
      <c r="B110" s="69"/>
      <c r="C110" s="4" t="s">
        <v>89</v>
      </c>
      <c r="D110" s="153"/>
      <c r="E110" s="202">
        <f>SUM(E111:E114)</f>
        <v>1937.9998917853497</v>
      </c>
      <c r="F110" s="203">
        <f>SUM(F111:F114)</f>
        <v>228582.551088292</v>
      </c>
    </row>
    <row r="111" spans="1:6" ht="82.5" customHeight="1">
      <c r="A111" s="323"/>
      <c r="B111" s="325" t="s">
        <v>103</v>
      </c>
      <c r="C111" s="326" t="s">
        <v>127</v>
      </c>
      <c r="D111" s="204" t="s">
        <v>111</v>
      </c>
      <c r="E111" s="205">
        <f>404/2558*(1021+183+214+49)</f>
        <v>231.69194683346362</v>
      </c>
      <c r="F111" s="206">
        <f>(385200/3210*E111)+(1846.2/1840.91*E111)+0.14</f>
        <v>28035.531351922105</v>
      </c>
    </row>
    <row r="112" spans="1:6" ht="62.25" customHeight="1">
      <c r="A112" s="323"/>
      <c r="B112" s="325"/>
      <c r="C112" s="327"/>
      <c r="D112" s="204" t="s">
        <v>112</v>
      </c>
      <c r="E112" s="205">
        <f>2382/2558*(1021+183+214+49)</f>
        <v>1366.064894448788</v>
      </c>
      <c r="F112" s="206">
        <f>(385200/3210*E112)+(1846.2/1840.91*E112)+0.82</f>
        <v>165298.59772346154</v>
      </c>
    </row>
    <row r="113" spans="1:6" ht="59.25" customHeight="1">
      <c r="A113" s="323"/>
      <c r="B113" s="325"/>
      <c r="C113" s="328"/>
      <c r="D113" s="204" t="s">
        <v>113</v>
      </c>
      <c r="E113" s="205">
        <f>424/2558*1467</f>
        <v>243.1618451915559</v>
      </c>
      <c r="F113" s="206">
        <f>(385200/3210*E113)+(1846.2/1840.91*E113)+0.14</f>
        <v>29423.422012908348</v>
      </c>
    </row>
    <row r="114" spans="1:6" ht="47.25" customHeight="1" thickBot="1">
      <c r="A114" s="324"/>
      <c r="B114" s="6" t="s">
        <v>265</v>
      </c>
      <c r="C114" s="8" t="s">
        <v>128</v>
      </c>
      <c r="D114" s="207" t="s">
        <v>124</v>
      </c>
      <c r="E114" s="208">
        <f>5431/591316*10570</f>
        <v>97.08120531154239</v>
      </c>
      <c r="F114" s="209">
        <v>5825</v>
      </c>
    </row>
    <row r="115" spans="1:6" ht="54.75" customHeight="1" thickBot="1">
      <c r="A115" s="138" t="s">
        <v>62</v>
      </c>
      <c r="B115" s="139" t="s">
        <v>175</v>
      </c>
      <c r="C115" s="139" t="s">
        <v>266</v>
      </c>
      <c r="D115" s="210" t="s">
        <v>133</v>
      </c>
      <c r="E115" s="182">
        <v>3010</v>
      </c>
      <c r="F115" s="211">
        <v>648</v>
      </c>
    </row>
    <row r="116" spans="1:6" ht="37.5" customHeight="1">
      <c r="A116" s="278" t="s">
        <v>241</v>
      </c>
      <c r="B116" s="281" t="s">
        <v>242</v>
      </c>
      <c r="C116" s="282" t="s">
        <v>267</v>
      </c>
      <c r="D116" s="212" t="s">
        <v>243</v>
      </c>
      <c r="E116" s="175">
        <v>162</v>
      </c>
      <c r="F116" s="213">
        <f>6797.98</f>
        <v>6797.98</v>
      </c>
    </row>
    <row r="117" spans="1:6" ht="26.25" customHeight="1">
      <c r="A117" s="279"/>
      <c r="B117" s="279"/>
      <c r="C117" s="283"/>
      <c r="D117" s="195" t="s">
        <v>244</v>
      </c>
      <c r="E117" s="178">
        <v>320</v>
      </c>
      <c r="F117" s="214">
        <f>13454</f>
        <v>13454</v>
      </c>
    </row>
    <row r="118" spans="1:6" ht="34.5" customHeight="1">
      <c r="A118" s="279"/>
      <c r="B118" s="280"/>
      <c r="C118" s="283"/>
      <c r="D118" s="195" t="s">
        <v>245</v>
      </c>
      <c r="E118" s="178">
        <v>137</v>
      </c>
      <c r="F118" s="214">
        <v>5760</v>
      </c>
    </row>
    <row r="119" spans="1:6" ht="30.75" customHeight="1" thickBot="1">
      <c r="A119" s="280"/>
      <c r="B119" s="140" t="s">
        <v>151</v>
      </c>
      <c r="C119" s="215"/>
      <c r="D119" s="216" t="s">
        <v>246</v>
      </c>
      <c r="E119" s="180">
        <v>3568</v>
      </c>
      <c r="F119" s="217">
        <v>0</v>
      </c>
    </row>
    <row r="120" spans="1:6" ht="24" customHeight="1" thickBot="1">
      <c r="A120" s="284" t="s">
        <v>63</v>
      </c>
      <c r="B120" s="285"/>
      <c r="C120" s="285"/>
      <c r="D120" s="286"/>
      <c r="E120" s="218">
        <f>E8+E17+E18+E48+E63+E66+E73+E88+E104+E105+E109+E110+E115+E116+E117+E118+E119</f>
        <v>980561.9998917853</v>
      </c>
      <c r="F120" s="218">
        <f>F8+F17+F18+F48+F63+F66+F73+F88+F104+F105+F109+F110+F115+F116+F117+F118+F119</f>
        <v>3527084.011088292</v>
      </c>
    </row>
    <row r="121" ht="12.75">
      <c r="E121" s="219"/>
    </row>
  </sheetData>
  <mergeCells count="34">
    <mergeCell ref="F106:F108"/>
    <mergeCell ref="A110:A114"/>
    <mergeCell ref="B111:B113"/>
    <mergeCell ref="C111:C113"/>
    <mergeCell ref="A105:A108"/>
    <mergeCell ref="B105:B108"/>
    <mergeCell ref="C106:C108"/>
    <mergeCell ref="B66:B68"/>
    <mergeCell ref="B69:B72"/>
    <mergeCell ref="C70:C72"/>
    <mergeCell ref="A73:A87"/>
    <mergeCell ref="B73:B87"/>
    <mergeCell ref="C74:C85"/>
    <mergeCell ref="C86:C87"/>
    <mergeCell ref="E6:F6"/>
    <mergeCell ref="A8:A16"/>
    <mergeCell ref="A6:A7"/>
    <mergeCell ref="B6:B7"/>
    <mergeCell ref="C6:C7"/>
    <mergeCell ref="C9:C16"/>
    <mergeCell ref="A18:A31"/>
    <mergeCell ref="A88:A103"/>
    <mergeCell ref="B88:B103"/>
    <mergeCell ref="C89:C103"/>
    <mergeCell ref="A48:A62"/>
    <mergeCell ref="B48:B62"/>
    <mergeCell ref="C49:C61"/>
    <mergeCell ref="A63:A65"/>
    <mergeCell ref="B63:B65"/>
    <mergeCell ref="A66:A72"/>
    <mergeCell ref="A116:A119"/>
    <mergeCell ref="B116:B118"/>
    <mergeCell ref="C116:C118"/>
    <mergeCell ref="A120:D120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</cp:lastModifiedBy>
  <cp:lastPrinted>2007-11-14T07:10:48Z</cp:lastPrinted>
  <dcterms:created xsi:type="dcterms:W3CDTF">2000-11-14T15:34:08Z</dcterms:created>
  <dcterms:modified xsi:type="dcterms:W3CDTF">2007-11-14T07:10:49Z</dcterms:modified>
  <cp:category/>
  <cp:version/>
  <cp:contentType/>
  <cp:contentStatus/>
</cp:coreProperties>
</file>