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<sst xmlns="http://schemas.openxmlformats.org/spreadsheetml/2006/main" count="268" uniqueCount="151">
  <si>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</si>
  <si>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</si>
  <si>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</si>
  <si>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</si>
  <si>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</si>
  <si>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</si>
  <si>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</si>
  <si>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</si>
  <si>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</si>
  <si>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</si>
  <si>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</si>
  <si>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</si>
  <si>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</si>
  <si>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</si>
  <si>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</si>
  <si>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</si>
  <si>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</si>
  <si>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</si>
  <si>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</si>
  <si>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</si>
  <si>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</si>
  <si>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</si>
  <si>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</si>
  <si>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</si>
  <si>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</si>
  <si>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</si>
  <si>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</si>
  <si>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</si>
  <si>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</si>
  <si>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</si>
  <si>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</si>
  <si>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</si>
  <si>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</si>
  <si>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</si>
  <si>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</si>
  <si>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</si>
  <si>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</si>
  <si>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</si>
  <si>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</si>
  <si>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</si>
  <si>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</si>
  <si>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</si>
  <si>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</si>
  <si>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</si>
  <si>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</si>
  <si>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</si>
  <si>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</si>
  <si>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</si>
  <si>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</si>
  <si>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</si>
  <si>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</si>
  <si>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</si>
  <si>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</si>
  <si>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</si>
  <si>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</si>
  <si>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</si>
  <si>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</si>
  <si>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</si>
  <si>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</si>
  <si>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</si>
  <si>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</si>
  <si>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</si>
  <si>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</si>
  <si>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</si>
  <si>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</si>
  <si>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</si>
  <si>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</si>
  <si>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</si>
  <si>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</si>
  <si>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</si>
  <si>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</si>
  <si>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</si>
  <si>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</si>
  <si>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</si>
  <si>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</si>
  <si>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</si>
  <si>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</si>
  <si>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</si>
  <si>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</si>
  <si>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Pozostała  działalność </t>
  </si>
  <si>
    <t xml:space="preserve"> 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</si>
  <si>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</si>
  <si>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</si>
  <si>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</si>
  <si>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</si>
  <si>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</si>
  <si>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</si>
  <si>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</si>
  <si>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</si>
  <si>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 xml:space="preserve">Grzywny i inne kary pieniężne od  osób prawnych i innych  jednostek organizacyjnych </t>
  </si>
  <si>
    <t>.0580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</si>
  <si>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</si>
  <si>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</si>
  <si>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>WYKONANIE 31.12.2007 R.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</si>
  <si>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</si>
  <si>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</si>
  <si>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</si>
  <si>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</si>
  <si>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</si>
  <si>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</si>
  <si>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</si>
  <si>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</si>
  <si>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</si>
  <si>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</si>
  <si>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</si>
  <si>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</si>
  <si>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</si>
  <si>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</si>
  <si>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</si>
  <si>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</si>
  <si>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</si>
  <si>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</si>
  <si>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</si>
  <si>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</si>
  <si>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>WYKONANIE 31.12.2008 R.</t>
  </si>
  <si>
    <t xml:space="preserve">%  </t>
  </si>
  <si>
    <t xml:space="preserve">% </t>
  </si>
  <si>
    <t xml:space="preserve">Szpitale  publiczne </t>
  </si>
  <si>
    <t>30.06.2008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</si>
  <si>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</si>
  <si>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</si>
  <si>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</si>
  <si>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</si>
  <si>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</si>
  <si>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</si>
  <si>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</si>
  <si>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</si>
  <si>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</si>
  <si>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6208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</si>
  <si>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</si>
  <si>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</si>
  <si>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</si>
  <si>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</si>
  <si>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</si>
  <si>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</si>
  <si>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</si>
  <si>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Dotacje  rozwojowe</t>
  </si>
  <si>
    <t>2310</t>
  </si>
  <si>
    <t>Dotacje celowe otrzymane  z  gminy na zadania bieżące realizowane na podstawie porozumień (umów) między j.s.t.</t>
  </si>
  <si>
    <t>Wpływy do budżetu części zysku gospodarstwa pomocniczego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</si>
  <si>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</si>
  <si>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</si>
  <si>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</si>
  <si>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WYKONANIE  DOCHODÓW   BUDŻETOWYCH   30.06.2009 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</si>
  <si>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</si>
  <si>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wojewódzkich   oraz  na   drogach  powiatowych ,  wojewódzkich  i  krajowych   w  granicach   administracyjnych  miast  na  prawach  powiatu </t>
  </si>
  <si>
    <t xml:space="preserve">Wpływy z różnych  dochodów </t>
  </si>
  <si>
    <t>Dotacje celowe otrzymane z powiatu na zadania bieżące realizowane na podstawie porozumień (umów) między j.s.t.</t>
  </si>
  <si>
    <t xml:space="preserve">Zał. nr 1 do uchwały Zarządu Powiatu Toruńskiego </t>
  </si>
  <si>
    <t>w sprawie wykonania budżetu na dzień 30.06.2009r.</t>
  </si>
  <si>
    <t xml:space="preserve">RAZEM  DOCHODY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</si>
</sst>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</numFmts>
  <fonts count="2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u val="single"/>
      <sz val="9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3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/>
    </xf>
    <xf numFmtId="9" fontId="1" fillId="0" borderId="0" xfId="0" applyNumberFormat="1" applyFont="1" applyAlignment="1">
      <alignment/>
    </xf>
    <xf numFmtId="9" fontId="1" fillId="0" borderId="10" xfId="0" applyNumberFormat="1" applyFont="1" applyFill="1" applyBorder="1" applyAlignment="1">
      <alignment wrapText="1"/>
    </xf>
    <xf numFmtId="9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9" fontId="8" fillId="0" borderId="0" xfId="0" applyNumberFormat="1" applyFont="1" applyAlignment="1">
      <alignment/>
    </xf>
    <xf numFmtId="0" fontId="1" fillId="22" borderId="10" xfId="0" applyFont="1" applyFill="1" applyBorder="1" applyAlignment="1">
      <alignment horizontal="center" wrapText="1"/>
    </xf>
    <xf numFmtId="3" fontId="1" fillId="22" borderId="10" xfId="0" applyNumberFormat="1" applyFont="1" applyFill="1" applyBorder="1" applyAlignment="1">
      <alignment horizontal="center" wrapText="1"/>
    </xf>
    <xf numFmtId="3" fontId="3" fillId="22" borderId="10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 vertical="center" shrinkToFit="1"/>
    </xf>
    <xf numFmtId="3" fontId="2" fillId="22" borderId="10" xfId="0" applyNumberFormat="1" applyFont="1" applyFill="1" applyBorder="1" applyAlignment="1">
      <alignment vertical="center" shrinkToFit="1"/>
    </xf>
    <xf numFmtId="3" fontId="1" fillId="22" borderId="10" xfId="0" applyNumberFormat="1" applyFont="1" applyFill="1" applyBorder="1" applyAlignment="1">
      <alignment vertical="center" shrinkToFit="1"/>
    </xf>
    <xf numFmtId="3" fontId="1" fillId="22" borderId="10" xfId="0" applyNumberFormat="1" applyFont="1" applyFill="1" applyBorder="1" applyAlignment="1">
      <alignment/>
    </xf>
    <xf numFmtId="49" fontId="1" fillId="22" borderId="10" xfId="0" applyNumberFormat="1" applyFont="1" applyFill="1" applyBorder="1" applyAlignment="1">
      <alignment horizontal="right"/>
    </xf>
    <xf numFmtId="3" fontId="1" fillId="22" borderId="10" xfId="0" applyNumberFormat="1" applyFont="1" applyFill="1" applyBorder="1" applyAlignment="1">
      <alignment horizontal="right"/>
    </xf>
    <xf numFmtId="3" fontId="2" fillId="22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 wrapText="1"/>
    </xf>
    <xf numFmtId="3" fontId="1" fillId="8" borderId="10" xfId="0" applyNumberFormat="1" applyFont="1" applyFill="1" applyBorder="1" applyAlignment="1">
      <alignment horizontal="center" wrapText="1"/>
    </xf>
    <xf numFmtId="3" fontId="3" fillId="8" borderId="10" xfId="0" applyNumberFormat="1" applyFont="1" applyFill="1" applyBorder="1" applyAlignment="1">
      <alignment/>
    </xf>
    <xf numFmtId="3" fontId="2" fillId="8" borderId="10" xfId="0" applyNumberFormat="1" applyFont="1" applyFill="1" applyBorder="1" applyAlignment="1">
      <alignment/>
    </xf>
    <xf numFmtId="3" fontId="1" fillId="8" borderId="10" xfId="0" applyNumberFormat="1" applyFont="1" applyFill="1" applyBorder="1" applyAlignment="1">
      <alignment/>
    </xf>
    <xf numFmtId="3" fontId="3" fillId="8" borderId="10" xfId="0" applyNumberFormat="1" applyFont="1" applyFill="1" applyBorder="1" applyAlignment="1">
      <alignment vertical="center" shrinkToFit="1"/>
    </xf>
    <xf numFmtId="3" fontId="2" fillId="8" borderId="10" xfId="0" applyNumberFormat="1" applyFont="1" applyFill="1" applyBorder="1" applyAlignment="1">
      <alignment vertical="center" shrinkToFit="1"/>
    </xf>
    <xf numFmtId="3" fontId="1" fillId="8" borderId="10" xfId="0" applyNumberFormat="1" applyFont="1" applyFill="1" applyBorder="1" applyAlignment="1">
      <alignment vertical="center" shrinkToFit="1"/>
    </xf>
    <xf numFmtId="3" fontId="1" fillId="8" borderId="10" xfId="0" applyNumberFormat="1" applyFont="1" applyFill="1" applyBorder="1" applyAlignment="1">
      <alignment/>
    </xf>
    <xf numFmtId="49" fontId="1" fillId="8" borderId="10" xfId="0" applyNumberFormat="1" applyFont="1" applyFill="1" applyBorder="1" applyAlignment="1">
      <alignment horizontal="right"/>
    </xf>
    <xf numFmtId="3" fontId="1" fillId="8" borderId="10" xfId="0" applyNumberFormat="1" applyFont="1" applyFill="1" applyBorder="1" applyAlignment="1">
      <alignment horizontal="right"/>
    </xf>
    <xf numFmtId="3" fontId="2" fillId="8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3" fontId="1" fillId="7" borderId="10" xfId="0" applyNumberFormat="1" applyFont="1" applyFill="1" applyBorder="1" applyAlignment="1">
      <alignment horizontal="center" wrapText="1"/>
    </xf>
    <xf numFmtId="3" fontId="3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3" fontId="3" fillId="7" borderId="10" xfId="0" applyNumberFormat="1" applyFont="1" applyFill="1" applyBorder="1" applyAlignment="1">
      <alignment vertical="center" shrinkToFit="1"/>
    </xf>
    <xf numFmtId="3" fontId="2" fillId="7" borderId="10" xfId="0" applyNumberFormat="1" applyFont="1" applyFill="1" applyBorder="1" applyAlignment="1">
      <alignment vertical="center" shrinkToFit="1"/>
    </xf>
    <xf numFmtId="3" fontId="1" fillId="7" borderId="10" xfId="0" applyNumberFormat="1" applyFont="1" applyFill="1" applyBorder="1" applyAlignment="1">
      <alignment vertical="center" shrinkToFit="1"/>
    </xf>
    <xf numFmtId="3" fontId="1" fillId="7" borderId="10" xfId="0" applyNumberFormat="1" applyFont="1" applyFill="1" applyBorder="1" applyAlignment="1">
      <alignment/>
    </xf>
    <xf numFmtId="49" fontId="1" fillId="7" borderId="10" xfId="0" applyNumberFormat="1" applyFont="1" applyFill="1" applyBorder="1" applyAlignment="1">
      <alignment horizontal="right"/>
    </xf>
    <xf numFmtId="3" fontId="1" fillId="7" borderId="10" xfId="0" applyNumberFormat="1" applyFont="1" applyFill="1" applyBorder="1" applyAlignment="1">
      <alignment horizontal="right"/>
    </xf>
    <xf numFmtId="3" fontId="2" fillId="7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3" fontId="9" fillId="7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22" borderId="10" xfId="0" applyNumberFormat="1" applyFont="1" applyFill="1" applyBorder="1" applyAlignment="1">
      <alignment/>
    </xf>
    <xf numFmtId="3" fontId="9" fillId="8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3" fontId="1" fillId="22" borderId="10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3" fontId="1" fillId="8" borderId="10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3" fontId="1" fillId="7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2" fillId="24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72"/>
  <sheetViews>
    <sheetView tabSelected="1" zoomScalePageLayoutView="0" workbookViewId="0" topLeftCell="A151">
      <selection activeCell="D163" sqref="D163"/>
    </sheetView>
  </sheetViews>
  <sheetFormatPr defaultColWidth="9.00390625" defaultRowHeight="12.75"/>
  <cols>
    <col min="1" max="1" width="4.625" style="8" bestFit="1" customWidth="1"/>
    <col min="2" max="2" width="7.375" style="6" customWidth="1"/>
    <col min="3" max="3" width="5.625" style="8" bestFit="1" customWidth="1"/>
    <col min="4" max="4" width="27.375" style="10" customWidth="1"/>
    <col min="5" max="5" width="11.75390625" style="1" hidden="1" customWidth="1"/>
    <col min="6" max="6" width="9.75390625" style="24" hidden="1" customWidth="1"/>
    <col min="7" max="7" width="7.625" style="30" hidden="1" customWidth="1"/>
    <col min="8" max="8" width="10.625" style="1" hidden="1" customWidth="1"/>
    <col min="9" max="9" width="9.75390625" style="24" hidden="1" customWidth="1"/>
    <col min="10" max="10" width="6.75390625" style="35" hidden="1" customWidth="1"/>
    <col min="11" max="11" width="11.375" style="1" hidden="1" customWidth="1"/>
    <col min="12" max="12" width="9.75390625" style="24" hidden="1" customWidth="1"/>
    <col min="13" max="13" width="5.75390625" style="35" hidden="1" customWidth="1"/>
    <col min="14" max="14" width="11.25390625" style="1" customWidth="1"/>
    <col min="15" max="15" width="11.125" style="24" customWidth="1"/>
    <col min="16" max="16" width="10.125" style="35" customWidth="1"/>
    <col min="17" max="16384" width="9.125" style="1" customWidth="1"/>
  </cols>
  <sheetData>
    <row r="1" spans="1:15" ht="24.75" customHeight="1">
      <c r="A1" s="8" t="s">
        <v>148</v>
      </c>
      <c r="B1" s="14"/>
      <c r="E1" s="1" t="s">
        <v>80</v>
      </c>
      <c r="F1" s="24" t="s">
        <v>80</v>
      </c>
      <c r="H1" s="1" t="s">
        <v>80</v>
      </c>
      <c r="I1" s="24" t="s">
        <v>80</v>
      </c>
      <c r="K1" s="1" t="s">
        <v>80</v>
      </c>
      <c r="L1" s="24" t="s">
        <v>80</v>
      </c>
      <c r="N1" s="1" t="s">
        <v>80</v>
      </c>
      <c r="O1" s="24" t="s">
        <v>80</v>
      </c>
    </row>
    <row r="2" spans="1:2" ht="12.75">
      <c r="A2" s="8" t="s">
        <v>149</v>
      </c>
      <c r="B2" s="14"/>
    </row>
    <row r="3" ht="15">
      <c r="B3" s="16" t="s">
        <v>143</v>
      </c>
    </row>
    <row r="5" spans="1:198" s="4" customFormat="1" ht="12.75" hidden="1">
      <c r="A5" s="9"/>
      <c r="B5" s="7"/>
      <c r="C5" s="9"/>
      <c r="D5" s="11"/>
      <c r="E5" s="129">
        <v>2007</v>
      </c>
      <c r="F5" s="130"/>
      <c r="G5" s="131"/>
      <c r="H5" s="129">
        <v>2008</v>
      </c>
      <c r="I5" s="130"/>
      <c r="J5" s="130"/>
      <c r="K5" s="130"/>
      <c r="L5" s="130"/>
      <c r="M5" s="131"/>
      <c r="N5" s="129">
        <v>2009</v>
      </c>
      <c r="O5" s="130"/>
      <c r="P5" s="13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98" s="2" customFormat="1" ht="48">
      <c r="A6" s="80" t="s">
        <v>30</v>
      </c>
      <c r="B6" s="81" t="s">
        <v>33</v>
      </c>
      <c r="C6" s="80" t="s">
        <v>35</v>
      </c>
      <c r="D6" s="81" t="s">
        <v>32</v>
      </c>
      <c r="E6" s="18" t="s">
        <v>82</v>
      </c>
      <c r="F6" s="33" t="s">
        <v>93</v>
      </c>
      <c r="G6" s="31" t="s">
        <v>115</v>
      </c>
      <c r="H6" s="36" t="s">
        <v>120</v>
      </c>
      <c r="I6" s="37" t="s">
        <v>118</v>
      </c>
      <c r="J6" s="31" t="s">
        <v>116</v>
      </c>
      <c r="K6" s="48" t="s">
        <v>121</v>
      </c>
      <c r="L6" s="49" t="s">
        <v>114</v>
      </c>
      <c r="M6" s="31" t="s">
        <v>116</v>
      </c>
      <c r="N6" s="60" t="s">
        <v>122</v>
      </c>
      <c r="O6" s="61" t="s">
        <v>119</v>
      </c>
      <c r="P6" s="31" t="s">
        <v>116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</row>
    <row r="7" spans="1:198" s="79" customFormat="1" ht="12">
      <c r="A7" s="82">
        <v>1</v>
      </c>
      <c r="B7" s="18">
        <v>2</v>
      </c>
      <c r="C7" s="82">
        <v>3</v>
      </c>
      <c r="D7" s="18">
        <v>4</v>
      </c>
      <c r="E7" s="82"/>
      <c r="F7" s="83"/>
      <c r="G7" s="84"/>
      <c r="H7" s="85"/>
      <c r="I7" s="86"/>
      <c r="J7" s="84"/>
      <c r="K7" s="87"/>
      <c r="L7" s="88"/>
      <c r="M7" s="84"/>
      <c r="N7" s="89">
        <v>5</v>
      </c>
      <c r="O7" s="90">
        <v>6</v>
      </c>
      <c r="P7" s="91">
        <v>7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</row>
    <row r="8" spans="1:16" s="5" customFormat="1" ht="12">
      <c r="A8" s="92" t="s">
        <v>0</v>
      </c>
      <c r="B8" s="93"/>
      <c r="C8" s="92"/>
      <c r="D8" s="93" t="s">
        <v>3</v>
      </c>
      <c r="E8" s="17">
        <f>E9+E12</f>
        <v>40500</v>
      </c>
      <c r="F8" s="17">
        <f>F9+F12</f>
        <v>40666</v>
      </c>
      <c r="G8" s="32">
        <f>F8/E8</f>
        <v>1</v>
      </c>
      <c r="H8" s="38">
        <f>H9+H12</f>
        <v>45000</v>
      </c>
      <c r="I8" s="38">
        <f>I9+I12</f>
        <v>495</v>
      </c>
      <c r="J8" s="94">
        <f>I8/H8</f>
        <v>0.01</v>
      </c>
      <c r="K8" s="50">
        <f>K9+K12</f>
        <v>45000</v>
      </c>
      <c r="L8" s="50">
        <f>L9+L12</f>
        <v>45601</v>
      </c>
      <c r="M8" s="94">
        <f>L8/K8</f>
        <v>1.01</v>
      </c>
      <c r="N8" s="62">
        <f>N9+N12</f>
        <v>30850</v>
      </c>
      <c r="O8" s="62">
        <f>O9+O12</f>
        <v>3469</v>
      </c>
      <c r="P8" s="94">
        <f>O8/N8</f>
        <v>0.11</v>
      </c>
    </row>
    <row r="9" spans="1:16" s="2" customFormat="1" ht="24">
      <c r="A9" s="95"/>
      <c r="B9" s="96" t="s">
        <v>1</v>
      </c>
      <c r="C9" s="95"/>
      <c r="D9" s="96" t="s">
        <v>31</v>
      </c>
      <c r="E9" s="19">
        <f>SUM(E10:E10)</f>
        <v>40000</v>
      </c>
      <c r="F9" s="19">
        <f>SUM(F10:F10)</f>
        <v>40000</v>
      </c>
      <c r="G9" s="32">
        <f aca="true" t="shared" si="0" ref="G9:G75">F9/E9</f>
        <v>1</v>
      </c>
      <c r="H9" s="39">
        <f>SUM(H10:H10)</f>
        <v>45000</v>
      </c>
      <c r="I9" s="39">
        <f>SUM(I10:I10)</f>
        <v>0</v>
      </c>
      <c r="J9" s="94">
        <f>I9/H9</f>
        <v>0</v>
      </c>
      <c r="K9" s="51">
        <f>SUM(K10:K10)</f>
        <v>45000</v>
      </c>
      <c r="L9" s="51">
        <f>SUM(L10:L10)</f>
        <v>45000</v>
      </c>
      <c r="M9" s="94">
        <f>L9/K9</f>
        <v>1</v>
      </c>
      <c r="N9" s="63">
        <f>SUM(N10:N10)</f>
        <v>30000</v>
      </c>
      <c r="O9" s="63">
        <f>SUM(O10:O10)</f>
        <v>3000</v>
      </c>
      <c r="P9" s="94">
        <f>O9/N9</f>
        <v>0.1</v>
      </c>
    </row>
    <row r="10" spans="1:16" ht="72">
      <c r="A10" s="97"/>
      <c r="B10" s="72"/>
      <c r="C10" s="97">
        <v>2110</v>
      </c>
      <c r="D10" s="72" t="s">
        <v>44</v>
      </c>
      <c r="E10" s="20">
        <v>40000</v>
      </c>
      <c r="F10" s="20">
        <v>40000</v>
      </c>
      <c r="G10" s="32">
        <f t="shared" si="0"/>
        <v>1</v>
      </c>
      <c r="H10" s="40">
        <v>45000</v>
      </c>
      <c r="I10" s="40">
        <v>0</v>
      </c>
      <c r="J10" s="94">
        <f>I10/H10</f>
        <v>0</v>
      </c>
      <c r="K10" s="52">
        <v>45000</v>
      </c>
      <c r="L10" s="52">
        <v>45000</v>
      </c>
      <c r="M10" s="94">
        <f>L10/K10</f>
        <v>1</v>
      </c>
      <c r="N10" s="64">
        <v>30000</v>
      </c>
      <c r="O10" s="64">
        <v>3000</v>
      </c>
      <c r="P10" s="94">
        <f>O10/N10</f>
        <v>0.1</v>
      </c>
    </row>
    <row r="11" spans="1:16" ht="12">
      <c r="A11" s="97"/>
      <c r="B11" s="72"/>
      <c r="C11" s="97"/>
      <c r="D11" s="72"/>
      <c r="E11" s="20"/>
      <c r="F11" s="20"/>
      <c r="G11" s="32"/>
      <c r="H11" s="40"/>
      <c r="I11" s="40"/>
      <c r="J11" s="94"/>
      <c r="K11" s="52"/>
      <c r="L11" s="52"/>
      <c r="M11" s="94"/>
      <c r="N11" s="64"/>
      <c r="O11" s="64"/>
      <c r="P11" s="94"/>
    </row>
    <row r="12" spans="1:16" s="2" customFormat="1" ht="12">
      <c r="A12" s="95"/>
      <c r="B12" s="96" t="s">
        <v>67</v>
      </c>
      <c r="C12" s="95"/>
      <c r="D12" s="96" t="s">
        <v>68</v>
      </c>
      <c r="E12" s="19">
        <f>SUM(E13:E13)</f>
        <v>500</v>
      </c>
      <c r="F12" s="19">
        <f>SUM(F13:F13)</f>
        <v>666</v>
      </c>
      <c r="G12" s="32">
        <f t="shared" si="0"/>
        <v>1.33</v>
      </c>
      <c r="H12" s="39">
        <f>SUM(H13:H13)</f>
        <v>0</v>
      </c>
      <c r="I12" s="39">
        <f>SUM(I13:I13)</f>
        <v>495</v>
      </c>
      <c r="J12" s="94" t="e">
        <f aca="true" t="shared" si="1" ref="J12:J18">I12/H12</f>
        <v>#DIV/0!</v>
      </c>
      <c r="K12" s="51">
        <f>SUM(K13:K13)</f>
        <v>0</v>
      </c>
      <c r="L12" s="51">
        <f>SUM(L13:L13)</f>
        <v>601</v>
      </c>
      <c r="M12" s="94" t="e">
        <f aca="true" t="shared" si="2" ref="M12:M18">L12/K12</f>
        <v>#DIV/0!</v>
      </c>
      <c r="N12" s="63">
        <f>SUM(N13:N13)</f>
        <v>850</v>
      </c>
      <c r="O12" s="63">
        <f>SUM(O13:O13)</f>
        <v>469</v>
      </c>
      <c r="P12" s="94">
        <f aca="true" t="shared" si="3" ref="P12:P18">O12/N12</f>
        <v>0.55</v>
      </c>
    </row>
    <row r="13" spans="1:16" ht="72">
      <c r="A13" s="97"/>
      <c r="B13" s="72"/>
      <c r="C13" s="97">
        <v>2360</v>
      </c>
      <c r="D13" s="72" t="s">
        <v>58</v>
      </c>
      <c r="E13" s="20">
        <v>500</v>
      </c>
      <c r="F13" s="20">
        <v>666</v>
      </c>
      <c r="G13" s="32">
        <f t="shared" si="0"/>
        <v>1.33</v>
      </c>
      <c r="H13" s="40">
        <v>0</v>
      </c>
      <c r="I13" s="40">
        <v>495</v>
      </c>
      <c r="J13" s="94" t="e">
        <f t="shared" si="1"/>
        <v>#DIV/0!</v>
      </c>
      <c r="K13" s="52">
        <v>0</v>
      </c>
      <c r="L13" s="52">
        <v>601</v>
      </c>
      <c r="M13" s="94" t="e">
        <f t="shared" si="2"/>
        <v>#DIV/0!</v>
      </c>
      <c r="N13" s="64">
        <v>850</v>
      </c>
      <c r="O13" s="64">
        <v>469</v>
      </c>
      <c r="P13" s="94">
        <f t="shared" si="3"/>
        <v>0.55</v>
      </c>
    </row>
    <row r="14" spans="1:16" s="5" customFormat="1" ht="12">
      <c r="A14" s="92" t="s">
        <v>2</v>
      </c>
      <c r="B14" s="93"/>
      <c r="C14" s="92"/>
      <c r="D14" s="93" t="s">
        <v>4</v>
      </c>
      <c r="E14" s="17">
        <f>E15</f>
        <v>266996</v>
      </c>
      <c r="F14" s="17">
        <f>F15</f>
        <v>263519</v>
      </c>
      <c r="G14" s="32">
        <f t="shared" si="0"/>
        <v>0.99</v>
      </c>
      <c r="H14" s="38">
        <f>H15</f>
        <v>265000</v>
      </c>
      <c r="I14" s="38">
        <f>I15</f>
        <v>130071</v>
      </c>
      <c r="J14" s="94">
        <f t="shared" si="1"/>
        <v>0.49</v>
      </c>
      <c r="K14" s="50">
        <f>K15</f>
        <v>265000</v>
      </c>
      <c r="L14" s="50">
        <f>L15</f>
        <v>262759</v>
      </c>
      <c r="M14" s="94">
        <f t="shared" si="2"/>
        <v>0.99</v>
      </c>
      <c r="N14" s="62">
        <f>N15</f>
        <v>276000</v>
      </c>
      <c r="O14" s="62">
        <f>O15</f>
        <v>136898</v>
      </c>
      <c r="P14" s="94">
        <f t="shared" si="3"/>
        <v>0.5</v>
      </c>
    </row>
    <row r="15" spans="1:16" s="5" customFormat="1" ht="12">
      <c r="A15" s="92"/>
      <c r="B15" s="96" t="s">
        <v>39</v>
      </c>
      <c r="C15" s="95"/>
      <c r="D15" s="96" t="s">
        <v>40</v>
      </c>
      <c r="E15" s="19">
        <f>SUM(E16:E16)</f>
        <v>266996</v>
      </c>
      <c r="F15" s="19">
        <f>SUM(F16:F16)</f>
        <v>263519</v>
      </c>
      <c r="G15" s="32">
        <f t="shared" si="0"/>
        <v>0.99</v>
      </c>
      <c r="H15" s="39">
        <f>SUM(H16:H16)</f>
        <v>265000</v>
      </c>
      <c r="I15" s="39">
        <f>SUM(I16:I16)</f>
        <v>130071</v>
      </c>
      <c r="J15" s="94">
        <f t="shared" si="1"/>
        <v>0.49</v>
      </c>
      <c r="K15" s="51">
        <f>SUM(K16:K16)</f>
        <v>265000</v>
      </c>
      <c r="L15" s="51">
        <f>SUM(L16:L16)</f>
        <v>262759</v>
      </c>
      <c r="M15" s="94">
        <f t="shared" si="2"/>
        <v>0.99</v>
      </c>
      <c r="N15" s="63">
        <f>SUM(N16:N16)</f>
        <v>276000</v>
      </c>
      <c r="O15" s="63">
        <f>SUM(O16:O16)</f>
        <v>136898</v>
      </c>
      <c r="P15" s="94">
        <f t="shared" si="3"/>
        <v>0.5</v>
      </c>
    </row>
    <row r="16" spans="1:16" ht="72">
      <c r="A16" s="97"/>
      <c r="B16" s="72"/>
      <c r="C16" s="98">
        <v>2700</v>
      </c>
      <c r="D16" s="72" t="s">
        <v>43</v>
      </c>
      <c r="E16" s="20">
        <v>266996</v>
      </c>
      <c r="F16" s="20">
        <v>263519</v>
      </c>
      <c r="G16" s="32">
        <f t="shared" si="0"/>
        <v>0.99</v>
      </c>
      <c r="H16" s="40">
        <v>265000</v>
      </c>
      <c r="I16" s="40">
        <v>130071</v>
      </c>
      <c r="J16" s="94">
        <f t="shared" si="1"/>
        <v>0.49</v>
      </c>
      <c r="K16" s="52">
        <v>265000</v>
      </c>
      <c r="L16" s="52">
        <v>262759</v>
      </c>
      <c r="M16" s="94">
        <f t="shared" si="2"/>
        <v>0.99</v>
      </c>
      <c r="N16" s="64">
        <v>276000</v>
      </c>
      <c r="O16" s="64">
        <v>136898</v>
      </c>
      <c r="P16" s="94">
        <f t="shared" si="3"/>
        <v>0.5</v>
      </c>
    </row>
    <row r="17" spans="1:16" s="12" customFormat="1" ht="12.75">
      <c r="A17" s="99">
        <v>600</v>
      </c>
      <c r="B17" s="99"/>
      <c r="C17" s="100"/>
      <c r="D17" s="101" t="s">
        <v>77</v>
      </c>
      <c r="E17" s="21">
        <f>SUM(E18)</f>
        <v>27825</v>
      </c>
      <c r="F17" s="21">
        <f>SUM(F18)</f>
        <v>33156</v>
      </c>
      <c r="G17" s="32">
        <f t="shared" si="0"/>
        <v>1.19</v>
      </c>
      <c r="H17" s="41">
        <f>SUM(H18)</f>
        <v>790418</v>
      </c>
      <c r="I17" s="41">
        <f>SUM(I18)</f>
        <v>3158</v>
      </c>
      <c r="J17" s="94">
        <f t="shared" si="1"/>
        <v>0</v>
      </c>
      <c r="K17" s="53">
        <f>SUM(K18)</f>
        <v>325000</v>
      </c>
      <c r="L17" s="53">
        <f>SUM(L18)</f>
        <v>331857</v>
      </c>
      <c r="M17" s="94">
        <f t="shared" si="2"/>
        <v>1.02</v>
      </c>
      <c r="N17" s="65">
        <f>SUM(N18)</f>
        <v>8073000</v>
      </c>
      <c r="O17" s="65">
        <f>SUM(O18)</f>
        <v>3049</v>
      </c>
      <c r="P17" s="94">
        <f t="shared" si="3"/>
        <v>0</v>
      </c>
    </row>
    <row r="18" spans="1:16" s="12" customFormat="1" ht="12.75">
      <c r="A18" s="102"/>
      <c r="B18" s="102">
        <v>60014</v>
      </c>
      <c r="C18" s="103"/>
      <c r="D18" s="104" t="s">
        <v>78</v>
      </c>
      <c r="E18" s="22">
        <f>SUM(E19:E26)</f>
        <v>27825</v>
      </c>
      <c r="F18" s="22">
        <f>SUM(F19:F26)</f>
        <v>33156</v>
      </c>
      <c r="G18" s="32">
        <f t="shared" si="0"/>
        <v>1.19</v>
      </c>
      <c r="H18" s="42">
        <f>SUM(H19:H36)</f>
        <v>790418</v>
      </c>
      <c r="I18" s="42">
        <f>SUM(I19:I26)</f>
        <v>3158</v>
      </c>
      <c r="J18" s="94">
        <f t="shared" si="1"/>
        <v>0</v>
      </c>
      <c r="K18" s="54">
        <f>SUM(K19:K26)</f>
        <v>325000</v>
      </c>
      <c r="L18" s="54">
        <f>SUM(L19:L26)</f>
        <v>331857</v>
      </c>
      <c r="M18" s="94">
        <f t="shared" si="2"/>
        <v>1.02</v>
      </c>
      <c r="N18" s="66">
        <f>SUM(N19:N26)</f>
        <v>8073000</v>
      </c>
      <c r="O18" s="66">
        <f>SUM(O19:O23)</f>
        <v>3049</v>
      </c>
      <c r="P18" s="94">
        <f t="shared" si="3"/>
        <v>0</v>
      </c>
    </row>
    <row r="19" spans="1:16" s="8" customFormat="1" ht="24">
      <c r="A19" s="105"/>
      <c r="B19" s="105"/>
      <c r="C19" s="106" t="s">
        <v>98</v>
      </c>
      <c r="D19" s="107" t="s">
        <v>110</v>
      </c>
      <c r="E19" s="23">
        <v>0</v>
      </c>
      <c r="F19" s="23">
        <v>9</v>
      </c>
      <c r="G19" s="32"/>
      <c r="H19" s="43">
        <v>0</v>
      </c>
      <c r="I19" s="43"/>
      <c r="J19" s="94"/>
      <c r="K19" s="55">
        <v>0</v>
      </c>
      <c r="L19" s="55"/>
      <c r="M19" s="94"/>
      <c r="N19" s="67">
        <v>0</v>
      </c>
      <c r="O19" s="67"/>
      <c r="P19" s="94"/>
    </row>
    <row r="20" spans="1:16" s="13" customFormat="1" ht="96">
      <c r="A20" s="108"/>
      <c r="B20" s="108"/>
      <c r="C20" s="109" t="s">
        <v>94</v>
      </c>
      <c r="D20" s="72" t="s">
        <v>45</v>
      </c>
      <c r="E20" s="23">
        <v>0</v>
      </c>
      <c r="F20" s="23">
        <v>552</v>
      </c>
      <c r="G20" s="32"/>
      <c r="H20" s="43">
        <v>0</v>
      </c>
      <c r="I20" s="43">
        <v>371</v>
      </c>
      <c r="J20" s="94"/>
      <c r="K20" s="55">
        <v>0</v>
      </c>
      <c r="L20" s="55">
        <v>761</v>
      </c>
      <c r="M20" s="94"/>
      <c r="N20" s="67">
        <v>0</v>
      </c>
      <c r="O20" s="67">
        <v>390</v>
      </c>
      <c r="P20" s="94"/>
    </row>
    <row r="21" spans="1:16" s="13" customFormat="1" ht="12.75">
      <c r="A21" s="108"/>
      <c r="B21" s="108"/>
      <c r="C21" s="109" t="s">
        <v>95</v>
      </c>
      <c r="D21" s="110" t="s">
        <v>28</v>
      </c>
      <c r="E21" s="23">
        <v>0</v>
      </c>
      <c r="F21" s="23">
        <v>3239</v>
      </c>
      <c r="G21" s="32"/>
      <c r="H21" s="43">
        <v>0</v>
      </c>
      <c r="I21" s="43">
        <v>2033</v>
      </c>
      <c r="J21" s="94"/>
      <c r="K21" s="55">
        <v>0</v>
      </c>
      <c r="L21" s="55">
        <v>4192</v>
      </c>
      <c r="M21" s="94"/>
      <c r="N21" s="67">
        <v>0</v>
      </c>
      <c r="O21" s="67">
        <v>2096</v>
      </c>
      <c r="P21" s="94"/>
    </row>
    <row r="22" spans="1:16" s="13" customFormat="1" ht="12.75">
      <c r="A22" s="108"/>
      <c r="B22" s="108"/>
      <c r="C22" s="109" t="s">
        <v>96</v>
      </c>
      <c r="D22" s="110" t="s">
        <v>25</v>
      </c>
      <c r="E22" s="23">
        <v>0</v>
      </c>
      <c r="F22" s="23">
        <v>1530</v>
      </c>
      <c r="G22" s="32"/>
      <c r="H22" s="43">
        <v>0</v>
      </c>
      <c r="I22" s="43">
        <v>754</v>
      </c>
      <c r="J22" s="94"/>
      <c r="K22" s="55">
        <v>0</v>
      </c>
      <c r="L22" s="55">
        <v>1904</v>
      </c>
      <c r="M22" s="94"/>
      <c r="N22" s="67">
        <v>0</v>
      </c>
      <c r="O22" s="67">
        <v>563</v>
      </c>
      <c r="P22" s="94"/>
    </row>
    <row r="23" spans="1:16" s="13" customFormat="1" ht="72">
      <c r="A23" s="108"/>
      <c r="B23" s="108"/>
      <c r="C23" s="111">
        <v>6610</v>
      </c>
      <c r="D23" s="112" t="s">
        <v>91</v>
      </c>
      <c r="E23" s="23">
        <v>27825</v>
      </c>
      <c r="F23" s="23">
        <v>27826</v>
      </c>
      <c r="G23" s="32">
        <f t="shared" si="0"/>
        <v>1</v>
      </c>
      <c r="H23" s="43">
        <v>132500</v>
      </c>
      <c r="I23" s="43">
        <v>0</v>
      </c>
      <c r="J23" s="94">
        <f aca="true" t="shared" si="4" ref="J23:J30">I23/H23</f>
        <v>0</v>
      </c>
      <c r="K23" s="55">
        <v>325000</v>
      </c>
      <c r="L23" s="55">
        <v>325000</v>
      </c>
      <c r="M23" s="94">
        <f aca="true" t="shared" si="5" ref="M23:M30">L23/K23</f>
        <v>1</v>
      </c>
      <c r="N23" s="67">
        <v>1810000</v>
      </c>
      <c r="O23" s="67">
        <v>0</v>
      </c>
      <c r="P23" s="94">
        <f aca="true" t="shared" si="6" ref="P23:P30">O23/N23</f>
        <v>0</v>
      </c>
    </row>
    <row r="24" spans="1:16" s="13" customFormat="1" ht="12.75">
      <c r="A24" s="108"/>
      <c r="B24" s="108"/>
      <c r="C24" s="111">
        <v>6208</v>
      </c>
      <c r="D24" s="113" t="s">
        <v>130</v>
      </c>
      <c r="E24" s="23"/>
      <c r="F24" s="23"/>
      <c r="G24" s="32"/>
      <c r="H24" s="43"/>
      <c r="I24" s="43"/>
      <c r="J24" s="94"/>
      <c r="K24" s="55"/>
      <c r="L24" s="55"/>
      <c r="M24" s="94"/>
      <c r="N24" s="67">
        <v>3113000</v>
      </c>
      <c r="O24" s="67">
        <v>0</v>
      </c>
      <c r="P24" s="94"/>
    </row>
    <row r="25" spans="1:16" ht="84">
      <c r="A25" s="97"/>
      <c r="B25" s="99"/>
      <c r="C25" s="111">
        <v>6300</v>
      </c>
      <c r="D25" s="113" t="s">
        <v>129</v>
      </c>
      <c r="E25" s="23"/>
      <c r="F25" s="23"/>
      <c r="G25" s="32"/>
      <c r="H25" s="43"/>
      <c r="I25" s="43"/>
      <c r="J25" s="94"/>
      <c r="K25" s="55"/>
      <c r="L25" s="55"/>
      <c r="M25" s="94"/>
      <c r="N25" s="67">
        <v>250000</v>
      </c>
      <c r="O25" s="67">
        <v>0</v>
      </c>
      <c r="P25" s="94"/>
    </row>
    <row r="26" spans="1:16" ht="48">
      <c r="A26" s="97"/>
      <c r="B26" s="99"/>
      <c r="C26" s="111">
        <v>6430</v>
      </c>
      <c r="D26" s="72" t="s">
        <v>131</v>
      </c>
      <c r="E26" s="23"/>
      <c r="F26" s="23"/>
      <c r="G26" s="32"/>
      <c r="H26" s="43"/>
      <c r="I26" s="43"/>
      <c r="J26" s="94"/>
      <c r="K26" s="55"/>
      <c r="L26" s="55"/>
      <c r="M26" s="94"/>
      <c r="N26" s="67">
        <v>2900000</v>
      </c>
      <c r="O26" s="67">
        <v>0</v>
      </c>
      <c r="P26" s="94"/>
    </row>
    <row r="27" spans="1:16" s="5" customFormat="1" ht="12">
      <c r="A27" s="92">
        <v>700</v>
      </c>
      <c r="B27" s="93"/>
      <c r="C27" s="92"/>
      <c r="D27" s="93" t="s">
        <v>5</v>
      </c>
      <c r="E27" s="17">
        <f>SUM(E28:E28)</f>
        <v>322005</v>
      </c>
      <c r="F27" s="17">
        <f>SUM(F28:F28)</f>
        <v>514684</v>
      </c>
      <c r="G27" s="32">
        <f t="shared" si="0"/>
        <v>1.6</v>
      </c>
      <c r="H27" s="38">
        <f>SUM(H28:H28)</f>
        <v>219306</v>
      </c>
      <c r="I27" s="38">
        <f>SUM(I28:I28)</f>
        <v>196654</v>
      </c>
      <c r="J27" s="94">
        <f t="shared" si="4"/>
        <v>0.9</v>
      </c>
      <c r="K27" s="50">
        <f>SUM(K28:K28)</f>
        <v>406906</v>
      </c>
      <c r="L27" s="50">
        <f>SUM(L28:L28)</f>
        <v>423022</v>
      </c>
      <c r="M27" s="94">
        <f t="shared" si="5"/>
        <v>1.04</v>
      </c>
      <c r="N27" s="62">
        <f>SUM(N28:N28)</f>
        <v>236605</v>
      </c>
      <c r="O27" s="62">
        <f>SUM(O28:O28)</f>
        <v>198362</v>
      </c>
      <c r="P27" s="94">
        <f t="shared" si="6"/>
        <v>0.84</v>
      </c>
    </row>
    <row r="28" spans="1:16" s="2" customFormat="1" ht="24">
      <c r="A28" s="95"/>
      <c r="B28" s="96">
        <v>70005</v>
      </c>
      <c r="C28" s="95"/>
      <c r="D28" s="96" t="s">
        <v>6</v>
      </c>
      <c r="E28" s="19">
        <f>SUM(E29:E36)</f>
        <v>322005</v>
      </c>
      <c r="F28" s="19">
        <f>SUM(F29:F36)</f>
        <v>514684</v>
      </c>
      <c r="G28" s="32">
        <f t="shared" si="0"/>
        <v>1.6</v>
      </c>
      <c r="H28" s="39">
        <f>SUM(H29:H36)</f>
        <v>219306</v>
      </c>
      <c r="I28" s="39">
        <f>SUM(I29:I36)</f>
        <v>196654</v>
      </c>
      <c r="J28" s="94">
        <f t="shared" si="4"/>
        <v>0.9</v>
      </c>
      <c r="K28" s="51">
        <f>SUM(K29:K36)</f>
        <v>406906</v>
      </c>
      <c r="L28" s="51">
        <f>SUM(L29:L36)</f>
        <v>423022</v>
      </c>
      <c r="M28" s="94">
        <f t="shared" si="5"/>
        <v>1.04</v>
      </c>
      <c r="N28" s="63">
        <f>SUM(N29:N36)</f>
        <v>236605</v>
      </c>
      <c r="O28" s="63">
        <f>SUM(O29:O36)</f>
        <v>198362</v>
      </c>
      <c r="P28" s="94">
        <f t="shared" si="6"/>
        <v>0.84</v>
      </c>
    </row>
    <row r="29" spans="1:16" ht="36">
      <c r="A29" s="97"/>
      <c r="B29" s="72"/>
      <c r="C29" s="97" t="s">
        <v>86</v>
      </c>
      <c r="D29" s="72" t="s">
        <v>63</v>
      </c>
      <c r="E29" s="20">
        <v>5000</v>
      </c>
      <c r="F29" s="20">
        <v>5302</v>
      </c>
      <c r="G29" s="32">
        <f t="shared" si="0"/>
        <v>1.06</v>
      </c>
      <c r="H29" s="40">
        <v>0</v>
      </c>
      <c r="I29" s="40">
        <v>8339</v>
      </c>
      <c r="J29" s="94" t="e">
        <f t="shared" si="4"/>
        <v>#DIV/0!</v>
      </c>
      <c r="K29" s="52">
        <v>0</v>
      </c>
      <c r="L29" s="52">
        <v>8496</v>
      </c>
      <c r="M29" s="94" t="e">
        <f t="shared" si="5"/>
        <v>#DIV/0!</v>
      </c>
      <c r="N29" s="64">
        <v>8700</v>
      </c>
      <c r="O29" s="64">
        <v>9437</v>
      </c>
      <c r="P29" s="94">
        <f t="shared" si="6"/>
        <v>1.08</v>
      </c>
    </row>
    <row r="30" spans="1:16" ht="96">
      <c r="A30" s="97"/>
      <c r="B30" s="72"/>
      <c r="C30" s="97" t="s">
        <v>47</v>
      </c>
      <c r="D30" s="72" t="s">
        <v>45</v>
      </c>
      <c r="E30" s="20">
        <v>38000</v>
      </c>
      <c r="F30" s="20">
        <v>39262</v>
      </c>
      <c r="G30" s="32">
        <f t="shared" si="0"/>
        <v>1.03</v>
      </c>
      <c r="H30" s="40">
        <v>37000</v>
      </c>
      <c r="I30" s="40">
        <v>17551</v>
      </c>
      <c r="J30" s="94">
        <f t="shared" si="4"/>
        <v>0.47</v>
      </c>
      <c r="K30" s="52">
        <v>37000</v>
      </c>
      <c r="L30" s="52">
        <v>34360</v>
      </c>
      <c r="M30" s="94">
        <f t="shared" si="5"/>
        <v>0.93</v>
      </c>
      <c r="N30" s="64">
        <v>34000</v>
      </c>
      <c r="O30" s="64">
        <v>15118</v>
      </c>
      <c r="P30" s="94">
        <f t="shared" si="6"/>
        <v>0.44</v>
      </c>
    </row>
    <row r="31" spans="1:16" ht="24">
      <c r="A31" s="97"/>
      <c r="B31" s="72"/>
      <c r="C31" s="114" t="s">
        <v>99</v>
      </c>
      <c r="D31" s="72" t="s">
        <v>113</v>
      </c>
      <c r="E31" s="20">
        <v>0</v>
      </c>
      <c r="F31" s="20">
        <v>130610</v>
      </c>
      <c r="G31" s="32"/>
      <c r="H31" s="40">
        <v>0</v>
      </c>
      <c r="I31" s="40"/>
      <c r="J31" s="94"/>
      <c r="K31" s="52">
        <v>0</v>
      </c>
      <c r="L31" s="52"/>
      <c r="M31" s="94"/>
      <c r="N31" s="64">
        <v>0</v>
      </c>
      <c r="O31" s="64"/>
      <c r="P31" s="94"/>
    </row>
    <row r="32" spans="1:16" ht="24">
      <c r="A32" s="97"/>
      <c r="B32" s="72"/>
      <c r="C32" s="114" t="s">
        <v>100</v>
      </c>
      <c r="D32" s="72" t="s">
        <v>107</v>
      </c>
      <c r="E32" s="20">
        <v>0</v>
      </c>
      <c r="F32" s="20">
        <v>279</v>
      </c>
      <c r="G32" s="32"/>
      <c r="H32" s="40">
        <v>0</v>
      </c>
      <c r="I32" s="40">
        <v>4</v>
      </c>
      <c r="J32" s="94"/>
      <c r="K32" s="52">
        <v>0</v>
      </c>
      <c r="L32" s="52">
        <v>9</v>
      </c>
      <c r="M32" s="94"/>
      <c r="N32" s="64">
        <v>0</v>
      </c>
      <c r="O32" s="64">
        <v>38</v>
      </c>
      <c r="P32" s="94"/>
    </row>
    <row r="33" spans="1:16" ht="12">
      <c r="A33" s="97"/>
      <c r="B33" s="72"/>
      <c r="C33" s="114" t="s">
        <v>97</v>
      </c>
      <c r="D33" s="72" t="s">
        <v>106</v>
      </c>
      <c r="E33" s="20"/>
      <c r="F33" s="20"/>
      <c r="G33" s="32"/>
      <c r="H33" s="40">
        <v>0</v>
      </c>
      <c r="I33" s="40">
        <v>11280</v>
      </c>
      <c r="J33" s="94"/>
      <c r="K33" s="52">
        <v>0</v>
      </c>
      <c r="L33" s="52">
        <v>12335</v>
      </c>
      <c r="M33" s="94"/>
      <c r="N33" s="64">
        <v>0</v>
      </c>
      <c r="O33" s="64">
        <v>714</v>
      </c>
      <c r="P33" s="94"/>
    </row>
    <row r="34" spans="1:16" ht="72">
      <c r="A34" s="97"/>
      <c r="B34" s="72"/>
      <c r="C34" s="97">
        <v>2110</v>
      </c>
      <c r="D34" s="72" t="s">
        <v>44</v>
      </c>
      <c r="E34" s="20">
        <v>184005</v>
      </c>
      <c r="F34" s="20">
        <v>183995</v>
      </c>
      <c r="G34" s="32">
        <f t="shared" si="0"/>
        <v>1</v>
      </c>
      <c r="H34" s="40">
        <v>50306</v>
      </c>
      <c r="I34" s="40">
        <v>31809</v>
      </c>
      <c r="J34" s="94">
        <f>I34/H34</f>
        <v>0.63</v>
      </c>
      <c r="K34" s="52">
        <v>237906</v>
      </c>
      <c r="L34" s="52">
        <v>237899</v>
      </c>
      <c r="M34" s="94">
        <f>L34/K34</f>
        <v>1</v>
      </c>
      <c r="N34" s="64">
        <v>84905</v>
      </c>
      <c r="O34" s="64">
        <v>5125</v>
      </c>
      <c r="P34" s="94">
        <f>O34/N34</f>
        <v>0.06</v>
      </c>
    </row>
    <row r="35" spans="1:16" ht="72">
      <c r="A35" s="97"/>
      <c r="B35" s="72"/>
      <c r="C35" s="97">
        <v>2360</v>
      </c>
      <c r="D35" s="72" t="s">
        <v>58</v>
      </c>
      <c r="E35" s="20">
        <v>95000</v>
      </c>
      <c r="F35" s="20">
        <v>155236</v>
      </c>
      <c r="G35" s="32">
        <f t="shared" si="0"/>
        <v>1.63</v>
      </c>
      <c r="H35" s="40">
        <v>132000</v>
      </c>
      <c r="I35" s="40">
        <v>127671</v>
      </c>
      <c r="J35" s="94">
        <f>I35/H35</f>
        <v>0.97</v>
      </c>
      <c r="K35" s="52">
        <v>132000</v>
      </c>
      <c r="L35" s="52">
        <v>129923</v>
      </c>
      <c r="M35" s="94">
        <f>L35/K35</f>
        <v>0.98</v>
      </c>
      <c r="N35" s="64">
        <v>100000</v>
      </c>
      <c r="O35" s="64">
        <v>158930</v>
      </c>
      <c r="P35" s="94">
        <f>O35/N35</f>
        <v>1.59</v>
      </c>
    </row>
    <row r="36" spans="1:16" ht="72">
      <c r="A36" s="97"/>
      <c r="B36" s="72"/>
      <c r="C36" s="97">
        <v>6410</v>
      </c>
      <c r="D36" s="115" t="s">
        <v>132</v>
      </c>
      <c r="E36" s="20"/>
      <c r="F36" s="20"/>
      <c r="G36" s="32"/>
      <c r="H36" s="40"/>
      <c r="I36" s="40"/>
      <c r="J36" s="94"/>
      <c r="K36" s="52"/>
      <c r="L36" s="52"/>
      <c r="M36" s="94"/>
      <c r="N36" s="64">
        <v>9000</v>
      </c>
      <c r="O36" s="64">
        <v>9000</v>
      </c>
      <c r="P36" s="94"/>
    </row>
    <row r="37" spans="1:16" s="5" customFormat="1" ht="12">
      <c r="A37" s="92">
        <v>710</v>
      </c>
      <c r="B37" s="93"/>
      <c r="C37" s="92"/>
      <c r="D37" s="93" t="s">
        <v>7</v>
      </c>
      <c r="E37" s="17">
        <f>E43+E38+E41</f>
        <v>352263</v>
      </c>
      <c r="F37" s="17">
        <f>F43+F38+F41</f>
        <v>352378</v>
      </c>
      <c r="G37" s="32">
        <f t="shared" si="0"/>
        <v>1</v>
      </c>
      <c r="H37" s="38">
        <f>H43+H38+H41</f>
        <v>490800</v>
      </c>
      <c r="I37" s="38">
        <f>I43+I38+I41</f>
        <v>225740</v>
      </c>
      <c r="J37" s="94">
        <f>I37/H37</f>
        <v>0.46</v>
      </c>
      <c r="K37" s="50">
        <f>K43+K38+K41</f>
        <v>522340</v>
      </c>
      <c r="L37" s="50">
        <f>L43+L38+L41</f>
        <v>524063</v>
      </c>
      <c r="M37" s="94">
        <f>L37/K37</f>
        <v>1</v>
      </c>
      <c r="N37" s="62">
        <f>N43+N38+N41</f>
        <v>561400</v>
      </c>
      <c r="O37" s="62">
        <f>O43+O38+O41</f>
        <v>245255</v>
      </c>
      <c r="P37" s="94">
        <f>O37/N37</f>
        <v>0.44</v>
      </c>
    </row>
    <row r="38" spans="1:16" s="2" customFormat="1" ht="24">
      <c r="A38" s="95"/>
      <c r="B38" s="96">
        <v>71013</v>
      </c>
      <c r="C38" s="95"/>
      <c r="D38" s="96" t="s">
        <v>8</v>
      </c>
      <c r="E38" s="19">
        <f>SUM(E39:E39)</f>
        <v>35000</v>
      </c>
      <c r="F38" s="19">
        <f>SUM(F39:F39)</f>
        <v>35000</v>
      </c>
      <c r="G38" s="32">
        <f t="shared" si="0"/>
        <v>1</v>
      </c>
      <c r="H38" s="39">
        <f>SUM(H39:H39)</f>
        <v>50000</v>
      </c>
      <c r="I38" s="39">
        <f>SUM(I39:I39)</f>
        <v>0</v>
      </c>
      <c r="J38" s="94">
        <f>I38/H38</f>
        <v>0</v>
      </c>
      <c r="K38" s="51">
        <f>SUM(K39:K39)</f>
        <v>50000</v>
      </c>
      <c r="L38" s="51">
        <f>SUM(L39:L39)</f>
        <v>50000</v>
      </c>
      <c r="M38" s="94">
        <f>L38/K38</f>
        <v>1</v>
      </c>
      <c r="N38" s="63">
        <f>SUM(N39:N39)</f>
        <v>70000</v>
      </c>
      <c r="O38" s="63">
        <f>SUM(O39:O39)</f>
        <v>0</v>
      </c>
      <c r="P38" s="94">
        <f>O38/N38</f>
        <v>0</v>
      </c>
    </row>
    <row r="39" spans="1:16" ht="72">
      <c r="A39" s="97"/>
      <c r="B39" s="72"/>
      <c r="C39" s="97">
        <v>2110</v>
      </c>
      <c r="D39" s="72" t="s">
        <v>44</v>
      </c>
      <c r="E39" s="20">
        <v>35000</v>
      </c>
      <c r="F39" s="20">
        <v>35000</v>
      </c>
      <c r="G39" s="32">
        <f t="shared" si="0"/>
        <v>1</v>
      </c>
      <c r="H39" s="40">
        <v>50000</v>
      </c>
      <c r="I39" s="40">
        <v>0</v>
      </c>
      <c r="J39" s="94">
        <f>I39/H39</f>
        <v>0</v>
      </c>
      <c r="K39" s="52">
        <v>50000</v>
      </c>
      <c r="L39" s="52">
        <v>50000</v>
      </c>
      <c r="M39" s="94">
        <f>L39/K39</f>
        <v>1</v>
      </c>
      <c r="N39" s="64">
        <v>70000</v>
      </c>
      <c r="O39" s="64">
        <v>0</v>
      </c>
      <c r="P39" s="94">
        <f>O39/N39</f>
        <v>0</v>
      </c>
    </row>
    <row r="40" spans="1:16" ht="12">
      <c r="A40" s="97"/>
      <c r="B40" s="72"/>
      <c r="C40" s="97"/>
      <c r="D40" s="72"/>
      <c r="E40" s="20"/>
      <c r="F40" s="20"/>
      <c r="G40" s="32"/>
      <c r="H40" s="40"/>
      <c r="I40" s="40"/>
      <c r="J40" s="94"/>
      <c r="K40" s="52"/>
      <c r="L40" s="52"/>
      <c r="M40" s="94"/>
      <c r="N40" s="64"/>
      <c r="O40" s="64"/>
      <c r="P40" s="94"/>
    </row>
    <row r="41" spans="1:16" s="2" customFormat="1" ht="24">
      <c r="A41" s="95"/>
      <c r="B41" s="96">
        <v>71014</v>
      </c>
      <c r="C41" s="95"/>
      <c r="D41" s="96" t="s">
        <v>73</v>
      </c>
      <c r="E41" s="19">
        <f>SUM(E42:E42)</f>
        <v>18628</v>
      </c>
      <c r="F41" s="19">
        <f>SUM(F42:F42)</f>
        <v>18628</v>
      </c>
      <c r="G41" s="32">
        <f t="shared" si="0"/>
        <v>1</v>
      </c>
      <c r="H41" s="39">
        <f>SUM(H42:H42)</f>
        <v>4200</v>
      </c>
      <c r="I41" s="39">
        <f>SUM(I42:I42)</f>
        <v>0</v>
      </c>
      <c r="J41" s="94">
        <f>I41/H41</f>
        <v>0</v>
      </c>
      <c r="K41" s="51">
        <f>SUM(K42:K42)</f>
        <v>15738</v>
      </c>
      <c r="L41" s="51">
        <f>SUM(L42:L42)</f>
        <v>15738</v>
      </c>
      <c r="M41" s="94">
        <f>L41/K41</f>
        <v>1</v>
      </c>
      <c r="N41" s="63">
        <f>SUM(N42:N42)</f>
        <v>10400</v>
      </c>
      <c r="O41" s="63">
        <f>SUM(O42:O42)</f>
        <v>0</v>
      </c>
      <c r="P41" s="94">
        <f>O41/N41</f>
        <v>0</v>
      </c>
    </row>
    <row r="42" spans="1:16" ht="72">
      <c r="A42" s="97"/>
      <c r="B42" s="72"/>
      <c r="C42" s="97">
        <v>2110</v>
      </c>
      <c r="D42" s="72" t="s">
        <v>44</v>
      </c>
      <c r="E42" s="20">
        <v>18628</v>
      </c>
      <c r="F42" s="20">
        <v>18628</v>
      </c>
      <c r="G42" s="32">
        <f t="shared" si="0"/>
        <v>1</v>
      </c>
      <c r="H42" s="40">
        <v>4200</v>
      </c>
      <c r="I42" s="40">
        <v>0</v>
      </c>
      <c r="J42" s="94">
        <f>I42/H42</f>
        <v>0</v>
      </c>
      <c r="K42" s="52">
        <v>15738</v>
      </c>
      <c r="L42" s="52">
        <v>15738</v>
      </c>
      <c r="M42" s="94">
        <f>L42/K42</f>
        <v>1</v>
      </c>
      <c r="N42" s="64">
        <v>10400</v>
      </c>
      <c r="O42" s="64">
        <v>0</v>
      </c>
      <c r="P42" s="94">
        <f>O42/N42</f>
        <v>0</v>
      </c>
    </row>
    <row r="43" spans="1:16" s="2" customFormat="1" ht="12">
      <c r="A43" s="95"/>
      <c r="B43" s="96">
        <v>71015</v>
      </c>
      <c r="C43" s="95"/>
      <c r="D43" s="96" t="s">
        <v>9</v>
      </c>
      <c r="E43" s="19">
        <f>SUM(E44:E46)</f>
        <v>298635</v>
      </c>
      <c r="F43" s="19">
        <f>SUM(F44:F46)</f>
        <v>298750</v>
      </c>
      <c r="G43" s="32">
        <f t="shared" si="0"/>
        <v>1</v>
      </c>
      <c r="H43" s="39">
        <f>SUM(H44:H46)</f>
        <v>436600</v>
      </c>
      <c r="I43" s="39">
        <f>SUM(I44:I46)</f>
        <v>225740</v>
      </c>
      <c r="J43" s="94">
        <f>I43/H43</f>
        <v>0.52</v>
      </c>
      <c r="K43" s="51">
        <f>SUM(K44:K46)</f>
        <v>456602</v>
      </c>
      <c r="L43" s="51">
        <f>SUM(L44:L46)</f>
        <v>458325</v>
      </c>
      <c r="M43" s="94">
        <f>L43/K43</f>
        <v>1</v>
      </c>
      <c r="N43" s="63">
        <f>SUM(N44:N46)</f>
        <v>481000</v>
      </c>
      <c r="O43" s="63">
        <f>SUM(O44:O46)</f>
        <v>245255</v>
      </c>
      <c r="P43" s="94">
        <f>O43/N43</f>
        <v>0.51</v>
      </c>
    </row>
    <row r="44" spans="1:16" ht="12">
      <c r="A44" s="97"/>
      <c r="B44" s="72"/>
      <c r="C44" s="114" t="s">
        <v>96</v>
      </c>
      <c r="D44" s="72" t="s">
        <v>25</v>
      </c>
      <c r="E44" s="20">
        <v>0</v>
      </c>
      <c r="F44" s="20">
        <v>115</v>
      </c>
      <c r="G44" s="32"/>
      <c r="H44" s="40">
        <v>0</v>
      </c>
      <c r="I44" s="40">
        <v>104</v>
      </c>
      <c r="J44" s="94"/>
      <c r="K44" s="52">
        <v>0</v>
      </c>
      <c r="L44" s="52">
        <v>253</v>
      </c>
      <c r="M44" s="94"/>
      <c r="N44" s="64">
        <v>0</v>
      </c>
      <c r="O44" s="64">
        <v>139</v>
      </c>
      <c r="P44" s="94"/>
    </row>
    <row r="45" spans="1:16" ht="12">
      <c r="A45" s="97"/>
      <c r="B45" s="72"/>
      <c r="C45" s="114" t="s">
        <v>97</v>
      </c>
      <c r="D45" s="72" t="s">
        <v>106</v>
      </c>
      <c r="E45" s="20"/>
      <c r="F45" s="20"/>
      <c r="G45" s="32"/>
      <c r="H45" s="40"/>
      <c r="I45" s="40"/>
      <c r="J45" s="94"/>
      <c r="K45" s="52">
        <v>0</v>
      </c>
      <c r="L45" s="52">
        <v>1470</v>
      </c>
      <c r="M45" s="94"/>
      <c r="N45" s="64"/>
      <c r="O45" s="64"/>
      <c r="P45" s="94"/>
    </row>
    <row r="46" spans="1:16" s="2" customFormat="1" ht="72">
      <c r="A46" s="95"/>
      <c r="B46" s="96"/>
      <c r="C46" s="97">
        <v>2110</v>
      </c>
      <c r="D46" s="72" t="s">
        <v>44</v>
      </c>
      <c r="E46" s="20">
        <v>298635</v>
      </c>
      <c r="F46" s="20">
        <v>298635</v>
      </c>
      <c r="G46" s="32">
        <f t="shared" si="0"/>
        <v>1</v>
      </c>
      <c r="H46" s="40">
        <v>436600</v>
      </c>
      <c r="I46" s="40">
        <v>225636</v>
      </c>
      <c r="J46" s="94">
        <f>I46/H46</f>
        <v>0.52</v>
      </c>
      <c r="K46" s="52">
        <v>456602</v>
      </c>
      <c r="L46" s="52">
        <v>456602</v>
      </c>
      <c r="M46" s="94">
        <f>L46/K46</f>
        <v>1</v>
      </c>
      <c r="N46" s="64">
        <v>481000</v>
      </c>
      <c r="O46" s="64">
        <v>245116</v>
      </c>
      <c r="P46" s="94">
        <f>O46/N46</f>
        <v>0.51</v>
      </c>
    </row>
    <row r="47" spans="1:16" s="5" customFormat="1" ht="12">
      <c r="A47" s="92">
        <v>750</v>
      </c>
      <c r="B47" s="93"/>
      <c r="C47" s="92"/>
      <c r="D47" s="93" t="s">
        <v>10</v>
      </c>
      <c r="E47" s="17">
        <f>E48+E50+E60</f>
        <v>2562460</v>
      </c>
      <c r="F47" s="17">
        <f>F48+F50+F60</f>
        <v>2799095</v>
      </c>
      <c r="G47" s="32">
        <f t="shared" si="0"/>
        <v>1.09</v>
      </c>
      <c r="H47" s="38">
        <f>H48+H50+H60</f>
        <v>2532082</v>
      </c>
      <c r="I47" s="38">
        <f>I48+I50+I60</f>
        <v>1593722</v>
      </c>
      <c r="J47" s="94">
        <f aca="true" t="shared" si="7" ref="J47:J53">I47/H47</f>
        <v>0.63</v>
      </c>
      <c r="K47" s="50">
        <f>K48+K50+K60</f>
        <v>3013363</v>
      </c>
      <c r="L47" s="50">
        <f>L48+L50+L60</f>
        <v>3143186</v>
      </c>
      <c r="M47" s="94">
        <f aca="true" t="shared" si="8" ref="M47:M53">L47/K47</f>
        <v>1.04</v>
      </c>
      <c r="N47" s="62">
        <f>N48+N50+N60</f>
        <v>3315239</v>
      </c>
      <c r="O47" s="62">
        <f>O48+O50+O60</f>
        <v>1570841</v>
      </c>
      <c r="P47" s="94">
        <f aca="true" t="shared" si="9" ref="P47:P52">O47/N47</f>
        <v>0.47</v>
      </c>
    </row>
    <row r="48" spans="1:16" s="2" customFormat="1" ht="12">
      <c r="A48" s="95"/>
      <c r="B48" s="96">
        <v>75011</v>
      </c>
      <c r="C48" s="95"/>
      <c r="D48" s="96" t="s">
        <v>11</v>
      </c>
      <c r="E48" s="19">
        <f>SUM(E49:E49)</f>
        <v>225200</v>
      </c>
      <c r="F48" s="19">
        <f>SUM(F49:F49)</f>
        <v>225200</v>
      </c>
      <c r="G48" s="32">
        <f t="shared" si="0"/>
        <v>1</v>
      </c>
      <c r="H48" s="39">
        <f>SUM(H49:H49)</f>
        <v>269379</v>
      </c>
      <c r="I48" s="39">
        <f>SUM(I49:I49)</f>
        <v>136980</v>
      </c>
      <c r="J48" s="94">
        <f t="shared" si="7"/>
        <v>0.51</v>
      </c>
      <c r="K48" s="51">
        <f>SUM(K49:K49)</f>
        <v>356330</v>
      </c>
      <c r="L48" s="51">
        <f>SUM(L49:L49)</f>
        <v>356330</v>
      </c>
      <c r="M48" s="94">
        <f t="shared" si="8"/>
        <v>1</v>
      </c>
      <c r="N48" s="63">
        <f>SUM(N49:N49)</f>
        <v>355300</v>
      </c>
      <c r="O48" s="63">
        <f>SUM(O49:O49)</f>
        <v>182945</v>
      </c>
      <c r="P48" s="94">
        <f t="shared" si="9"/>
        <v>0.51</v>
      </c>
    </row>
    <row r="49" spans="1:16" ht="72">
      <c r="A49" s="97"/>
      <c r="B49" s="72"/>
      <c r="C49" s="97">
        <v>2110</v>
      </c>
      <c r="D49" s="72" t="s">
        <v>44</v>
      </c>
      <c r="E49" s="20">
        <v>225200</v>
      </c>
      <c r="F49" s="20">
        <v>225200</v>
      </c>
      <c r="G49" s="32">
        <f t="shared" si="0"/>
        <v>1</v>
      </c>
      <c r="H49" s="40">
        <v>269379</v>
      </c>
      <c r="I49" s="40">
        <v>136980</v>
      </c>
      <c r="J49" s="94">
        <f t="shared" si="7"/>
        <v>0.51</v>
      </c>
      <c r="K49" s="52">
        <v>356330</v>
      </c>
      <c r="L49" s="52">
        <v>356330</v>
      </c>
      <c r="M49" s="94">
        <f t="shared" si="8"/>
        <v>1</v>
      </c>
      <c r="N49" s="64">
        <v>355300</v>
      </c>
      <c r="O49" s="64">
        <v>182945</v>
      </c>
      <c r="P49" s="94">
        <f t="shared" si="9"/>
        <v>0.51</v>
      </c>
    </row>
    <row r="50" spans="1:16" s="2" customFormat="1" ht="12">
      <c r="A50" s="95"/>
      <c r="B50" s="96">
        <v>75020</v>
      </c>
      <c r="C50" s="95"/>
      <c r="D50" s="96" t="s">
        <v>23</v>
      </c>
      <c r="E50" s="19">
        <f>SUM(E51:E59)</f>
        <v>2289560</v>
      </c>
      <c r="F50" s="19">
        <f>SUM(F51:F59)</f>
        <v>2526232</v>
      </c>
      <c r="G50" s="32">
        <f t="shared" si="0"/>
        <v>1.1</v>
      </c>
      <c r="H50" s="39">
        <f>SUM(H51:H59)</f>
        <v>2199703</v>
      </c>
      <c r="I50" s="39">
        <f>SUM(I51:I59)</f>
        <v>1399412</v>
      </c>
      <c r="J50" s="94">
        <f t="shared" si="7"/>
        <v>0.64</v>
      </c>
      <c r="K50" s="51">
        <f>SUM(K51:K59)</f>
        <v>2599703</v>
      </c>
      <c r="L50" s="51">
        <f>SUM(L51:L59)</f>
        <v>2729526</v>
      </c>
      <c r="M50" s="94">
        <f t="shared" si="8"/>
        <v>1.05</v>
      </c>
      <c r="N50" s="63">
        <f>SUM(N51:N59)</f>
        <v>2894439</v>
      </c>
      <c r="O50" s="63">
        <f>SUM(O51:O59)</f>
        <v>1322396</v>
      </c>
      <c r="P50" s="94">
        <f t="shared" si="9"/>
        <v>0.46</v>
      </c>
    </row>
    <row r="51" spans="1:16" ht="12">
      <c r="A51" s="97"/>
      <c r="B51" s="72"/>
      <c r="C51" s="97" t="s">
        <v>55</v>
      </c>
      <c r="D51" s="72" t="s">
        <v>24</v>
      </c>
      <c r="E51" s="20">
        <v>1829000</v>
      </c>
      <c r="F51" s="20">
        <v>2088268</v>
      </c>
      <c r="G51" s="32">
        <f t="shared" si="0"/>
        <v>1.14</v>
      </c>
      <c r="H51" s="40">
        <v>1780000</v>
      </c>
      <c r="I51" s="40">
        <v>1189340</v>
      </c>
      <c r="J51" s="94">
        <f t="shared" si="7"/>
        <v>0.67</v>
      </c>
      <c r="K51" s="52">
        <v>2180000</v>
      </c>
      <c r="L51" s="52">
        <v>2311695</v>
      </c>
      <c r="M51" s="94">
        <f t="shared" si="8"/>
        <v>1.06</v>
      </c>
      <c r="N51" s="64">
        <v>2248000</v>
      </c>
      <c r="O51" s="64">
        <v>990476</v>
      </c>
      <c r="P51" s="94">
        <f t="shared" si="9"/>
        <v>0.44</v>
      </c>
    </row>
    <row r="52" spans="1:16" ht="24">
      <c r="A52" s="97"/>
      <c r="B52" s="72"/>
      <c r="C52" s="97" t="s">
        <v>69</v>
      </c>
      <c r="D52" s="72" t="s">
        <v>74</v>
      </c>
      <c r="E52" s="20">
        <v>46500</v>
      </c>
      <c r="F52" s="20">
        <v>28067</v>
      </c>
      <c r="G52" s="32">
        <f t="shared" si="0"/>
        <v>0.6</v>
      </c>
      <c r="H52" s="40">
        <v>25000</v>
      </c>
      <c r="I52" s="40">
        <v>10808</v>
      </c>
      <c r="J52" s="94">
        <f t="shared" si="7"/>
        <v>0.43</v>
      </c>
      <c r="K52" s="52">
        <v>25000</v>
      </c>
      <c r="L52" s="52">
        <v>15251</v>
      </c>
      <c r="M52" s="94">
        <f t="shared" si="8"/>
        <v>0.61</v>
      </c>
      <c r="N52" s="64">
        <v>29000</v>
      </c>
      <c r="O52" s="64">
        <v>3954</v>
      </c>
      <c r="P52" s="94">
        <f t="shared" si="9"/>
        <v>0.14</v>
      </c>
    </row>
    <row r="53" spans="1:16" ht="12">
      <c r="A53" s="97"/>
      <c r="B53" s="72"/>
      <c r="C53" s="114" t="s">
        <v>102</v>
      </c>
      <c r="D53" s="72" t="s">
        <v>109</v>
      </c>
      <c r="E53" s="20">
        <v>0</v>
      </c>
      <c r="F53" s="20">
        <v>4075</v>
      </c>
      <c r="G53" s="32"/>
      <c r="H53" s="40">
        <v>0</v>
      </c>
      <c r="I53" s="40">
        <v>2815</v>
      </c>
      <c r="J53" s="94" t="e">
        <f t="shared" si="7"/>
        <v>#DIV/0!</v>
      </c>
      <c r="K53" s="52">
        <v>0</v>
      </c>
      <c r="L53" s="52">
        <v>6115</v>
      </c>
      <c r="M53" s="94" t="e">
        <f t="shared" si="8"/>
        <v>#DIV/0!</v>
      </c>
      <c r="N53" s="64">
        <v>0</v>
      </c>
      <c r="O53" s="64">
        <v>2575</v>
      </c>
      <c r="P53" s="94"/>
    </row>
    <row r="54" spans="1:16" ht="96">
      <c r="A54" s="97"/>
      <c r="B54" s="72"/>
      <c r="C54" s="97" t="s">
        <v>47</v>
      </c>
      <c r="D54" s="72" t="s">
        <v>45</v>
      </c>
      <c r="E54" s="20">
        <v>398964</v>
      </c>
      <c r="F54" s="20">
        <v>374138</v>
      </c>
      <c r="G54" s="32">
        <f t="shared" si="0"/>
        <v>0.94</v>
      </c>
      <c r="H54" s="40">
        <v>379703</v>
      </c>
      <c r="I54" s="40">
        <v>178641</v>
      </c>
      <c r="J54" s="94">
        <f>I54/H54</f>
        <v>0.47</v>
      </c>
      <c r="K54" s="52">
        <v>379703</v>
      </c>
      <c r="L54" s="52">
        <v>367337</v>
      </c>
      <c r="M54" s="94">
        <f>L54/K54</f>
        <v>0.97</v>
      </c>
      <c r="N54" s="64">
        <v>598000</v>
      </c>
      <c r="O54" s="64">
        <v>308848</v>
      </c>
      <c r="P54" s="94">
        <f>O54/N54</f>
        <v>0.52</v>
      </c>
    </row>
    <row r="55" spans="1:16" ht="12">
      <c r="A55" s="97"/>
      <c r="B55" s="72"/>
      <c r="C55" s="97" t="s">
        <v>50</v>
      </c>
      <c r="D55" s="72" t="s">
        <v>70</v>
      </c>
      <c r="E55" s="20">
        <f>3000+596</f>
        <v>3596</v>
      </c>
      <c r="F55" s="20">
        <v>3263</v>
      </c>
      <c r="G55" s="32">
        <f t="shared" si="0"/>
        <v>0.91</v>
      </c>
      <c r="H55" s="40">
        <v>0</v>
      </c>
      <c r="I55" s="40">
        <v>1330</v>
      </c>
      <c r="J55" s="94" t="e">
        <f>I55/H55</f>
        <v>#DIV/0!</v>
      </c>
      <c r="K55" s="52">
        <v>0</v>
      </c>
      <c r="L55" s="52">
        <v>2610</v>
      </c>
      <c r="M55" s="94" t="e">
        <f>L55/K55</f>
        <v>#DIV/0!</v>
      </c>
      <c r="N55" s="64">
        <v>0</v>
      </c>
      <c r="O55" s="64">
        <v>1335</v>
      </c>
      <c r="P55" s="94"/>
    </row>
    <row r="56" spans="1:16" ht="24">
      <c r="A56" s="97"/>
      <c r="B56" s="72"/>
      <c r="C56" s="114" t="s">
        <v>99</v>
      </c>
      <c r="D56" s="72" t="s">
        <v>111</v>
      </c>
      <c r="E56" s="20">
        <v>0</v>
      </c>
      <c r="F56" s="20">
        <v>6617</v>
      </c>
      <c r="G56" s="32"/>
      <c r="H56" s="40">
        <v>0</v>
      </c>
      <c r="I56" s="40"/>
      <c r="J56" s="94"/>
      <c r="K56" s="52">
        <v>0</v>
      </c>
      <c r="L56" s="52"/>
      <c r="M56" s="94"/>
      <c r="N56" s="64">
        <v>0</v>
      </c>
      <c r="O56" s="64"/>
      <c r="P56" s="94"/>
    </row>
    <row r="57" spans="1:16" ht="24">
      <c r="A57" s="97"/>
      <c r="B57" s="72"/>
      <c r="C57" s="114" t="s">
        <v>100</v>
      </c>
      <c r="D57" s="72" t="s">
        <v>107</v>
      </c>
      <c r="E57" s="20">
        <v>0</v>
      </c>
      <c r="F57" s="20">
        <v>27</v>
      </c>
      <c r="G57" s="32"/>
      <c r="H57" s="40">
        <v>0</v>
      </c>
      <c r="I57" s="40">
        <v>0</v>
      </c>
      <c r="J57" s="94"/>
      <c r="K57" s="52">
        <v>0</v>
      </c>
      <c r="L57" s="52">
        <v>0</v>
      </c>
      <c r="M57" s="94"/>
      <c r="N57" s="64">
        <v>0</v>
      </c>
      <c r="O57" s="64">
        <v>10</v>
      </c>
      <c r="P57" s="94"/>
    </row>
    <row r="58" spans="1:16" ht="12">
      <c r="A58" s="97"/>
      <c r="B58" s="72"/>
      <c r="C58" s="97" t="s">
        <v>49</v>
      </c>
      <c r="D58" s="72" t="s">
        <v>71</v>
      </c>
      <c r="E58" s="20">
        <v>3500</v>
      </c>
      <c r="F58" s="20">
        <v>5308</v>
      </c>
      <c r="G58" s="32">
        <f t="shared" si="0"/>
        <v>1.52</v>
      </c>
      <c r="H58" s="40">
        <v>0</v>
      </c>
      <c r="I58" s="40">
        <v>4275</v>
      </c>
      <c r="J58" s="94" t="e">
        <f aca="true" t="shared" si="10" ref="J58:J81">I58/H58</f>
        <v>#DIV/0!</v>
      </c>
      <c r="K58" s="52">
        <v>0</v>
      </c>
      <c r="L58" s="52">
        <v>11008</v>
      </c>
      <c r="M58" s="94" t="e">
        <f aca="true" t="shared" si="11" ref="M58:M81">L58/K58</f>
        <v>#DIV/0!</v>
      </c>
      <c r="N58" s="64">
        <v>16539</v>
      </c>
      <c r="O58" s="64">
        <v>12479</v>
      </c>
      <c r="P58" s="94">
        <f aca="true" t="shared" si="12" ref="P58:P79">O58/N58</f>
        <v>0.75</v>
      </c>
    </row>
    <row r="59" spans="1:16" ht="12">
      <c r="A59" s="97"/>
      <c r="B59" s="72"/>
      <c r="C59" s="98" t="s">
        <v>56</v>
      </c>
      <c r="D59" s="72" t="s">
        <v>57</v>
      </c>
      <c r="E59" s="20">
        <v>8000</v>
      </c>
      <c r="F59" s="20">
        <v>16469</v>
      </c>
      <c r="G59" s="32">
        <f t="shared" si="0"/>
        <v>2.06</v>
      </c>
      <c r="H59" s="40">
        <v>15000</v>
      </c>
      <c r="I59" s="40">
        <v>12203</v>
      </c>
      <c r="J59" s="94">
        <f t="shared" si="10"/>
        <v>0.81</v>
      </c>
      <c r="K59" s="52">
        <v>15000</v>
      </c>
      <c r="L59" s="52">
        <v>15510</v>
      </c>
      <c r="M59" s="94">
        <f t="shared" si="11"/>
        <v>1.03</v>
      </c>
      <c r="N59" s="64">
        <v>2900</v>
      </c>
      <c r="O59" s="64">
        <v>2719</v>
      </c>
      <c r="P59" s="94">
        <f t="shared" si="12"/>
        <v>0.94</v>
      </c>
    </row>
    <row r="60" spans="1:16" s="2" customFormat="1" ht="12">
      <c r="A60" s="95"/>
      <c r="B60" s="96">
        <v>75045</v>
      </c>
      <c r="C60" s="95"/>
      <c r="D60" s="96" t="s">
        <v>12</v>
      </c>
      <c r="E60" s="19">
        <f>SUM(E61:E62)</f>
        <v>47700</v>
      </c>
      <c r="F60" s="19">
        <f>SUM(F61:F62)</f>
        <v>47663</v>
      </c>
      <c r="G60" s="32">
        <f t="shared" si="0"/>
        <v>1</v>
      </c>
      <c r="H60" s="39">
        <f>SUM(H61:H62)</f>
        <v>63000</v>
      </c>
      <c r="I60" s="39">
        <f>SUM(I61:I62)</f>
        <v>57330</v>
      </c>
      <c r="J60" s="94">
        <f t="shared" si="10"/>
        <v>0.91</v>
      </c>
      <c r="K60" s="51">
        <f>SUM(K61:K62)</f>
        <v>57330</v>
      </c>
      <c r="L60" s="51">
        <f>SUM(L61:L62)</f>
        <v>57330</v>
      </c>
      <c r="M60" s="94">
        <f t="shared" si="11"/>
        <v>1</v>
      </c>
      <c r="N60" s="63">
        <f>SUM(N61:N62)</f>
        <v>65500</v>
      </c>
      <c r="O60" s="63">
        <f>SUM(O61:O62)</f>
        <v>65500</v>
      </c>
      <c r="P60" s="94">
        <f t="shared" si="12"/>
        <v>1</v>
      </c>
    </row>
    <row r="61" spans="1:16" ht="72">
      <c r="A61" s="97"/>
      <c r="B61" s="72"/>
      <c r="C61" s="97">
        <v>2110</v>
      </c>
      <c r="D61" s="72" t="s">
        <v>44</v>
      </c>
      <c r="E61" s="20">
        <v>35000</v>
      </c>
      <c r="F61" s="20">
        <v>35000</v>
      </c>
      <c r="G61" s="32">
        <f t="shared" si="0"/>
        <v>1</v>
      </c>
      <c r="H61" s="40">
        <v>39000</v>
      </c>
      <c r="I61" s="40">
        <v>39000</v>
      </c>
      <c r="J61" s="94">
        <f t="shared" si="10"/>
        <v>1</v>
      </c>
      <c r="K61" s="52">
        <v>39000</v>
      </c>
      <c r="L61" s="52">
        <v>39000</v>
      </c>
      <c r="M61" s="94">
        <f t="shared" si="11"/>
        <v>1</v>
      </c>
      <c r="N61" s="64">
        <v>37500</v>
      </c>
      <c r="O61" s="64">
        <v>37500</v>
      </c>
      <c r="P61" s="94">
        <f t="shared" si="12"/>
        <v>1</v>
      </c>
    </row>
    <row r="62" spans="1:16" ht="60">
      <c r="A62" s="97"/>
      <c r="B62" s="72"/>
      <c r="C62" s="97">
        <v>2120</v>
      </c>
      <c r="D62" s="72" t="s">
        <v>59</v>
      </c>
      <c r="E62" s="20">
        <v>12700</v>
      </c>
      <c r="F62" s="20">
        <v>12663</v>
      </c>
      <c r="G62" s="32">
        <f t="shared" si="0"/>
        <v>1</v>
      </c>
      <c r="H62" s="40">
        <v>24000</v>
      </c>
      <c r="I62" s="40">
        <v>18330</v>
      </c>
      <c r="J62" s="94">
        <f t="shared" si="10"/>
        <v>0.76</v>
      </c>
      <c r="K62" s="52">
        <v>18330</v>
      </c>
      <c r="L62" s="52">
        <v>18330</v>
      </c>
      <c r="M62" s="94">
        <f t="shared" si="11"/>
        <v>1</v>
      </c>
      <c r="N62" s="64">
        <v>28000</v>
      </c>
      <c r="O62" s="64">
        <v>28000</v>
      </c>
      <c r="P62" s="94">
        <f t="shared" si="12"/>
        <v>1</v>
      </c>
    </row>
    <row r="63" spans="1:16" ht="12">
      <c r="A63" s="116">
        <v>752</v>
      </c>
      <c r="B63" s="117"/>
      <c r="C63" s="116"/>
      <c r="D63" s="118" t="s">
        <v>133</v>
      </c>
      <c r="E63" s="27">
        <f>SUM(E64)</f>
        <v>0</v>
      </c>
      <c r="F63" s="27"/>
      <c r="G63" s="74"/>
      <c r="H63" s="47">
        <f>SUM(H64)</f>
        <v>0</v>
      </c>
      <c r="I63" s="47">
        <f>SUM(I64)</f>
        <v>0</v>
      </c>
      <c r="J63" s="74"/>
      <c r="K63" s="59">
        <f>SUM(K64)</f>
        <v>0</v>
      </c>
      <c r="L63" s="59">
        <f>SUM(L64)</f>
        <v>0</v>
      </c>
      <c r="M63" s="74"/>
      <c r="N63" s="71">
        <f>SUM(N64)</f>
        <v>5000</v>
      </c>
      <c r="O63" s="71">
        <f>SUM(O64)</f>
        <v>0</v>
      </c>
      <c r="P63" s="94"/>
    </row>
    <row r="64" spans="1:16" ht="12">
      <c r="A64" s="116"/>
      <c r="B64" s="117">
        <v>75212</v>
      </c>
      <c r="C64" s="116"/>
      <c r="D64" s="118" t="s">
        <v>134</v>
      </c>
      <c r="E64" s="27">
        <f>SUM(E65)</f>
        <v>0</v>
      </c>
      <c r="F64" s="27"/>
      <c r="G64" s="74"/>
      <c r="H64" s="47">
        <f>SUM(H65)</f>
        <v>0</v>
      </c>
      <c r="I64" s="47">
        <f>SUM(I65)</f>
        <v>0</v>
      </c>
      <c r="J64" s="74"/>
      <c r="K64" s="59">
        <f>SUM(K65)</f>
        <v>0</v>
      </c>
      <c r="L64" s="59">
        <f>SUM(L65)</f>
        <v>0</v>
      </c>
      <c r="M64" s="74"/>
      <c r="N64" s="71">
        <f>SUM(N65)</f>
        <v>5000</v>
      </c>
      <c r="O64" s="71">
        <f>SUM(O65)</f>
        <v>0</v>
      </c>
      <c r="P64" s="94"/>
    </row>
    <row r="65" spans="1:16" ht="72">
      <c r="A65" s="97"/>
      <c r="B65" s="72"/>
      <c r="C65" s="97">
        <v>2110</v>
      </c>
      <c r="D65" s="72" t="s">
        <v>44</v>
      </c>
      <c r="E65" s="20"/>
      <c r="F65" s="20"/>
      <c r="G65" s="32"/>
      <c r="H65" s="40"/>
      <c r="I65" s="40"/>
      <c r="J65" s="94"/>
      <c r="K65" s="52"/>
      <c r="L65" s="52"/>
      <c r="M65" s="94"/>
      <c r="N65" s="64">
        <v>5000</v>
      </c>
      <c r="O65" s="64">
        <v>0</v>
      </c>
      <c r="P65" s="94"/>
    </row>
    <row r="66" spans="1:16" s="5" customFormat="1" ht="60">
      <c r="A66" s="92">
        <v>756</v>
      </c>
      <c r="B66" s="93"/>
      <c r="C66" s="92"/>
      <c r="D66" s="93" t="s">
        <v>83</v>
      </c>
      <c r="E66" s="17">
        <f>SUM(E67:E67)</f>
        <v>7355767</v>
      </c>
      <c r="F66" s="17">
        <f>SUM(F67:F67)</f>
        <v>7797187</v>
      </c>
      <c r="G66" s="32">
        <f t="shared" si="0"/>
        <v>1.06</v>
      </c>
      <c r="H66" s="38">
        <f>SUM(H67:H67)</f>
        <v>8047500</v>
      </c>
      <c r="I66" s="38">
        <f>SUM(I67:I67)</f>
        <v>4262386</v>
      </c>
      <c r="J66" s="94">
        <f t="shared" si="10"/>
        <v>0.53</v>
      </c>
      <c r="K66" s="50">
        <f>SUM(K67:K67)</f>
        <v>7710500</v>
      </c>
      <c r="L66" s="50">
        <f>SUM(L67:L67)</f>
        <v>10060717</v>
      </c>
      <c r="M66" s="94">
        <f t="shared" si="11"/>
        <v>1.3</v>
      </c>
      <c r="N66" s="62">
        <f>SUM(N67:N67)</f>
        <v>9640000</v>
      </c>
      <c r="O66" s="62">
        <f>SUM(O67:O67)</f>
        <v>4278539</v>
      </c>
      <c r="P66" s="94">
        <f t="shared" si="12"/>
        <v>0.44</v>
      </c>
    </row>
    <row r="67" spans="1:16" s="2" customFormat="1" ht="36">
      <c r="A67" s="95"/>
      <c r="B67" s="96">
        <v>75622</v>
      </c>
      <c r="C67" s="95"/>
      <c r="D67" s="96" t="s">
        <v>84</v>
      </c>
      <c r="E67" s="19">
        <f>SUM(E68:E69)</f>
        <v>7355767</v>
      </c>
      <c r="F67" s="19">
        <f>SUM(F68:F69)</f>
        <v>7797187</v>
      </c>
      <c r="G67" s="32">
        <f t="shared" si="0"/>
        <v>1.06</v>
      </c>
      <c r="H67" s="39">
        <f>SUM(H68:H69)</f>
        <v>8047500</v>
      </c>
      <c r="I67" s="39">
        <f>SUM(I68:I69)</f>
        <v>4262386</v>
      </c>
      <c r="J67" s="94">
        <f t="shared" si="10"/>
        <v>0.53</v>
      </c>
      <c r="K67" s="51">
        <f>SUM(K68:K69)</f>
        <v>7710500</v>
      </c>
      <c r="L67" s="51">
        <f>SUM(L68:L69)</f>
        <v>10060717</v>
      </c>
      <c r="M67" s="94">
        <f t="shared" si="11"/>
        <v>1.3</v>
      </c>
      <c r="N67" s="63">
        <f>SUM(N68:N69)</f>
        <v>9640000</v>
      </c>
      <c r="O67" s="63">
        <f>SUM(O68:O69)</f>
        <v>4278539</v>
      </c>
      <c r="P67" s="94">
        <f t="shared" si="12"/>
        <v>0.44</v>
      </c>
    </row>
    <row r="68" spans="1:16" ht="24">
      <c r="A68" s="97"/>
      <c r="B68" s="72"/>
      <c r="C68" s="97" t="s">
        <v>51</v>
      </c>
      <c r="D68" s="72" t="s">
        <v>26</v>
      </c>
      <c r="E68" s="20">
        <v>7215767</v>
      </c>
      <c r="F68" s="20">
        <v>7598026</v>
      </c>
      <c r="G68" s="32">
        <f t="shared" si="0"/>
        <v>1.05</v>
      </c>
      <c r="H68" s="40">
        <v>7907500</v>
      </c>
      <c r="I68" s="40">
        <v>4034496</v>
      </c>
      <c r="J68" s="94">
        <f t="shared" si="10"/>
        <v>0.51</v>
      </c>
      <c r="K68" s="52">
        <v>7570500</v>
      </c>
      <c r="L68" s="52">
        <v>9629022</v>
      </c>
      <c r="M68" s="94">
        <f t="shared" si="11"/>
        <v>1.27</v>
      </c>
      <c r="N68" s="64">
        <v>9500000</v>
      </c>
      <c r="O68" s="64">
        <v>4172540</v>
      </c>
      <c r="P68" s="94">
        <f t="shared" si="12"/>
        <v>0.44</v>
      </c>
    </row>
    <row r="69" spans="1:16" ht="24">
      <c r="A69" s="97"/>
      <c r="B69" s="72"/>
      <c r="C69" s="97" t="s">
        <v>52</v>
      </c>
      <c r="D69" s="72" t="s">
        <v>53</v>
      </c>
      <c r="E69" s="20">
        <v>140000</v>
      </c>
      <c r="F69" s="20">
        <v>199161</v>
      </c>
      <c r="G69" s="32">
        <f t="shared" si="0"/>
        <v>1.42</v>
      </c>
      <c r="H69" s="40">
        <v>140000</v>
      </c>
      <c r="I69" s="40">
        <v>227890</v>
      </c>
      <c r="J69" s="94">
        <f t="shared" si="10"/>
        <v>1.63</v>
      </c>
      <c r="K69" s="52">
        <v>140000</v>
      </c>
      <c r="L69" s="52">
        <v>431695</v>
      </c>
      <c r="M69" s="94">
        <f t="shared" si="11"/>
        <v>3.08</v>
      </c>
      <c r="N69" s="64">
        <v>140000</v>
      </c>
      <c r="O69" s="64">
        <v>105999</v>
      </c>
      <c r="P69" s="94">
        <f t="shared" si="12"/>
        <v>0.76</v>
      </c>
    </row>
    <row r="70" spans="1:16" s="5" customFormat="1" ht="12">
      <c r="A70" s="92">
        <v>758</v>
      </c>
      <c r="B70" s="93"/>
      <c r="C70" s="92"/>
      <c r="D70" s="93" t="s">
        <v>18</v>
      </c>
      <c r="E70" s="17">
        <f>E71+E75+E79+E77+E73</f>
        <v>18846349</v>
      </c>
      <c r="F70" s="17">
        <f>F71+F75+F79+F77+F73</f>
        <v>19004184</v>
      </c>
      <c r="G70" s="32">
        <f t="shared" si="0"/>
        <v>1.01</v>
      </c>
      <c r="H70" s="38">
        <f>H71+H75+H79+H77+H73</f>
        <v>21824426</v>
      </c>
      <c r="I70" s="38">
        <f>I71+I75+I79+I77+I73</f>
        <v>12901653</v>
      </c>
      <c r="J70" s="94">
        <f t="shared" si="10"/>
        <v>0.59</v>
      </c>
      <c r="K70" s="50">
        <f>K71+K75+K79+K77+K73</f>
        <v>21758991</v>
      </c>
      <c r="L70" s="50">
        <f>L71+L75+L79+L77+L73</f>
        <v>21928123</v>
      </c>
      <c r="M70" s="94">
        <f t="shared" si="11"/>
        <v>1.01</v>
      </c>
      <c r="N70" s="62">
        <f>N71+N75+N79+N77+N73</f>
        <v>24315496</v>
      </c>
      <c r="O70" s="62">
        <f>O71+O75+O79+O77+O73</f>
        <v>14221722</v>
      </c>
      <c r="P70" s="94">
        <f t="shared" si="12"/>
        <v>0.58</v>
      </c>
    </row>
    <row r="71" spans="1:16" s="2" customFormat="1" ht="36">
      <c r="A71" s="95"/>
      <c r="B71" s="96">
        <v>75801</v>
      </c>
      <c r="C71" s="95"/>
      <c r="D71" s="96" t="s">
        <v>65</v>
      </c>
      <c r="E71" s="19">
        <f>SUM(E72:E72)</f>
        <v>13252827</v>
      </c>
      <c r="F71" s="19">
        <f>SUM(F72:F72)</f>
        <v>13252827</v>
      </c>
      <c r="G71" s="32">
        <f t="shared" si="0"/>
        <v>1</v>
      </c>
      <c r="H71" s="39">
        <f>SUM(H72:H72)</f>
        <v>14192721</v>
      </c>
      <c r="I71" s="39">
        <f>SUM(I72:I72)</f>
        <v>8733984</v>
      </c>
      <c r="J71" s="94">
        <f t="shared" si="10"/>
        <v>0.62</v>
      </c>
      <c r="K71" s="51">
        <f>SUM(K72:K72)</f>
        <v>14426862</v>
      </c>
      <c r="L71" s="51">
        <f>SUM(L72:L72)</f>
        <v>14426862</v>
      </c>
      <c r="M71" s="94">
        <f t="shared" si="11"/>
        <v>1</v>
      </c>
      <c r="N71" s="63">
        <f>SUM(N72:N72)</f>
        <v>15331528</v>
      </c>
      <c r="O71" s="63">
        <f>SUM(O72:O72)</f>
        <v>9434784</v>
      </c>
      <c r="P71" s="94">
        <f t="shared" si="12"/>
        <v>0.62</v>
      </c>
    </row>
    <row r="72" spans="1:16" ht="24">
      <c r="A72" s="97"/>
      <c r="B72" s="72"/>
      <c r="C72" s="97">
        <v>2920</v>
      </c>
      <c r="D72" s="72" t="s">
        <v>27</v>
      </c>
      <c r="E72" s="20">
        <v>13252827</v>
      </c>
      <c r="F72" s="20">
        <v>13252827</v>
      </c>
      <c r="G72" s="32">
        <f t="shared" si="0"/>
        <v>1</v>
      </c>
      <c r="H72" s="40">
        <v>14192721</v>
      </c>
      <c r="I72" s="40">
        <v>8733984</v>
      </c>
      <c r="J72" s="94">
        <f t="shared" si="10"/>
        <v>0.62</v>
      </c>
      <c r="K72" s="52">
        <v>14426862</v>
      </c>
      <c r="L72" s="52">
        <v>14426862</v>
      </c>
      <c r="M72" s="94">
        <f t="shared" si="11"/>
        <v>1</v>
      </c>
      <c r="N72" s="64">
        <v>15331528</v>
      </c>
      <c r="O72" s="64">
        <v>9434784</v>
      </c>
      <c r="P72" s="94">
        <f t="shared" si="12"/>
        <v>0.62</v>
      </c>
    </row>
    <row r="73" spans="1:16" s="2" customFormat="1" ht="24">
      <c r="A73" s="95"/>
      <c r="B73" s="96">
        <v>75802</v>
      </c>
      <c r="C73" s="95"/>
      <c r="D73" s="96" t="s">
        <v>88</v>
      </c>
      <c r="E73" s="19">
        <f>SUM(E74:E74)</f>
        <v>0</v>
      </c>
      <c r="F73" s="19">
        <f>SUM(F74:F74)</f>
        <v>0</v>
      </c>
      <c r="G73" s="32" t="e">
        <f t="shared" si="0"/>
        <v>#DIV/0!</v>
      </c>
      <c r="H73" s="39">
        <f>SUM(H74:H74)</f>
        <v>386000</v>
      </c>
      <c r="I73" s="39">
        <f>SUM(I74:I74)</f>
        <v>386000</v>
      </c>
      <c r="J73" s="94">
        <f t="shared" si="10"/>
        <v>1</v>
      </c>
      <c r="K73" s="51">
        <f>SUM(K74:K74)</f>
        <v>386000</v>
      </c>
      <c r="L73" s="51">
        <f>SUM(L74:L74)</f>
        <v>386000</v>
      </c>
      <c r="M73" s="94">
        <f t="shared" si="11"/>
        <v>1</v>
      </c>
      <c r="N73" s="63">
        <f>SUM(N74:N74)</f>
        <v>440000</v>
      </c>
      <c r="O73" s="63">
        <f>SUM(O74:O74)</f>
        <v>440000</v>
      </c>
      <c r="P73" s="94">
        <f t="shared" si="12"/>
        <v>1</v>
      </c>
    </row>
    <row r="74" spans="1:16" ht="84">
      <c r="A74" s="97"/>
      <c r="B74" s="72"/>
      <c r="C74" s="97">
        <v>6180</v>
      </c>
      <c r="D74" s="72" t="s">
        <v>145</v>
      </c>
      <c r="E74" s="20"/>
      <c r="F74" s="20"/>
      <c r="G74" s="32"/>
      <c r="H74" s="40">
        <v>386000</v>
      </c>
      <c r="I74" s="40">
        <v>386000</v>
      </c>
      <c r="J74" s="94"/>
      <c r="K74" s="52">
        <v>386000</v>
      </c>
      <c r="L74" s="52">
        <v>386000</v>
      </c>
      <c r="M74" s="94"/>
      <c r="N74" s="64">
        <v>440000</v>
      </c>
      <c r="O74" s="64">
        <v>440000</v>
      </c>
      <c r="P74" s="94"/>
    </row>
    <row r="75" spans="1:16" s="2" customFormat="1" ht="24">
      <c r="A75" s="95"/>
      <c r="B75" s="96">
        <v>75803</v>
      </c>
      <c r="C75" s="95"/>
      <c r="D75" s="96" t="s">
        <v>34</v>
      </c>
      <c r="E75" s="19">
        <f>SUM(E76:E76)</f>
        <v>5341760</v>
      </c>
      <c r="F75" s="19">
        <f>SUM(F76:F76)</f>
        <v>5341760</v>
      </c>
      <c r="G75" s="32">
        <f t="shared" si="0"/>
        <v>1</v>
      </c>
      <c r="H75" s="39">
        <f>SUM(H76:H76)</f>
        <v>6698199</v>
      </c>
      <c r="I75" s="39">
        <f>SUM(I76:I76)</f>
        <v>3349098</v>
      </c>
      <c r="J75" s="94">
        <f t="shared" si="10"/>
        <v>0.5</v>
      </c>
      <c r="K75" s="51">
        <f>SUM(K76:K76)</f>
        <v>6698199</v>
      </c>
      <c r="L75" s="51">
        <f>SUM(L76:L76)</f>
        <v>6698199</v>
      </c>
      <c r="M75" s="94">
        <f t="shared" si="11"/>
        <v>1</v>
      </c>
      <c r="N75" s="63">
        <f>SUM(N76:N76)</f>
        <v>7871621</v>
      </c>
      <c r="O75" s="63">
        <f>SUM(O76:O76)</f>
        <v>3935808</v>
      </c>
      <c r="P75" s="94">
        <f t="shared" si="12"/>
        <v>0.5</v>
      </c>
    </row>
    <row r="76" spans="1:16" ht="24">
      <c r="A76" s="97"/>
      <c r="B76" s="72"/>
      <c r="C76" s="97">
        <v>2920</v>
      </c>
      <c r="D76" s="72" t="s">
        <v>27</v>
      </c>
      <c r="E76" s="20">
        <v>5341760</v>
      </c>
      <c r="F76" s="20">
        <v>5341760</v>
      </c>
      <c r="G76" s="32">
        <f aca="true" t="shared" si="13" ref="G76:G125">F76/E76</f>
        <v>1</v>
      </c>
      <c r="H76" s="40">
        <v>6698199</v>
      </c>
      <c r="I76" s="40">
        <v>3349098</v>
      </c>
      <c r="J76" s="94">
        <f t="shared" si="10"/>
        <v>0.5</v>
      </c>
      <c r="K76" s="52">
        <v>6698199</v>
      </c>
      <c r="L76" s="52">
        <v>6698199</v>
      </c>
      <c r="M76" s="94">
        <f t="shared" si="11"/>
        <v>1</v>
      </c>
      <c r="N76" s="64">
        <v>7871621</v>
      </c>
      <c r="O76" s="64">
        <v>3935808</v>
      </c>
      <c r="P76" s="94">
        <f t="shared" si="12"/>
        <v>0.5</v>
      </c>
    </row>
    <row r="77" spans="1:16" s="2" customFormat="1" ht="24">
      <c r="A77" s="95"/>
      <c r="B77" s="96">
        <v>75832</v>
      </c>
      <c r="C77" s="95"/>
      <c r="D77" s="96" t="s">
        <v>54</v>
      </c>
      <c r="E77" s="19">
        <f>SUM(E78:E78)</f>
        <v>101762</v>
      </c>
      <c r="F77" s="19">
        <f>SUM(F78:F78)</f>
        <v>101762</v>
      </c>
      <c r="G77" s="32">
        <f t="shared" si="13"/>
        <v>1</v>
      </c>
      <c r="H77" s="39">
        <f>SUM(H78:H78)</f>
        <v>339576</v>
      </c>
      <c r="I77" s="39">
        <f>SUM(I78:I78)</f>
        <v>169788</v>
      </c>
      <c r="J77" s="94">
        <f t="shared" si="10"/>
        <v>0.5</v>
      </c>
      <c r="K77" s="51">
        <f>SUM(K78:K78)</f>
        <v>0</v>
      </c>
      <c r="L77" s="51">
        <f>SUM(L78:L78)</f>
        <v>0</v>
      </c>
      <c r="M77" s="94" t="e">
        <f t="shared" si="11"/>
        <v>#DIV/0!</v>
      </c>
      <c r="N77" s="63">
        <f>SUM(N78:N78)</f>
        <v>497347</v>
      </c>
      <c r="O77" s="63">
        <f>SUM(O78:O78)</f>
        <v>248676</v>
      </c>
      <c r="P77" s="94">
        <f t="shared" si="12"/>
        <v>0.5</v>
      </c>
    </row>
    <row r="78" spans="1:16" ht="24">
      <c r="A78" s="97"/>
      <c r="B78" s="72"/>
      <c r="C78" s="97">
        <v>2920</v>
      </c>
      <c r="D78" s="72" t="s">
        <v>27</v>
      </c>
      <c r="E78" s="20">
        <v>101762</v>
      </c>
      <c r="F78" s="20">
        <v>101762</v>
      </c>
      <c r="G78" s="32">
        <f t="shared" si="13"/>
        <v>1</v>
      </c>
      <c r="H78" s="40">
        <v>339576</v>
      </c>
      <c r="I78" s="40">
        <v>169788</v>
      </c>
      <c r="J78" s="94">
        <f t="shared" si="10"/>
        <v>0.5</v>
      </c>
      <c r="K78" s="52"/>
      <c r="L78" s="52"/>
      <c r="M78" s="94" t="e">
        <f t="shared" si="11"/>
        <v>#DIV/0!</v>
      </c>
      <c r="N78" s="64">
        <v>497347</v>
      </c>
      <c r="O78" s="64">
        <v>248676</v>
      </c>
      <c r="P78" s="94">
        <f t="shared" si="12"/>
        <v>0.5</v>
      </c>
    </row>
    <row r="79" spans="1:16" s="2" customFormat="1" ht="12">
      <c r="A79" s="95"/>
      <c r="B79" s="96">
        <v>75814</v>
      </c>
      <c r="C79" s="95"/>
      <c r="D79" s="96" t="s">
        <v>29</v>
      </c>
      <c r="E79" s="19">
        <f>SUM(E80:E83)</f>
        <v>150000</v>
      </c>
      <c r="F79" s="19">
        <f>SUM(F80:F83)</f>
        <v>307835</v>
      </c>
      <c r="G79" s="32">
        <f t="shared" si="13"/>
        <v>2.05</v>
      </c>
      <c r="H79" s="39">
        <f>SUM(H80:H83)</f>
        <v>207930</v>
      </c>
      <c r="I79" s="39">
        <f>SUM(I80:I83)</f>
        <v>262783</v>
      </c>
      <c r="J79" s="94">
        <f t="shared" si="10"/>
        <v>1.26</v>
      </c>
      <c r="K79" s="51">
        <f>SUM(K80:K83)</f>
        <v>247930</v>
      </c>
      <c r="L79" s="51">
        <f>SUM(L80:L83)</f>
        <v>417062</v>
      </c>
      <c r="M79" s="94">
        <f t="shared" si="11"/>
        <v>1.68</v>
      </c>
      <c r="N79" s="63">
        <f>SUM(N80:N83)</f>
        <v>175000</v>
      </c>
      <c r="O79" s="63">
        <f>SUM(O80:O83)</f>
        <v>162454</v>
      </c>
      <c r="P79" s="94">
        <f t="shared" si="12"/>
        <v>0.93</v>
      </c>
    </row>
    <row r="80" spans="1:16" s="26" customFormat="1" ht="36">
      <c r="A80" s="119"/>
      <c r="B80" s="120"/>
      <c r="C80" s="119" t="s">
        <v>87</v>
      </c>
      <c r="D80" s="120" t="s">
        <v>142</v>
      </c>
      <c r="E80" s="25">
        <v>80000</v>
      </c>
      <c r="F80" s="25">
        <v>130504</v>
      </c>
      <c r="G80" s="32">
        <f t="shared" si="13"/>
        <v>1.63</v>
      </c>
      <c r="H80" s="44">
        <v>100000</v>
      </c>
      <c r="I80" s="44">
        <v>84429</v>
      </c>
      <c r="J80" s="94">
        <f t="shared" si="10"/>
        <v>0.84</v>
      </c>
      <c r="K80" s="56">
        <v>140000</v>
      </c>
      <c r="L80" s="56">
        <v>92382</v>
      </c>
      <c r="M80" s="94">
        <f t="shared" si="11"/>
        <v>0.66</v>
      </c>
      <c r="N80" s="68">
        <v>0</v>
      </c>
      <c r="O80" s="68">
        <v>66305</v>
      </c>
      <c r="P80" s="94"/>
    </row>
    <row r="81" spans="1:16" s="26" customFormat="1" ht="36">
      <c r="A81" s="119"/>
      <c r="B81" s="120"/>
      <c r="C81" s="119" t="s">
        <v>90</v>
      </c>
      <c r="D81" s="120" t="s">
        <v>89</v>
      </c>
      <c r="E81" s="25">
        <v>30000</v>
      </c>
      <c r="F81" s="25">
        <v>30180</v>
      </c>
      <c r="G81" s="32">
        <f t="shared" si="13"/>
        <v>1.01</v>
      </c>
      <c r="H81" s="44">
        <v>0</v>
      </c>
      <c r="I81" s="44">
        <v>34620</v>
      </c>
      <c r="J81" s="94" t="e">
        <f t="shared" si="10"/>
        <v>#DIV/0!</v>
      </c>
      <c r="K81" s="56">
        <v>0</v>
      </c>
      <c r="L81" s="56">
        <v>40200</v>
      </c>
      <c r="M81" s="94" t="e">
        <f t="shared" si="11"/>
        <v>#DIV/0!</v>
      </c>
      <c r="N81" s="68">
        <v>0</v>
      </c>
      <c r="O81" s="68">
        <v>5580</v>
      </c>
      <c r="P81" s="94"/>
    </row>
    <row r="82" spans="1:16" ht="12">
      <c r="A82" s="97"/>
      <c r="B82" s="72"/>
      <c r="C82" s="97" t="s">
        <v>49</v>
      </c>
      <c r="D82" s="72" t="s">
        <v>25</v>
      </c>
      <c r="E82" s="20">
        <v>40000</v>
      </c>
      <c r="F82" s="20">
        <v>147151</v>
      </c>
      <c r="G82" s="32">
        <f t="shared" si="13"/>
        <v>3.68</v>
      </c>
      <c r="H82" s="40">
        <v>57930</v>
      </c>
      <c r="I82" s="40">
        <v>93734</v>
      </c>
      <c r="J82" s="94">
        <f>I82/H82</f>
        <v>1.62</v>
      </c>
      <c r="K82" s="52">
        <v>57930</v>
      </c>
      <c r="L82" s="52">
        <v>234480</v>
      </c>
      <c r="M82" s="94">
        <f>L82/K82</f>
        <v>4.05</v>
      </c>
      <c r="N82" s="64">
        <v>175000</v>
      </c>
      <c r="O82" s="64">
        <v>68650</v>
      </c>
      <c r="P82" s="94">
        <f>O82/N82</f>
        <v>0.39</v>
      </c>
    </row>
    <row r="83" spans="1:16" ht="12">
      <c r="A83" s="97"/>
      <c r="B83" s="72"/>
      <c r="C83" s="97" t="s">
        <v>56</v>
      </c>
      <c r="D83" s="72" t="s">
        <v>106</v>
      </c>
      <c r="E83" s="20"/>
      <c r="F83" s="20"/>
      <c r="G83" s="32"/>
      <c r="H83" s="40">
        <v>50000</v>
      </c>
      <c r="I83" s="40">
        <v>50000</v>
      </c>
      <c r="J83" s="94"/>
      <c r="K83" s="52">
        <v>50000</v>
      </c>
      <c r="L83" s="52">
        <v>50000</v>
      </c>
      <c r="M83" s="94"/>
      <c r="N83" s="64">
        <v>0</v>
      </c>
      <c r="O83" s="64">
        <v>21919</v>
      </c>
      <c r="P83" s="94"/>
    </row>
    <row r="84" spans="1:16" s="5" customFormat="1" ht="12">
      <c r="A84" s="92">
        <v>801</v>
      </c>
      <c r="B84" s="93"/>
      <c r="C84" s="92"/>
      <c r="D84" s="93" t="s">
        <v>19</v>
      </c>
      <c r="E84" s="17" t="e">
        <f>E87+E85+E98+E91+#REF!</f>
        <v>#REF!</v>
      </c>
      <c r="F84" s="17" t="e">
        <f>F87+F85+F98+F91+#REF!</f>
        <v>#REF!</v>
      </c>
      <c r="G84" s="32" t="e">
        <f t="shared" si="13"/>
        <v>#REF!</v>
      </c>
      <c r="H84" s="38" t="e">
        <f>H87+H85+H98+H91+#REF!</f>
        <v>#REF!</v>
      </c>
      <c r="I84" s="38" t="e">
        <f>I87+I98+I91+#REF!+I85</f>
        <v>#REF!</v>
      </c>
      <c r="J84" s="94" t="e">
        <f>I84/H84</f>
        <v>#REF!</v>
      </c>
      <c r="K84" s="50" t="e">
        <f>K87+K98+K91+#REF!+K85</f>
        <v>#REF!</v>
      </c>
      <c r="L84" s="50" t="e">
        <f>L87+L98+L91+#REF!+L85</f>
        <v>#REF!</v>
      </c>
      <c r="M84" s="94" t="e">
        <f>L84/K84</f>
        <v>#REF!</v>
      </c>
      <c r="N84" s="62">
        <f>N87+N98+N91+N85</f>
        <v>75110</v>
      </c>
      <c r="O84" s="62">
        <f>O87+O98+O91+O85</f>
        <v>43776</v>
      </c>
      <c r="P84" s="94">
        <f>O84/N84</f>
        <v>0.58</v>
      </c>
    </row>
    <row r="85" spans="1:16" s="5" customFormat="1" ht="12">
      <c r="A85" s="92"/>
      <c r="B85" s="93">
        <v>80111</v>
      </c>
      <c r="C85" s="92"/>
      <c r="D85" s="93" t="s">
        <v>140</v>
      </c>
      <c r="E85" s="17">
        <f>SUM(E86)</f>
        <v>0</v>
      </c>
      <c r="F85" s="17">
        <f>SUM(F86)</f>
        <v>0</v>
      </c>
      <c r="G85" s="32"/>
      <c r="H85" s="38">
        <f>SUM(H86)</f>
        <v>0</v>
      </c>
      <c r="I85" s="38">
        <f>SUM(I86)</f>
        <v>0</v>
      </c>
      <c r="J85" s="94"/>
      <c r="K85" s="50">
        <f>SUM(K86)</f>
        <v>0</v>
      </c>
      <c r="L85" s="50">
        <f>SUM(L86)</f>
        <v>0</v>
      </c>
      <c r="M85" s="94"/>
      <c r="N85" s="62">
        <f>SUM(N86)</f>
        <v>0</v>
      </c>
      <c r="O85" s="62">
        <f>SUM(O86)</f>
        <v>1078</v>
      </c>
      <c r="P85" s="94"/>
    </row>
    <row r="86" spans="1:16" s="5" customFormat="1" ht="12">
      <c r="A86" s="92"/>
      <c r="B86" s="93"/>
      <c r="C86" s="121" t="s">
        <v>49</v>
      </c>
      <c r="D86" s="122" t="s">
        <v>25</v>
      </c>
      <c r="E86" s="75"/>
      <c r="F86" s="75"/>
      <c r="G86" s="32"/>
      <c r="H86" s="76"/>
      <c r="I86" s="76"/>
      <c r="J86" s="32"/>
      <c r="K86" s="77"/>
      <c r="L86" s="77"/>
      <c r="M86" s="32"/>
      <c r="N86" s="73">
        <v>0</v>
      </c>
      <c r="O86" s="73">
        <v>1078</v>
      </c>
      <c r="P86" s="94"/>
    </row>
    <row r="87" spans="1:16" s="2" customFormat="1" ht="12">
      <c r="A87" s="95"/>
      <c r="B87" s="96">
        <v>80120</v>
      </c>
      <c r="C87" s="95"/>
      <c r="D87" s="96" t="s">
        <v>20</v>
      </c>
      <c r="E87" s="19">
        <f>SUM(E88:E90)</f>
        <v>11720</v>
      </c>
      <c r="F87" s="19">
        <f>SUM(F88:F90)</f>
        <v>10237</v>
      </c>
      <c r="G87" s="32">
        <f t="shared" si="13"/>
        <v>0.87</v>
      </c>
      <c r="H87" s="39">
        <f>SUM(H88:H90)</f>
        <v>6000</v>
      </c>
      <c r="I87" s="39">
        <f>SUM(I88:I90)</f>
        <v>5491</v>
      </c>
      <c r="J87" s="94">
        <f>I87/H87</f>
        <v>0.92</v>
      </c>
      <c r="K87" s="51">
        <f>SUM(K88:K90)</f>
        <v>6000</v>
      </c>
      <c r="L87" s="51">
        <f>SUM(L88:L90)</f>
        <v>11271</v>
      </c>
      <c r="M87" s="94">
        <f>L87/K87</f>
        <v>1.88</v>
      </c>
      <c r="N87" s="63">
        <f>SUM(N88:N90)</f>
        <v>9810</v>
      </c>
      <c r="O87" s="63">
        <f>SUM(O88:O90)</f>
        <v>2798</v>
      </c>
      <c r="P87" s="94">
        <f>O87/N87</f>
        <v>0.29</v>
      </c>
    </row>
    <row r="88" spans="1:16" ht="96">
      <c r="A88" s="97"/>
      <c r="B88" s="72"/>
      <c r="C88" s="98" t="s">
        <v>47</v>
      </c>
      <c r="D88" s="72" t="s">
        <v>45</v>
      </c>
      <c r="E88" s="20">
        <v>9100</v>
      </c>
      <c r="F88" s="20">
        <v>7792</v>
      </c>
      <c r="G88" s="32">
        <f t="shared" si="13"/>
        <v>0.86</v>
      </c>
      <c r="H88" s="40">
        <v>6000</v>
      </c>
      <c r="I88" s="40">
        <v>3528</v>
      </c>
      <c r="J88" s="94">
        <f>I88/H88</f>
        <v>0.59</v>
      </c>
      <c r="K88" s="52">
        <v>6000</v>
      </c>
      <c r="L88" s="52">
        <v>6581</v>
      </c>
      <c r="M88" s="94">
        <f>L88/K88</f>
        <v>1.1</v>
      </c>
      <c r="N88" s="64">
        <v>5610</v>
      </c>
      <c r="O88" s="64">
        <v>1814</v>
      </c>
      <c r="P88" s="94">
        <f>O88/N88</f>
        <v>0.32</v>
      </c>
    </row>
    <row r="89" spans="1:16" ht="24">
      <c r="A89" s="97"/>
      <c r="B89" s="72"/>
      <c r="C89" s="29" t="s">
        <v>100</v>
      </c>
      <c r="D89" s="72" t="s">
        <v>107</v>
      </c>
      <c r="E89" s="20">
        <v>0</v>
      </c>
      <c r="F89" s="20">
        <v>16</v>
      </c>
      <c r="G89" s="32"/>
      <c r="H89" s="40">
        <v>0</v>
      </c>
      <c r="I89" s="40">
        <v>49</v>
      </c>
      <c r="J89" s="94"/>
      <c r="K89" s="52">
        <v>0</v>
      </c>
      <c r="L89" s="52">
        <v>202</v>
      </c>
      <c r="M89" s="94"/>
      <c r="N89" s="64">
        <v>200</v>
      </c>
      <c r="O89" s="64">
        <v>0</v>
      </c>
      <c r="P89" s="94"/>
    </row>
    <row r="90" spans="1:16" ht="12">
      <c r="A90" s="97"/>
      <c r="B90" s="72"/>
      <c r="C90" s="98" t="s">
        <v>49</v>
      </c>
      <c r="D90" s="72" t="s">
        <v>25</v>
      </c>
      <c r="E90" s="20">
        <v>2620</v>
      </c>
      <c r="F90" s="20">
        <v>2429</v>
      </c>
      <c r="G90" s="32">
        <f t="shared" si="13"/>
        <v>0.93</v>
      </c>
      <c r="H90" s="40">
        <v>0</v>
      </c>
      <c r="I90" s="40">
        <v>1914</v>
      </c>
      <c r="J90" s="94" t="e">
        <f>I90/H90</f>
        <v>#DIV/0!</v>
      </c>
      <c r="K90" s="52">
        <v>0</v>
      </c>
      <c r="L90" s="52">
        <v>4488</v>
      </c>
      <c r="M90" s="94" t="e">
        <f>L90/K90</f>
        <v>#DIV/0!</v>
      </c>
      <c r="N90" s="64">
        <v>4000</v>
      </c>
      <c r="O90" s="64">
        <v>984</v>
      </c>
      <c r="P90" s="94">
        <f>O90/N90</f>
        <v>0.25</v>
      </c>
    </row>
    <row r="91" spans="1:16" s="2" customFormat="1" ht="12">
      <c r="A91" s="95"/>
      <c r="B91" s="96">
        <v>80130</v>
      </c>
      <c r="C91" s="95"/>
      <c r="D91" s="96" t="s">
        <v>41</v>
      </c>
      <c r="E91" s="19">
        <f>SUM(E92:E97)</f>
        <v>28400</v>
      </c>
      <c r="F91" s="19">
        <f>SUM(F92:F97)</f>
        <v>50570</v>
      </c>
      <c r="G91" s="32">
        <f t="shared" si="13"/>
        <v>1.78</v>
      </c>
      <c r="H91" s="39">
        <f>SUM(H92:H97)</f>
        <v>24987</v>
      </c>
      <c r="I91" s="39">
        <f>SUM(I92:I97)</f>
        <v>48824</v>
      </c>
      <c r="J91" s="94">
        <f>I91/H91</f>
        <v>1.95</v>
      </c>
      <c r="K91" s="51">
        <f>SUM(K92:K97)</f>
        <v>24987</v>
      </c>
      <c r="L91" s="51">
        <f>SUM(L92:L97)</f>
        <v>72491</v>
      </c>
      <c r="M91" s="94">
        <f>L91/K91</f>
        <v>2.9</v>
      </c>
      <c r="N91" s="63">
        <f>SUM(N92:N97)</f>
        <v>31000</v>
      </c>
      <c r="O91" s="63">
        <f>SUM(O92:O97)</f>
        <v>21797</v>
      </c>
      <c r="P91" s="94">
        <f>O91/N91</f>
        <v>0.7</v>
      </c>
    </row>
    <row r="92" spans="1:16" s="2" customFormat="1" ht="24">
      <c r="A92" s="95"/>
      <c r="B92" s="96"/>
      <c r="C92" s="119" t="s">
        <v>123</v>
      </c>
      <c r="D92" s="120" t="s">
        <v>139</v>
      </c>
      <c r="E92" s="19"/>
      <c r="F92" s="19"/>
      <c r="G92" s="32"/>
      <c r="H92" s="44">
        <v>0</v>
      </c>
      <c r="I92" s="44">
        <v>713</v>
      </c>
      <c r="J92" s="94"/>
      <c r="K92" s="56">
        <v>0</v>
      </c>
      <c r="L92" s="56">
        <v>713</v>
      </c>
      <c r="M92" s="94"/>
      <c r="N92" s="68">
        <v>0</v>
      </c>
      <c r="O92" s="68">
        <v>298</v>
      </c>
      <c r="P92" s="94"/>
    </row>
    <row r="93" spans="1:16" s="2" customFormat="1" ht="24">
      <c r="A93" s="95"/>
      <c r="B93" s="96"/>
      <c r="C93" s="119" t="s">
        <v>124</v>
      </c>
      <c r="D93" s="120" t="s">
        <v>141</v>
      </c>
      <c r="E93" s="19"/>
      <c r="F93" s="19"/>
      <c r="G93" s="32"/>
      <c r="H93" s="44"/>
      <c r="I93" s="44"/>
      <c r="J93" s="94"/>
      <c r="K93" s="56"/>
      <c r="L93" s="56"/>
      <c r="M93" s="94"/>
      <c r="N93" s="68">
        <v>0</v>
      </c>
      <c r="O93" s="68">
        <v>1530</v>
      </c>
      <c r="P93" s="94"/>
    </row>
    <row r="94" spans="1:16" ht="12">
      <c r="A94" s="97"/>
      <c r="B94" s="72"/>
      <c r="C94" s="98" t="s">
        <v>50</v>
      </c>
      <c r="D94" s="72" t="s">
        <v>28</v>
      </c>
      <c r="E94" s="20">
        <v>15000</v>
      </c>
      <c r="F94" s="20">
        <v>35550</v>
      </c>
      <c r="G94" s="32">
        <f t="shared" si="13"/>
        <v>2.37</v>
      </c>
      <c r="H94" s="40">
        <v>15247</v>
      </c>
      <c r="I94" s="40">
        <v>26622</v>
      </c>
      <c r="J94" s="94">
        <f>I94/H94</f>
        <v>1.75</v>
      </c>
      <c r="K94" s="52">
        <v>15247</v>
      </c>
      <c r="L94" s="52">
        <v>42131</v>
      </c>
      <c r="M94" s="94">
        <f>L94/K94</f>
        <v>2.76</v>
      </c>
      <c r="N94" s="64">
        <v>17000</v>
      </c>
      <c r="O94" s="64">
        <v>9357</v>
      </c>
      <c r="P94" s="94">
        <f>O94/N94</f>
        <v>0.55</v>
      </c>
    </row>
    <row r="95" spans="1:16" ht="96">
      <c r="A95" s="97"/>
      <c r="B95" s="72"/>
      <c r="C95" s="98" t="s">
        <v>47</v>
      </c>
      <c r="D95" s="72" t="s">
        <v>45</v>
      </c>
      <c r="E95" s="20">
        <v>8400</v>
      </c>
      <c r="F95" s="20">
        <v>9715</v>
      </c>
      <c r="G95" s="32">
        <f t="shared" si="13"/>
        <v>1.16</v>
      </c>
      <c r="H95" s="40">
        <v>8000</v>
      </c>
      <c r="I95" s="40">
        <v>7749</v>
      </c>
      <c r="J95" s="94">
        <f>I95/H95</f>
        <v>0.97</v>
      </c>
      <c r="K95" s="52">
        <v>8000</v>
      </c>
      <c r="L95" s="52">
        <v>12491</v>
      </c>
      <c r="M95" s="94">
        <f>L95/K95</f>
        <v>1.56</v>
      </c>
      <c r="N95" s="64">
        <v>9000</v>
      </c>
      <c r="O95" s="64">
        <v>6058</v>
      </c>
      <c r="P95" s="94">
        <f>O95/N95</f>
        <v>0.67</v>
      </c>
    </row>
    <row r="96" spans="1:16" s="28" customFormat="1" ht="12">
      <c r="A96" s="114"/>
      <c r="B96" s="123"/>
      <c r="C96" s="29" t="s">
        <v>49</v>
      </c>
      <c r="D96" s="123" t="s">
        <v>25</v>
      </c>
      <c r="E96" s="29" t="s">
        <v>103</v>
      </c>
      <c r="F96" s="34" t="s">
        <v>104</v>
      </c>
      <c r="G96" s="32"/>
      <c r="H96" s="45" t="s">
        <v>103</v>
      </c>
      <c r="I96" s="46">
        <v>1483</v>
      </c>
      <c r="J96" s="94"/>
      <c r="K96" s="57" t="s">
        <v>103</v>
      </c>
      <c r="L96" s="58">
        <v>3736</v>
      </c>
      <c r="M96" s="94"/>
      <c r="N96" s="69" t="s">
        <v>103</v>
      </c>
      <c r="O96" s="70">
        <v>673</v>
      </c>
      <c r="P96" s="94"/>
    </row>
    <row r="97" spans="1:16" ht="12">
      <c r="A97" s="97"/>
      <c r="B97" s="72"/>
      <c r="C97" s="98" t="s">
        <v>56</v>
      </c>
      <c r="D97" s="72" t="s">
        <v>57</v>
      </c>
      <c r="E97" s="20">
        <v>5000</v>
      </c>
      <c r="F97" s="20">
        <v>5305</v>
      </c>
      <c r="G97" s="32">
        <f t="shared" si="13"/>
        <v>1.06</v>
      </c>
      <c r="H97" s="40">
        <v>1740</v>
      </c>
      <c r="I97" s="40">
        <v>12257</v>
      </c>
      <c r="J97" s="94">
        <f>I97/H97</f>
        <v>7.04</v>
      </c>
      <c r="K97" s="52">
        <v>1740</v>
      </c>
      <c r="L97" s="52">
        <v>13420</v>
      </c>
      <c r="M97" s="94">
        <f>L97/K97</f>
        <v>7.71</v>
      </c>
      <c r="N97" s="64">
        <v>5000</v>
      </c>
      <c r="O97" s="64">
        <v>3881</v>
      </c>
      <c r="P97" s="94">
        <f>O97/N97</f>
        <v>0.78</v>
      </c>
    </row>
    <row r="98" spans="1:16" s="2" customFormat="1" ht="12">
      <c r="A98" s="95"/>
      <c r="B98" s="96">
        <v>80132</v>
      </c>
      <c r="C98" s="124"/>
      <c r="D98" s="96" t="s">
        <v>37</v>
      </c>
      <c r="E98" s="19">
        <f>SUM(E99:E101)</f>
        <v>32600</v>
      </c>
      <c r="F98" s="19">
        <f>SUM(F99:F101)</f>
        <v>32900</v>
      </c>
      <c r="G98" s="32">
        <f t="shared" si="13"/>
        <v>1.01</v>
      </c>
      <c r="H98" s="39">
        <f>SUM(H99:H101)</f>
        <v>33350</v>
      </c>
      <c r="I98" s="39">
        <f>SUM(I99:I101)</f>
        <v>16640</v>
      </c>
      <c r="J98" s="94">
        <f>I98/H98</f>
        <v>0.5</v>
      </c>
      <c r="K98" s="51">
        <f>SUM(K99:K101)</f>
        <v>33350</v>
      </c>
      <c r="L98" s="51">
        <f>SUM(L99:L101)</f>
        <v>33350</v>
      </c>
      <c r="M98" s="94">
        <f>L98/K98</f>
        <v>1</v>
      </c>
      <c r="N98" s="63">
        <f>SUM(N99:N101)</f>
        <v>34300</v>
      </c>
      <c r="O98" s="63">
        <f>SUM(O99:O101)</f>
        <v>18103</v>
      </c>
      <c r="P98" s="94">
        <f>O98/N98</f>
        <v>0.53</v>
      </c>
    </row>
    <row r="99" spans="1:16" s="2" customFormat="1" ht="12">
      <c r="A99" s="95"/>
      <c r="B99" s="96"/>
      <c r="C99" s="125" t="s">
        <v>49</v>
      </c>
      <c r="D99" s="120" t="s">
        <v>25</v>
      </c>
      <c r="E99" s="25"/>
      <c r="F99" s="25"/>
      <c r="G99" s="32"/>
      <c r="H99" s="44"/>
      <c r="I99" s="44"/>
      <c r="J99" s="32"/>
      <c r="K99" s="56"/>
      <c r="L99" s="56"/>
      <c r="M99" s="32"/>
      <c r="N99" s="68">
        <v>0</v>
      </c>
      <c r="O99" s="68">
        <v>908</v>
      </c>
      <c r="P99" s="94"/>
    </row>
    <row r="100" spans="1:16" ht="12">
      <c r="A100" s="97"/>
      <c r="B100" s="72"/>
      <c r="C100" s="29" t="s">
        <v>97</v>
      </c>
      <c r="D100" s="72" t="s">
        <v>57</v>
      </c>
      <c r="E100" s="20">
        <v>0</v>
      </c>
      <c r="F100" s="20">
        <v>300</v>
      </c>
      <c r="G100" s="32"/>
      <c r="H100" s="40">
        <v>0</v>
      </c>
      <c r="I100" s="40"/>
      <c r="J100" s="94"/>
      <c r="K100" s="52">
        <v>0</v>
      </c>
      <c r="L100" s="52"/>
      <c r="M100" s="94"/>
      <c r="N100" s="64">
        <v>0</v>
      </c>
      <c r="O100" s="64">
        <v>35</v>
      </c>
      <c r="P100" s="94"/>
    </row>
    <row r="101" spans="1:16" ht="72">
      <c r="A101" s="97"/>
      <c r="B101" s="72"/>
      <c r="C101" s="97">
        <v>2710</v>
      </c>
      <c r="D101" s="72" t="s">
        <v>42</v>
      </c>
      <c r="E101" s="20">
        <v>32600</v>
      </c>
      <c r="F101" s="20">
        <v>32600</v>
      </c>
      <c r="G101" s="32">
        <f t="shared" si="13"/>
        <v>1</v>
      </c>
      <c r="H101" s="40">
        <v>33350</v>
      </c>
      <c r="I101" s="40">
        <v>16640</v>
      </c>
      <c r="J101" s="94">
        <f>I101/H101</f>
        <v>0.5</v>
      </c>
      <c r="K101" s="52">
        <v>33350</v>
      </c>
      <c r="L101" s="52">
        <v>33350</v>
      </c>
      <c r="M101" s="94">
        <f>L101/K101</f>
        <v>1</v>
      </c>
      <c r="N101" s="64">
        <v>34300</v>
      </c>
      <c r="O101" s="64">
        <v>17160</v>
      </c>
      <c r="P101" s="94">
        <f>O101/N101</f>
        <v>0.5</v>
      </c>
    </row>
    <row r="102" spans="1:16" s="5" customFormat="1" ht="12">
      <c r="A102" s="92">
        <v>851</v>
      </c>
      <c r="B102" s="93"/>
      <c r="C102" s="92"/>
      <c r="D102" s="93" t="s">
        <v>13</v>
      </c>
      <c r="E102" s="17">
        <f>E106</f>
        <v>1103780</v>
      </c>
      <c r="F102" s="17">
        <f>F106+F103</f>
        <v>1104964</v>
      </c>
      <c r="G102" s="32">
        <f t="shared" si="13"/>
        <v>1</v>
      </c>
      <c r="H102" s="38">
        <f>H106</f>
        <v>1174000</v>
      </c>
      <c r="I102" s="38">
        <f>I106+I103</f>
        <v>696111</v>
      </c>
      <c r="J102" s="94">
        <f>I102/H102</f>
        <v>0.59</v>
      </c>
      <c r="K102" s="50">
        <f>K106</f>
        <v>1495388</v>
      </c>
      <c r="L102" s="50">
        <f>L106+L103</f>
        <v>1499667</v>
      </c>
      <c r="M102" s="94">
        <f>L102/K102</f>
        <v>1</v>
      </c>
      <c r="N102" s="62">
        <f>N106</f>
        <v>1090000</v>
      </c>
      <c r="O102" s="62">
        <f>O106+O103</f>
        <v>1071941</v>
      </c>
      <c r="P102" s="94">
        <f>O102/N102</f>
        <v>0.98</v>
      </c>
    </row>
    <row r="103" spans="1:16" s="2" customFormat="1" ht="12">
      <c r="A103" s="95"/>
      <c r="B103" s="96">
        <v>85111</v>
      </c>
      <c r="C103" s="95"/>
      <c r="D103" s="96" t="s">
        <v>117</v>
      </c>
      <c r="E103" s="19">
        <f>SUM(E104:E105)</f>
        <v>0</v>
      </c>
      <c r="F103" s="19">
        <f>SUM(F104:F105)</f>
        <v>1184</v>
      </c>
      <c r="G103" s="32"/>
      <c r="H103" s="39">
        <f>SUM(H104:H105)</f>
        <v>0</v>
      </c>
      <c r="I103" s="39">
        <f>SUM(I104:I105)</f>
        <v>2092</v>
      </c>
      <c r="J103" s="94"/>
      <c r="K103" s="51">
        <f>SUM(K104:K105)</f>
        <v>0</v>
      </c>
      <c r="L103" s="51">
        <f>SUM(L104:L105)</f>
        <v>4279</v>
      </c>
      <c r="M103" s="94"/>
      <c r="N103" s="63">
        <f>SUM(N104:N105)</f>
        <v>0</v>
      </c>
      <c r="O103" s="63">
        <f>SUM(O104:O105)</f>
        <v>1233</v>
      </c>
      <c r="P103" s="94"/>
    </row>
    <row r="104" spans="1:16" ht="24">
      <c r="A104" s="97"/>
      <c r="B104" s="123"/>
      <c r="C104" s="114" t="s">
        <v>100</v>
      </c>
      <c r="D104" s="72" t="s">
        <v>107</v>
      </c>
      <c r="E104" s="20">
        <v>0</v>
      </c>
      <c r="F104" s="20">
        <v>110</v>
      </c>
      <c r="G104" s="32"/>
      <c r="H104" s="40">
        <v>0</v>
      </c>
      <c r="I104" s="40">
        <v>616</v>
      </c>
      <c r="J104" s="94"/>
      <c r="K104" s="52">
        <v>0</v>
      </c>
      <c r="L104" s="52">
        <v>1449</v>
      </c>
      <c r="M104" s="94"/>
      <c r="N104" s="64">
        <v>0</v>
      </c>
      <c r="O104" s="64">
        <v>282</v>
      </c>
      <c r="P104" s="94"/>
    </row>
    <row r="105" spans="1:16" ht="12">
      <c r="A105" s="97"/>
      <c r="B105" s="123"/>
      <c r="C105" s="114" t="s">
        <v>97</v>
      </c>
      <c r="D105" s="72" t="s">
        <v>57</v>
      </c>
      <c r="E105" s="20">
        <v>0</v>
      </c>
      <c r="F105" s="20">
        <v>1074</v>
      </c>
      <c r="G105" s="32"/>
      <c r="H105" s="40">
        <v>0</v>
      </c>
      <c r="I105" s="40">
        <v>1476</v>
      </c>
      <c r="J105" s="94"/>
      <c r="K105" s="52">
        <v>0</v>
      </c>
      <c r="L105" s="52">
        <v>2830</v>
      </c>
      <c r="M105" s="94"/>
      <c r="N105" s="64">
        <v>0</v>
      </c>
      <c r="O105" s="64">
        <v>951</v>
      </c>
      <c r="P105" s="94"/>
    </row>
    <row r="106" spans="1:16" s="2" customFormat="1" ht="48">
      <c r="A106" s="95"/>
      <c r="B106" s="96">
        <v>85156</v>
      </c>
      <c r="C106" s="95"/>
      <c r="D106" s="96" t="s">
        <v>46</v>
      </c>
      <c r="E106" s="19">
        <f>SUM(E107:E107)</f>
        <v>1103780</v>
      </c>
      <c r="F106" s="19">
        <f>SUM(F107:F107)</f>
        <v>1103780</v>
      </c>
      <c r="G106" s="32">
        <f t="shared" si="13"/>
        <v>1</v>
      </c>
      <c r="H106" s="39">
        <f>SUM(H107:H107)</f>
        <v>1174000</v>
      </c>
      <c r="I106" s="39">
        <f>SUM(I107:I107)</f>
        <v>694019</v>
      </c>
      <c r="J106" s="94">
        <f>I106/H106</f>
        <v>0.59</v>
      </c>
      <c r="K106" s="51">
        <f>SUM(K107:K107)</f>
        <v>1495388</v>
      </c>
      <c r="L106" s="51">
        <f>SUM(L107:L107)</f>
        <v>1495388</v>
      </c>
      <c r="M106" s="94">
        <f>L106/K106</f>
        <v>1</v>
      </c>
      <c r="N106" s="71">
        <f>SUM(N107)</f>
        <v>1090000</v>
      </c>
      <c r="O106" s="63">
        <f>SUM(O107:O107)</f>
        <v>1070708</v>
      </c>
      <c r="P106" s="94">
        <f>O106/N106</f>
        <v>0.98</v>
      </c>
    </row>
    <row r="107" spans="1:16" ht="72">
      <c r="A107" s="97"/>
      <c r="B107" s="72"/>
      <c r="C107" s="97">
        <v>2110</v>
      </c>
      <c r="D107" s="72" t="s">
        <v>44</v>
      </c>
      <c r="E107" s="20">
        <v>1103780</v>
      </c>
      <c r="F107" s="20">
        <v>1103780</v>
      </c>
      <c r="G107" s="32">
        <f t="shared" si="13"/>
        <v>1</v>
      </c>
      <c r="H107" s="40">
        <v>1174000</v>
      </c>
      <c r="I107" s="40">
        <v>694019</v>
      </c>
      <c r="J107" s="94">
        <f>I107/H107</f>
        <v>0.59</v>
      </c>
      <c r="K107" s="52">
        <v>1495388</v>
      </c>
      <c r="L107" s="52">
        <v>1495388</v>
      </c>
      <c r="M107" s="94">
        <f>L107/K107</f>
        <v>1</v>
      </c>
      <c r="N107" s="64">
        <v>1090000</v>
      </c>
      <c r="O107" s="64">
        <v>1070708</v>
      </c>
      <c r="P107" s="94">
        <f>O107/N107</f>
        <v>0.98</v>
      </c>
    </row>
    <row r="108" spans="1:16" s="5" customFormat="1" ht="12">
      <c r="A108" s="92">
        <v>852</v>
      </c>
      <c r="B108" s="93"/>
      <c r="C108" s="92"/>
      <c r="D108" s="93" t="s">
        <v>14</v>
      </c>
      <c r="E108" s="17" t="e">
        <f>E109+E116+E127+E132+E124+#REF!</f>
        <v>#REF!</v>
      </c>
      <c r="F108" s="17" t="e">
        <f>F109+F116+F127+F132+F124+#REF!</f>
        <v>#REF!</v>
      </c>
      <c r="G108" s="32" t="e">
        <f t="shared" si="13"/>
        <v>#REF!</v>
      </c>
      <c r="H108" s="38" t="e">
        <f>H109+H116+H127+H132+H124+#REF!</f>
        <v>#REF!</v>
      </c>
      <c r="I108" s="38" t="e">
        <f>I109+I116+I127+I132+I124+#REF!</f>
        <v>#REF!</v>
      </c>
      <c r="J108" s="94" t="e">
        <f>I108/H108</f>
        <v>#REF!</v>
      </c>
      <c r="K108" s="50" t="e">
        <f>K109+K116+K127+K132+K124+#REF!</f>
        <v>#REF!</v>
      </c>
      <c r="L108" s="50" t="e">
        <f>L109+L116+L127+L132+L124+#REF!</f>
        <v>#REF!</v>
      </c>
      <c r="M108" s="94" t="e">
        <f>L108/K108</f>
        <v>#REF!</v>
      </c>
      <c r="N108" s="62">
        <f>N109+N116+N127+N132+N124</f>
        <v>10272620</v>
      </c>
      <c r="O108" s="62">
        <f>O109+O116+O127+O132+O124</f>
        <v>5348980</v>
      </c>
      <c r="P108" s="94">
        <f>O108/N108</f>
        <v>0.52</v>
      </c>
    </row>
    <row r="109" spans="1:16" s="2" customFormat="1" ht="24">
      <c r="A109" s="95"/>
      <c r="B109" s="96">
        <v>85201</v>
      </c>
      <c r="C109" s="95"/>
      <c r="D109" s="96" t="s">
        <v>15</v>
      </c>
      <c r="E109" s="19">
        <f>SUM(E110:E115)</f>
        <v>199880</v>
      </c>
      <c r="F109" s="19">
        <f>SUM(F110:F115)</f>
        <v>209620</v>
      </c>
      <c r="G109" s="32">
        <f t="shared" si="13"/>
        <v>1.05</v>
      </c>
      <c r="H109" s="39">
        <f>SUM(H110:H115)</f>
        <v>131200</v>
      </c>
      <c r="I109" s="39">
        <f>SUM(I110:I115)</f>
        <v>84775</v>
      </c>
      <c r="J109" s="94">
        <f>I109/H109</f>
        <v>0.65</v>
      </c>
      <c r="K109" s="51">
        <f>SUM(K110:K115)</f>
        <v>581200</v>
      </c>
      <c r="L109" s="51">
        <f>SUM(L110:L115)</f>
        <v>581670</v>
      </c>
      <c r="M109" s="94">
        <f>L109/K109</f>
        <v>1</v>
      </c>
      <c r="N109" s="63">
        <f>SUM(N110:N115)</f>
        <v>210070</v>
      </c>
      <c r="O109" s="63">
        <f>SUM(O110:O115)</f>
        <v>182464</v>
      </c>
      <c r="P109" s="94">
        <f>O109/N109</f>
        <v>0.87</v>
      </c>
    </row>
    <row r="110" spans="1:16" ht="48">
      <c r="A110" s="97"/>
      <c r="B110" s="72"/>
      <c r="C110" s="114" t="s">
        <v>105</v>
      </c>
      <c r="D110" s="72" t="s">
        <v>112</v>
      </c>
      <c r="E110" s="20">
        <v>0</v>
      </c>
      <c r="F110" s="20">
        <v>391</v>
      </c>
      <c r="G110" s="32"/>
      <c r="H110" s="40">
        <v>0</v>
      </c>
      <c r="I110" s="40">
        <v>1082</v>
      </c>
      <c r="J110" s="94"/>
      <c r="K110" s="52">
        <v>0</v>
      </c>
      <c r="L110" s="52">
        <v>2284</v>
      </c>
      <c r="M110" s="94"/>
      <c r="N110" s="64">
        <v>2000</v>
      </c>
      <c r="O110" s="64">
        <v>200</v>
      </c>
      <c r="P110" s="94"/>
    </row>
    <row r="111" spans="1:16" ht="12">
      <c r="A111" s="97"/>
      <c r="B111" s="72"/>
      <c r="C111" s="114" t="s">
        <v>95</v>
      </c>
      <c r="D111" s="72" t="s">
        <v>28</v>
      </c>
      <c r="E111" s="20">
        <v>0</v>
      </c>
      <c r="F111" s="20">
        <v>356</v>
      </c>
      <c r="G111" s="32"/>
      <c r="H111" s="40">
        <v>0</v>
      </c>
      <c r="I111" s="40">
        <v>604</v>
      </c>
      <c r="J111" s="94"/>
      <c r="K111" s="52">
        <v>0</v>
      </c>
      <c r="L111" s="52">
        <v>1820</v>
      </c>
      <c r="M111" s="94"/>
      <c r="N111" s="64">
        <v>1750</v>
      </c>
      <c r="O111" s="64">
        <v>1257</v>
      </c>
      <c r="P111" s="94"/>
    </row>
    <row r="112" spans="1:16" ht="24">
      <c r="A112" s="97"/>
      <c r="B112" s="72"/>
      <c r="C112" s="114" t="s">
        <v>100</v>
      </c>
      <c r="D112" s="72" t="s">
        <v>107</v>
      </c>
      <c r="E112" s="20">
        <v>0</v>
      </c>
      <c r="F112" s="20">
        <v>0</v>
      </c>
      <c r="G112" s="32"/>
      <c r="H112" s="40">
        <v>0</v>
      </c>
      <c r="I112" s="40">
        <v>0</v>
      </c>
      <c r="J112" s="94"/>
      <c r="K112" s="52">
        <v>0</v>
      </c>
      <c r="L112" s="52">
        <v>272</v>
      </c>
      <c r="M112" s="94"/>
      <c r="N112" s="64">
        <v>0</v>
      </c>
      <c r="O112" s="64">
        <v>369</v>
      </c>
      <c r="P112" s="94"/>
    </row>
    <row r="113" spans="1:16" ht="12">
      <c r="A113" s="97"/>
      <c r="B113" s="72"/>
      <c r="C113" s="114" t="s">
        <v>96</v>
      </c>
      <c r="D113" s="72" t="s">
        <v>25</v>
      </c>
      <c r="E113" s="20">
        <v>0</v>
      </c>
      <c r="F113" s="20">
        <v>539</v>
      </c>
      <c r="G113" s="32"/>
      <c r="H113" s="40">
        <v>0</v>
      </c>
      <c r="I113" s="40">
        <v>274</v>
      </c>
      <c r="J113" s="94"/>
      <c r="K113" s="52">
        <v>0</v>
      </c>
      <c r="L113" s="52">
        <v>613</v>
      </c>
      <c r="M113" s="94"/>
      <c r="N113" s="64">
        <v>500</v>
      </c>
      <c r="O113" s="64">
        <v>159</v>
      </c>
      <c r="P113" s="94"/>
    </row>
    <row r="114" spans="1:16" ht="72">
      <c r="A114" s="97"/>
      <c r="B114" s="72"/>
      <c r="C114" s="98">
        <v>2320</v>
      </c>
      <c r="D114" s="107" t="s">
        <v>72</v>
      </c>
      <c r="E114" s="20">
        <f>127600+63780</f>
        <v>191380</v>
      </c>
      <c r="F114" s="20">
        <v>199834</v>
      </c>
      <c r="G114" s="32">
        <f t="shared" si="13"/>
        <v>1.04</v>
      </c>
      <c r="H114" s="40">
        <v>131200</v>
      </c>
      <c r="I114" s="40">
        <v>82815</v>
      </c>
      <c r="J114" s="94">
        <f>I114/H114</f>
        <v>0.63</v>
      </c>
      <c r="K114" s="52">
        <v>131200</v>
      </c>
      <c r="L114" s="52">
        <v>126681</v>
      </c>
      <c r="M114" s="94">
        <f>L114/K114</f>
        <v>0.97</v>
      </c>
      <c r="N114" s="64">
        <v>67220</v>
      </c>
      <c r="O114" s="64">
        <v>41879</v>
      </c>
      <c r="P114" s="94">
        <f>O114/N114</f>
        <v>0.62</v>
      </c>
    </row>
    <row r="115" spans="1:16" ht="60">
      <c r="A115" s="97"/>
      <c r="B115" s="72"/>
      <c r="C115" s="98">
        <v>6430</v>
      </c>
      <c r="D115" s="126" t="s">
        <v>144</v>
      </c>
      <c r="E115" s="20">
        <v>8500</v>
      </c>
      <c r="F115" s="20">
        <v>8500</v>
      </c>
      <c r="G115" s="32">
        <f t="shared" si="13"/>
        <v>1</v>
      </c>
      <c r="H115" s="40"/>
      <c r="I115" s="40"/>
      <c r="J115" s="94" t="e">
        <f aca="true" t="shared" si="14" ref="J115:J123">I115/H115</f>
        <v>#DIV/0!</v>
      </c>
      <c r="K115" s="52">
        <v>450000</v>
      </c>
      <c r="L115" s="52">
        <v>450000</v>
      </c>
      <c r="M115" s="94">
        <f aca="true" t="shared" si="15" ref="M115:M123">L115/K115</f>
        <v>1</v>
      </c>
      <c r="N115" s="64">
        <v>138600</v>
      </c>
      <c r="O115" s="64">
        <v>138600</v>
      </c>
      <c r="P115" s="94">
        <f>O115/N115</f>
        <v>1</v>
      </c>
    </row>
    <row r="116" spans="1:16" s="2" customFormat="1" ht="12">
      <c r="A116" s="95"/>
      <c r="B116" s="96">
        <v>85202</v>
      </c>
      <c r="C116" s="95"/>
      <c r="D116" s="96" t="s">
        <v>16</v>
      </c>
      <c r="E116" s="19">
        <f>SUM(E117:E123)</f>
        <v>8826942</v>
      </c>
      <c r="F116" s="19">
        <f>SUM(F117:F123)</f>
        <v>9073247</v>
      </c>
      <c r="G116" s="32">
        <f t="shared" si="13"/>
        <v>1.03</v>
      </c>
      <c r="H116" s="39">
        <f>SUM(H117:H123)</f>
        <v>8412000</v>
      </c>
      <c r="I116" s="39">
        <f>SUM(I117:I123)</f>
        <v>4553356</v>
      </c>
      <c r="J116" s="94">
        <f t="shared" si="14"/>
        <v>0.54</v>
      </c>
      <c r="K116" s="51">
        <f>SUM(K117:K123)</f>
        <v>8744109</v>
      </c>
      <c r="L116" s="51">
        <f>SUM(L117:L123)</f>
        <v>9517470</v>
      </c>
      <c r="M116" s="94">
        <f t="shared" si="15"/>
        <v>1.09</v>
      </c>
      <c r="N116" s="63">
        <f>SUM(N117:N123)</f>
        <v>9086800</v>
      </c>
      <c r="O116" s="63">
        <f>SUM(O117:O123)</f>
        <v>4616170</v>
      </c>
      <c r="P116" s="94">
        <f>O116/N116</f>
        <v>0.51</v>
      </c>
    </row>
    <row r="117" spans="1:16" ht="96">
      <c r="A117" s="97"/>
      <c r="B117" s="72"/>
      <c r="C117" s="97" t="s">
        <v>47</v>
      </c>
      <c r="D117" s="72" t="s">
        <v>45</v>
      </c>
      <c r="E117" s="20">
        <v>66100</v>
      </c>
      <c r="F117" s="20">
        <v>87677</v>
      </c>
      <c r="G117" s="32">
        <f t="shared" si="13"/>
        <v>1.33</v>
      </c>
      <c r="H117" s="40">
        <v>60000</v>
      </c>
      <c r="I117" s="40">
        <v>27132</v>
      </c>
      <c r="J117" s="94">
        <f t="shared" si="14"/>
        <v>0.45</v>
      </c>
      <c r="K117" s="52">
        <v>82600</v>
      </c>
      <c r="L117" s="52">
        <v>50307</v>
      </c>
      <c r="M117" s="94">
        <f t="shared" si="15"/>
        <v>0.61</v>
      </c>
      <c r="N117" s="64">
        <v>33700</v>
      </c>
      <c r="O117" s="64">
        <v>43004</v>
      </c>
      <c r="P117" s="94">
        <f>O117/N117</f>
        <v>1.28</v>
      </c>
    </row>
    <row r="118" spans="1:16" ht="12">
      <c r="A118" s="97"/>
      <c r="B118" s="72"/>
      <c r="C118" s="98" t="s">
        <v>50</v>
      </c>
      <c r="D118" s="72" t="s">
        <v>28</v>
      </c>
      <c r="E118" s="20">
        <v>3488269</v>
      </c>
      <c r="F118" s="20">
        <v>3708879</v>
      </c>
      <c r="G118" s="32">
        <f t="shared" si="13"/>
        <v>1.06</v>
      </c>
      <c r="H118" s="40">
        <v>3337000</v>
      </c>
      <c r="I118" s="40">
        <v>1976102</v>
      </c>
      <c r="J118" s="94">
        <f t="shared" si="14"/>
        <v>0.59</v>
      </c>
      <c r="K118" s="52">
        <v>3342262</v>
      </c>
      <c r="L118" s="52">
        <v>4105952</v>
      </c>
      <c r="M118" s="94">
        <f t="shared" si="15"/>
        <v>1.23</v>
      </c>
      <c r="N118" s="64">
        <v>4546000</v>
      </c>
      <c r="O118" s="64">
        <v>2294102</v>
      </c>
      <c r="P118" s="94">
        <f>O118/N118</f>
        <v>0.5</v>
      </c>
    </row>
    <row r="119" spans="1:16" ht="24">
      <c r="A119" s="97"/>
      <c r="B119" s="72"/>
      <c r="C119" s="98" t="s">
        <v>124</v>
      </c>
      <c r="D119" s="72" t="s">
        <v>111</v>
      </c>
      <c r="E119" s="20"/>
      <c r="F119" s="20"/>
      <c r="G119" s="32"/>
      <c r="H119" s="40">
        <v>0</v>
      </c>
      <c r="I119" s="40">
        <v>15200</v>
      </c>
      <c r="J119" s="94" t="e">
        <f t="shared" si="14"/>
        <v>#DIV/0!</v>
      </c>
      <c r="K119" s="52">
        <v>0</v>
      </c>
      <c r="L119" s="52">
        <v>15200</v>
      </c>
      <c r="M119" s="94" t="e">
        <f t="shared" si="15"/>
        <v>#DIV/0!</v>
      </c>
      <c r="N119" s="64"/>
      <c r="O119" s="64"/>
      <c r="P119" s="94"/>
    </row>
    <row r="120" spans="1:16" ht="24">
      <c r="A120" s="97"/>
      <c r="B120" s="72"/>
      <c r="C120" s="29" t="s">
        <v>100</v>
      </c>
      <c r="D120" s="72" t="s">
        <v>107</v>
      </c>
      <c r="E120" s="20">
        <v>0</v>
      </c>
      <c r="F120" s="20">
        <v>481</v>
      </c>
      <c r="G120" s="32"/>
      <c r="H120" s="40">
        <v>0</v>
      </c>
      <c r="I120" s="40">
        <v>144</v>
      </c>
      <c r="J120" s="94" t="e">
        <f t="shared" si="14"/>
        <v>#DIV/0!</v>
      </c>
      <c r="K120" s="52">
        <v>0</v>
      </c>
      <c r="L120" s="52">
        <v>477</v>
      </c>
      <c r="M120" s="94" t="e">
        <f t="shared" si="15"/>
        <v>#DIV/0!</v>
      </c>
      <c r="N120" s="64">
        <v>100</v>
      </c>
      <c r="O120" s="64">
        <v>92</v>
      </c>
      <c r="P120" s="94"/>
    </row>
    <row r="121" spans="1:16" ht="36">
      <c r="A121" s="97"/>
      <c r="B121" s="72"/>
      <c r="C121" s="97">
        <v>2130</v>
      </c>
      <c r="D121" s="72" t="s">
        <v>38</v>
      </c>
      <c r="E121" s="20">
        <v>5248773</v>
      </c>
      <c r="F121" s="20">
        <v>5248773</v>
      </c>
      <c r="G121" s="32">
        <f t="shared" si="13"/>
        <v>1</v>
      </c>
      <c r="H121" s="40">
        <v>5015000</v>
      </c>
      <c r="I121" s="40">
        <v>2517764</v>
      </c>
      <c r="J121" s="94">
        <f t="shared" si="14"/>
        <v>0.5</v>
      </c>
      <c r="K121" s="52">
        <v>5319247</v>
      </c>
      <c r="L121" s="52">
        <v>5319247</v>
      </c>
      <c r="M121" s="94">
        <f t="shared" si="15"/>
        <v>1</v>
      </c>
      <c r="N121" s="64">
        <v>4498000</v>
      </c>
      <c r="O121" s="64">
        <v>2267933</v>
      </c>
      <c r="P121" s="94">
        <f>O121/N121</f>
        <v>0.5</v>
      </c>
    </row>
    <row r="122" spans="1:16" ht="12">
      <c r="A122" s="97"/>
      <c r="B122" s="72"/>
      <c r="C122" s="98" t="s">
        <v>49</v>
      </c>
      <c r="D122" s="72" t="s">
        <v>25</v>
      </c>
      <c r="E122" s="20">
        <f>2300+2000+1500+1000</f>
        <v>6800</v>
      </c>
      <c r="F122" s="20">
        <v>9439</v>
      </c>
      <c r="G122" s="32">
        <f t="shared" si="13"/>
        <v>1.39</v>
      </c>
      <c r="H122" s="40">
        <v>0</v>
      </c>
      <c r="I122" s="40">
        <v>5726</v>
      </c>
      <c r="J122" s="94" t="e">
        <f t="shared" si="14"/>
        <v>#DIV/0!</v>
      </c>
      <c r="K122" s="52">
        <v>0</v>
      </c>
      <c r="L122" s="52">
        <v>14660</v>
      </c>
      <c r="M122" s="94" t="e">
        <f t="shared" si="15"/>
        <v>#DIV/0!</v>
      </c>
      <c r="N122" s="64">
        <v>5500</v>
      </c>
      <c r="O122" s="64">
        <v>4721</v>
      </c>
      <c r="P122" s="94">
        <f>O122/N122</f>
        <v>0.86</v>
      </c>
    </row>
    <row r="123" spans="1:16" ht="12">
      <c r="A123" s="97"/>
      <c r="B123" s="72"/>
      <c r="C123" s="98" t="s">
        <v>56</v>
      </c>
      <c r="D123" s="72" t="s">
        <v>57</v>
      </c>
      <c r="E123" s="20">
        <v>17000</v>
      </c>
      <c r="F123" s="20">
        <v>17998</v>
      </c>
      <c r="G123" s="32">
        <f t="shared" si="13"/>
        <v>1.06</v>
      </c>
      <c r="H123" s="40">
        <v>0</v>
      </c>
      <c r="I123" s="40">
        <v>11288</v>
      </c>
      <c r="J123" s="94" t="e">
        <f t="shared" si="14"/>
        <v>#DIV/0!</v>
      </c>
      <c r="K123" s="52">
        <v>0</v>
      </c>
      <c r="L123" s="52">
        <v>11627</v>
      </c>
      <c r="M123" s="94" t="e">
        <f t="shared" si="15"/>
        <v>#DIV/0!</v>
      </c>
      <c r="N123" s="64">
        <v>3500</v>
      </c>
      <c r="O123" s="64">
        <v>6318</v>
      </c>
      <c r="P123" s="94">
        <f>O123/N123</f>
        <v>1.81</v>
      </c>
    </row>
    <row r="124" spans="1:16" s="2" customFormat="1" ht="12">
      <c r="A124" s="95"/>
      <c r="B124" s="96">
        <v>85203</v>
      </c>
      <c r="C124" s="95"/>
      <c r="D124" s="104" t="s">
        <v>81</v>
      </c>
      <c r="E124" s="19">
        <f>SUM(E125:E126)</f>
        <v>706854</v>
      </c>
      <c r="F124" s="19">
        <f>SUM(F125:F126)</f>
        <v>707764</v>
      </c>
      <c r="G124" s="32">
        <f t="shared" si="13"/>
        <v>1</v>
      </c>
      <c r="H124" s="39">
        <f>SUM(H125:H126)</f>
        <v>697000</v>
      </c>
      <c r="I124" s="39">
        <f>SUM(I125:I126)</f>
        <v>362506</v>
      </c>
      <c r="J124" s="94">
        <f>I124/H124</f>
        <v>0.52</v>
      </c>
      <c r="K124" s="51">
        <f>SUM(K125:K126)</f>
        <v>826250</v>
      </c>
      <c r="L124" s="51">
        <f>SUM(L125:L126)</f>
        <v>827367</v>
      </c>
      <c r="M124" s="94">
        <f aca="true" t="shared" si="16" ref="M124:M135">L124/K124</f>
        <v>1</v>
      </c>
      <c r="N124" s="63">
        <f>SUM(N125:N126)</f>
        <v>750000</v>
      </c>
      <c r="O124" s="63">
        <f>SUM(O125:O126)</f>
        <v>393156</v>
      </c>
      <c r="P124" s="94">
        <f>O124/N124</f>
        <v>0.52</v>
      </c>
    </row>
    <row r="125" spans="1:16" ht="72">
      <c r="A125" s="97"/>
      <c r="B125" s="72"/>
      <c r="C125" s="97">
        <v>2110</v>
      </c>
      <c r="D125" s="72" t="s">
        <v>44</v>
      </c>
      <c r="E125" s="20">
        <v>706854</v>
      </c>
      <c r="F125" s="20">
        <v>706854</v>
      </c>
      <c r="G125" s="32">
        <f t="shared" si="13"/>
        <v>1</v>
      </c>
      <c r="H125" s="40">
        <v>697000</v>
      </c>
      <c r="I125" s="40">
        <v>362066</v>
      </c>
      <c r="J125" s="94">
        <f>I125/H125</f>
        <v>0.52</v>
      </c>
      <c r="K125" s="52">
        <v>826250</v>
      </c>
      <c r="L125" s="52">
        <v>826250</v>
      </c>
      <c r="M125" s="94">
        <f t="shared" si="16"/>
        <v>1</v>
      </c>
      <c r="N125" s="64">
        <v>750000</v>
      </c>
      <c r="O125" s="64">
        <v>392550</v>
      </c>
      <c r="P125" s="94">
        <f>O125/N125</f>
        <v>0.52</v>
      </c>
    </row>
    <row r="126" spans="1:16" ht="72">
      <c r="A126" s="97"/>
      <c r="B126" s="72"/>
      <c r="C126" s="114" t="s">
        <v>101</v>
      </c>
      <c r="D126" s="72" t="s">
        <v>108</v>
      </c>
      <c r="E126" s="20">
        <v>0</v>
      </c>
      <c r="F126" s="20">
        <v>910</v>
      </c>
      <c r="G126" s="32"/>
      <c r="H126" s="40">
        <v>0</v>
      </c>
      <c r="I126" s="40">
        <v>440</v>
      </c>
      <c r="J126" s="94" t="e">
        <f>I126/H126</f>
        <v>#DIV/0!</v>
      </c>
      <c r="K126" s="52">
        <v>0</v>
      </c>
      <c r="L126" s="52">
        <v>1117</v>
      </c>
      <c r="M126" s="94" t="e">
        <f t="shared" si="16"/>
        <v>#DIV/0!</v>
      </c>
      <c r="N126" s="64">
        <v>0</v>
      </c>
      <c r="O126" s="64">
        <v>606</v>
      </c>
      <c r="P126" s="94"/>
    </row>
    <row r="127" spans="1:16" s="2" customFormat="1" ht="12">
      <c r="A127" s="95"/>
      <c r="B127" s="96">
        <v>85204</v>
      </c>
      <c r="C127" s="95"/>
      <c r="D127" s="96" t="s">
        <v>17</v>
      </c>
      <c r="E127" s="19">
        <f>SUM(E128:E131)</f>
        <v>179247</v>
      </c>
      <c r="F127" s="19">
        <f>SUM(F128:F131)</f>
        <v>191444</v>
      </c>
      <c r="G127" s="32">
        <f aca="true" t="shared" si="17" ref="G127:G162">F127/E127</f>
        <v>1.07</v>
      </c>
      <c r="H127" s="39">
        <f>SUM(H128:H131)</f>
        <v>195000</v>
      </c>
      <c r="I127" s="39">
        <f>SUM(I128:I131)</f>
        <v>91005</v>
      </c>
      <c r="J127" s="94">
        <f>I127/H127</f>
        <v>0.47</v>
      </c>
      <c r="K127" s="51">
        <f>SUM(K128:K131)</f>
        <v>195000</v>
      </c>
      <c r="L127" s="51">
        <f>SUM(L128:L131)</f>
        <v>225360</v>
      </c>
      <c r="M127" s="94">
        <f t="shared" si="16"/>
        <v>1.16</v>
      </c>
      <c r="N127" s="63">
        <f>SUM(N128:N131)</f>
        <v>220900</v>
      </c>
      <c r="O127" s="63">
        <f>SUM(O128:O131)</f>
        <v>152615</v>
      </c>
      <c r="P127" s="94">
        <f aca="true" t="shared" si="18" ref="P127:P135">O127/N127</f>
        <v>0.69</v>
      </c>
    </row>
    <row r="128" spans="1:16" ht="12">
      <c r="A128" s="97"/>
      <c r="B128" s="72"/>
      <c r="C128" s="98" t="s">
        <v>75</v>
      </c>
      <c r="D128" s="72" t="s">
        <v>76</v>
      </c>
      <c r="E128" s="20">
        <v>2200</v>
      </c>
      <c r="F128" s="20">
        <v>5116</v>
      </c>
      <c r="G128" s="32">
        <f t="shared" si="17"/>
        <v>2.33</v>
      </c>
      <c r="H128" s="40">
        <v>0</v>
      </c>
      <c r="I128" s="40">
        <v>3192</v>
      </c>
      <c r="J128" s="94" t="e">
        <f>I128/H128</f>
        <v>#DIV/0!</v>
      </c>
      <c r="K128" s="52">
        <v>0</v>
      </c>
      <c r="L128" s="52">
        <v>8663</v>
      </c>
      <c r="M128" s="94" t="e">
        <f t="shared" si="16"/>
        <v>#DIV/0!</v>
      </c>
      <c r="N128" s="64">
        <v>2500</v>
      </c>
      <c r="O128" s="64">
        <v>7936</v>
      </c>
      <c r="P128" s="94">
        <f t="shared" si="18"/>
        <v>3.17</v>
      </c>
    </row>
    <row r="129" spans="1:16" ht="24">
      <c r="A129" s="97"/>
      <c r="B129" s="72"/>
      <c r="C129" s="29" t="s">
        <v>100</v>
      </c>
      <c r="D129" s="72" t="s">
        <v>107</v>
      </c>
      <c r="E129" s="20">
        <v>0</v>
      </c>
      <c r="F129" s="20">
        <v>192</v>
      </c>
      <c r="G129" s="32"/>
      <c r="H129" s="40">
        <v>0</v>
      </c>
      <c r="I129" s="40">
        <v>123</v>
      </c>
      <c r="J129" s="94" t="e">
        <f aca="true" t="shared" si="19" ref="J129:J135">I129/H129</f>
        <v>#DIV/0!</v>
      </c>
      <c r="K129" s="52">
        <v>0</v>
      </c>
      <c r="L129" s="52">
        <v>575</v>
      </c>
      <c r="M129" s="94" t="e">
        <f t="shared" si="16"/>
        <v>#DIV/0!</v>
      </c>
      <c r="N129" s="64">
        <v>0</v>
      </c>
      <c r="O129" s="64">
        <v>14</v>
      </c>
      <c r="P129" s="94"/>
    </row>
    <row r="130" spans="1:16" ht="12">
      <c r="A130" s="97"/>
      <c r="B130" s="72"/>
      <c r="C130" s="29" t="s">
        <v>97</v>
      </c>
      <c r="D130" s="72" t="s">
        <v>146</v>
      </c>
      <c r="E130" s="20">
        <v>0</v>
      </c>
      <c r="F130" s="20">
        <v>3211</v>
      </c>
      <c r="G130" s="32"/>
      <c r="H130" s="40">
        <v>0</v>
      </c>
      <c r="I130" s="40">
        <v>1928</v>
      </c>
      <c r="J130" s="94" t="e">
        <f t="shared" si="19"/>
        <v>#DIV/0!</v>
      </c>
      <c r="K130" s="52">
        <v>0</v>
      </c>
      <c r="L130" s="52">
        <v>2393</v>
      </c>
      <c r="M130" s="94" t="e">
        <f t="shared" si="16"/>
        <v>#DIV/0!</v>
      </c>
      <c r="N130" s="64">
        <v>0</v>
      </c>
      <c r="O130" s="64">
        <v>35</v>
      </c>
      <c r="P130" s="94"/>
    </row>
    <row r="131" spans="1:16" ht="72">
      <c r="A131" s="97"/>
      <c r="B131" s="72"/>
      <c r="C131" s="98">
        <v>2320</v>
      </c>
      <c r="D131" s="107" t="s">
        <v>72</v>
      </c>
      <c r="E131" s="20">
        <v>177047</v>
      </c>
      <c r="F131" s="20">
        <v>182925</v>
      </c>
      <c r="G131" s="32">
        <f t="shared" si="17"/>
        <v>1.03</v>
      </c>
      <c r="H131" s="40">
        <v>195000</v>
      </c>
      <c r="I131" s="40">
        <v>85762</v>
      </c>
      <c r="J131" s="94">
        <f t="shared" si="19"/>
        <v>0.44</v>
      </c>
      <c r="K131" s="52">
        <v>195000</v>
      </c>
      <c r="L131" s="52">
        <v>213729</v>
      </c>
      <c r="M131" s="94">
        <f t="shared" si="16"/>
        <v>1.1</v>
      </c>
      <c r="N131" s="64">
        <v>218400</v>
      </c>
      <c r="O131" s="64">
        <v>144630</v>
      </c>
      <c r="P131" s="94">
        <f t="shared" si="18"/>
        <v>0.66</v>
      </c>
    </row>
    <row r="132" spans="1:16" s="2" customFormat="1" ht="24">
      <c r="A132" s="95"/>
      <c r="B132" s="96">
        <v>85218</v>
      </c>
      <c r="C132" s="95"/>
      <c r="D132" s="96" t="s">
        <v>64</v>
      </c>
      <c r="E132" s="19">
        <f>SUM(E133:E136)</f>
        <v>7400</v>
      </c>
      <c r="F132" s="19">
        <f>SUM(F133:F136)</f>
        <v>8714</v>
      </c>
      <c r="G132" s="32">
        <f t="shared" si="17"/>
        <v>1.18</v>
      </c>
      <c r="H132" s="39">
        <f>SUM(H133:H136)</f>
        <v>3000</v>
      </c>
      <c r="I132" s="39">
        <f>SUM(I133:I136)</f>
        <v>4073</v>
      </c>
      <c r="J132" s="94">
        <f t="shared" si="19"/>
        <v>1.36</v>
      </c>
      <c r="K132" s="51">
        <f>SUM(K133:K135)</f>
        <v>6683</v>
      </c>
      <c r="L132" s="51">
        <f>SUM(L133:L136)</f>
        <v>8855</v>
      </c>
      <c r="M132" s="94">
        <f t="shared" si="16"/>
        <v>1.33</v>
      </c>
      <c r="N132" s="63">
        <f>SUM(N133:N135)</f>
        <v>4850</v>
      </c>
      <c r="O132" s="63">
        <f>SUM(O133:O136)</f>
        <v>4575</v>
      </c>
      <c r="P132" s="94">
        <f t="shared" si="18"/>
        <v>0.94</v>
      </c>
    </row>
    <row r="133" spans="1:16" ht="36">
      <c r="A133" s="97"/>
      <c r="B133" s="72"/>
      <c r="C133" s="97">
        <v>2130</v>
      </c>
      <c r="D133" s="72" t="s">
        <v>38</v>
      </c>
      <c r="E133" s="20">
        <v>6000</v>
      </c>
      <c r="F133" s="20">
        <v>6000</v>
      </c>
      <c r="G133" s="32">
        <f t="shared" si="17"/>
        <v>1</v>
      </c>
      <c r="H133" s="40">
        <v>3000</v>
      </c>
      <c r="I133" s="40">
        <v>3000</v>
      </c>
      <c r="J133" s="94">
        <f t="shared" si="19"/>
        <v>1</v>
      </c>
      <c r="K133" s="52">
        <v>6000</v>
      </c>
      <c r="L133" s="52">
        <v>6000</v>
      </c>
      <c r="M133" s="94">
        <f t="shared" si="16"/>
        <v>1</v>
      </c>
      <c r="N133" s="64">
        <v>3000</v>
      </c>
      <c r="O133" s="64">
        <v>3000</v>
      </c>
      <c r="P133" s="94">
        <f t="shared" si="18"/>
        <v>1</v>
      </c>
    </row>
    <row r="134" spans="1:16" ht="12">
      <c r="A134" s="97"/>
      <c r="B134" s="72"/>
      <c r="C134" s="98" t="s">
        <v>50</v>
      </c>
      <c r="D134" s="72" t="s">
        <v>28</v>
      </c>
      <c r="E134" s="20">
        <v>700</v>
      </c>
      <c r="F134" s="20">
        <v>865</v>
      </c>
      <c r="G134" s="32">
        <f t="shared" si="17"/>
        <v>1.24</v>
      </c>
      <c r="H134" s="40">
        <v>0</v>
      </c>
      <c r="I134" s="40">
        <v>219</v>
      </c>
      <c r="J134" s="94" t="e">
        <f t="shared" si="19"/>
        <v>#DIV/0!</v>
      </c>
      <c r="K134" s="52">
        <v>683</v>
      </c>
      <c r="L134" s="52">
        <v>930</v>
      </c>
      <c r="M134" s="94">
        <f t="shared" si="16"/>
        <v>1.36</v>
      </c>
      <c r="N134" s="64">
        <v>350</v>
      </c>
      <c r="O134" s="64">
        <v>11</v>
      </c>
      <c r="P134" s="94">
        <f t="shared" si="18"/>
        <v>0.03</v>
      </c>
    </row>
    <row r="135" spans="1:16" ht="12">
      <c r="A135" s="97"/>
      <c r="B135" s="72"/>
      <c r="C135" s="98" t="s">
        <v>49</v>
      </c>
      <c r="D135" s="72" t="s">
        <v>25</v>
      </c>
      <c r="E135" s="20">
        <v>700</v>
      </c>
      <c r="F135" s="20">
        <v>1172</v>
      </c>
      <c r="G135" s="32">
        <f t="shared" si="17"/>
        <v>1.67</v>
      </c>
      <c r="H135" s="40">
        <v>0</v>
      </c>
      <c r="I135" s="40">
        <v>854</v>
      </c>
      <c r="J135" s="94" t="e">
        <f t="shared" si="19"/>
        <v>#DIV/0!</v>
      </c>
      <c r="K135" s="52">
        <v>0</v>
      </c>
      <c r="L135" s="52">
        <v>1925</v>
      </c>
      <c r="M135" s="94" t="e">
        <f t="shared" si="16"/>
        <v>#DIV/0!</v>
      </c>
      <c r="N135" s="64">
        <v>1500</v>
      </c>
      <c r="O135" s="64">
        <v>540</v>
      </c>
      <c r="P135" s="94">
        <f t="shared" si="18"/>
        <v>0.36</v>
      </c>
    </row>
    <row r="136" spans="1:16" ht="12">
      <c r="A136" s="97"/>
      <c r="B136" s="72"/>
      <c r="C136" s="29" t="s">
        <v>97</v>
      </c>
      <c r="D136" s="72" t="s">
        <v>106</v>
      </c>
      <c r="E136" s="20">
        <v>0</v>
      </c>
      <c r="F136" s="20">
        <v>677</v>
      </c>
      <c r="G136" s="32"/>
      <c r="H136" s="40"/>
      <c r="I136" s="40"/>
      <c r="J136" s="94"/>
      <c r="K136" s="52"/>
      <c r="L136" s="52"/>
      <c r="M136" s="94"/>
      <c r="N136" s="64">
        <v>0</v>
      </c>
      <c r="O136" s="64">
        <v>1024</v>
      </c>
      <c r="P136" s="94"/>
    </row>
    <row r="137" spans="1:16" s="5" customFormat="1" ht="36">
      <c r="A137" s="92">
        <v>853</v>
      </c>
      <c r="B137" s="93"/>
      <c r="C137" s="127"/>
      <c r="D137" s="93" t="s">
        <v>48</v>
      </c>
      <c r="E137" s="17" t="e">
        <f>E138+E140+#REF!+E146</f>
        <v>#REF!</v>
      </c>
      <c r="F137" s="17" t="e">
        <f>F138+F140+#REF!+F146</f>
        <v>#REF!</v>
      </c>
      <c r="G137" s="32" t="e">
        <f t="shared" si="17"/>
        <v>#REF!</v>
      </c>
      <c r="H137" s="38" t="e">
        <f>H138+H140+#REF!+H146</f>
        <v>#REF!</v>
      </c>
      <c r="I137" s="38" t="e">
        <f>I138+I140+#REF!+I146</f>
        <v>#REF!</v>
      </c>
      <c r="J137" s="94" t="e">
        <f aca="true" t="shared" si="20" ref="J137:J146">I137/H137</f>
        <v>#REF!</v>
      </c>
      <c r="K137" s="50" t="e">
        <f>K138+K140+#REF!+K146</f>
        <v>#REF!</v>
      </c>
      <c r="L137" s="50" t="e">
        <f>L138+L140+#REF!+L146</f>
        <v>#REF!</v>
      </c>
      <c r="M137" s="94" t="e">
        <f aca="true" t="shared" si="21" ref="M137:M146">L137/K137</f>
        <v>#REF!</v>
      </c>
      <c r="N137" s="62">
        <f>N138+N140+N146</f>
        <v>4246590</v>
      </c>
      <c r="O137" s="62">
        <f>O138+O140+O146</f>
        <v>1597854</v>
      </c>
      <c r="P137" s="94">
        <f aca="true" t="shared" si="22" ref="P137:P146">O137/N137</f>
        <v>0.38</v>
      </c>
    </row>
    <row r="138" spans="1:16" s="2" customFormat="1" ht="24">
      <c r="A138" s="95"/>
      <c r="B138" s="96">
        <v>85321</v>
      </c>
      <c r="C138" s="95"/>
      <c r="D138" s="96" t="s">
        <v>36</v>
      </c>
      <c r="E138" s="19">
        <f>SUM(E139:E139)</f>
        <v>83000</v>
      </c>
      <c r="F138" s="19">
        <f>SUM(F139:F139)</f>
        <v>83000</v>
      </c>
      <c r="G138" s="32">
        <f t="shared" si="17"/>
        <v>1</v>
      </c>
      <c r="H138" s="39">
        <f>SUM(H139:H139)</f>
        <v>109000</v>
      </c>
      <c r="I138" s="39">
        <f>SUM(I139:I139)</f>
        <v>55507</v>
      </c>
      <c r="J138" s="94">
        <f t="shared" si="20"/>
        <v>0.51</v>
      </c>
      <c r="K138" s="51">
        <f>SUM(K139:K139)</f>
        <v>138000</v>
      </c>
      <c r="L138" s="51">
        <f>SUM(L139:L139)</f>
        <v>138000</v>
      </c>
      <c r="M138" s="94">
        <f t="shared" si="21"/>
        <v>1</v>
      </c>
      <c r="N138" s="63">
        <f>SUM(N139:N139)</f>
        <v>116000</v>
      </c>
      <c r="O138" s="63">
        <f>SUM(O139:O139)</f>
        <v>58857</v>
      </c>
      <c r="P138" s="94">
        <f t="shared" si="22"/>
        <v>0.51</v>
      </c>
    </row>
    <row r="139" spans="1:16" ht="72">
      <c r="A139" s="97"/>
      <c r="B139" s="72"/>
      <c r="C139" s="97">
        <v>2110</v>
      </c>
      <c r="D139" s="72" t="s">
        <v>44</v>
      </c>
      <c r="E139" s="20">
        <v>83000</v>
      </c>
      <c r="F139" s="20">
        <v>83000</v>
      </c>
      <c r="G139" s="32">
        <f t="shared" si="17"/>
        <v>1</v>
      </c>
      <c r="H139" s="40">
        <v>109000</v>
      </c>
      <c r="I139" s="40">
        <v>55507</v>
      </c>
      <c r="J139" s="94">
        <f t="shared" si="20"/>
        <v>0.51</v>
      </c>
      <c r="K139" s="52">
        <v>138000</v>
      </c>
      <c r="L139" s="52">
        <v>138000</v>
      </c>
      <c r="M139" s="94">
        <f t="shared" si="21"/>
        <v>1</v>
      </c>
      <c r="N139" s="64">
        <v>116000</v>
      </c>
      <c r="O139" s="64">
        <v>58857</v>
      </c>
      <c r="P139" s="94">
        <f t="shared" si="22"/>
        <v>0.51</v>
      </c>
    </row>
    <row r="140" spans="1:16" s="2" customFormat="1" ht="12">
      <c r="A140" s="95"/>
      <c r="B140" s="128">
        <v>85333</v>
      </c>
      <c r="C140" s="95"/>
      <c r="D140" s="96" t="s">
        <v>60</v>
      </c>
      <c r="E140" s="19">
        <f>SUM(E141:E145)</f>
        <v>365691</v>
      </c>
      <c r="F140" s="19">
        <f>SUM(F141:F145)</f>
        <v>364059</v>
      </c>
      <c r="G140" s="32">
        <f t="shared" si="17"/>
        <v>1</v>
      </c>
      <c r="H140" s="39">
        <f>SUM(H141:H145)</f>
        <v>0</v>
      </c>
      <c r="I140" s="39">
        <f>SUM(I141:I145)</f>
        <v>0</v>
      </c>
      <c r="J140" s="94" t="e">
        <f t="shared" si="20"/>
        <v>#DIV/0!</v>
      </c>
      <c r="K140" s="51">
        <f>SUM(K141:K145)</f>
        <v>805134</v>
      </c>
      <c r="L140" s="51">
        <f>SUM(L141:L145)</f>
        <v>794977</v>
      </c>
      <c r="M140" s="94">
        <f t="shared" si="21"/>
        <v>0.99</v>
      </c>
      <c r="N140" s="63">
        <f>SUM(N141:N145)</f>
        <v>877017</v>
      </c>
      <c r="O140" s="63">
        <f>SUM(O141:O145)</f>
        <v>475800</v>
      </c>
      <c r="P140" s="94">
        <f t="shared" si="22"/>
        <v>0.54</v>
      </c>
    </row>
    <row r="141" spans="1:16" ht="96">
      <c r="A141" s="97"/>
      <c r="B141" s="72"/>
      <c r="C141" s="97" t="s">
        <v>47</v>
      </c>
      <c r="D141" s="72" t="s">
        <v>45</v>
      </c>
      <c r="E141" s="20">
        <v>11000</v>
      </c>
      <c r="F141" s="20">
        <v>9020</v>
      </c>
      <c r="G141" s="32">
        <f t="shared" si="17"/>
        <v>0.82</v>
      </c>
      <c r="H141" s="40"/>
      <c r="I141" s="40"/>
      <c r="J141" s="94" t="e">
        <f t="shared" si="20"/>
        <v>#DIV/0!</v>
      </c>
      <c r="K141" s="52">
        <v>14250</v>
      </c>
      <c r="L141" s="52">
        <v>8426</v>
      </c>
      <c r="M141" s="94">
        <f t="shared" si="21"/>
        <v>0.59</v>
      </c>
      <c r="N141" s="64">
        <v>9000</v>
      </c>
      <c r="O141" s="64">
        <v>7644</v>
      </c>
      <c r="P141" s="94">
        <f t="shared" si="22"/>
        <v>0.85</v>
      </c>
    </row>
    <row r="142" spans="1:16" ht="12">
      <c r="A142" s="97"/>
      <c r="B142" s="72"/>
      <c r="C142" s="97" t="s">
        <v>50</v>
      </c>
      <c r="D142" s="72" t="s">
        <v>28</v>
      </c>
      <c r="E142" s="20">
        <v>1500</v>
      </c>
      <c r="F142" s="20">
        <v>1766</v>
      </c>
      <c r="G142" s="32">
        <f t="shared" si="17"/>
        <v>1.18</v>
      </c>
      <c r="H142" s="40"/>
      <c r="I142" s="40"/>
      <c r="J142" s="94" t="e">
        <f t="shared" si="20"/>
        <v>#DIV/0!</v>
      </c>
      <c r="K142" s="52">
        <v>0</v>
      </c>
      <c r="L142" s="52">
        <v>739</v>
      </c>
      <c r="M142" s="94" t="e">
        <f t="shared" si="21"/>
        <v>#DIV/0!</v>
      </c>
      <c r="N142" s="64">
        <v>1000</v>
      </c>
      <c r="O142" s="64">
        <v>198</v>
      </c>
      <c r="P142" s="94">
        <f t="shared" si="22"/>
        <v>0.2</v>
      </c>
    </row>
    <row r="143" spans="1:16" ht="12">
      <c r="A143" s="97"/>
      <c r="B143" s="72"/>
      <c r="C143" s="98" t="s">
        <v>49</v>
      </c>
      <c r="D143" s="72" t="s">
        <v>25</v>
      </c>
      <c r="E143" s="20">
        <v>1000</v>
      </c>
      <c r="F143" s="20">
        <v>1073</v>
      </c>
      <c r="G143" s="32">
        <f t="shared" si="17"/>
        <v>1.07</v>
      </c>
      <c r="H143" s="40"/>
      <c r="I143" s="40"/>
      <c r="J143" s="94" t="e">
        <f t="shared" si="20"/>
        <v>#DIV/0!</v>
      </c>
      <c r="K143" s="52">
        <v>0</v>
      </c>
      <c r="L143" s="52">
        <v>2449</v>
      </c>
      <c r="M143" s="94" t="e">
        <f t="shared" si="21"/>
        <v>#DIV/0!</v>
      </c>
      <c r="N143" s="64">
        <v>1500</v>
      </c>
      <c r="O143" s="64">
        <v>1339</v>
      </c>
      <c r="P143" s="94">
        <f t="shared" si="22"/>
        <v>0.89</v>
      </c>
    </row>
    <row r="144" spans="1:16" ht="36">
      <c r="A144" s="97"/>
      <c r="B144" s="72"/>
      <c r="C144" s="98">
        <v>2008</v>
      </c>
      <c r="D144" s="72" t="s">
        <v>135</v>
      </c>
      <c r="E144" s="20"/>
      <c r="F144" s="20"/>
      <c r="G144" s="32"/>
      <c r="H144" s="40"/>
      <c r="I144" s="40"/>
      <c r="J144" s="94"/>
      <c r="K144" s="52">
        <v>153184</v>
      </c>
      <c r="L144" s="52">
        <v>145663</v>
      </c>
      <c r="M144" s="94">
        <f t="shared" si="21"/>
        <v>0.95</v>
      </c>
      <c r="N144" s="64">
        <v>124917</v>
      </c>
      <c r="O144" s="64">
        <v>96319</v>
      </c>
      <c r="P144" s="94">
        <f t="shared" si="22"/>
        <v>0.77</v>
      </c>
    </row>
    <row r="145" spans="1:16" ht="84">
      <c r="A145" s="97"/>
      <c r="B145" s="72"/>
      <c r="C145" s="98">
        <v>2690</v>
      </c>
      <c r="D145" s="72" t="s">
        <v>85</v>
      </c>
      <c r="E145" s="20">
        <v>352191</v>
      </c>
      <c r="F145" s="20">
        <v>352200</v>
      </c>
      <c r="G145" s="32">
        <f t="shared" si="17"/>
        <v>1</v>
      </c>
      <c r="H145" s="40"/>
      <c r="I145" s="40"/>
      <c r="J145" s="94" t="e">
        <f t="shared" si="20"/>
        <v>#DIV/0!</v>
      </c>
      <c r="K145" s="52">
        <v>637700</v>
      </c>
      <c r="L145" s="52">
        <v>637700</v>
      </c>
      <c r="M145" s="94">
        <f t="shared" si="21"/>
        <v>1</v>
      </c>
      <c r="N145" s="64">
        <v>740600</v>
      </c>
      <c r="O145" s="64">
        <v>370300</v>
      </c>
      <c r="P145" s="94">
        <f t="shared" si="22"/>
        <v>0.5</v>
      </c>
    </row>
    <row r="146" spans="1:16" s="15" customFormat="1" ht="12">
      <c r="A146" s="116"/>
      <c r="B146" s="117">
        <v>85395</v>
      </c>
      <c r="C146" s="116"/>
      <c r="D146" s="117" t="s">
        <v>79</v>
      </c>
      <c r="E146" s="19">
        <f>SUM(E147:E152)</f>
        <v>0</v>
      </c>
      <c r="F146" s="19">
        <f>SUM(F147:F152)</f>
        <v>3186</v>
      </c>
      <c r="G146" s="32" t="e">
        <f t="shared" si="17"/>
        <v>#DIV/0!</v>
      </c>
      <c r="H146" s="39">
        <f>SUM(H147:H152)</f>
        <v>1011134</v>
      </c>
      <c r="I146" s="39">
        <f>SUM(I147:I152)</f>
        <v>195</v>
      </c>
      <c r="J146" s="94">
        <f t="shared" si="20"/>
        <v>0</v>
      </c>
      <c r="K146" s="51">
        <f>SUM(K147:K152)</f>
        <v>1010956</v>
      </c>
      <c r="L146" s="51">
        <f>SUM(L147:L152)</f>
        <v>919815</v>
      </c>
      <c r="M146" s="94">
        <f t="shared" si="21"/>
        <v>0.91</v>
      </c>
      <c r="N146" s="63">
        <f>SUM(N147:N152)</f>
        <v>3253573</v>
      </c>
      <c r="O146" s="63">
        <f>SUM(O147:O152)</f>
        <v>1063197</v>
      </c>
      <c r="P146" s="94">
        <f t="shared" si="22"/>
        <v>0.33</v>
      </c>
    </row>
    <row r="147" spans="1:16" ht="12">
      <c r="A147" s="97"/>
      <c r="B147" s="72"/>
      <c r="C147" s="114" t="s">
        <v>96</v>
      </c>
      <c r="D147" s="72" t="s">
        <v>25</v>
      </c>
      <c r="E147" s="20">
        <v>0</v>
      </c>
      <c r="F147" s="20">
        <v>3186</v>
      </c>
      <c r="G147" s="32"/>
      <c r="H147" s="40">
        <v>0</v>
      </c>
      <c r="I147" s="40">
        <v>195</v>
      </c>
      <c r="J147" s="94"/>
      <c r="K147" s="52">
        <v>0</v>
      </c>
      <c r="L147" s="52">
        <v>1727</v>
      </c>
      <c r="M147" s="94"/>
      <c r="N147" s="64">
        <v>0</v>
      </c>
      <c r="O147" s="64">
        <v>1170</v>
      </c>
      <c r="P147" s="94"/>
    </row>
    <row r="148" spans="1:16" ht="36">
      <c r="A148" s="97"/>
      <c r="B148" s="72"/>
      <c r="C148" s="114" t="s">
        <v>125</v>
      </c>
      <c r="D148" s="72" t="s">
        <v>135</v>
      </c>
      <c r="E148" s="20"/>
      <c r="F148" s="20"/>
      <c r="G148" s="32"/>
      <c r="H148" s="40">
        <v>861955</v>
      </c>
      <c r="I148" s="40">
        <v>0</v>
      </c>
      <c r="J148" s="94"/>
      <c r="K148" s="52">
        <v>856912</v>
      </c>
      <c r="L148" s="52">
        <v>766242</v>
      </c>
      <c r="M148" s="94"/>
      <c r="N148" s="64">
        <v>2843700</v>
      </c>
      <c r="O148" s="64">
        <v>776828</v>
      </c>
      <c r="P148" s="94"/>
    </row>
    <row r="149" spans="1:16" ht="36">
      <c r="A149" s="97"/>
      <c r="B149" s="72"/>
      <c r="C149" s="114" t="s">
        <v>126</v>
      </c>
      <c r="D149" s="72" t="s">
        <v>135</v>
      </c>
      <c r="E149" s="20"/>
      <c r="F149" s="20"/>
      <c r="G149" s="32"/>
      <c r="H149" s="40">
        <v>29708</v>
      </c>
      <c r="I149" s="40">
        <v>0</v>
      </c>
      <c r="J149" s="94"/>
      <c r="K149" s="52">
        <v>29530</v>
      </c>
      <c r="L149" s="52">
        <v>27332</v>
      </c>
      <c r="M149" s="94"/>
      <c r="N149" s="64">
        <v>168798</v>
      </c>
      <c r="O149" s="64">
        <v>51553</v>
      </c>
      <c r="P149" s="94"/>
    </row>
    <row r="150" spans="1:16" ht="48">
      <c r="A150" s="97"/>
      <c r="B150" s="72"/>
      <c r="C150" s="114" t="s">
        <v>127</v>
      </c>
      <c r="D150" s="72" t="s">
        <v>147</v>
      </c>
      <c r="E150" s="20"/>
      <c r="F150" s="20"/>
      <c r="G150" s="32"/>
      <c r="H150" s="40">
        <v>119471</v>
      </c>
      <c r="I150" s="40">
        <v>0</v>
      </c>
      <c r="J150" s="94"/>
      <c r="K150" s="52">
        <v>119471</v>
      </c>
      <c r="L150" s="52">
        <v>119471</v>
      </c>
      <c r="M150" s="94"/>
      <c r="N150" s="64">
        <v>135571</v>
      </c>
      <c r="O150" s="64">
        <v>128374</v>
      </c>
      <c r="P150" s="94"/>
    </row>
    <row r="151" spans="1:16" ht="12">
      <c r="A151" s="97"/>
      <c r="B151" s="72"/>
      <c r="C151" s="114" t="s">
        <v>128</v>
      </c>
      <c r="D151" s="72" t="s">
        <v>136</v>
      </c>
      <c r="E151" s="20"/>
      <c r="F151" s="20"/>
      <c r="G151" s="32"/>
      <c r="H151" s="40"/>
      <c r="I151" s="40"/>
      <c r="J151" s="94"/>
      <c r="K151" s="52">
        <v>5043</v>
      </c>
      <c r="L151" s="52">
        <v>5043</v>
      </c>
      <c r="M151" s="94"/>
      <c r="N151" s="64">
        <v>6120</v>
      </c>
      <c r="O151" s="64">
        <v>6120</v>
      </c>
      <c r="P151" s="94"/>
    </row>
    <row r="152" spans="1:16" ht="48">
      <c r="A152" s="97"/>
      <c r="B152" s="72"/>
      <c r="C152" s="114" t="s">
        <v>137</v>
      </c>
      <c r="D152" s="72" t="s">
        <v>138</v>
      </c>
      <c r="E152" s="20"/>
      <c r="F152" s="20"/>
      <c r="G152" s="32"/>
      <c r="H152" s="40"/>
      <c r="I152" s="40"/>
      <c r="J152" s="94"/>
      <c r="K152" s="52"/>
      <c r="L152" s="52"/>
      <c r="M152" s="94"/>
      <c r="N152" s="64">
        <v>99384</v>
      </c>
      <c r="O152" s="64">
        <v>99152</v>
      </c>
      <c r="P152" s="94"/>
    </row>
    <row r="153" spans="1:16" s="5" customFormat="1" ht="24">
      <c r="A153" s="92">
        <v>854</v>
      </c>
      <c r="B153" s="93"/>
      <c r="C153" s="92"/>
      <c r="D153" s="93" t="s">
        <v>21</v>
      </c>
      <c r="E153" s="17" t="e">
        <f>E157+E160+#REF!+E154</f>
        <v>#REF!</v>
      </c>
      <c r="F153" s="17" t="e">
        <f>F157+F160+#REF!+F154</f>
        <v>#REF!</v>
      </c>
      <c r="G153" s="32" t="e">
        <f t="shared" si="17"/>
        <v>#REF!</v>
      </c>
      <c r="H153" s="38" t="e">
        <f>H157+H160+#REF!+H154</f>
        <v>#REF!</v>
      </c>
      <c r="I153" s="38" t="e">
        <f>I157+I160+#REF!+I154</f>
        <v>#REF!</v>
      </c>
      <c r="J153" s="94" t="e">
        <f>I153/H153</f>
        <v>#REF!</v>
      </c>
      <c r="K153" s="50" t="e">
        <f>K157+K160+#REF!+K154</f>
        <v>#REF!</v>
      </c>
      <c r="L153" s="50" t="e">
        <f>L157+L160+#REF!+L154</f>
        <v>#REF!</v>
      </c>
      <c r="M153" s="94" t="e">
        <f>L153/K153</f>
        <v>#REF!</v>
      </c>
      <c r="N153" s="62">
        <f>N157+N160+N154</f>
        <v>18000</v>
      </c>
      <c r="O153" s="62">
        <f>O157+O160+O154</f>
        <v>14966</v>
      </c>
      <c r="P153" s="94">
        <f>O153/N153</f>
        <v>0.83</v>
      </c>
    </row>
    <row r="154" spans="1:16" s="2" customFormat="1" ht="36">
      <c r="A154" s="95"/>
      <c r="B154" s="96">
        <v>85406</v>
      </c>
      <c r="C154" s="95"/>
      <c r="D154" s="104" t="s">
        <v>92</v>
      </c>
      <c r="E154" s="19">
        <f>SUM(E155:E156)</f>
        <v>0</v>
      </c>
      <c r="F154" s="19">
        <f>SUM(F155:F156)</f>
        <v>88</v>
      </c>
      <c r="G154" s="32" t="e">
        <f t="shared" si="17"/>
        <v>#DIV/0!</v>
      </c>
      <c r="H154" s="39">
        <f>SUM(H155:H156)</f>
        <v>0</v>
      </c>
      <c r="I154" s="39">
        <f>SUM(I155:I156)</f>
        <v>96</v>
      </c>
      <c r="J154" s="94" t="e">
        <f>I154/H154</f>
        <v>#DIV/0!</v>
      </c>
      <c r="K154" s="51">
        <f>SUM(K155:K156)</f>
        <v>0</v>
      </c>
      <c r="L154" s="51">
        <f>SUM(L155:L156)</f>
        <v>96</v>
      </c>
      <c r="M154" s="94" t="e">
        <f>L154/K154</f>
        <v>#DIV/0!</v>
      </c>
      <c r="N154" s="63">
        <f>SUM(N155:N156)</f>
        <v>0</v>
      </c>
      <c r="O154" s="63">
        <f>SUM(O155:O156)</f>
        <v>1238</v>
      </c>
      <c r="P154" s="94"/>
    </row>
    <row r="155" spans="1:16" ht="12">
      <c r="A155" s="97"/>
      <c r="B155" s="72"/>
      <c r="C155" s="114" t="s">
        <v>95</v>
      </c>
      <c r="D155" s="107" t="s">
        <v>28</v>
      </c>
      <c r="E155" s="20">
        <v>0</v>
      </c>
      <c r="F155" s="20">
        <v>88</v>
      </c>
      <c r="G155" s="32"/>
      <c r="H155" s="40">
        <v>0</v>
      </c>
      <c r="I155" s="40">
        <v>96</v>
      </c>
      <c r="J155" s="94"/>
      <c r="K155" s="52">
        <v>0</v>
      </c>
      <c r="L155" s="52">
        <v>96</v>
      </c>
      <c r="M155" s="94"/>
      <c r="N155" s="64">
        <v>0</v>
      </c>
      <c r="O155" s="64">
        <v>93</v>
      </c>
      <c r="P155" s="94"/>
    </row>
    <row r="156" spans="1:16" ht="12">
      <c r="A156" s="97"/>
      <c r="B156" s="72"/>
      <c r="C156" s="114" t="s">
        <v>49</v>
      </c>
      <c r="D156" s="107" t="s">
        <v>25</v>
      </c>
      <c r="E156" s="20"/>
      <c r="F156" s="20"/>
      <c r="G156" s="32"/>
      <c r="H156" s="40"/>
      <c r="I156" s="40"/>
      <c r="J156" s="94"/>
      <c r="K156" s="52"/>
      <c r="L156" s="52"/>
      <c r="M156" s="94"/>
      <c r="N156" s="64">
        <v>0</v>
      </c>
      <c r="O156" s="64">
        <v>1145</v>
      </c>
      <c r="P156" s="94"/>
    </row>
    <row r="157" spans="1:16" s="2" customFormat="1" ht="12">
      <c r="A157" s="95"/>
      <c r="B157" s="96">
        <v>85410</v>
      </c>
      <c r="C157" s="95"/>
      <c r="D157" s="96" t="s">
        <v>22</v>
      </c>
      <c r="E157" s="19">
        <f>SUM(E158:E159)</f>
        <v>9000</v>
      </c>
      <c r="F157" s="19">
        <f>SUM(F158:F159)</f>
        <v>11642</v>
      </c>
      <c r="G157" s="32">
        <f t="shared" si="17"/>
        <v>1.29</v>
      </c>
      <c r="H157" s="39">
        <f>SUM(H158:H159)</f>
        <v>12000</v>
      </c>
      <c r="I157" s="39">
        <f>SUM(I158:I159)</f>
        <v>18596</v>
      </c>
      <c r="J157" s="94">
        <f aca="true" t="shared" si="23" ref="J157:J162">I157/H157</f>
        <v>1.55</v>
      </c>
      <c r="K157" s="51">
        <f>SUM(K158:K159)</f>
        <v>12000</v>
      </c>
      <c r="L157" s="51">
        <f>SUM(L158:L159)</f>
        <v>24085</v>
      </c>
      <c r="M157" s="94">
        <f aca="true" t="shared" si="24" ref="M157:M162">L157/K157</f>
        <v>2.01</v>
      </c>
      <c r="N157" s="63">
        <f>SUM(N158:N159)</f>
        <v>9000</v>
      </c>
      <c r="O157" s="63">
        <f>SUM(O158:O159)</f>
        <v>4728</v>
      </c>
      <c r="P157" s="94">
        <f aca="true" t="shared" si="25" ref="P157:P162">O157/N157</f>
        <v>0.53</v>
      </c>
    </row>
    <row r="158" spans="1:16" ht="12">
      <c r="A158" s="97"/>
      <c r="B158" s="72"/>
      <c r="C158" s="97" t="s">
        <v>50</v>
      </c>
      <c r="D158" s="72" t="s">
        <v>28</v>
      </c>
      <c r="E158" s="20">
        <v>6000</v>
      </c>
      <c r="F158" s="20">
        <v>8241</v>
      </c>
      <c r="G158" s="32">
        <f t="shared" si="17"/>
        <v>1.37</v>
      </c>
      <c r="H158" s="40">
        <v>0</v>
      </c>
      <c r="I158" s="40">
        <v>4502</v>
      </c>
      <c r="J158" s="94" t="e">
        <f t="shared" si="23"/>
        <v>#DIV/0!</v>
      </c>
      <c r="K158" s="52">
        <v>0</v>
      </c>
      <c r="L158" s="52">
        <v>8278</v>
      </c>
      <c r="M158" s="94" t="e">
        <f t="shared" si="24"/>
        <v>#DIV/0!</v>
      </c>
      <c r="N158" s="64">
        <v>6000</v>
      </c>
      <c r="O158" s="64">
        <v>3484</v>
      </c>
      <c r="P158" s="94">
        <f t="shared" si="25"/>
        <v>0.58</v>
      </c>
    </row>
    <row r="159" spans="1:16" ht="96">
      <c r="A159" s="97"/>
      <c r="B159" s="72"/>
      <c r="C159" s="97" t="s">
        <v>47</v>
      </c>
      <c r="D159" s="72" t="s">
        <v>45</v>
      </c>
      <c r="E159" s="20">
        <v>3000</v>
      </c>
      <c r="F159" s="20">
        <v>3401</v>
      </c>
      <c r="G159" s="32">
        <f t="shared" si="17"/>
        <v>1.13</v>
      </c>
      <c r="H159" s="40">
        <v>12000</v>
      </c>
      <c r="I159" s="40">
        <v>14094</v>
      </c>
      <c r="J159" s="94">
        <f t="shared" si="23"/>
        <v>1.17</v>
      </c>
      <c r="K159" s="52">
        <v>12000</v>
      </c>
      <c r="L159" s="52">
        <v>15807</v>
      </c>
      <c r="M159" s="94">
        <f t="shared" si="24"/>
        <v>1.32</v>
      </c>
      <c r="N159" s="64">
        <v>3000</v>
      </c>
      <c r="O159" s="64">
        <v>1244</v>
      </c>
      <c r="P159" s="94">
        <f t="shared" si="25"/>
        <v>0.41</v>
      </c>
    </row>
    <row r="160" spans="1:16" s="2" customFormat="1" ht="12">
      <c r="A160" s="95"/>
      <c r="B160" s="96">
        <v>85415</v>
      </c>
      <c r="C160" s="95"/>
      <c r="D160" s="96" t="s">
        <v>61</v>
      </c>
      <c r="E160" s="19">
        <f>SUM(E161:E161)</f>
        <v>15000</v>
      </c>
      <c r="F160" s="19">
        <f>SUM(F161:F161)</f>
        <v>15000</v>
      </c>
      <c r="G160" s="32">
        <f t="shared" si="17"/>
        <v>1</v>
      </c>
      <c r="H160" s="39">
        <f>SUM(H161:H161)</f>
        <v>9000</v>
      </c>
      <c r="I160" s="39">
        <f>SUM(I161:I161)</f>
        <v>9000</v>
      </c>
      <c r="J160" s="94">
        <f t="shared" si="23"/>
        <v>1</v>
      </c>
      <c r="K160" s="51">
        <f>SUM(K161:K161)</f>
        <v>15000</v>
      </c>
      <c r="L160" s="51">
        <f>SUM(L161:L161)</f>
        <v>15000</v>
      </c>
      <c r="M160" s="94">
        <f t="shared" si="24"/>
        <v>1</v>
      </c>
      <c r="N160" s="63">
        <f>SUM(N161:N161)</f>
        <v>9000</v>
      </c>
      <c r="O160" s="63">
        <f>SUM(O161:O161)</f>
        <v>9000</v>
      </c>
      <c r="P160" s="94">
        <f t="shared" si="25"/>
        <v>1</v>
      </c>
    </row>
    <row r="161" spans="1:16" s="2" customFormat="1" ht="60">
      <c r="A161" s="95"/>
      <c r="B161" s="96"/>
      <c r="C161" s="119">
        <v>2330</v>
      </c>
      <c r="D161" s="72" t="s">
        <v>62</v>
      </c>
      <c r="E161" s="20">
        <v>15000</v>
      </c>
      <c r="F161" s="20">
        <v>15000</v>
      </c>
      <c r="G161" s="32">
        <f t="shared" si="17"/>
        <v>1</v>
      </c>
      <c r="H161" s="40">
        <v>9000</v>
      </c>
      <c r="I161" s="40">
        <v>9000</v>
      </c>
      <c r="J161" s="94">
        <f t="shared" si="23"/>
        <v>1</v>
      </c>
      <c r="K161" s="52">
        <v>15000</v>
      </c>
      <c r="L161" s="52">
        <v>15000</v>
      </c>
      <c r="M161" s="94">
        <f t="shared" si="24"/>
        <v>1</v>
      </c>
      <c r="N161" s="64">
        <v>9000</v>
      </c>
      <c r="O161" s="64">
        <v>9000</v>
      </c>
      <c r="P161" s="94">
        <f t="shared" si="25"/>
        <v>1</v>
      </c>
    </row>
    <row r="162" spans="1:16" s="5" customFormat="1" ht="21" customHeight="1">
      <c r="A162" s="92"/>
      <c r="B162" s="93"/>
      <c r="C162" s="92"/>
      <c r="D162" s="93" t="s">
        <v>150</v>
      </c>
      <c r="E162" s="17" t="e">
        <f>E8+E14+E27+E37+E47+E70+E102+E108+E84+E153+E66+E137+#REF!+E17+E63+#REF!</f>
        <v>#REF!</v>
      </c>
      <c r="F162" s="17" t="e">
        <f>F8+F14+F27+F37+F47+F70+F102+F108+F84+F153+F66+F137+#REF!+F17+F63+#REF!</f>
        <v>#REF!</v>
      </c>
      <c r="G162" s="32" t="e">
        <f t="shared" si="17"/>
        <v>#REF!</v>
      </c>
      <c r="H162" s="38" t="e">
        <f>H8+H14+H27+H37+H47+H70+H102+H108+H84+H153+H66+H137+#REF!+H17+H63+#REF!</f>
        <v>#REF!</v>
      </c>
      <c r="I162" s="38" t="e">
        <f>I8+I14+I27+I37+I47+I70+I102+I108+I84+I153+I66+I137+#REF!+I17+I63+#REF!</f>
        <v>#REF!</v>
      </c>
      <c r="J162" s="94" t="e">
        <f t="shared" si="23"/>
        <v>#REF!</v>
      </c>
      <c r="K162" s="50" t="e">
        <f>K8+K14+K27+K37+K47+K70+K102+K108+K84+K153+K66+K137+#REF!+K17+K63+#REF!</f>
        <v>#REF!</v>
      </c>
      <c r="L162" s="50" t="e">
        <f>L8+L14+L27+L37+L47+L70+L102+L108+L84+L153+L66+L137+#REF!+L17+L63+#REF!</f>
        <v>#REF!</v>
      </c>
      <c r="M162" s="94" t="e">
        <f t="shared" si="24"/>
        <v>#REF!</v>
      </c>
      <c r="N162" s="62">
        <f>N8+N14+N27+N37+N47+N70+N102+N108+N84+N153+N66+N137+N17+N63</f>
        <v>62155910</v>
      </c>
      <c r="O162" s="62">
        <f>O8+O14+O27+O37+O47+O70+O102+O108+O84+O153+O66+O137+O17+O63</f>
        <v>28735652</v>
      </c>
      <c r="P162" s="94">
        <f t="shared" si="25"/>
        <v>0.46</v>
      </c>
    </row>
    <row r="163" spans="5:14" ht="12.75">
      <c r="E163" s="24"/>
      <c r="H163" s="24"/>
      <c r="K163" s="24"/>
      <c r="N163" s="24"/>
    </row>
    <row r="172" spans="5:15" ht="12.75">
      <c r="E172" s="1" t="s">
        <v>66</v>
      </c>
      <c r="F172" s="24" t="s">
        <v>66</v>
      </c>
      <c r="H172" s="1" t="s">
        <v>66</v>
      </c>
      <c r="I172" s="24" t="s">
        <v>66</v>
      </c>
      <c r="K172" s="1" t="s">
        <v>66</v>
      </c>
      <c r="L172" s="24" t="s">
        <v>66</v>
      </c>
      <c r="N172" s="1" t="s">
        <v>66</v>
      </c>
      <c r="O172" s="24" t="s">
        <v>66</v>
      </c>
    </row>
  </sheetData>
  <sheetProtection/>
  <mergeCells count="3">
    <mergeCell ref="E5:G5"/>
    <mergeCell ref="N5:P5"/>
    <mergeCell ref="H5:M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2009-07-31T09:49:37Z</cp:lastPrinted>
  <dcterms:created xsi:type="dcterms:W3CDTF">2000-10-24T20:52:35Z</dcterms:created>
  <dcterms:modified xsi:type="dcterms:W3CDTF">2009-08-13T09:51:27Z</dcterms:modified>
  <cp:category/>
  <cp:version/>
  <cp:contentType/>
  <cp:contentStatus/>
</cp:coreProperties>
</file>