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<sst xmlns="http://schemas.openxmlformats.org/spreadsheetml/2006/main" count="351" uniqueCount="180">
  <si>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</si>
  <si>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</si>
  <si>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</si>
  <si>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</si>
  <si>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</si>
  <si>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</si>
  <si>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</si>
  <si>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</si>
  <si>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</si>
  <si>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</si>
  <si>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</si>
  <si>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</si>
  <si>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</si>
  <si>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</si>
  <si>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</si>
  <si>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</si>
  <si>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</si>
  <si>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</si>
  <si>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</si>
  <si>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</si>
  <si>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</si>
  <si>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</si>
  <si>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</si>
  <si>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</si>
  <si>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</si>
  <si>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</si>
  <si>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</si>
  <si>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</si>
  <si>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</si>
  <si>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</si>
  <si>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</si>
  <si>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</si>
  <si>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</si>
  <si>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</si>
  <si>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</si>
  <si>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</si>
  <si>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</si>
  <si>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</si>
  <si>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</si>
  <si>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</si>
  <si>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</si>
  <si>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</si>
  <si>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</si>
  <si>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</si>
  <si>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</si>
  <si>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</si>
  <si>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</si>
  <si>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</si>
  <si>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</si>
  <si>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</si>
  <si>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</si>
  <si>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</si>
  <si>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</si>
  <si>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</si>
  <si>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</si>
  <si>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</si>
  <si>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</si>
  <si>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</si>
  <si>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</si>
  <si>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</si>
  <si>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</si>
  <si>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</si>
  <si>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</si>
  <si>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</si>
  <si>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</si>
  <si>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</si>
  <si>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</si>
  <si>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</si>
  <si>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</si>
  <si>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</si>
  <si>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</si>
  <si>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</si>
  <si>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</si>
  <si>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</si>
  <si>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</si>
  <si>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</si>
  <si>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</si>
  <si>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</si>
  <si>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</si>
  <si>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</si>
  <si>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</si>
  <si>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</si>
  <si>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</si>
  <si>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</si>
  <si>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</si>
  <si>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</si>
  <si>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</si>
  <si>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</si>
  <si>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</si>
  <si>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</si>
  <si>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</si>
  <si>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</si>
  <si>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</si>
  <si>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</si>
  <si>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</si>
  <si>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</si>
  <si>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</si>
  <si>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</si>
  <si>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</si>
  <si>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</si>
  <si>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</si>
  <si>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</si>
  <si>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</si>
  <si>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</si>
  <si>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</si>
  <si>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</si>
  <si>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</si>
  <si>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</si>
  <si>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</si>
  <si>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</si>
  <si>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</si>
  <si>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</si>
  <si>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</si>
  <si>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</si>
  <si>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</si>
  <si>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</si>
  <si>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</si>
  <si>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</si>
  <si>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</si>
  <si>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</si>
  <si>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</si>
  <si>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</si>
  <si>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</si>
  <si>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</si>
  <si>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</si>
  <si>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</si>
  <si>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</si>
  <si>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</si>
  <si>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</si>
  <si>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</si>
  <si>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</si>
  <si>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</si>
  <si>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</si>
  <si>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</si>
  <si>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</si>
  <si>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</si>
  <si>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</si>
  <si>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</si>
  <si>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.2008</t>
  </si>
  <si>
    <t>.2009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</si>
  <si>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</si>
  <si>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</si>
  <si>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</si>
  <si>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</si>
  <si>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</si>
  <si>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</si>
  <si>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</si>
  <si>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</si>
  <si>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</si>
  <si>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Dotacje  rozwojowe</t>
  </si>
  <si>
    <t>2310</t>
  </si>
  <si>
    <t>Dotacje celowe otrzymane  z  gminy na zadania bieżące realizowane na podstawie porozumień (umów) między j.s.t.</t>
  </si>
  <si>
    <t>Kultura i ochrona dziedzictwa narodowego</t>
  </si>
  <si>
    <t>Wpływy do budżetu części zysku gospodarstwa pomocniczego</t>
  </si>
  <si>
    <t>Środki na dofinansowanie własnych zadań bieżących gmin (związków gmin), powiatów (związków powiatów), samorządów województw, pozyskane z innych źródeł</t>
  </si>
  <si>
    <t>Biblioteki</t>
  </si>
  <si>
    <t>Pozostała działalność</t>
  </si>
  <si>
    <t>Dotacje otrzymane z funduszy celowych na realizację zadań bieżących jednostek sektora finansów publicznych</t>
  </si>
  <si>
    <t>.0910</t>
  </si>
  <si>
    <t>0,00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</si>
  <si>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</si>
  <si>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</si>
  <si>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</si>
  <si>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</si>
  <si>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</si>
  <si>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</si>
  <si>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</si>
  <si>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</si>
  <si>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</si>
  <si>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 xml:space="preserve">Wpływy z różnych  dochodów </t>
  </si>
  <si>
    <t>Pomoc dla repatriantów</t>
  </si>
  <si>
    <t>Dotacje celowe otrzymane z powiatu na zadania bieżące realizowane na podstawie porozumień (umów) między j.s.t.</t>
  </si>
  <si>
    <t>PROJEKT   2010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</si>
  <si>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</si>
  <si>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</si>
  <si>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8[</t>
  </si>
  <si>
    <t>Wpływy do budżetu części zysku gospodarstwa pomocniczego  </t>
  </si>
  <si>
    <t>Kwalifikacja  wojskowa</t>
  </si>
  <si>
    <t>DOCHODY  BUDŻETU  POWIATU  NA   2010  ROK</t>
  </si>
  <si>
    <t>Załącznik.  nr   1  do  uchwały   budżetowej  na  2010 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</si>
</sst>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10"/>
      <name val="Times New Roman"/>
      <family val="1"/>
    </font>
    <font>
      <u val="single"/>
      <sz val="9"/>
      <name val="Arial CE"/>
      <family val="0"/>
    </font>
    <font>
      <sz val="9"/>
      <name val="Arial"/>
      <family val="2"/>
    </font>
    <font>
      <b/>
      <sz val="6"/>
      <name val="Arial CE"/>
      <family val="0"/>
    </font>
    <font>
      <u val="single"/>
      <sz val="8"/>
      <name val="Arial CE"/>
      <family val="0"/>
    </font>
    <font>
      <b/>
      <u val="single"/>
      <sz val="6"/>
      <name val="Arial CE"/>
      <family val="2"/>
    </font>
    <font>
      <u val="single"/>
      <sz val="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wrapText="1"/>
    </xf>
    <xf numFmtId="9" fontId="12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9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3" fontId="12" fillId="34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4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 vertical="center" shrinkToFit="1"/>
    </xf>
    <xf numFmtId="3" fontId="18" fillId="33" borderId="10" xfId="0" applyNumberFormat="1" applyFont="1" applyFill="1" applyBorder="1" applyAlignment="1">
      <alignment vertical="center" shrinkToFit="1"/>
    </xf>
    <xf numFmtId="3" fontId="18" fillId="34" borderId="10" xfId="0" applyNumberFormat="1" applyFont="1" applyFill="1" applyBorder="1" applyAlignment="1">
      <alignment vertical="center" shrinkToFit="1"/>
    </xf>
    <xf numFmtId="3" fontId="16" fillId="0" borderId="10" xfId="0" applyNumberFormat="1" applyFont="1" applyBorder="1" applyAlignment="1">
      <alignment vertical="center" shrinkToFit="1"/>
    </xf>
    <xf numFmtId="3" fontId="16" fillId="33" borderId="10" xfId="0" applyNumberFormat="1" applyFont="1" applyFill="1" applyBorder="1" applyAlignment="1">
      <alignment vertical="center" shrinkToFit="1"/>
    </xf>
    <xf numFmtId="3" fontId="16" fillId="34" borderId="10" xfId="0" applyNumberFormat="1" applyFont="1" applyFill="1" applyBorder="1" applyAlignment="1">
      <alignment vertical="center" shrinkToFit="1"/>
    </xf>
    <xf numFmtId="3" fontId="12" fillId="0" borderId="10" xfId="0" applyNumberFormat="1" applyFont="1" applyBorder="1" applyAlignment="1">
      <alignment vertical="center" shrinkToFit="1"/>
    </xf>
    <xf numFmtId="3" fontId="12" fillId="33" borderId="10" xfId="0" applyNumberFormat="1" applyFont="1" applyFill="1" applyBorder="1" applyAlignment="1">
      <alignment vertical="center" shrinkToFit="1"/>
    </xf>
    <xf numFmtId="3" fontId="12" fillId="34" borderId="10" xfId="0" applyNumberFormat="1" applyFont="1" applyFill="1" applyBorder="1" applyAlignment="1">
      <alignment vertical="center" shrinkToFit="1"/>
    </xf>
    <xf numFmtId="9" fontId="16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19" fillId="34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12" fillId="33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>
      <alignment horizontal="right"/>
    </xf>
    <xf numFmtId="3" fontId="12" fillId="34" borderId="1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9" fontId="12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" fontId="22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2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2" width="8.00390625" style="142" customWidth="1"/>
    <col min="3" max="3" width="10.625" style="111" customWidth="1"/>
    <col min="4" max="4" width="24.25390625" style="8" customWidth="1"/>
    <col min="5" max="5" width="8.125" style="47" hidden="1" customWidth="1"/>
    <col min="6" max="6" width="6.75390625" style="48" hidden="1" customWidth="1"/>
    <col min="7" max="7" width="4.375" style="38" hidden="1" customWidth="1"/>
    <col min="8" max="8" width="8.125" style="47" hidden="1" customWidth="1"/>
    <col min="9" max="9" width="7.625" style="48" hidden="1" customWidth="1"/>
    <col min="10" max="10" width="4.00390625" style="38" hidden="1" customWidth="1"/>
    <col min="11" max="11" width="8.625" style="47" hidden="1" customWidth="1"/>
    <col min="12" max="12" width="6.75390625" style="48" hidden="1" customWidth="1"/>
    <col min="13" max="13" width="4.00390625" style="38" hidden="1" customWidth="1"/>
    <col min="14" max="14" width="11.25390625" style="91" hidden="1" customWidth="1"/>
    <col min="15" max="15" width="11.125" style="107" hidden="1" customWidth="1"/>
    <col min="16" max="16" width="5.75390625" style="38" hidden="1" customWidth="1"/>
    <col min="17" max="17" width="11.25390625" style="91" hidden="1" customWidth="1"/>
    <col min="18" max="18" width="22.125" style="91" customWidth="1"/>
    <col min="19" max="16384" width="9.125" style="1" customWidth="1"/>
  </cols>
  <sheetData>
    <row r="1" spans="1:4" ht="15.75">
      <c r="A1" s="1" t="s">
        <v>179</v>
      </c>
      <c r="B1" s="127"/>
      <c r="D1" s="13"/>
    </row>
    <row r="2" ht="15">
      <c r="B2" s="127" t="s">
        <v>178</v>
      </c>
    </row>
    <row r="3" spans="1:197" s="4" customFormat="1" ht="15">
      <c r="A3" s="3"/>
      <c r="B3" s="128"/>
      <c r="C3" s="112"/>
      <c r="D3" s="9"/>
      <c r="E3" s="163">
        <v>2007</v>
      </c>
      <c r="F3" s="164"/>
      <c r="G3" s="165"/>
      <c r="H3" s="166">
        <v>2008</v>
      </c>
      <c r="I3" s="167"/>
      <c r="J3" s="167"/>
      <c r="K3" s="167"/>
      <c r="L3" s="167"/>
      <c r="M3" s="167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</row>
    <row r="4" spans="1:197" s="2" customFormat="1" ht="57">
      <c r="A4" s="129" t="s">
        <v>29</v>
      </c>
      <c r="B4" s="130" t="s">
        <v>32</v>
      </c>
      <c r="C4" s="113" t="s">
        <v>34</v>
      </c>
      <c r="D4" s="15" t="s">
        <v>31</v>
      </c>
      <c r="E4" s="49" t="s">
        <v>83</v>
      </c>
      <c r="F4" s="50" t="s">
        <v>165</v>
      </c>
      <c r="G4" s="39" t="s">
        <v>126</v>
      </c>
      <c r="H4" s="51" t="s">
        <v>130</v>
      </c>
      <c r="I4" s="52" t="s">
        <v>164</v>
      </c>
      <c r="J4" s="39" t="s">
        <v>127</v>
      </c>
      <c r="K4" s="53" t="s">
        <v>131</v>
      </c>
      <c r="L4" s="54" t="s">
        <v>166</v>
      </c>
      <c r="M4" s="39" t="s">
        <v>127</v>
      </c>
      <c r="N4" s="108" t="s">
        <v>132</v>
      </c>
      <c r="O4" s="109" t="s">
        <v>129</v>
      </c>
      <c r="P4" s="90" t="s">
        <v>127</v>
      </c>
      <c r="Q4" s="92" t="s">
        <v>163</v>
      </c>
      <c r="R4" s="150" t="s">
        <v>172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s="2" customFormat="1" ht="12">
      <c r="A5" s="159">
        <v>1</v>
      </c>
      <c r="B5" s="151">
        <v>2</v>
      </c>
      <c r="C5" s="159">
        <v>3</v>
      </c>
      <c r="D5" s="151">
        <v>4</v>
      </c>
      <c r="E5" s="151"/>
      <c r="F5" s="152"/>
      <c r="G5" s="160"/>
      <c r="H5" s="153"/>
      <c r="I5" s="154"/>
      <c r="J5" s="160"/>
      <c r="K5" s="155"/>
      <c r="L5" s="156"/>
      <c r="M5" s="160"/>
      <c r="N5" s="157"/>
      <c r="O5" s="158"/>
      <c r="P5" s="161"/>
      <c r="Q5" s="157"/>
      <c r="R5" s="151">
        <v>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8" s="5" customFormat="1" ht="15.75">
      <c r="A6" s="131" t="s">
        <v>0</v>
      </c>
      <c r="B6" s="132"/>
      <c r="C6" s="114"/>
      <c r="D6" s="16" t="s">
        <v>3</v>
      </c>
      <c r="E6" s="55">
        <f>E7+E10</f>
        <v>40500</v>
      </c>
      <c r="F6" s="55">
        <f>F7+F10</f>
        <v>40666</v>
      </c>
      <c r="G6" s="40">
        <f>F6/E6</f>
        <v>1</v>
      </c>
      <c r="H6" s="56">
        <f>H7+H10</f>
        <v>45000</v>
      </c>
      <c r="I6" s="56">
        <f>I7+I10</f>
        <v>495</v>
      </c>
      <c r="J6" s="40">
        <f>I6/H6</f>
        <v>0.01</v>
      </c>
      <c r="K6" s="57">
        <f>K7+K10</f>
        <v>45000</v>
      </c>
      <c r="L6" s="57">
        <f>L7+L10</f>
        <v>45601</v>
      </c>
      <c r="M6" s="40">
        <f>L6/K6</f>
        <v>1.01</v>
      </c>
      <c r="N6" s="93">
        <f>N7+N10</f>
        <v>30850</v>
      </c>
      <c r="O6" s="93">
        <f>O7+O10</f>
        <v>3469</v>
      </c>
      <c r="P6" s="40">
        <f>O6/N6</f>
        <v>0.11</v>
      </c>
      <c r="Q6" s="93">
        <f>Q7+Q10</f>
        <v>30850</v>
      </c>
      <c r="R6" s="93">
        <f>R7+R10</f>
        <v>25850</v>
      </c>
    </row>
    <row r="7" spans="1:18" s="2" customFormat="1" ht="23.25">
      <c r="A7" s="133"/>
      <c r="B7" s="134" t="s">
        <v>1</v>
      </c>
      <c r="C7" s="115"/>
      <c r="D7" s="19" t="s">
        <v>30</v>
      </c>
      <c r="E7" s="58">
        <f>SUM(E8:E8)</f>
        <v>40000</v>
      </c>
      <c r="F7" s="58">
        <f>SUM(F8:F8)</f>
        <v>40000</v>
      </c>
      <c r="G7" s="40">
        <f aca="true" t="shared" si="0" ref="G7:G84">F7/E7</f>
        <v>1</v>
      </c>
      <c r="H7" s="59">
        <f>SUM(H8:H8)</f>
        <v>45000</v>
      </c>
      <c r="I7" s="59">
        <f>SUM(I8:I8)</f>
        <v>0</v>
      </c>
      <c r="J7" s="40">
        <f>I7/H7</f>
        <v>0</v>
      </c>
      <c r="K7" s="60">
        <f>SUM(K8:K8)</f>
        <v>45000</v>
      </c>
      <c r="L7" s="60">
        <f>SUM(L8:L8)</f>
        <v>45000</v>
      </c>
      <c r="M7" s="40">
        <f>L7/K7</f>
        <v>1</v>
      </c>
      <c r="N7" s="94">
        <f>SUM(N8:N8)</f>
        <v>30000</v>
      </c>
      <c r="O7" s="94">
        <f>SUM(O8:O8)</f>
        <v>3000</v>
      </c>
      <c r="P7" s="40">
        <f>O7/N7</f>
        <v>0.1</v>
      </c>
      <c r="Q7" s="94">
        <f>SUM(Q8:Q8)</f>
        <v>30000</v>
      </c>
      <c r="R7" s="94">
        <f>SUM(R8:R8)</f>
        <v>25000</v>
      </c>
    </row>
    <row r="8" spans="1:18" ht="67.5">
      <c r="A8" s="135"/>
      <c r="B8" s="43"/>
      <c r="C8" s="116">
        <v>2110</v>
      </c>
      <c r="D8" s="18" t="s">
        <v>43</v>
      </c>
      <c r="E8" s="61">
        <v>40000</v>
      </c>
      <c r="F8" s="61">
        <v>40000</v>
      </c>
      <c r="G8" s="40">
        <f t="shared" si="0"/>
        <v>1</v>
      </c>
      <c r="H8" s="62">
        <v>45000</v>
      </c>
      <c r="I8" s="62">
        <v>0</v>
      </c>
      <c r="J8" s="40">
        <f>I8/H8</f>
        <v>0</v>
      </c>
      <c r="K8" s="63">
        <v>45000</v>
      </c>
      <c r="L8" s="63">
        <v>45000</v>
      </c>
      <c r="M8" s="40">
        <f>L8/K8</f>
        <v>1</v>
      </c>
      <c r="N8" s="95">
        <v>30000</v>
      </c>
      <c r="O8" s="95">
        <v>3000</v>
      </c>
      <c r="P8" s="40">
        <f>O8/N8</f>
        <v>0.1</v>
      </c>
      <c r="Q8" s="95">
        <v>30000</v>
      </c>
      <c r="R8" s="95">
        <v>25000</v>
      </c>
    </row>
    <row r="9" spans="1:18" ht="15" hidden="1">
      <c r="A9" s="135"/>
      <c r="B9" s="43"/>
      <c r="C9" s="116"/>
      <c r="D9" s="18"/>
      <c r="E9" s="61"/>
      <c r="F9" s="61"/>
      <c r="G9" s="40"/>
      <c r="H9" s="62"/>
      <c r="I9" s="62"/>
      <c r="J9" s="40"/>
      <c r="K9" s="63"/>
      <c r="L9" s="63"/>
      <c r="M9" s="40"/>
      <c r="N9" s="95"/>
      <c r="O9" s="95"/>
      <c r="P9" s="40"/>
      <c r="Q9" s="95"/>
      <c r="R9" s="95"/>
    </row>
    <row r="10" spans="1:18" s="2" customFormat="1" ht="15.75">
      <c r="A10" s="133"/>
      <c r="B10" s="134" t="s">
        <v>66</v>
      </c>
      <c r="C10" s="115"/>
      <c r="D10" s="19" t="s">
        <v>67</v>
      </c>
      <c r="E10" s="58">
        <f>SUM(E11:E11)</f>
        <v>500</v>
      </c>
      <c r="F10" s="58">
        <f>SUM(F11:F11)</f>
        <v>666</v>
      </c>
      <c r="G10" s="40">
        <f t="shared" si="0"/>
        <v>1.33</v>
      </c>
      <c r="H10" s="59">
        <f>SUM(H11:H11)</f>
        <v>0</v>
      </c>
      <c r="I10" s="59">
        <f>SUM(I11:I11)</f>
        <v>495</v>
      </c>
      <c r="J10" s="40"/>
      <c r="K10" s="60">
        <f>SUM(K11:K11)</f>
        <v>0</v>
      </c>
      <c r="L10" s="60">
        <f>SUM(L11:L11)</f>
        <v>601</v>
      </c>
      <c r="M10" s="40"/>
      <c r="N10" s="94">
        <f>SUM(N11:N11)</f>
        <v>850</v>
      </c>
      <c r="O10" s="94">
        <f>SUM(O11:O11)</f>
        <v>469</v>
      </c>
      <c r="P10" s="40">
        <f aca="true" t="shared" si="1" ref="P10:P16">O10/N10</f>
        <v>0.55</v>
      </c>
      <c r="Q10" s="94">
        <f>SUM(Q11:Q11)</f>
        <v>850</v>
      </c>
      <c r="R10" s="94">
        <f>SUM(R11:R11)</f>
        <v>850</v>
      </c>
    </row>
    <row r="11" spans="1:18" ht="67.5">
      <c r="A11" s="135"/>
      <c r="B11" s="43"/>
      <c r="C11" s="116">
        <v>2360</v>
      </c>
      <c r="D11" s="18" t="s">
        <v>57</v>
      </c>
      <c r="E11" s="61">
        <v>500</v>
      </c>
      <c r="F11" s="61">
        <v>666</v>
      </c>
      <c r="G11" s="40">
        <f t="shared" si="0"/>
        <v>1.33</v>
      </c>
      <c r="H11" s="62">
        <v>0</v>
      </c>
      <c r="I11" s="62">
        <v>495</v>
      </c>
      <c r="J11" s="40"/>
      <c r="K11" s="63">
        <v>0</v>
      </c>
      <c r="L11" s="63">
        <v>601</v>
      </c>
      <c r="M11" s="40"/>
      <c r="N11" s="95">
        <v>850</v>
      </c>
      <c r="O11" s="95">
        <v>469</v>
      </c>
      <c r="P11" s="40">
        <f t="shared" si="1"/>
        <v>0.55</v>
      </c>
      <c r="Q11" s="95">
        <v>850</v>
      </c>
      <c r="R11" s="95">
        <v>850</v>
      </c>
    </row>
    <row r="12" spans="1:18" s="5" customFormat="1" ht="15.75">
      <c r="A12" s="131" t="s">
        <v>2</v>
      </c>
      <c r="B12" s="132"/>
      <c r="C12" s="114"/>
      <c r="D12" s="16" t="s">
        <v>4</v>
      </c>
      <c r="E12" s="55">
        <f>E13</f>
        <v>266996</v>
      </c>
      <c r="F12" s="55">
        <f>F13</f>
        <v>263519</v>
      </c>
      <c r="G12" s="40">
        <f t="shared" si="0"/>
        <v>0.99</v>
      </c>
      <c r="H12" s="56">
        <f>H13</f>
        <v>265000</v>
      </c>
      <c r="I12" s="56">
        <f>I13</f>
        <v>130071</v>
      </c>
      <c r="J12" s="40">
        <f>I12/H12</f>
        <v>0.49</v>
      </c>
      <c r="K12" s="57">
        <f>K13</f>
        <v>265000</v>
      </c>
      <c r="L12" s="57">
        <f>L13</f>
        <v>262759</v>
      </c>
      <c r="M12" s="40">
        <f>L12/K12</f>
        <v>0.99</v>
      </c>
      <c r="N12" s="93">
        <f>N13</f>
        <v>276000</v>
      </c>
      <c r="O12" s="93">
        <f>O13</f>
        <v>136898</v>
      </c>
      <c r="P12" s="40">
        <f t="shared" si="1"/>
        <v>0.5</v>
      </c>
      <c r="Q12" s="93">
        <f>Q13</f>
        <v>276000</v>
      </c>
      <c r="R12" s="93">
        <f>R13</f>
        <v>285000</v>
      </c>
    </row>
    <row r="13" spans="1:18" s="5" customFormat="1" ht="15.75">
      <c r="A13" s="131"/>
      <c r="B13" s="134" t="s">
        <v>38</v>
      </c>
      <c r="C13" s="115"/>
      <c r="D13" s="19" t="s">
        <v>39</v>
      </c>
      <c r="E13" s="58">
        <f>SUM(E14:E14)</f>
        <v>266996</v>
      </c>
      <c r="F13" s="58">
        <f>SUM(F14:F14)</f>
        <v>263519</v>
      </c>
      <c r="G13" s="40">
        <f t="shared" si="0"/>
        <v>0.99</v>
      </c>
      <c r="H13" s="59">
        <f>SUM(H14:H14)</f>
        <v>265000</v>
      </c>
      <c r="I13" s="59">
        <f>SUM(I14:I14)</f>
        <v>130071</v>
      </c>
      <c r="J13" s="40">
        <f>I13/H13</f>
        <v>0.49</v>
      </c>
      <c r="K13" s="60">
        <f>SUM(K14:K14)</f>
        <v>265000</v>
      </c>
      <c r="L13" s="60">
        <f>SUM(L14:L14)</f>
        <v>262759</v>
      </c>
      <c r="M13" s="40">
        <f>L13/K13</f>
        <v>0.99</v>
      </c>
      <c r="N13" s="94">
        <f>SUM(N14:N14)</f>
        <v>276000</v>
      </c>
      <c r="O13" s="94">
        <f>SUM(O14:O14)</f>
        <v>136898</v>
      </c>
      <c r="P13" s="40">
        <f t="shared" si="1"/>
        <v>0.5</v>
      </c>
      <c r="Q13" s="94">
        <f>SUM(Q14:Q14)</f>
        <v>276000</v>
      </c>
      <c r="R13" s="94">
        <f>SUM(R14:R14)</f>
        <v>285000</v>
      </c>
    </row>
    <row r="14" spans="1:18" ht="67.5">
      <c r="A14" s="135"/>
      <c r="B14" s="43"/>
      <c r="C14" s="117">
        <v>2700</v>
      </c>
      <c r="D14" s="18" t="s">
        <v>42</v>
      </c>
      <c r="E14" s="61">
        <v>266996</v>
      </c>
      <c r="F14" s="61">
        <v>263519</v>
      </c>
      <c r="G14" s="40">
        <f t="shared" si="0"/>
        <v>0.99</v>
      </c>
      <c r="H14" s="62">
        <v>265000</v>
      </c>
      <c r="I14" s="62">
        <v>130071</v>
      </c>
      <c r="J14" s="40">
        <f>I14/H14</f>
        <v>0.49</v>
      </c>
      <c r="K14" s="63">
        <v>265000</v>
      </c>
      <c r="L14" s="63">
        <v>262759</v>
      </c>
      <c r="M14" s="40">
        <f>L14/K14</f>
        <v>0.99</v>
      </c>
      <c r="N14" s="95">
        <v>276000</v>
      </c>
      <c r="O14" s="95">
        <v>136898</v>
      </c>
      <c r="P14" s="40">
        <f t="shared" si="1"/>
        <v>0.5</v>
      </c>
      <c r="Q14" s="95">
        <v>276000</v>
      </c>
      <c r="R14" s="95">
        <v>285000</v>
      </c>
    </row>
    <row r="15" spans="1:18" s="10" customFormat="1" ht="15.75">
      <c r="A15" s="136">
        <v>600</v>
      </c>
      <c r="B15" s="136"/>
      <c r="C15" s="118"/>
      <c r="D15" s="20" t="s">
        <v>78</v>
      </c>
      <c r="E15" s="64">
        <f>SUM(E16)</f>
        <v>350146</v>
      </c>
      <c r="F15" s="64">
        <f>SUM(F16)</f>
        <v>354616</v>
      </c>
      <c r="G15" s="40">
        <f t="shared" si="0"/>
        <v>1.01</v>
      </c>
      <c r="H15" s="65">
        <f>SUM(H16)</f>
        <v>890418</v>
      </c>
      <c r="I15" s="65">
        <f>SUM(I16)</f>
        <v>3211</v>
      </c>
      <c r="J15" s="40">
        <f>I15/H15</f>
        <v>0</v>
      </c>
      <c r="K15" s="66">
        <f>SUM(K16)</f>
        <v>425000</v>
      </c>
      <c r="L15" s="66">
        <f>SUM(L16)</f>
        <v>432803</v>
      </c>
      <c r="M15" s="40">
        <f>L15/K15</f>
        <v>1.02</v>
      </c>
      <c r="N15" s="96">
        <f>SUM(N16)</f>
        <v>8073000</v>
      </c>
      <c r="O15" s="96">
        <f>SUM(O16)</f>
        <v>3049</v>
      </c>
      <c r="P15" s="40">
        <f t="shared" si="1"/>
        <v>0</v>
      </c>
      <c r="Q15" s="96">
        <f>SUM(Q16)</f>
        <v>8077300</v>
      </c>
      <c r="R15" s="96">
        <f>SUM(R16)</f>
        <v>6474584</v>
      </c>
    </row>
    <row r="16" spans="1:18" s="10" customFormat="1" ht="15.75">
      <c r="A16" s="137"/>
      <c r="B16" s="137">
        <v>60014</v>
      </c>
      <c r="C16" s="119"/>
      <c r="D16" s="22" t="s">
        <v>79</v>
      </c>
      <c r="E16" s="67">
        <f>SUM(E17:E30)</f>
        <v>350146</v>
      </c>
      <c r="F16" s="67">
        <f>SUM(F17:F30)</f>
        <v>354616</v>
      </c>
      <c r="G16" s="40">
        <f t="shared" si="0"/>
        <v>1.01</v>
      </c>
      <c r="H16" s="68">
        <f>SUM(H17:H40)</f>
        <v>890418</v>
      </c>
      <c r="I16" s="68">
        <f>SUM(I17:I30)</f>
        <v>3211</v>
      </c>
      <c r="J16" s="40">
        <f>I16/H16</f>
        <v>0</v>
      </c>
      <c r="K16" s="69">
        <f>SUM(K17:K30)</f>
        <v>425000</v>
      </c>
      <c r="L16" s="69">
        <f>SUM(L17:L30)</f>
        <v>432803</v>
      </c>
      <c r="M16" s="40">
        <f>L16/K16</f>
        <v>1.02</v>
      </c>
      <c r="N16" s="97">
        <f>SUM(N17:N30)</f>
        <v>8073000</v>
      </c>
      <c r="O16" s="97">
        <f>SUM(O17:O24)</f>
        <v>3049</v>
      </c>
      <c r="P16" s="40">
        <f t="shared" si="1"/>
        <v>0</v>
      </c>
      <c r="Q16" s="97">
        <f>SUM(Q17:Q30)</f>
        <v>8077300</v>
      </c>
      <c r="R16" s="97">
        <f>SUM(R17:R30)</f>
        <v>6474584</v>
      </c>
    </row>
    <row r="17" spans="1:18" s="7" customFormat="1" ht="33.75" hidden="1">
      <c r="A17" s="138"/>
      <c r="B17" s="138"/>
      <c r="C17" s="120" t="s">
        <v>109</v>
      </c>
      <c r="D17" s="24" t="s">
        <v>122</v>
      </c>
      <c r="E17" s="70">
        <v>0</v>
      </c>
      <c r="F17" s="70">
        <v>9</v>
      </c>
      <c r="G17" s="40"/>
      <c r="H17" s="71">
        <v>0</v>
      </c>
      <c r="I17" s="71"/>
      <c r="J17" s="40"/>
      <c r="K17" s="72">
        <v>0</v>
      </c>
      <c r="L17" s="72"/>
      <c r="M17" s="40"/>
      <c r="N17" s="98">
        <v>0</v>
      </c>
      <c r="O17" s="98"/>
      <c r="P17" s="40"/>
      <c r="Q17" s="98">
        <v>0</v>
      </c>
      <c r="R17" s="98">
        <v>0</v>
      </c>
    </row>
    <row r="18" spans="1:18" s="7" customFormat="1" ht="15" hidden="1">
      <c r="A18" s="138"/>
      <c r="B18" s="138"/>
      <c r="C18" s="120" t="s">
        <v>113</v>
      </c>
      <c r="D18" s="24" t="s">
        <v>121</v>
      </c>
      <c r="E18" s="70">
        <v>0</v>
      </c>
      <c r="F18" s="70">
        <v>0</v>
      </c>
      <c r="G18" s="40"/>
      <c r="H18" s="71">
        <v>0</v>
      </c>
      <c r="I18" s="71">
        <v>53</v>
      </c>
      <c r="J18" s="40"/>
      <c r="K18" s="72">
        <v>0</v>
      </c>
      <c r="L18" s="72">
        <v>106</v>
      </c>
      <c r="M18" s="40"/>
      <c r="N18" s="98"/>
      <c r="O18" s="98"/>
      <c r="P18" s="40"/>
      <c r="Q18" s="98"/>
      <c r="R18" s="98"/>
    </row>
    <row r="19" spans="1:18" s="11" customFormat="1" ht="90" hidden="1">
      <c r="A19" s="138"/>
      <c r="B19" s="138"/>
      <c r="C19" s="120" t="s">
        <v>105</v>
      </c>
      <c r="D19" s="18" t="s">
        <v>44</v>
      </c>
      <c r="E19" s="70">
        <v>0</v>
      </c>
      <c r="F19" s="70">
        <v>552</v>
      </c>
      <c r="G19" s="40"/>
      <c r="H19" s="71">
        <v>0</v>
      </c>
      <c r="I19" s="71">
        <v>371</v>
      </c>
      <c r="J19" s="40"/>
      <c r="K19" s="72">
        <v>0</v>
      </c>
      <c r="L19" s="72">
        <v>761</v>
      </c>
      <c r="M19" s="40"/>
      <c r="N19" s="98">
        <v>0</v>
      </c>
      <c r="O19" s="98">
        <v>390</v>
      </c>
      <c r="P19" s="40"/>
      <c r="Q19" s="98">
        <v>400</v>
      </c>
      <c r="R19" s="98"/>
    </row>
    <row r="20" spans="1:18" s="11" customFormat="1" ht="15" hidden="1">
      <c r="A20" s="138"/>
      <c r="B20" s="138"/>
      <c r="C20" s="120" t="s">
        <v>106</v>
      </c>
      <c r="D20" s="21" t="s">
        <v>27</v>
      </c>
      <c r="E20" s="70">
        <v>0</v>
      </c>
      <c r="F20" s="70">
        <v>3239</v>
      </c>
      <c r="G20" s="40"/>
      <c r="H20" s="71">
        <v>0</v>
      </c>
      <c r="I20" s="71">
        <v>2033</v>
      </c>
      <c r="J20" s="40"/>
      <c r="K20" s="72">
        <v>0</v>
      </c>
      <c r="L20" s="72">
        <v>4192</v>
      </c>
      <c r="M20" s="40"/>
      <c r="N20" s="98">
        <v>0</v>
      </c>
      <c r="O20" s="98">
        <v>2096</v>
      </c>
      <c r="P20" s="40"/>
      <c r="Q20" s="98">
        <v>3000</v>
      </c>
      <c r="R20" s="98"/>
    </row>
    <row r="21" spans="1:18" s="11" customFormat="1" ht="15" hidden="1">
      <c r="A21" s="138"/>
      <c r="B21" s="138"/>
      <c r="C21" s="120" t="s">
        <v>107</v>
      </c>
      <c r="D21" s="21" t="s">
        <v>24</v>
      </c>
      <c r="E21" s="70">
        <v>0</v>
      </c>
      <c r="F21" s="70">
        <v>1530</v>
      </c>
      <c r="G21" s="40"/>
      <c r="H21" s="71">
        <v>0</v>
      </c>
      <c r="I21" s="71">
        <v>754</v>
      </c>
      <c r="J21" s="40"/>
      <c r="K21" s="72">
        <v>0</v>
      </c>
      <c r="L21" s="72">
        <v>1904</v>
      </c>
      <c r="M21" s="40"/>
      <c r="N21" s="98">
        <v>0</v>
      </c>
      <c r="O21" s="98">
        <v>563</v>
      </c>
      <c r="P21" s="40"/>
      <c r="Q21" s="98">
        <v>700</v>
      </c>
      <c r="R21" s="98"/>
    </row>
    <row r="22" spans="1:18" s="11" customFormat="1" ht="15" hidden="1">
      <c r="A22" s="138"/>
      <c r="B22" s="138"/>
      <c r="C22" s="120" t="s">
        <v>108</v>
      </c>
      <c r="D22" s="21" t="s">
        <v>118</v>
      </c>
      <c r="E22" s="70">
        <v>0</v>
      </c>
      <c r="F22" s="70">
        <v>176</v>
      </c>
      <c r="G22" s="40"/>
      <c r="H22" s="71">
        <v>0</v>
      </c>
      <c r="I22" s="71"/>
      <c r="J22" s="40"/>
      <c r="K22" s="72">
        <v>0</v>
      </c>
      <c r="L22" s="72">
        <v>840</v>
      </c>
      <c r="M22" s="40"/>
      <c r="N22" s="98">
        <v>0</v>
      </c>
      <c r="O22" s="98"/>
      <c r="P22" s="40"/>
      <c r="Q22" s="98">
        <v>200</v>
      </c>
      <c r="R22" s="98"/>
    </row>
    <row r="23" spans="1:18" s="11" customFormat="1" ht="74.25" customHeight="1" hidden="1">
      <c r="A23" s="138"/>
      <c r="B23" s="138"/>
      <c r="C23" s="121">
        <v>2310</v>
      </c>
      <c r="D23" s="32" t="s">
        <v>100</v>
      </c>
      <c r="E23" s="70">
        <v>10000</v>
      </c>
      <c r="F23" s="70">
        <v>9623</v>
      </c>
      <c r="G23" s="40">
        <f>F23/E23</f>
        <v>0.96</v>
      </c>
      <c r="H23" s="71">
        <v>100000</v>
      </c>
      <c r="I23" s="71">
        <v>0</v>
      </c>
      <c r="J23" s="40">
        <f>I23/H23</f>
        <v>0</v>
      </c>
      <c r="K23" s="72">
        <v>100000</v>
      </c>
      <c r="L23" s="72">
        <v>100000</v>
      </c>
      <c r="M23" s="40">
        <f>L23/K23</f>
        <v>1</v>
      </c>
      <c r="N23" s="98"/>
      <c r="O23" s="98"/>
      <c r="P23" s="40"/>
      <c r="Q23" s="98"/>
      <c r="R23" s="98"/>
    </row>
    <row r="24" spans="1:18" s="11" customFormat="1" ht="89.25">
      <c r="A24" s="138"/>
      <c r="B24" s="138"/>
      <c r="C24" s="121">
        <v>6610</v>
      </c>
      <c r="D24" s="34" t="s">
        <v>101</v>
      </c>
      <c r="E24" s="70">
        <v>27825</v>
      </c>
      <c r="F24" s="70">
        <v>27826</v>
      </c>
      <c r="G24" s="40">
        <f t="shared" si="0"/>
        <v>1</v>
      </c>
      <c r="H24" s="71">
        <v>132500</v>
      </c>
      <c r="I24" s="71">
        <v>0</v>
      </c>
      <c r="J24" s="40">
        <f>I24/H24</f>
        <v>0</v>
      </c>
      <c r="K24" s="72">
        <v>325000</v>
      </c>
      <c r="L24" s="72">
        <v>325000</v>
      </c>
      <c r="M24" s="40">
        <f>L24/K24</f>
        <v>1</v>
      </c>
      <c r="N24" s="98">
        <v>1810000</v>
      </c>
      <c r="O24" s="98">
        <v>0</v>
      </c>
      <c r="P24" s="40">
        <f aca="true" t="shared" si="2" ref="P24:P34">O24/N24</f>
        <v>0</v>
      </c>
      <c r="Q24" s="98">
        <v>1810000</v>
      </c>
      <c r="R24" s="98">
        <f>1083284</f>
        <v>1083284</v>
      </c>
    </row>
    <row r="25" spans="1:18" s="11" customFormat="1" ht="15" hidden="1">
      <c r="A25" s="138"/>
      <c r="B25" s="138"/>
      <c r="C25" s="121">
        <v>6208</v>
      </c>
      <c r="D25" s="32" t="s">
        <v>143</v>
      </c>
      <c r="E25" s="70"/>
      <c r="F25" s="70"/>
      <c r="G25" s="40"/>
      <c r="H25" s="71"/>
      <c r="I25" s="71"/>
      <c r="J25" s="40"/>
      <c r="K25" s="72"/>
      <c r="L25" s="72"/>
      <c r="M25" s="40"/>
      <c r="N25" s="98">
        <v>3113000</v>
      </c>
      <c r="O25" s="98">
        <v>0</v>
      </c>
      <c r="P25" s="40"/>
      <c r="Q25" s="98">
        <v>3113000</v>
      </c>
      <c r="R25" s="98"/>
    </row>
    <row r="26" spans="1:18" s="11" customFormat="1" ht="102">
      <c r="A26" s="138"/>
      <c r="B26" s="138"/>
      <c r="C26" s="121">
        <v>6300</v>
      </c>
      <c r="D26" s="32" t="s">
        <v>142</v>
      </c>
      <c r="E26" s="70"/>
      <c r="F26" s="70"/>
      <c r="G26" s="40"/>
      <c r="H26" s="71"/>
      <c r="I26" s="71"/>
      <c r="J26" s="40"/>
      <c r="K26" s="72"/>
      <c r="L26" s="72"/>
      <c r="M26" s="40"/>
      <c r="N26" s="98"/>
      <c r="O26" s="98"/>
      <c r="P26" s="40"/>
      <c r="Q26" s="98"/>
      <c r="R26" s="98">
        <f>66000+463100+497200</f>
        <v>1026300</v>
      </c>
    </row>
    <row r="27" spans="1:18" ht="67.5">
      <c r="A27" s="135"/>
      <c r="B27" s="136"/>
      <c r="C27" s="121">
        <v>6290</v>
      </c>
      <c r="D27" s="21" t="s">
        <v>97</v>
      </c>
      <c r="E27" s="70">
        <v>264097</v>
      </c>
      <c r="F27" s="70">
        <v>263532</v>
      </c>
      <c r="G27" s="40">
        <f t="shared" si="0"/>
        <v>1</v>
      </c>
      <c r="H27" s="71"/>
      <c r="I27" s="71"/>
      <c r="J27" s="40"/>
      <c r="K27" s="72"/>
      <c r="L27" s="72"/>
      <c r="M27" s="40"/>
      <c r="N27" s="98"/>
      <c r="O27" s="98"/>
      <c r="P27" s="40"/>
      <c r="Q27" s="98"/>
      <c r="R27" s="98">
        <v>4365000</v>
      </c>
    </row>
    <row r="28" spans="1:18" ht="102" hidden="1">
      <c r="A28" s="135"/>
      <c r="B28" s="136"/>
      <c r="C28" s="121">
        <v>6300</v>
      </c>
      <c r="D28" s="32" t="s">
        <v>142</v>
      </c>
      <c r="E28" s="70"/>
      <c r="F28" s="70"/>
      <c r="G28" s="40"/>
      <c r="H28" s="71"/>
      <c r="I28" s="71"/>
      <c r="J28" s="40"/>
      <c r="K28" s="72"/>
      <c r="L28" s="72"/>
      <c r="M28" s="40"/>
      <c r="N28" s="98">
        <v>250000</v>
      </c>
      <c r="O28" s="98">
        <v>0</v>
      </c>
      <c r="P28" s="40"/>
      <c r="Q28" s="98">
        <v>250000</v>
      </c>
      <c r="R28" s="98"/>
    </row>
    <row r="29" spans="1:18" ht="56.25" hidden="1">
      <c r="A29" s="135"/>
      <c r="B29" s="136"/>
      <c r="C29" s="121">
        <v>6430</v>
      </c>
      <c r="D29" s="8" t="s">
        <v>144</v>
      </c>
      <c r="E29" s="70"/>
      <c r="F29" s="70"/>
      <c r="G29" s="40"/>
      <c r="H29" s="71"/>
      <c r="I29" s="71"/>
      <c r="J29" s="40"/>
      <c r="K29" s="72"/>
      <c r="L29" s="72"/>
      <c r="M29" s="40"/>
      <c r="N29" s="98">
        <v>2900000</v>
      </c>
      <c r="O29" s="98">
        <v>0</v>
      </c>
      <c r="P29" s="40"/>
      <c r="Q29" s="98">
        <v>2900000</v>
      </c>
      <c r="R29" s="98"/>
    </row>
    <row r="30" spans="1:18" ht="56.25" hidden="1">
      <c r="A30" s="135"/>
      <c r="B30" s="136"/>
      <c r="C30" s="121">
        <v>6439</v>
      </c>
      <c r="D30" s="18" t="s">
        <v>167</v>
      </c>
      <c r="E30" s="70">
        <v>48224</v>
      </c>
      <c r="F30" s="70">
        <v>48129</v>
      </c>
      <c r="G30" s="40">
        <f t="shared" si="0"/>
        <v>1</v>
      </c>
      <c r="H30" s="71"/>
      <c r="I30" s="71"/>
      <c r="J30" s="40"/>
      <c r="K30" s="72"/>
      <c r="L30" s="72"/>
      <c r="M30" s="40"/>
      <c r="N30" s="98"/>
      <c r="O30" s="98"/>
      <c r="P30" s="40"/>
      <c r="Q30" s="98"/>
      <c r="R30" s="98"/>
    </row>
    <row r="31" spans="1:18" s="5" customFormat="1" ht="23.25">
      <c r="A31" s="131">
        <v>700</v>
      </c>
      <c r="B31" s="132"/>
      <c r="C31" s="114"/>
      <c r="D31" s="16" t="s">
        <v>5</v>
      </c>
      <c r="E31" s="55">
        <f>SUM(E32:E32)</f>
        <v>322005</v>
      </c>
      <c r="F31" s="55">
        <f>SUM(F32:F32)</f>
        <v>514684</v>
      </c>
      <c r="G31" s="40">
        <f t="shared" si="0"/>
        <v>1.6</v>
      </c>
      <c r="H31" s="56">
        <f>SUM(H32:H32)</f>
        <v>219306</v>
      </c>
      <c r="I31" s="56">
        <f>SUM(I32:I32)</f>
        <v>196654</v>
      </c>
      <c r="J31" s="40">
        <f>I31/H31</f>
        <v>0.9</v>
      </c>
      <c r="K31" s="57">
        <f>SUM(K32:K32)</f>
        <v>406906</v>
      </c>
      <c r="L31" s="57">
        <f>SUM(L32:L32)</f>
        <v>423022</v>
      </c>
      <c r="M31" s="40">
        <f>L31/K31</f>
        <v>1.04</v>
      </c>
      <c r="N31" s="93">
        <f>SUM(N32:N32)</f>
        <v>236605</v>
      </c>
      <c r="O31" s="93">
        <f>SUM(O32:O32)</f>
        <v>198362</v>
      </c>
      <c r="P31" s="40">
        <f t="shared" si="2"/>
        <v>0.84</v>
      </c>
      <c r="Q31" s="93">
        <f>SUM(Q32:Q32)</f>
        <v>308905</v>
      </c>
      <c r="R31" s="93">
        <f>SUM(R32:R32)</f>
        <v>1613500</v>
      </c>
    </row>
    <row r="32" spans="1:18" s="2" customFormat="1" ht="23.25">
      <c r="A32" s="133"/>
      <c r="B32" s="134">
        <v>70005</v>
      </c>
      <c r="C32" s="115"/>
      <c r="D32" s="19" t="s">
        <v>6</v>
      </c>
      <c r="E32" s="58">
        <f>SUM(E33:E40)</f>
        <v>322005</v>
      </c>
      <c r="F32" s="58">
        <f>SUM(F33:F40)</f>
        <v>514684</v>
      </c>
      <c r="G32" s="40">
        <f t="shared" si="0"/>
        <v>1.6</v>
      </c>
      <c r="H32" s="59">
        <f>SUM(H33:H40)</f>
        <v>219306</v>
      </c>
      <c r="I32" s="59">
        <f>SUM(I33:I40)</f>
        <v>196654</v>
      </c>
      <c r="J32" s="40">
        <f>I32/H32</f>
        <v>0.9</v>
      </c>
      <c r="K32" s="60">
        <f>SUM(K33:K40)</f>
        <v>406906</v>
      </c>
      <c r="L32" s="60">
        <f>SUM(L33:L40)</f>
        <v>423022</v>
      </c>
      <c r="M32" s="40">
        <f>L32/K32</f>
        <v>1.04</v>
      </c>
      <c r="N32" s="94">
        <f>SUM(N33:N40)</f>
        <v>236605</v>
      </c>
      <c r="O32" s="94">
        <f>SUM(O33:O40)</f>
        <v>198362</v>
      </c>
      <c r="P32" s="40">
        <f t="shared" si="2"/>
        <v>0.84</v>
      </c>
      <c r="Q32" s="94">
        <f>SUM(Q33:Q40)</f>
        <v>308905</v>
      </c>
      <c r="R32" s="94">
        <f>SUM(R33:R40)</f>
        <v>1613500</v>
      </c>
    </row>
    <row r="33" spans="1:18" ht="33.75">
      <c r="A33" s="135"/>
      <c r="B33" s="43"/>
      <c r="C33" s="116" t="s">
        <v>87</v>
      </c>
      <c r="D33" s="18" t="s">
        <v>62</v>
      </c>
      <c r="E33" s="61">
        <v>5000</v>
      </c>
      <c r="F33" s="61">
        <v>5302</v>
      </c>
      <c r="G33" s="40">
        <f t="shared" si="0"/>
        <v>1.06</v>
      </c>
      <c r="H33" s="62">
        <v>0</v>
      </c>
      <c r="I33" s="62">
        <v>8339</v>
      </c>
      <c r="J33" s="40"/>
      <c r="K33" s="63">
        <v>0</v>
      </c>
      <c r="L33" s="63">
        <v>8496</v>
      </c>
      <c r="M33" s="40"/>
      <c r="N33" s="95">
        <v>8700</v>
      </c>
      <c r="O33" s="95">
        <v>9437</v>
      </c>
      <c r="P33" s="40">
        <f t="shared" si="2"/>
        <v>1.08</v>
      </c>
      <c r="Q33" s="95">
        <v>10000</v>
      </c>
      <c r="R33" s="95">
        <v>10000</v>
      </c>
    </row>
    <row r="34" spans="1:18" ht="90">
      <c r="A34" s="135"/>
      <c r="B34" s="43"/>
      <c r="C34" s="116" t="s">
        <v>46</v>
      </c>
      <c r="D34" s="18" t="s">
        <v>44</v>
      </c>
      <c r="E34" s="61">
        <v>38000</v>
      </c>
      <c r="F34" s="61">
        <v>39262</v>
      </c>
      <c r="G34" s="40">
        <f t="shared" si="0"/>
        <v>1.03</v>
      </c>
      <c r="H34" s="62">
        <v>37000</v>
      </c>
      <c r="I34" s="62">
        <v>17551</v>
      </c>
      <c r="J34" s="40">
        <f>I34/H34</f>
        <v>0.47</v>
      </c>
      <c r="K34" s="63">
        <v>37000</v>
      </c>
      <c r="L34" s="63">
        <v>34360</v>
      </c>
      <c r="M34" s="40">
        <f>L34/K34</f>
        <v>0.93</v>
      </c>
      <c r="N34" s="95">
        <v>34000</v>
      </c>
      <c r="O34" s="95">
        <v>15118</v>
      </c>
      <c r="P34" s="40">
        <f t="shared" si="2"/>
        <v>0.44</v>
      </c>
      <c r="Q34" s="95">
        <v>34000</v>
      </c>
      <c r="R34" s="95">
        <f>1387000-55500</f>
        <v>1331500</v>
      </c>
    </row>
    <row r="35" spans="1:18" ht="22.5" hidden="1">
      <c r="A35" s="135"/>
      <c r="B35" s="43"/>
      <c r="C35" s="122" t="s">
        <v>110</v>
      </c>
      <c r="D35" s="18" t="s">
        <v>125</v>
      </c>
      <c r="E35" s="61">
        <v>0</v>
      </c>
      <c r="F35" s="61">
        <v>130610</v>
      </c>
      <c r="G35" s="40"/>
      <c r="H35" s="62">
        <v>0</v>
      </c>
      <c r="I35" s="62"/>
      <c r="J35" s="40"/>
      <c r="K35" s="63">
        <v>0</v>
      </c>
      <c r="L35" s="63"/>
      <c r="M35" s="40"/>
      <c r="N35" s="95">
        <v>0</v>
      </c>
      <c r="O35" s="95"/>
      <c r="P35" s="40"/>
      <c r="Q35" s="95">
        <v>0</v>
      </c>
      <c r="R35" s="95">
        <v>0</v>
      </c>
    </row>
    <row r="36" spans="1:18" ht="22.5" hidden="1">
      <c r="A36" s="135"/>
      <c r="B36" s="43"/>
      <c r="C36" s="122" t="s">
        <v>111</v>
      </c>
      <c r="D36" s="18" t="s">
        <v>119</v>
      </c>
      <c r="E36" s="61">
        <v>0</v>
      </c>
      <c r="F36" s="61">
        <v>279</v>
      </c>
      <c r="G36" s="40"/>
      <c r="H36" s="62">
        <v>0</v>
      </c>
      <c r="I36" s="62">
        <v>4</v>
      </c>
      <c r="J36" s="40"/>
      <c r="K36" s="63">
        <v>0</v>
      </c>
      <c r="L36" s="63">
        <v>9</v>
      </c>
      <c r="M36" s="40"/>
      <c r="N36" s="95">
        <v>0</v>
      </c>
      <c r="O36" s="95">
        <v>38</v>
      </c>
      <c r="P36" s="40"/>
      <c r="Q36" s="95">
        <v>0</v>
      </c>
      <c r="R36" s="95">
        <v>0</v>
      </c>
    </row>
    <row r="37" spans="1:18" ht="15">
      <c r="A37" s="135"/>
      <c r="B37" s="43"/>
      <c r="C37" s="122" t="s">
        <v>108</v>
      </c>
      <c r="D37" s="18" t="s">
        <v>118</v>
      </c>
      <c r="E37" s="61"/>
      <c r="F37" s="61"/>
      <c r="G37" s="40"/>
      <c r="H37" s="62">
        <v>0</v>
      </c>
      <c r="I37" s="62">
        <v>11280</v>
      </c>
      <c r="J37" s="40"/>
      <c r="K37" s="63">
        <v>0</v>
      </c>
      <c r="L37" s="63">
        <v>12335</v>
      </c>
      <c r="M37" s="40"/>
      <c r="N37" s="95">
        <v>0</v>
      </c>
      <c r="O37" s="95">
        <v>714</v>
      </c>
      <c r="P37" s="40"/>
      <c r="Q37" s="95">
        <v>1000</v>
      </c>
      <c r="R37" s="95">
        <v>1000</v>
      </c>
    </row>
    <row r="38" spans="1:18" ht="67.5">
      <c r="A38" s="135"/>
      <c r="B38" s="43"/>
      <c r="C38" s="116">
        <v>2110</v>
      </c>
      <c r="D38" s="18" t="s">
        <v>43</v>
      </c>
      <c r="E38" s="61">
        <v>184005</v>
      </c>
      <c r="F38" s="61">
        <v>183995</v>
      </c>
      <c r="G38" s="40">
        <f t="shared" si="0"/>
        <v>1</v>
      </c>
      <c r="H38" s="62">
        <v>50306</v>
      </c>
      <c r="I38" s="62">
        <v>31809</v>
      </c>
      <c r="J38" s="40">
        <f>I38/H38</f>
        <v>0.63</v>
      </c>
      <c r="K38" s="63">
        <v>237906</v>
      </c>
      <c r="L38" s="63">
        <v>237899</v>
      </c>
      <c r="M38" s="40">
        <f>L38/K38</f>
        <v>1</v>
      </c>
      <c r="N38" s="95">
        <v>84905</v>
      </c>
      <c r="O38" s="95">
        <v>5125</v>
      </c>
      <c r="P38" s="40">
        <f>O38/N38</f>
        <v>0.06</v>
      </c>
      <c r="Q38" s="95">
        <v>84905</v>
      </c>
      <c r="R38" s="95">
        <v>111000</v>
      </c>
    </row>
    <row r="39" spans="1:18" ht="67.5">
      <c r="A39" s="135"/>
      <c r="B39" s="43"/>
      <c r="C39" s="116">
        <v>2360</v>
      </c>
      <c r="D39" s="18" t="s">
        <v>57</v>
      </c>
      <c r="E39" s="61">
        <v>95000</v>
      </c>
      <c r="F39" s="61">
        <v>155236</v>
      </c>
      <c r="G39" s="40">
        <f t="shared" si="0"/>
        <v>1.63</v>
      </c>
      <c r="H39" s="62">
        <v>132000</v>
      </c>
      <c r="I39" s="62">
        <v>127671</v>
      </c>
      <c r="J39" s="40">
        <f>I39/H39</f>
        <v>0.97</v>
      </c>
      <c r="K39" s="63">
        <v>132000</v>
      </c>
      <c r="L39" s="63">
        <v>129923</v>
      </c>
      <c r="M39" s="40">
        <f>L39/K39</f>
        <v>0.98</v>
      </c>
      <c r="N39" s="95">
        <v>100000</v>
      </c>
      <c r="O39" s="95">
        <v>158930</v>
      </c>
      <c r="P39" s="40">
        <f>O39/N39</f>
        <v>1.59</v>
      </c>
      <c r="Q39" s="95">
        <v>170000</v>
      </c>
      <c r="R39" s="95">
        <v>160000</v>
      </c>
    </row>
    <row r="40" spans="1:18" ht="102" hidden="1">
      <c r="A40" s="135" t="s">
        <v>175</v>
      </c>
      <c r="B40" s="43"/>
      <c r="C40" s="116">
        <v>6410</v>
      </c>
      <c r="D40" s="42" t="s">
        <v>145</v>
      </c>
      <c r="E40" s="61"/>
      <c r="F40" s="61"/>
      <c r="G40" s="40"/>
      <c r="H40" s="62"/>
      <c r="I40" s="62"/>
      <c r="J40" s="40"/>
      <c r="K40" s="63"/>
      <c r="L40" s="63"/>
      <c r="M40" s="40"/>
      <c r="N40" s="95">
        <v>9000</v>
      </c>
      <c r="O40" s="95">
        <v>9000</v>
      </c>
      <c r="P40" s="40"/>
      <c r="Q40" s="95">
        <v>9000</v>
      </c>
      <c r="R40" s="95"/>
    </row>
    <row r="41" spans="1:18" s="5" customFormat="1" ht="15.75">
      <c r="A41" s="131">
        <v>710</v>
      </c>
      <c r="B41" s="132"/>
      <c r="C41" s="114"/>
      <c r="D41" s="16" t="s">
        <v>7</v>
      </c>
      <c r="E41" s="55">
        <f>E47+E42+E45</f>
        <v>352263</v>
      </c>
      <c r="F41" s="55">
        <f>F47+F42+F45</f>
        <v>352381</v>
      </c>
      <c r="G41" s="40">
        <f t="shared" si="0"/>
        <v>1</v>
      </c>
      <c r="H41" s="56">
        <f>H47+H42+H45</f>
        <v>490800</v>
      </c>
      <c r="I41" s="56">
        <f>I47+I42+I45</f>
        <v>225740</v>
      </c>
      <c r="J41" s="40">
        <f>I41/H41</f>
        <v>0.46</v>
      </c>
      <c r="K41" s="57">
        <f>K47+K42+K45</f>
        <v>522340</v>
      </c>
      <c r="L41" s="57">
        <f>L47+L42+L45</f>
        <v>524065</v>
      </c>
      <c r="M41" s="40">
        <f>L41/K41</f>
        <v>1</v>
      </c>
      <c r="N41" s="93">
        <f>N47+N42+N45</f>
        <v>561400</v>
      </c>
      <c r="O41" s="93">
        <f>O47+O42+O45</f>
        <v>245255</v>
      </c>
      <c r="P41" s="40">
        <f>O41/N41</f>
        <v>0.44</v>
      </c>
      <c r="Q41" s="93">
        <f>Q47+Q42+Q45</f>
        <v>561600</v>
      </c>
      <c r="R41" s="93">
        <f>R47+R42+R45</f>
        <v>527900</v>
      </c>
    </row>
    <row r="42" spans="1:18" s="2" customFormat="1" ht="23.25">
      <c r="A42" s="133"/>
      <c r="B42" s="134">
        <v>71013</v>
      </c>
      <c r="C42" s="115"/>
      <c r="D42" s="19" t="s">
        <v>8</v>
      </c>
      <c r="E42" s="58">
        <f>SUM(E43:E43)</f>
        <v>35000</v>
      </c>
      <c r="F42" s="58">
        <f>SUM(F43:F43)</f>
        <v>35000</v>
      </c>
      <c r="G42" s="40">
        <f t="shared" si="0"/>
        <v>1</v>
      </c>
      <c r="H42" s="59">
        <f>SUM(H43:H43)</f>
        <v>50000</v>
      </c>
      <c r="I42" s="59">
        <f>SUM(I43:I43)</f>
        <v>0</v>
      </c>
      <c r="J42" s="40">
        <f>I42/H42</f>
        <v>0</v>
      </c>
      <c r="K42" s="60">
        <f>SUM(K43:K43)</f>
        <v>50000</v>
      </c>
      <c r="L42" s="60">
        <f>SUM(L43:L43)</f>
        <v>50000</v>
      </c>
      <c r="M42" s="40">
        <f>L42/K42</f>
        <v>1</v>
      </c>
      <c r="N42" s="94">
        <f>SUM(N43:N43)</f>
        <v>70000</v>
      </c>
      <c r="O42" s="94">
        <f>SUM(O43:O43)</f>
        <v>0</v>
      </c>
      <c r="P42" s="40">
        <f>O42/N42</f>
        <v>0</v>
      </c>
      <c r="Q42" s="94">
        <f>SUM(Q43:Q43)</f>
        <v>70000</v>
      </c>
      <c r="R42" s="94">
        <f>SUM(R43:R43)</f>
        <v>70000</v>
      </c>
    </row>
    <row r="43" spans="1:18" ht="67.5">
      <c r="A43" s="135"/>
      <c r="B43" s="43"/>
      <c r="C43" s="116">
        <v>2110</v>
      </c>
      <c r="D43" s="18" t="s">
        <v>43</v>
      </c>
      <c r="E43" s="61">
        <v>35000</v>
      </c>
      <c r="F43" s="61">
        <v>35000</v>
      </c>
      <c r="G43" s="40">
        <f t="shared" si="0"/>
        <v>1</v>
      </c>
      <c r="H43" s="62">
        <v>50000</v>
      </c>
      <c r="I43" s="62">
        <v>0</v>
      </c>
      <c r="J43" s="40">
        <f>I43/H43</f>
        <v>0</v>
      </c>
      <c r="K43" s="63">
        <v>50000</v>
      </c>
      <c r="L43" s="63">
        <v>50000</v>
      </c>
      <c r="M43" s="40">
        <f>L43/K43</f>
        <v>1</v>
      </c>
      <c r="N43" s="95">
        <v>70000</v>
      </c>
      <c r="O43" s="95">
        <v>0</v>
      </c>
      <c r="P43" s="40">
        <f>O43/N43</f>
        <v>0</v>
      </c>
      <c r="Q43" s="95">
        <v>70000</v>
      </c>
      <c r="R43" s="95">
        <v>70000</v>
      </c>
    </row>
    <row r="44" spans="1:18" ht="15" hidden="1">
      <c r="A44" s="135"/>
      <c r="B44" s="43"/>
      <c r="C44" s="116"/>
      <c r="D44" s="18"/>
      <c r="E44" s="61"/>
      <c r="F44" s="61"/>
      <c r="G44" s="40"/>
      <c r="H44" s="62"/>
      <c r="I44" s="62"/>
      <c r="J44" s="40"/>
      <c r="K44" s="63"/>
      <c r="L44" s="63"/>
      <c r="M44" s="40"/>
      <c r="N44" s="95"/>
      <c r="O44" s="95"/>
      <c r="P44" s="40"/>
      <c r="Q44" s="95"/>
      <c r="R44" s="95"/>
    </row>
    <row r="45" spans="1:18" s="2" customFormat="1" ht="23.25">
      <c r="A45" s="133"/>
      <c r="B45" s="134">
        <v>71014</v>
      </c>
      <c r="C45" s="115"/>
      <c r="D45" s="19" t="s">
        <v>74</v>
      </c>
      <c r="E45" s="58">
        <f>SUM(E46:E46)</f>
        <v>18628</v>
      </c>
      <c r="F45" s="58">
        <f>SUM(F46:F46)</f>
        <v>18628</v>
      </c>
      <c r="G45" s="40">
        <f t="shared" si="0"/>
        <v>1</v>
      </c>
      <c r="H45" s="59">
        <f>SUM(H46:H46)</f>
        <v>4200</v>
      </c>
      <c r="I45" s="59">
        <f>SUM(I46:I46)</f>
        <v>0</v>
      </c>
      <c r="J45" s="40">
        <f>I45/H45</f>
        <v>0</v>
      </c>
      <c r="K45" s="60">
        <f>SUM(K46:K46)</f>
        <v>15738</v>
      </c>
      <c r="L45" s="60">
        <f>SUM(L46:L46)</f>
        <v>15738</v>
      </c>
      <c r="M45" s="40">
        <f>L45/K45</f>
        <v>1</v>
      </c>
      <c r="N45" s="94">
        <f>SUM(N46:N46)</f>
        <v>10400</v>
      </c>
      <c r="O45" s="94">
        <f>SUM(O46:O46)</f>
        <v>0</v>
      </c>
      <c r="P45" s="40">
        <f>O45/N45</f>
        <v>0</v>
      </c>
      <c r="Q45" s="94">
        <f>SUM(Q46:Q46)</f>
        <v>10400</v>
      </c>
      <c r="R45" s="94">
        <f>SUM(R46:R46)</f>
        <v>4900</v>
      </c>
    </row>
    <row r="46" spans="1:18" ht="67.5">
      <c r="A46" s="135"/>
      <c r="B46" s="43"/>
      <c r="C46" s="116">
        <v>2110</v>
      </c>
      <c r="D46" s="18" t="s">
        <v>43</v>
      </c>
      <c r="E46" s="61">
        <v>18628</v>
      </c>
      <c r="F46" s="61">
        <v>18628</v>
      </c>
      <c r="G46" s="40">
        <f t="shared" si="0"/>
        <v>1</v>
      </c>
      <c r="H46" s="62">
        <v>4200</v>
      </c>
      <c r="I46" s="62">
        <v>0</v>
      </c>
      <c r="J46" s="40">
        <f>I46/H46</f>
        <v>0</v>
      </c>
      <c r="K46" s="63">
        <v>15738</v>
      </c>
      <c r="L46" s="63">
        <v>15738</v>
      </c>
      <c r="M46" s="40">
        <f>L46/K46</f>
        <v>1</v>
      </c>
      <c r="N46" s="95">
        <v>10400</v>
      </c>
      <c r="O46" s="95">
        <v>0</v>
      </c>
      <c r="P46" s="40">
        <f>O46/N46</f>
        <v>0</v>
      </c>
      <c r="Q46" s="95">
        <v>10400</v>
      </c>
      <c r="R46" s="95">
        <v>4900</v>
      </c>
    </row>
    <row r="47" spans="1:18" s="2" customFormat="1" ht="15.75">
      <c r="A47" s="133"/>
      <c r="B47" s="134">
        <v>71015</v>
      </c>
      <c r="C47" s="115"/>
      <c r="D47" s="19" t="s">
        <v>9</v>
      </c>
      <c r="E47" s="58">
        <f>SUM(E48:E51)</f>
        <v>298635</v>
      </c>
      <c r="F47" s="58">
        <f>SUM(F48:F51)</f>
        <v>298753</v>
      </c>
      <c r="G47" s="40">
        <f t="shared" si="0"/>
        <v>1</v>
      </c>
      <c r="H47" s="59">
        <f>SUM(H48:H51)</f>
        <v>436600</v>
      </c>
      <c r="I47" s="59">
        <f>SUM(I48:I51)</f>
        <v>225740</v>
      </c>
      <c r="J47" s="40">
        <f>I47/H47</f>
        <v>0.52</v>
      </c>
      <c r="K47" s="60">
        <f>SUM(K48:K51)</f>
        <v>456602</v>
      </c>
      <c r="L47" s="60">
        <f>SUM(L48:L51)</f>
        <v>458327</v>
      </c>
      <c r="M47" s="40">
        <f>L47/K47</f>
        <v>1</v>
      </c>
      <c r="N47" s="94">
        <f>SUM(N48:N51)</f>
        <v>481000</v>
      </c>
      <c r="O47" s="94">
        <f>SUM(O48:O51)</f>
        <v>245255</v>
      </c>
      <c r="P47" s="40">
        <f>O47/N47</f>
        <v>0.51</v>
      </c>
      <c r="Q47" s="94">
        <f>SUM(Q48:Q51)</f>
        <v>481200</v>
      </c>
      <c r="R47" s="94">
        <f>SUM(R48:R51)</f>
        <v>453000</v>
      </c>
    </row>
    <row r="48" spans="1:18" ht="15" hidden="1">
      <c r="A48" s="135"/>
      <c r="B48" s="43"/>
      <c r="C48" s="122" t="s">
        <v>107</v>
      </c>
      <c r="D48" s="18" t="s">
        <v>24</v>
      </c>
      <c r="E48" s="61">
        <v>0</v>
      </c>
      <c r="F48" s="61">
        <v>115</v>
      </c>
      <c r="G48" s="40"/>
      <c r="H48" s="62">
        <v>0</v>
      </c>
      <c r="I48" s="62">
        <v>104</v>
      </c>
      <c r="J48" s="40"/>
      <c r="K48" s="63">
        <v>0</v>
      </c>
      <c r="L48" s="63">
        <v>253</v>
      </c>
      <c r="M48" s="40"/>
      <c r="N48" s="95">
        <v>0</v>
      </c>
      <c r="O48" s="95">
        <v>139</v>
      </c>
      <c r="P48" s="40"/>
      <c r="Q48" s="95">
        <v>200</v>
      </c>
      <c r="R48" s="95"/>
    </row>
    <row r="49" spans="1:18" ht="15" hidden="1">
      <c r="A49" s="135"/>
      <c r="B49" s="43"/>
      <c r="C49" s="122" t="s">
        <v>108</v>
      </c>
      <c r="D49" s="18" t="s">
        <v>118</v>
      </c>
      <c r="E49" s="61"/>
      <c r="F49" s="61"/>
      <c r="G49" s="40"/>
      <c r="H49" s="62"/>
      <c r="I49" s="62"/>
      <c r="J49" s="40"/>
      <c r="K49" s="63">
        <v>0</v>
      </c>
      <c r="L49" s="63">
        <v>1470</v>
      </c>
      <c r="M49" s="40"/>
      <c r="N49" s="95"/>
      <c r="O49" s="95"/>
      <c r="P49" s="40"/>
      <c r="Q49" s="95"/>
      <c r="R49" s="95"/>
    </row>
    <row r="50" spans="1:18" s="2" customFormat="1" ht="67.5">
      <c r="A50" s="133"/>
      <c r="B50" s="134"/>
      <c r="C50" s="116">
        <v>2110</v>
      </c>
      <c r="D50" s="18" t="s">
        <v>43</v>
      </c>
      <c r="E50" s="61">
        <v>298635</v>
      </c>
      <c r="F50" s="61">
        <v>298635</v>
      </c>
      <c r="G50" s="40">
        <f t="shared" si="0"/>
        <v>1</v>
      </c>
      <c r="H50" s="62">
        <v>436600</v>
      </c>
      <c r="I50" s="62">
        <v>225636</v>
      </c>
      <c r="J50" s="40">
        <f>I50/H50</f>
        <v>0.52</v>
      </c>
      <c r="K50" s="63">
        <v>456602</v>
      </c>
      <c r="L50" s="63">
        <v>456602</v>
      </c>
      <c r="M50" s="40">
        <f>L50/K50</f>
        <v>1</v>
      </c>
      <c r="N50" s="95">
        <v>481000</v>
      </c>
      <c r="O50" s="95">
        <v>245116</v>
      </c>
      <c r="P50" s="40">
        <f>O50/N50</f>
        <v>0.51</v>
      </c>
      <c r="Q50" s="95">
        <v>481000</v>
      </c>
      <c r="R50" s="95">
        <v>453000</v>
      </c>
    </row>
    <row r="51" spans="1:18" s="2" customFormat="1" ht="67.5">
      <c r="A51" s="133"/>
      <c r="B51" s="134"/>
      <c r="C51" s="124" t="s">
        <v>112</v>
      </c>
      <c r="D51" s="18" t="s">
        <v>57</v>
      </c>
      <c r="E51" s="61">
        <v>0</v>
      </c>
      <c r="F51" s="61">
        <v>3</v>
      </c>
      <c r="G51" s="40"/>
      <c r="H51" s="62">
        <v>0</v>
      </c>
      <c r="I51" s="62"/>
      <c r="J51" s="40"/>
      <c r="K51" s="63">
        <v>0</v>
      </c>
      <c r="L51" s="63">
        <v>2</v>
      </c>
      <c r="M51" s="40"/>
      <c r="N51" s="95">
        <v>0</v>
      </c>
      <c r="O51" s="95"/>
      <c r="P51" s="40"/>
      <c r="Q51" s="95">
        <v>0</v>
      </c>
      <c r="R51" s="95">
        <v>0</v>
      </c>
    </row>
    <row r="52" spans="1:18" s="5" customFormat="1" ht="15.75">
      <c r="A52" s="131">
        <v>750</v>
      </c>
      <c r="B52" s="132"/>
      <c r="C52" s="114"/>
      <c r="D52" s="16" t="s">
        <v>10</v>
      </c>
      <c r="E52" s="55">
        <f>E53+E55+E65</f>
        <v>2562460</v>
      </c>
      <c r="F52" s="55">
        <f>F53+F55+F65</f>
        <v>2799095</v>
      </c>
      <c r="G52" s="40">
        <f t="shared" si="0"/>
        <v>1.09</v>
      </c>
      <c r="H52" s="56">
        <f>H53+H55+H65</f>
        <v>2532082</v>
      </c>
      <c r="I52" s="56">
        <f>I53+I55+I65</f>
        <v>1593722</v>
      </c>
      <c r="J52" s="40">
        <f aca="true" t="shared" si="3" ref="J52:J57">I52/H52</f>
        <v>0.63</v>
      </c>
      <c r="K52" s="57">
        <f>K53+K55+K65</f>
        <v>3013363</v>
      </c>
      <c r="L52" s="57">
        <f>L53+L55+L65</f>
        <v>3143186</v>
      </c>
      <c r="M52" s="40">
        <f aca="true" t="shared" si="4" ref="M52:M57">L52/K52</f>
        <v>1.04</v>
      </c>
      <c r="N52" s="93">
        <f>N53+N55+N65</f>
        <v>3315239</v>
      </c>
      <c r="O52" s="93">
        <f>O53+O55+O65</f>
        <v>1570841</v>
      </c>
      <c r="P52" s="40">
        <f aca="true" t="shared" si="5" ref="P52:P57">O52/N52</f>
        <v>0.47</v>
      </c>
      <c r="Q52" s="93">
        <f>Q53+Q55+Q65</f>
        <v>3143800</v>
      </c>
      <c r="R52" s="93">
        <f>R53+R55+R65</f>
        <v>2339200</v>
      </c>
    </row>
    <row r="53" spans="1:18" s="2" customFormat="1" ht="15.75">
      <c r="A53" s="133"/>
      <c r="B53" s="134">
        <v>75011</v>
      </c>
      <c r="C53" s="115"/>
      <c r="D53" s="19" t="s">
        <v>11</v>
      </c>
      <c r="E53" s="58">
        <f>SUM(E54:E54)</f>
        <v>225200</v>
      </c>
      <c r="F53" s="58">
        <f>SUM(F54:F54)</f>
        <v>225200</v>
      </c>
      <c r="G53" s="40">
        <f t="shared" si="0"/>
        <v>1</v>
      </c>
      <c r="H53" s="59">
        <f>SUM(H54:H54)</f>
        <v>269379</v>
      </c>
      <c r="I53" s="59">
        <f>SUM(I54:I54)</f>
        <v>136980</v>
      </c>
      <c r="J53" s="40">
        <f t="shared" si="3"/>
        <v>0.51</v>
      </c>
      <c r="K53" s="60">
        <f>SUM(K54:K54)</f>
        <v>356330</v>
      </c>
      <c r="L53" s="60">
        <f>SUM(L54:L54)</f>
        <v>356330</v>
      </c>
      <c r="M53" s="40">
        <f t="shared" si="4"/>
        <v>1</v>
      </c>
      <c r="N53" s="94">
        <f>SUM(N54:N54)</f>
        <v>355300</v>
      </c>
      <c r="O53" s="94">
        <f>SUM(O54:O54)</f>
        <v>182945</v>
      </c>
      <c r="P53" s="40">
        <f t="shared" si="5"/>
        <v>0.51</v>
      </c>
      <c r="Q53" s="94">
        <f>SUM(Q54:Q54)</f>
        <v>355300</v>
      </c>
      <c r="R53" s="94">
        <f>SUM(R54:R54)</f>
        <v>320100</v>
      </c>
    </row>
    <row r="54" spans="1:18" ht="67.5">
      <c r="A54" s="135"/>
      <c r="B54" s="43"/>
      <c r="C54" s="116">
        <v>2110</v>
      </c>
      <c r="D54" s="18" t="s">
        <v>43</v>
      </c>
      <c r="E54" s="61">
        <v>225200</v>
      </c>
      <c r="F54" s="61">
        <v>225200</v>
      </c>
      <c r="G54" s="40">
        <f t="shared" si="0"/>
        <v>1</v>
      </c>
      <c r="H54" s="62">
        <v>269379</v>
      </c>
      <c r="I54" s="62">
        <v>136980</v>
      </c>
      <c r="J54" s="40">
        <f t="shared" si="3"/>
        <v>0.51</v>
      </c>
      <c r="K54" s="63">
        <v>356330</v>
      </c>
      <c r="L54" s="63">
        <v>356330</v>
      </c>
      <c r="M54" s="40">
        <f t="shared" si="4"/>
        <v>1</v>
      </c>
      <c r="N54" s="95">
        <v>355300</v>
      </c>
      <c r="O54" s="95">
        <v>182945</v>
      </c>
      <c r="P54" s="40">
        <f t="shared" si="5"/>
        <v>0.51</v>
      </c>
      <c r="Q54" s="95">
        <v>355300</v>
      </c>
      <c r="R54" s="95">
        <v>320100</v>
      </c>
    </row>
    <row r="55" spans="1:18" s="2" customFormat="1" ht="15.75">
      <c r="A55" s="133"/>
      <c r="B55" s="134">
        <v>75020</v>
      </c>
      <c r="C55" s="115"/>
      <c r="D55" s="19" t="s">
        <v>22</v>
      </c>
      <c r="E55" s="58">
        <f>SUM(E56:E64)</f>
        <v>2289560</v>
      </c>
      <c r="F55" s="58">
        <f>SUM(F56:F64)</f>
        <v>2526232</v>
      </c>
      <c r="G55" s="40">
        <f t="shared" si="0"/>
        <v>1.1</v>
      </c>
      <c r="H55" s="59">
        <f>SUM(H56:H64)</f>
        <v>2199703</v>
      </c>
      <c r="I55" s="59">
        <f>SUM(I56:I64)</f>
        <v>1399412</v>
      </c>
      <c r="J55" s="40">
        <f t="shared" si="3"/>
        <v>0.64</v>
      </c>
      <c r="K55" s="60">
        <f>SUM(K56:K64)</f>
        <v>2599703</v>
      </c>
      <c r="L55" s="60">
        <f>SUM(L56:L64)</f>
        <v>2729526</v>
      </c>
      <c r="M55" s="40">
        <f t="shared" si="4"/>
        <v>1.05</v>
      </c>
      <c r="N55" s="94">
        <f>SUM(N56:N64)</f>
        <v>2894439</v>
      </c>
      <c r="O55" s="94">
        <f>SUM(O56:O64)</f>
        <v>1322396</v>
      </c>
      <c r="P55" s="40">
        <f t="shared" si="5"/>
        <v>0.46</v>
      </c>
      <c r="Q55" s="94">
        <f>SUM(Q56:Q64)</f>
        <v>2723000</v>
      </c>
      <c r="R55" s="94">
        <f>SUM(R56:R64)</f>
        <v>1953000</v>
      </c>
    </row>
    <row r="56" spans="1:18" ht="15">
      <c r="A56" s="135"/>
      <c r="B56" s="43"/>
      <c r="C56" s="116" t="s">
        <v>54</v>
      </c>
      <c r="D56" s="18" t="s">
        <v>23</v>
      </c>
      <c r="E56" s="61">
        <v>1829000</v>
      </c>
      <c r="F56" s="61">
        <v>2088268</v>
      </c>
      <c r="G56" s="40">
        <f t="shared" si="0"/>
        <v>1.14</v>
      </c>
      <c r="H56" s="62">
        <v>1780000</v>
      </c>
      <c r="I56" s="62">
        <v>1189340</v>
      </c>
      <c r="J56" s="40">
        <f t="shared" si="3"/>
        <v>0.67</v>
      </c>
      <c r="K56" s="63">
        <v>2180000</v>
      </c>
      <c r="L56" s="63">
        <v>2311695</v>
      </c>
      <c r="M56" s="40">
        <f t="shared" si="4"/>
        <v>1.06</v>
      </c>
      <c r="N56" s="95">
        <v>2248000</v>
      </c>
      <c r="O56" s="95">
        <v>990476</v>
      </c>
      <c r="P56" s="40">
        <f t="shared" si="5"/>
        <v>0.44</v>
      </c>
      <c r="Q56" s="95">
        <v>2000000</v>
      </c>
      <c r="R56" s="95">
        <v>1928000</v>
      </c>
    </row>
    <row r="57" spans="1:18" ht="22.5">
      <c r="A57" s="135"/>
      <c r="B57" s="43"/>
      <c r="C57" s="116" t="s">
        <v>68</v>
      </c>
      <c r="D57" s="18" t="s">
        <v>75</v>
      </c>
      <c r="E57" s="61">
        <v>46500</v>
      </c>
      <c r="F57" s="61">
        <v>28067</v>
      </c>
      <c r="G57" s="40">
        <f t="shared" si="0"/>
        <v>0.6</v>
      </c>
      <c r="H57" s="62">
        <v>25000</v>
      </c>
      <c r="I57" s="62">
        <v>10808</v>
      </c>
      <c r="J57" s="40">
        <f t="shared" si="3"/>
        <v>0.43</v>
      </c>
      <c r="K57" s="63">
        <v>25000</v>
      </c>
      <c r="L57" s="63">
        <v>15251</v>
      </c>
      <c r="M57" s="40">
        <f t="shared" si="4"/>
        <v>0.61</v>
      </c>
      <c r="N57" s="95">
        <v>29000</v>
      </c>
      <c r="O57" s="95">
        <v>3954</v>
      </c>
      <c r="P57" s="40">
        <f t="shared" si="5"/>
        <v>0.14</v>
      </c>
      <c r="Q57" s="95">
        <v>7000</v>
      </c>
      <c r="R57" s="95">
        <v>15000</v>
      </c>
    </row>
    <row r="58" spans="1:18" ht="15" hidden="1">
      <c r="A58" s="135"/>
      <c r="B58" s="43"/>
      <c r="C58" s="122" t="s">
        <v>113</v>
      </c>
      <c r="D58" s="18" t="s">
        <v>121</v>
      </c>
      <c r="E58" s="61">
        <v>0</v>
      </c>
      <c r="F58" s="61">
        <v>4075</v>
      </c>
      <c r="G58" s="40"/>
      <c r="H58" s="62">
        <v>0</v>
      </c>
      <c r="I58" s="62">
        <v>2815</v>
      </c>
      <c r="J58" s="40"/>
      <c r="K58" s="63">
        <v>0</v>
      </c>
      <c r="L58" s="63">
        <v>6115</v>
      </c>
      <c r="M58" s="40"/>
      <c r="N58" s="95">
        <v>0</v>
      </c>
      <c r="O58" s="95">
        <v>2575</v>
      </c>
      <c r="P58" s="40"/>
      <c r="Q58" s="95">
        <v>0</v>
      </c>
      <c r="R58" s="95">
        <v>0</v>
      </c>
    </row>
    <row r="59" spans="1:18" ht="90">
      <c r="A59" s="135"/>
      <c r="B59" s="43"/>
      <c r="C59" s="116" t="s">
        <v>46</v>
      </c>
      <c r="D59" s="18" t="s">
        <v>44</v>
      </c>
      <c r="E59" s="61">
        <v>398964</v>
      </c>
      <c r="F59" s="61">
        <v>374138</v>
      </c>
      <c r="G59" s="40">
        <f t="shared" si="0"/>
        <v>0.94</v>
      </c>
      <c r="H59" s="62">
        <v>379703</v>
      </c>
      <c r="I59" s="62">
        <v>178641</v>
      </c>
      <c r="J59" s="40">
        <f>I59/H59</f>
        <v>0.47</v>
      </c>
      <c r="K59" s="63">
        <v>379703</v>
      </c>
      <c r="L59" s="63">
        <v>367337</v>
      </c>
      <c r="M59" s="40">
        <f>L59/K59</f>
        <v>0.97</v>
      </c>
      <c r="N59" s="95">
        <v>598000</v>
      </c>
      <c r="O59" s="95">
        <v>308848</v>
      </c>
      <c r="P59" s="40">
        <f>O59/N59</f>
        <v>0.52</v>
      </c>
      <c r="Q59" s="95">
        <v>692000</v>
      </c>
      <c r="R59" s="95"/>
    </row>
    <row r="60" spans="1:18" ht="15">
      <c r="A60" s="135"/>
      <c r="B60" s="43"/>
      <c r="C60" s="116" t="s">
        <v>49</v>
      </c>
      <c r="D60" s="18" t="s">
        <v>69</v>
      </c>
      <c r="E60" s="61">
        <f>3000+596</f>
        <v>3596</v>
      </c>
      <c r="F60" s="61">
        <v>3263</v>
      </c>
      <c r="G60" s="40">
        <f t="shared" si="0"/>
        <v>0.91</v>
      </c>
      <c r="H60" s="62">
        <v>0</v>
      </c>
      <c r="I60" s="62">
        <v>1330</v>
      </c>
      <c r="J60" s="40"/>
      <c r="K60" s="63">
        <v>0</v>
      </c>
      <c r="L60" s="63">
        <v>2610</v>
      </c>
      <c r="M60" s="40"/>
      <c r="N60" s="95">
        <v>0</v>
      </c>
      <c r="O60" s="95">
        <v>1335</v>
      </c>
      <c r="P60" s="40"/>
      <c r="Q60" s="95">
        <v>0</v>
      </c>
      <c r="R60" s="95">
        <v>1000</v>
      </c>
    </row>
    <row r="61" spans="1:18" ht="22.5" hidden="1">
      <c r="A61" s="135"/>
      <c r="B61" s="43"/>
      <c r="C61" s="122" t="s">
        <v>110</v>
      </c>
      <c r="D61" s="18" t="s">
        <v>123</v>
      </c>
      <c r="E61" s="61">
        <v>0</v>
      </c>
      <c r="F61" s="61">
        <v>6617</v>
      </c>
      <c r="G61" s="40"/>
      <c r="H61" s="62">
        <v>0</v>
      </c>
      <c r="I61" s="62"/>
      <c r="J61" s="40"/>
      <c r="K61" s="63">
        <v>0</v>
      </c>
      <c r="L61" s="63"/>
      <c r="M61" s="40"/>
      <c r="N61" s="95">
        <v>0</v>
      </c>
      <c r="O61" s="95"/>
      <c r="P61" s="40"/>
      <c r="Q61" s="95">
        <v>0</v>
      </c>
      <c r="R61" s="95">
        <v>0</v>
      </c>
    </row>
    <row r="62" spans="1:18" ht="22.5" hidden="1">
      <c r="A62" s="135"/>
      <c r="B62" s="43"/>
      <c r="C62" s="122" t="s">
        <v>111</v>
      </c>
      <c r="D62" s="18" t="s">
        <v>119</v>
      </c>
      <c r="E62" s="61">
        <v>0</v>
      </c>
      <c r="F62" s="61">
        <v>27</v>
      </c>
      <c r="G62" s="40"/>
      <c r="H62" s="62">
        <v>0</v>
      </c>
      <c r="I62" s="62">
        <v>0</v>
      </c>
      <c r="J62" s="40"/>
      <c r="K62" s="63">
        <v>0</v>
      </c>
      <c r="L62" s="63">
        <v>0</v>
      </c>
      <c r="M62" s="40"/>
      <c r="N62" s="95">
        <v>0</v>
      </c>
      <c r="O62" s="95">
        <v>10</v>
      </c>
      <c r="P62" s="40"/>
      <c r="Q62" s="95">
        <v>0</v>
      </c>
      <c r="R62" s="95">
        <v>0</v>
      </c>
    </row>
    <row r="63" spans="1:18" ht="15">
      <c r="A63" s="135"/>
      <c r="B63" s="43"/>
      <c r="C63" s="116" t="s">
        <v>48</v>
      </c>
      <c r="D63" s="18" t="s">
        <v>70</v>
      </c>
      <c r="E63" s="61">
        <v>3500</v>
      </c>
      <c r="F63" s="61">
        <v>5308</v>
      </c>
      <c r="G63" s="40">
        <f t="shared" si="0"/>
        <v>1.52</v>
      </c>
      <c r="H63" s="62">
        <v>0</v>
      </c>
      <c r="I63" s="62">
        <v>4275</v>
      </c>
      <c r="J63" s="40"/>
      <c r="K63" s="63">
        <v>0</v>
      </c>
      <c r="L63" s="63">
        <v>11008</v>
      </c>
      <c r="M63" s="40"/>
      <c r="N63" s="95">
        <v>16539</v>
      </c>
      <c r="O63" s="95">
        <v>12479</v>
      </c>
      <c r="P63" s="40">
        <f aca="true" t="shared" si="6" ref="P63:P88">O63/N63</f>
        <v>0.75</v>
      </c>
      <c r="Q63" s="95">
        <v>20000</v>
      </c>
      <c r="R63" s="95">
        <v>7000</v>
      </c>
    </row>
    <row r="64" spans="1:18" ht="15">
      <c r="A64" s="135"/>
      <c r="B64" s="43"/>
      <c r="C64" s="117" t="s">
        <v>55</v>
      </c>
      <c r="D64" s="18" t="s">
        <v>56</v>
      </c>
      <c r="E64" s="61">
        <v>8000</v>
      </c>
      <c r="F64" s="61">
        <v>16469</v>
      </c>
      <c r="G64" s="40">
        <f t="shared" si="0"/>
        <v>2.06</v>
      </c>
      <c r="H64" s="62">
        <v>15000</v>
      </c>
      <c r="I64" s="62">
        <v>12203</v>
      </c>
      <c r="J64" s="40">
        <f aca="true" t="shared" si="7" ref="J64:J89">I64/H64</f>
        <v>0.81</v>
      </c>
      <c r="K64" s="63">
        <v>15000</v>
      </c>
      <c r="L64" s="63">
        <v>15510</v>
      </c>
      <c r="M64" s="40">
        <f aca="true" t="shared" si="8" ref="M64:M89">L64/K64</f>
        <v>1.03</v>
      </c>
      <c r="N64" s="95">
        <v>2900</v>
      </c>
      <c r="O64" s="95">
        <v>2719</v>
      </c>
      <c r="P64" s="40">
        <f t="shared" si="6"/>
        <v>0.94</v>
      </c>
      <c r="Q64" s="95">
        <v>4000</v>
      </c>
      <c r="R64" s="95">
        <v>2000</v>
      </c>
    </row>
    <row r="65" spans="1:18" s="2" customFormat="1" ht="15.75">
      <c r="A65" s="133"/>
      <c r="B65" s="134">
        <v>75045</v>
      </c>
      <c r="C65" s="115"/>
      <c r="D65" s="19" t="s">
        <v>177</v>
      </c>
      <c r="E65" s="58">
        <f>SUM(E66:E67)</f>
        <v>47700</v>
      </c>
      <c r="F65" s="58">
        <f>SUM(F66:F67)</f>
        <v>47663</v>
      </c>
      <c r="G65" s="40">
        <f t="shared" si="0"/>
        <v>1</v>
      </c>
      <c r="H65" s="59">
        <f>SUM(H66:H67)</f>
        <v>63000</v>
      </c>
      <c r="I65" s="59">
        <f>SUM(I66:I67)</f>
        <v>57330</v>
      </c>
      <c r="J65" s="40">
        <f t="shared" si="7"/>
        <v>0.91</v>
      </c>
      <c r="K65" s="60">
        <f>SUM(K66:K67)</f>
        <v>57330</v>
      </c>
      <c r="L65" s="60">
        <f>SUM(L66:L67)</f>
        <v>57330</v>
      </c>
      <c r="M65" s="40">
        <f t="shared" si="8"/>
        <v>1</v>
      </c>
      <c r="N65" s="94">
        <f>SUM(N66:N67)</f>
        <v>65500</v>
      </c>
      <c r="O65" s="94">
        <f>SUM(O66:O67)</f>
        <v>65500</v>
      </c>
      <c r="P65" s="40">
        <f t="shared" si="6"/>
        <v>1</v>
      </c>
      <c r="Q65" s="94">
        <f>SUM(Q66:Q67)</f>
        <v>65500</v>
      </c>
      <c r="R65" s="94">
        <f>SUM(R66:R67)</f>
        <v>66100</v>
      </c>
    </row>
    <row r="66" spans="1:18" ht="67.5">
      <c r="A66" s="135"/>
      <c r="B66" s="43"/>
      <c r="C66" s="116">
        <v>2110</v>
      </c>
      <c r="D66" s="18" t="s">
        <v>43</v>
      </c>
      <c r="E66" s="61">
        <v>35000</v>
      </c>
      <c r="F66" s="61">
        <v>35000</v>
      </c>
      <c r="G66" s="40">
        <f t="shared" si="0"/>
        <v>1</v>
      </c>
      <c r="H66" s="62">
        <v>39000</v>
      </c>
      <c r="I66" s="62">
        <v>39000</v>
      </c>
      <c r="J66" s="40">
        <f t="shared" si="7"/>
        <v>1</v>
      </c>
      <c r="K66" s="63">
        <v>39000</v>
      </c>
      <c r="L66" s="63">
        <v>39000</v>
      </c>
      <c r="M66" s="40">
        <f t="shared" si="8"/>
        <v>1</v>
      </c>
      <c r="N66" s="95">
        <v>37500</v>
      </c>
      <c r="O66" s="95">
        <v>37500</v>
      </c>
      <c r="P66" s="40">
        <f t="shared" si="6"/>
        <v>1</v>
      </c>
      <c r="Q66" s="95">
        <v>37500</v>
      </c>
      <c r="R66" s="95">
        <v>37500</v>
      </c>
    </row>
    <row r="67" spans="1:18" ht="67.5">
      <c r="A67" s="135"/>
      <c r="B67" s="43"/>
      <c r="C67" s="116">
        <v>2120</v>
      </c>
      <c r="D67" s="18" t="s">
        <v>58</v>
      </c>
      <c r="E67" s="61">
        <v>12700</v>
      </c>
      <c r="F67" s="61">
        <v>12663</v>
      </c>
      <c r="G67" s="40">
        <f t="shared" si="0"/>
        <v>1</v>
      </c>
      <c r="H67" s="62">
        <v>24000</v>
      </c>
      <c r="I67" s="62">
        <v>18330</v>
      </c>
      <c r="J67" s="40">
        <f t="shared" si="7"/>
        <v>0.76</v>
      </c>
      <c r="K67" s="63">
        <v>18330</v>
      </c>
      <c r="L67" s="63">
        <v>18330</v>
      </c>
      <c r="M67" s="40">
        <f t="shared" si="8"/>
        <v>1</v>
      </c>
      <c r="N67" s="95">
        <v>28000</v>
      </c>
      <c r="O67" s="95">
        <v>28000</v>
      </c>
      <c r="P67" s="40">
        <f t="shared" si="6"/>
        <v>1</v>
      </c>
      <c r="Q67" s="95">
        <v>28000</v>
      </c>
      <c r="R67" s="95">
        <v>28600</v>
      </c>
    </row>
    <row r="68" spans="1:18" ht="15.75">
      <c r="A68" s="133">
        <v>752</v>
      </c>
      <c r="B68" s="134"/>
      <c r="C68" s="115"/>
      <c r="D68" s="29" t="s">
        <v>146</v>
      </c>
      <c r="E68" s="58">
        <f>SUM(E69)</f>
        <v>0</v>
      </c>
      <c r="F68" s="58"/>
      <c r="G68" s="73"/>
      <c r="H68" s="59">
        <f>SUM(H69)</f>
        <v>0</v>
      </c>
      <c r="I68" s="59">
        <f>SUM(I69)</f>
        <v>0</v>
      </c>
      <c r="J68" s="73"/>
      <c r="K68" s="60">
        <f>SUM(K69)</f>
        <v>0</v>
      </c>
      <c r="L68" s="60">
        <f>SUM(L69)</f>
        <v>0</v>
      </c>
      <c r="M68" s="45"/>
      <c r="N68" s="99">
        <f>SUM(N69)</f>
        <v>5000</v>
      </c>
      <c r="O68" s="99">
        <f>SUM(O69)</f>
        <v>0</v>
      </c>
      <c r="P68" s="40"/>
      <c r="Q68" s="99">
        <f>SUM(Q69)</f>
        <v>5000</v>
      </c>
      <c r="R68" s="99">
        <f>SUM(R69)</f>
        <v>3000</v>
      </c>
    </row>
    <row r="69" spans="1:18" ht="15.75">
      <c r="A69" s="133"/>
      <c r="B69" s="134">
        <v>75212</v>
      </c>
      <c r="C69" s="115"/>
      <c r="D69" s="29" t="s">
        <v>147</v>
      </c>
      <c r="E69" s="58">
        <f>SUM(E70)</f>
        <v>0</v>
      </c>
      <c r="F69" s="58"/>
      <c r="G69" s="73"/>
      <c r="H69" s="59">
        <f>SUM(H70)</f>
        <v>0</v>
      </c>
      <c r="I69" s="59">
        <f>SUM(I70)</f>
        <v>0</v>
      </c>
      <c r="J69" s="73"/>
      <c r="K69" s="60">
        <f>SUM(K70)</f>
        <v>0</v>
      </c>
      <c r="L69" s="60">
        <f>SUM(L70)</f>
        <v>0</v>
      </c>
      <c r="M69" s="45"/>
      <c r="N69" s="99">
        <f>SUM(N70)</f>
        <v>5000</v>
      </c>
      <c r="O69" s="99">
        <f>SUM(O70)</f>
        <v>0</v>
      </c>
      <c r="P69" s="40"/>
      <c r="Q69" s="99">
        <f>SUM(Q70)</f>
        <v>5000</v>
      </c>
      <c r="R69" s="99">
        <f>SUM(R70)</f>
        <v>3000</v>
      </c>
    </row>
    <row r="70" spans="1:18" ht="89.25">
      <c r="A70" s="135"/>
      <c r="B70" s="43"/>
      <c r="C70" s="116">
        <v>2110</v>
      </c>
      <c r="D70" s="17" t="s">
        <v>43</v>
      </c>
      <c r="E70" s="61"/>
      <c r="F70" s="61"/>
      <c r="G70" s="40"/>
      <c r="H70" s="62"/>
      <c r="I70" s="62"/>
      <c r="J70" s="40"/>
      <c r="K70" s="63"/>
      <c r="L70" s="63"/>
      <c r="M70" s="40"/>
      <c r="N70" s="95">
        <v>5000</v>
      </c>
      <c r="O70" s="95">
        <v>0</v>
      </c>
      <c r="P70" s="40"/>
      <c r="Q70" s="95">
        <v>5000</v>
      </c>
      <c r="R70" s="95">
        <v>3000</v>
      </c>
    </row>
    <row r="71" spans="1:18" s="5" customFormat="1" ht="57">
      <c r="A71" s="131">
        <v>756</v>
      </c>
      <c r="B71" s="132"/>
      <c r="C71" s="114"/>
      <c r="D71" s="16" t="s">
        <v>84</v>
      </c>
      <c r="E71" s="55">
        <f>SUM(E72:E72)</f>
        <v>7355767</v>
      </c>
      <c r="F71" s="55">
        <f>SUM(F72:F72)</f>
        <v>7797187</v>
      </c>
      <c r="G71" s="40">
        <f t="shared" si="0"/>
        <v>1.06</v>
      </c>
      <c r="H71" s="56">
        <f>SUM(H72:H72)</f>
        <v>8047500</v>
      </c>
      <c r="I71" s="56">
        <f>SUM(I72:I72)</f>
        <v>4262386</v>
      </c>
      <c r="J71" s="40">
        <f t="shared" si="7"/>
        <v>0.53</v>
      </c>
      <c r="K71" s="57">
        <f>SUM(K72:K72)</f>
        <v>7710500</v>
      </c>
      <c r="L71" s="57">
        <f>SUM(L72:L72)</f>
        <v>10060717</v>
      </c>
      <c r="M71" s="40">
        <f t="shared" si="8"/>
        <v>1.3</v>
      </c>
      <c r="N71" s="93">
        <f>N72+N75</f>
        <v>9640000</v>
      </c>
      <c r="O71" s="93">
        <f>O72+O75</f>
        <v>4278539</v>
      </c>
      <c r="P71" s="93">
        <f>P72+P75</f>
        <v>0</v>
      </c>
      <c r="Q71" s="93">
        <f>Q72+Q75</f>
        <v>8640000</v>
      </c>
      <c r="R71" s="93">
        <f>R72+R75</f>
        <v>9920000</v>
      </c>
    </row>
    <row r="72" spans="1:18" s="2" customFormat="1" ht="34.5">
      <c r="A72" s="133"/>
      <c r="B72" s="134">
        <v>75622</v>
      </c>
      <c r="C72" s="115"/>
      <c r="D72" s="19" t="s">
        <v>85</v>
      </c>
      <c r="E72" s="58">
        <f>SUM(E73:E74)</f>
        <v>7355767</v>
      </c>
      <c r="F72" s="58">
        <f>SUM(F73:F74)</f>
        <v>7797187</v>
      </c>
      <c r="G72" s="40">
        <f t="shared" si="0"/>
        <v>1.06</v>
      </c>
      <c r="H72" s="59">
        <f>SUM(H73:H74)</f>
        <v>8047500</v>
      </c>
      <c r="I72" s="59">
        <f>SUM(I73:I74)</f>
        <v>4262386</v>
      </c>
      <c r="J72" s="40">
        <f t="shared" si="7"/>
        <v>0.53</v>
      </c>
      <c r="K72" s="60">
        <f>SUM(K73:K74)</f>
        <v>7710500</v>
      </c>
      <c r="L72" s="60">
        <f>SUM(L73:L74)</f>
        <v>10060717</v>
      </c>
      <c r="M72" s="40">
        <f t="shared" si="8"/>
        <v>1.3</v>
      </c>
      <c r="N72" s="94">
        <f>SUM(N73:N74)</f>
        <v>9640000</v>
      </c>
      <c r="O72" s="94">
        <f>SUM(O73:O74)</f>
        <v>4278539</v>
      </c>
      <c r="P72" s="40">
        <f t="shared" si="6"/>
        <v>0.44</v>
      </c>
      <c r="Q72" s="94">
        <f>SUM(Q73:Q74)</f>
        <v>8640000</v>
      </c>
      <c r="R72" s="94">
        <f>SUM(R73:R74)</f>
        <v>9840000</v>
      </c>
    </row>
    <row r="73" spans="1:18" ht="22.5">
      <c r="A73" s="135"/>
      <c r="B73" s="43"/>
      <c r="C73" s="116" t="s">
        <v>50</v>
      </c>
      <c r="D73" s="18" t="s">
        <v>25</v>
      </c>
      <c r="E73" s="61">
        <v>7215767</v>
      </c>
      <c r="F73" s="61">
        <v>7598026</v>
      </c>
      <c r="G73" s="40">
        <f t="shared" si="0"/>
        <v>1.05</v>
      </c>
      <c r="H73" s="62">
        <v>7907500</v>
      </c>
      <c r="I73" s="62">
        <v>4034496</v>
      </c>
      <c r="J73" s="40">
        <f t="shared" si="7"/>
        <v>0.51</v>
      </c>
      <c r="K73" s="63">
        <v>7570500</v>
      </c>
      <c r="L73" s="63">
        <v>9629022</v>
      </c>
      <c r="M73" s="40">
        <f t="shared" si="8"/>
        <v>1.27</v>
      </c>
      <c r="N73" s="95">
        <v>9500000</v>
      </c>
      <c r="O73" s="95">
        <v>4172540</v>
      </c>
      <c r="P73" s="40">
        <f t="shared" si="6"/>
        <v>0.44</v>
      </c>
      <c r="Q73" s="95">
        <v>8500000</v>
      </c>
      <c r="R73" s="95">
        <f>9500000+200000</f>
        <v>9700000</v>
      </c>
    </row>
    <row r="74" spans="1:18" ht="22.5">
      <c r="A74" s="135"/>
      <c r="B74" s="43"/>
      <c r="C74" s="116" t="s">
        <v>51</v>
      </c>
      <c r="D74" s="18" t="s">
        <v>52</v>
      </c>
      <c r="E74" s="61">
        <v>140000</v>
      </c>
      <c r="F74" s="61">
        <v>199161</v>
      </c>
      <c r="G74" s="40">
        <f t="shared" si="0"/>
        <v>1.42</v>
      </c>
      <c r="H74" s="62">
        <v>140000</v>
      </c>
      <c r="I74" s="62">
        <v>227890</v>
      </c>
      <c r="J74" s="40">
        <f t="shared" si="7"/>
        <v>1.63</v>
      </c>
      <c r="K74" s="63">
        <v>140000</v>
      </c>
      <c r="L74" s="63">
        <v>431695</v>
      </c>
      <c r="M74" s="40">
        <f t="shared" si="8"/>
        <v>3.08</v>
      </c>
      <c r="N74" s="95">
        <v>140000</v>
      </c>
      <c r="O74" s="95">
        <v>105999</v>
      </c>
      <c r="P74" s="40">
        <f t="shared" si="6"/>
        <v>0.76</v>
      </c>
      <c r="Q74" s="95">
        <v>140000</v>
      </c>
      <c r="R74" s="95">
        <v>140000</v>
      </c>
    </row>
    <row r="75" spans="1:18" ht="64.5">
      <c r="A75" s="143"/>
      <c r="B75" s="144">
        <v>75618</v>
      </c>
      <c r="C75" s="145"/>
      <c r="D75" s="149" t="s">
        <v>174</v>
      </c>
      <c r="E75" s="146"/>
      <c r="F75" s="146"/>
      <c r="G75" s="45"/>
      <c r="H75" s="147"/>
      <c r="I75" s="147"/>
      <c r="J75" s="45"/>
      <c r="K75" s="148"/>
      <c r="L75" s="148"/>
      <c r="M75" s="45"/>
      <c r="N75" s="99">
        <f>SUM(N76)</f>
        <v>0</v>
      </c>
      <c r="O75" s="99">
        <f>SUM(O76)</f>
        <v>0</v>
      </c>
      <c r="P75" s="99">
        <f>SUM(P76)</f>
        <v>0</v>
      </c>
      <c r="Q75" s="99">
        <f>SUM(Q76)</f>
        <v>0</v>
      </c>
      <c r="R75" s="99">
        <f>SUM(R76)</f>
        <v>80000</v>
      </c>
    </row>
    <row r="76" spans="1:18" ht="63.75">
      <c r="A76" s="135"/>
      <c r="B76" s="43"/>
      <c r="C76" s="116" t="s">
        <v>88</v>
      </c>
      <c r="D76" s="34" t="s">
        <v>173</v>
      </c>
      <c r="E76" s="61"/>
      <c r="F76" s="61"/>
      <c r="G76" s="40"/>
      <c r="H76" s="62"/>
      <c r="I76" s="62"/>
      <c r="J76" s="40"/>
      <c r="K76" s="63"/>
      <c r="L76" s="63"/>
      <c r="M76" s="40"/>
      <c r="N76" s="95"/>
      <c r="O76" s="95"/>
      <c r="P76" s="40"/>
      <c r="Q76" s="95"/>
      <c r="R76" s="95">
        <v>80000</v>
      </c>
    </row>
    <row r="77" spans="1:18" s="5" customFormat="1" ht="15.75">
      <c r="A77" s="131">
        <v>758</v>
      </c>
      <c r="B77" s="132"/>
      <c r="C77" s="114"/>
      <c r="D77" s="16" t="s">
        <v>17</v>
      </c>
      <c r="E77" s="55">
        <f>E78+E84+E88+E86+E80</f>
        <v>19482561</v>
      </c>
      <c r="F77" s="55">
        <f>F78+F84+F88+F86+F80</f>
        <v>19640519</v>
      </c>
      <c r="G77" s="40">
        <f t="shared" si="0"/>
        <v>1.01</v>
      </c>
      <c r="H77" s="56">
        <f>H78+H84+H88+H86+H80</f>
        <v>21824426</v>
      </c>
      <c r="I77" s="56">
        <f>I78+I84+I88+I86+I80</f>
        <v>12901727</v>
      </c>
      <c r="J77" s="40">
        <f t="shared" si="7"/>
        <v>0.59</v>
      </c>
      <c r="K77" s="57">
        <f>K78+K84+K88+K86+K80</f>
        <v>21758991</v>
      </c>
      <c r="L77" s="57">
        <f>L78+L84+L88+L86+L80</f>
        <v>21928411</v>
      </c>
      <c r="M77" s="40">
        <f t="shared" si="8"/>
        <v>1.01</v>
      </c>
      <c r="N77" s="93">
        <f>N78+N84+N88+N86+N80</f>
        <v>24315496</v>
      </c>
      <c r="O77" s="93">
        <f>O78+O84+O88+O86+O80</f>
        <v>14221722</v>
      </c>
      <c r="P77" s="40">
        <f t="shared" si="6"/>
        <v>0.58</v>
      </c>
      <c r="Q77" s="93">
        <f>Q78+Q84+Q88+Q86+Q80</f>
        <v>24378496</v>
      </c>
      <c r="R77" s="93">
        <f>R78+R84+R88+R86+R80</f>
        <v>24232682</v>
      </c>
    </row>
    <row r="78" spans="1:18" s="2" customFormat="1" ht="34.5">
      <c r="A78" s="133"/>
      <c r="B78" s="134">
        <v>75801</v>
      </c>
      <c r="C78" s="115"/>
      <c r="D78" s="19" t="s">
        <v>64</v>
      </c>
      <c r="E78" s="58">
        <f>SUM(E79:E79)</f>
        <v>13252827</v>
      </c>
      <c r="F78" s="58">
        <f>SUM(F79:F79)</f>
        <v>13252827</v>
      </c>
      <c r="G78" s="40">
        <f t="shared" si="0"/>
        <v>1</v>
      </c>
      <c r="H78" s="59">
        <f>SUM(H79:H79)</f>
        <v>14192721</v>
      </c>
      <c r="I78" s="59">
        <f>SUM(I79:I79)</f>
        <v>8733984</v>
      </c>
      <c r="J78" s="40">
        <f t="shared" si="7"/>
        <v>0.62</v>
      </c>
      <c r="K78" s="60">
        <f>SUM(K79:K79)</f>
        <v>14426862</v>
      </c>
      <c r="L78" s="60">
        <f>SUM(L79:L79)</f>
        <v>14426862</v>
      </c>
      <c r="M78" s="40">
        <f t="shared" si="8"/>
        <v>1</v>
      </c>
      <c r="N78" s="94">
        <f>SUM(N79:N79)</f>
        <v>15331528</v>
      </c>
      <c r="O78" s="94">
        <f>SUM(O79:O79)</f>
        <v>9434784</v>
      </c>
      <c r="P78" s="40">
        <f t="shared" si="6"/>
        <v>0.62</v>
      </c>
      <c r="Q78" s="94">
        <f>SUM(Q79:Q79)</f>
        <v>15331528</v>
      </c>
      <c r="R78" s="94">
        <f>SUM(R79:R79)</f>
        <v>15933844</v>
      </c>
    </row>
    <row r="79" spans="1:18" ht="22.5">
      <c r="A79" s="135"/>
      <c r="B79" s="43"/>
      <c r="C79" s="116">
        <v>2920</v>
      </c>
      <c r="D79" s="18" t="s">
        <v>26</v>
      </c>
      <c r="E79" s="61">
        <v>13252827</v>
      </c>
      <c r="F79" s="61">
        <v>13252827</v>
      </c>
      <c r="G79" s="40">
        <f t="shared" si="0"/>
        <v>1</v>
      </c>
      <c r="H79" s="62">
        <v>14192721</v>
      </c>
      <c r="I79" s="62">
        <v>8733984</v>
      </c>
      <c r="J79" s="40">
        <f t="shared" si="7"/>
        <v>0.62</v>
      </c>
      <c r="K79" s="63">
        <v>14426862</v>
      </c>
      <c r="L79" s="63">
        <v>14426862</v>
      </c>
      <c r="M79" s="40">
        <f t="shared" si="8"/>
        <v>1</v>
      </c>
      <c r="N79" s="95">
        <v>15331528</v>
      </c>
      <c r="O79" s="95">
        <v>9434784</v>
      </c>
      <c r="P79" s="40">
        <f t="shared" si="6"/>
        <v>0.62</v>
      </c>
      <c r="Q79" s="95">
        <v>15331528</v>
      </c>
      <c r="R79" s="95">
        <v>15933844</v>
      </c>
    </row>
    <row r="80" spans="1:18" s="2" customFormat="1" ht="23.25" hidden="1">
      <c r="A80" s="133"/>
      <c r="B80" s="134">
        <v>75802</v>
      </c>
      <c r="C80" s="115"/>
      <c r="D80" s="19" t="s">
        <v>89</v>
      </c>
      <c r="E80" s="58">
        <f>SUM(E81:E83)</f>
        <v>636212</v>
      </c>
      <c r="F80" s="58">
        <f>SUM(F81:F83)</f>
        <v>636212</v>
      </c>
      <c r="G80" s="40">
        <f t="shared" si="0"/>
        <v>1</v>
      </c>
      <c r="H80" s="59">
        <f>SUM(H81:H83)</f>
        <v>386000</v>
      </c>
      <c r="I80" s="59">
        <f>SUM(I81:I83)</f>
        <v>386000</v>
      </c>
      <c r="J80" s="40">
        <f t="shared" si="7"/>
        <v>1</v>
      </c>
      <c r="K80" s="60">
        <f>SUM(K81:K83)</f>
        <v>386000</v>
      </c>
      <c r="L80" s="60">
        <f>SUM(L81:L83)</f>
        <v>386000</v>
      </c>
      <c r="M80" s="40">
        <f t="shared" si="8"/>
        <v>1</v>
      </c>
      <c r="N80" s="94">
        <f>SUM(N81:N83)</f>
        <v>440000</v>
      </c>
      <c r="O80" s="94">
        <f>SUM(O81:O83)</f>
        <v>440000</v>
      </c>
      <c r="P80" s="40">
        <f t="shared" si="6"/>
        <v>1</v>
      </c>
      <c r="Q80" s="94">
        <f>SUM(Q81:Q83)</f>
        <v>440000</v>
      </c>
      <c r="R80" s="94">
        <f>SUM(R81:R83)</f>
        <v>0</v>
      </c>
    </row>
    <row r="81" spans="1:18" s="30" customFormat="1" ht="22.5" hidden="1">
      <c r="A81" s="135"/>
      <c r="B81" s="43"/>
      <c r="C81" s="116">
        <v>2760</v>
      </c>
      <c r="D81" s="31" t="s">
        <v>103</v>
      </c>
      <c r="E81" s="61">
        <v>186212</v>
      </c>
      <c r="F81" s="61">
        <v>186212</v>
      </c>
      <c r="G81" s="40">
        <f t="shared" si="0"/>
        <v>1</v>
      </c>
      <c r="H81" s="62"/>
      <c r="I81" s="62"/>
      <c r="J81" s="40"/>
      <c r="K81" s="63"/>
      <c r="L81" s="63"/>
      <c r="M81" s="40"/>
      <c r="N81" s="100"/>
      <c r="O81" s="100"/>
      <c r="P81" s="40"/>
      <c r="Q81" s="100"/>
      <c r="R81" s="100"/>
    </row>
    <row r="82" spans="1:18" ht="33.75" hidden="1">
      <c r="A82" s="135"/>
      <c r="B82" s="43"/>
      <c r="C82" s="116">
        <v>2780</v>
      </c>
      <c r="D82" s="18" t="s">
        <v>90</v>
      </c>
      <c r="E82" s="61">
        <v>450000</v>
      </c>
      <c r="F82" s="61">
        <v>450000</v>
      </c>
      <c r="G82" s="40">
        <f t="shared" si="0"/>
        <v>1</v>
      </c>
      <c r="H82" s="62"/>
      <c r="I82" s="62"/>
      <c r="J82" s="40"/>
      <c r="K82" s="63"/>
      <c r="L82" s="63"/>
      <c r="M82" s="40"/>
      <c r="N82" s="95"/>
      <c r="O82" s="95"/>
      <c r="P82" s="40"/>
      <c r="Q82" s="95"/>
      <c r="R82" s="95"/>
    </row>
    <row r="83" spans="1:18" ht="96" hidden="1">
      <c r="A83" s="135"/>
      <c r="B83" s="43"/>
      <c r="C83" s="116">
        <v>6180</v>
      </c>
      <c r="D83" s="43" t="s">
        <v>168</v>
      </c>
      <c r="E83" s="61"/>
      <c r="F83" s="61"/>
      <c r="G83" s="40"/>
      <c r="H83" s="62">
        <v>386000</v>
      </c>
      <c r="I83" s="62">
        <v>386000</v>
      </c>
      <c r="J83" s="40"/>
      <c r="K83" s="63">
        <v>386000</v>
      </c>
      <c r="L83" s="63">
        <v>386000</v>
      </c>
      <c r="M83" s="40"/>
      <c r="N83" s="95">
        <v>440000</v>
      </c>
      <c r="O83" s="95">
        <v>440000</v>
      </c>
      <c r="P83" s="40"/>
      <c r="Q83" s="95">
        <v>440000</v>
      </c>
      <c r="R83" s="95"/>
    </row>
    <row r="84" spans="1:18" s="2" customFormat="1" ht="23.25">
      <c r="A84" s="133"/>
      <c r="B84" s="134">
        <v>75803</v>
      </c>
      <c r="C84" s="115"/>
      <c r="D84" s="19" t="s">
        <v>33</v>
      </c>
      <c r="E84" s="58">
        <f>SUM(E85:E85)</f>
        <v>5341760</v>
      </c>
      <c r="F84" s="58">
        <f>SUM(F85:F85)</f>
        <v>5341760</v>
      </c>
      <c r="G84" s="40">
        <f t="shared" si="0"/>
        <v>1</v>
      </c>
      <c r="H84" s="59">
        <f>SUM(H85:H85)</f>
        <v>6698199</v>
      </c>
      <c r="I84" s="59">
        <f>SUM(I85:I85)</f>
        <v>3349098</v>
      </c>
      <c r="J84" s="40">
        <f t="shared" si="7"/>
        <v>0.5</v>
      </c>
      <c r="K84" s="60">
        <f>SUM(K85:K85)</f>
        <v>6698199</v>
      </c>
      <c r="L84" s="60">
        <f>SUM(L85:L85)</f>
        <v>6698199</v>
      </c>
      <c r="M84" s="40">
        <f t="shared" si="8"/>
        <v>1</v>
      </c>
      <c r="N84" s="94">
        <f>SUM(N85:N85)</f>
        <v>7871621</v>
      </c>
      <c r="O84" s="94">
        <f>SUM(O85:O85)</f>
        <v>3935808</v>
      </c>
      <c r="P84" s="40">
        <f t="shared" si="6"/>
        <v>0.5</v>
      </c>
      <c r="Q84" s="94">
        <f>SUM(Q85:Q85)</f>
        <v>7871621</v>
      </c>
      <c r="R84" s="94">
        <f>SUM(R85:R85)</f>
        <v>6613496</v>
      </c>
    </row>
    <row r="85" spans="1:18" ht="22.5">
      <c r="A85" s="135"/>
      <c r="B85" s="43"/>
      <c r="C85" s="116">
        <v>2920</v>
      </c>
      <c r="D85" s="18" t="s">
        <v>26</v>
      </c>
      <c r="E85" s="61">
        <v>5341760</v>
      </c>
      <c r="F85" s="61">
        <v>5341760</v>
      </c>
      <c r="G85" s="40">
        <f aca="true" t="shared" si="9" ref="G85:G160">F85/E85</f>
        <v>1</v>
      </c>
      <c r="H85" s="62">
        <v>6698199</v>
      </c>
      <c r="I85" s="62">
        <v>3349098</v>
      </c>
      <c r="J85" s="40">
        <f t="shared" si="7"/>
        <v>0.5</v>
      </c>
      <c r="K85" s="63">
        <v>6698199</v>
      </c>
      <c r="L85" s="63">
        <v>6698199</v>
      </c>
      <c r="M85" s="40">
        <f t="shared" si="8"/>
        <v>1</v>
      </c>
      <c r="N85" s="95">
        <v>7871621</v>
      </c>
      <c r="O85" s="95">
        <v>3935808</v>
      </c>
      <c r="P85" s="40">
        <f t="shared" si="6"/>
        <v>0.5</v>
      </c>
      <c r="Q85" s="95">
        <v>7871621</v>
      </c>
      <c r="R85" s="95">
        <v>6613496</v>
      </c>
    </row>
    <row r="86" spans="1:18" s="2" customFormat="1" ht="23.25">
      <c r="A86" s="133"/>
      <c r="B86" s="134">
        <v>75832</v>
      </c>
      <c r="C86" s="115"/>
      <c r="D86" s="19" t="s">
        <v>53</v>
      </c>
      <c r="E86" s="58">
        <f>SUM(E87:E87)</f>
        <v>101762</v>
      </c>
      <c r="F86" s="58">
        <f>SUM(F87:F87)</f>
        <v>101762</v>
      </c>
      <c r="G86" s="40">
        <f t="shared" si="9"/>
        <v>1</v>
      </c>
      <c r="H86" s="59">
        <f>SUM(H87:H87)</f>
        <v>339576</v>
      </c>
      <c r="I86" s="59">
        <f>SUM(I87:I87)</f>
        <v>169788</v>
      </c>
      <c r="J86" s="40">
        <f t="shared" si="7"/>
        <v>0.5</v>
      </c>
      <c r="K86" s="60">
        <f>SUM(K87:K87)</f>
        <v>0</v>
      </c>
      <c r="L86" s="60">
        <f>SUM(L87:L87)</f>
        <v>0</v>
      </c>
      <c r="M86" s="40"/>
      <c r="N86" s="94">
        <f>SUM(N87:N87)</f>
        <v>497347</v>
      </c>
      <c r="O86" s="94">
        <f>SUM(O87:O87)</f>
        <v>248676</v>
      </c>
      <c r="P86" s="40">
        <f t="shared" si="6"/>
        <v>0.5</v>
      </c>
      <c r="Q86" s="94">
        <f>SUM(Q87:Q87)</f>
        <v>497347</v>
      </c>
      <c r="R86" s="94">
        <f>SUM(R87:R87)</f>
        <v>1510342</v>
      </c>
    </row>
    <row r="87" spans="1:18" ht="22.5">
      <c r="A87" s="135"/>
      <c r="B87" s="43"/>
      <c r="C87" s="116">
        <v>2920</v>
      </c>
      <c r="D87" s="18" t="s">
        <v>26</v>
      </c>
      <c r="E87" s="61">
        <v>101762</v>
      </c>
      <c r="F87" s="61">
        <v>101762</v>
      </c>
      <c r="G87" s="40">
        <f t="shared" si="9"/>
        <v>1</v>
      </c>
      <c r="H87" s="62">
        <v>339576</v>
      </c>
      <c r="I87" s="62">
        <v>169788</v>
      </c>
      <c r="J87" s="40">
        <f t="shared" si="7"/>
        <v>0.5</v>
      </c>
      <c r="K87" s="63"/>
      <c r="L87" s="63"/>
      <c r="M87" s="40"/>
      <c r="N87" s="95">
        <v>497347</v>
      </c>
      <c r="O87" s="95">
        <v>248676</v>
      </c>
      <c r="P87" s="40">
        <f t="shared" si="6"/>
        <v>0.5</v>
      </c>
      <c r="Q87" s="95">
        <v>497347</v>
      </c>
      <c r="R87" s="95">
        <v>1510342</v>
      </c>
    </row>
    <row r="88" spans="1:18" s="2" customFormat="1" ht="15.75">
      <c r="A88" s="133"/>
      <c r="B88" s="134">
        <v>75814</v>
      </c>
      <c r="C88" s="115"/>
      <c r="D88" s="19" t="s">
        <v>28</v>
      </c>
      <c r="E88" s="58">
        <f>SUM(E89:E94)</f>
        <v>150000</v>
      </c>
      <c r="F88" s="58">
        <f>SUM(F89:F94)</f>
        <v>307958</v>
      </c>
      <c r="G88" s="40">
        <f t="shared" si="9"/>
        <v>2.05</v>
      </c>
      <c r="H88" s="59">
        <f>SUM(H89:H94)</f>
        <v>207930</v>
      </c>
      <c r="I88" s="59">
        <f>SUM(I89:I94)</f>
        <v>262857</v>
      </c>
      <c r="J88" s="40">
        <f t="shared" si="7"/>
        <v>1.26</v>
      </c>
      <c r="K88" s="60">
        <f>SUM(K89:K94)</f>
        <v>247930</v>
      </c>
      <c r="L88" s="60">
        <f>SUM(L89:L94)</f>
        <v>417350</v>
      </c>
      <c r="M88" s="40">
        <f t="shared" si="8"/>
        <v>1.68</v>
      </c>
      <c r="N88" s="94">
        <f>SUM(N89:N94)</f>
        <v>175000</v>
      </c>
      <c r="O88" s="94">
        <f>SUM(O89:O94)</f>
        <v>162454</v>
      </c>
      <c r="P88" s="40">
        <f t="shared" si="6"/>
        <v>0.93</v>
      </c>
      <c r="Q88" s="94">
        <f>SUM(Q89:Q94)</f>
        <v>238000</v>
      </c>
      <c r="R88" s="94">
        <f>SUM(R89:R94)</f>
        <v>175000</v>
      </c>
    </row>
    <row r="89" spans="1:18" s="30" customFormat="1" ht="45" hidden="1">
      <c r="A89" s="135"/>
      <c r="B89" s="43"/>
      <c r="C89" s="116" t="s">
        <v>88</v>
      </c>
      <c r="D89" s="31" t="s">
        <v>162</v>
      </c>
      <c r="E89" s="61">
        <v>80000</v>
      </c>
      <c r="F89" s="61">
        <v>130504</v>
      </c>
      <c r="G89" s="40">
        <f t="shared" si="9"/>
        <v>1.63</v>
      </c>
      <c r="H89" s="62">
        <v>100000</v>
      </c>
      <c r="I89" s="62">
        <v>84429</v>
      </c>
      <c r="J89" s="40">
        <f t="shared" si="7"/>
        <v>0.84</v>
      </c>
      <c r="K89" s="63">
        <v>140000</v>
      </c>
      <c r="L89" s="63">
        <v>92382</v>
      </c>
      <c r="M89" s="40">
        <f t="shared" si="8"/>
        <v>0.66</v>
      </c>
      <c r="N89" s="100">
        <v>0</v>
      </c>
      <c r="O89" s="100">
        <v>66305</v>
      </c>
      <c r="P89" s="40"/>
      <c r="Q89" s="100">
        <v>70000</v>
      </c>
      <c r="R89" s="100"/>
    </row>
    <row r="90" spans="1:18" s="30" customFormat="1" ht="33.75" hidden="1">
      <c r="A90" s="135"/>
      <c r="B90" s="43"/>
      <c r="C90" s="116" t="s">
        <v>99</v>
      </c>
      <c r="D90" s="31" t="s">
        <v>93</v>
      </c>
      <c r="E90" s="61">
        <v>30000</v>
      </c>
      <c r="F90" s="61">
        <v>30180</v>
      </c>
      <c r="G90" s="40">
        <f t="shared" si="9"/>
        <v>1.01</v>
      </c>
      <c r="H90" s="62">
        <v>0</v>
      </c>
      <c r="I90" s="62">
        <v>34620</v>
      </c>
      <c r="J90" s="40"/>
      <c r="K90" s="63">
        <v>0</v>
      </c>
      <c r="L90" s="63">
        <v>40200</v>
      </c>
      <c r="M90" s="40"/>
      <c r="N90" s="100">
        <v>0</v>
      </c>
      <c r="O90" s="100">
        <v>5580</v>
      </c>
      <c r="P90" s="40"/>
      <c r="Q90" s="100">
        <v>6000</v>
      </c>
      <c r="R90" s="100"/>
    </row>
    <row r="91" spans="1:18" s="30" customFormat="1" ht="33.75" hidden="1">
      <c r="A91" s="135"/>
      <c r="B91" s="43"/>
      <c r="C91" s="116" t="s">
        <v>68</v>
      </c>
      <c r="D91" s="31" t="s">
        <v>93</v>
      </c>
      <c r="E91" s="61">
        <v>0</v>
      </c>
      <c r="F91" s="61">
        <v>0</v>
      </c>
      <c r="G91" s="40"/>
      <c r="H91" s="62">
        <v>0</v>
      </c>
      <c r="I91" s="62">
        <v>0</v>
      </c>
      <c r="J91" s="40"/>
      <c r="K91" s="63">
        <v>0</v>
      </c>
      <c r="L91" s="63">
        <v>0</v>
      </c>
      <c r="M91" s="40"/>
      <c r="N91" s="100">
        <v>0</v>
      </c>
      <c r="O91" s="100">
        <v>0</v>
      </c>
      <c r="P91" s="40"/>
      <c r="Q91" s="100">
        <v>0</v>
      </c>
      <c r="R91" s="100">
        <v>0</v>
      </c>
    </row>
    <row r="92" spans="1:18" s="30" customFormat="1" ht="22.5" hidden="1">
      <c r="A92" s="135"/>
      <c r="B92" s="43"/>
      <c r="C92" s="122" t="s">
        <v>111</v>
      </c>
      <c r="D92" s="31" t="s">
        <v>119</v>
      </c>
      <c r="E92" s="61">
        <v>0</v>
      </c>
      <c r="F92" s="61">
        <v>123</v>
      </c>
      <c r="G92" s="40"/>
      <c r="H92" s="62">
        <v>0</v>
      </c>
      <c r="I92" s="62">
        <v>74</v>
      </c>
      <c r="J92" s="40"/>
      <c r="K92" s="63">
        <v>0</v>
      </c>
      <c r="L92" s="63">
        <v>288</v>
      </c>
      <c r="M92" s="40"/>
      <c r="N92" s="100">
        <v>0</v>
      </c>
      <c r="O92" s="100">
        <v>0</v>
      </c>
      <c r="P92" s="40"/>
      <c r="Q92" s="100">
        <v>0</v>
      </c>
      <c r="R92" s="100">
        <v>0</v>
      </c>
    </row>
    <row r="93" spans="1:18" ht="15">
      <c r="A93" s="135"/>
      <c r="B93" s="43"/>
      <c r="C93" s="116" t="s">
        <v>48</v>
      </c>
      <c r="D93" s="18" t="s">
        <v>24</v>
      </c>
      <c r="E93" s="61">
        <v>40000</v>
      </c>
      <c r="F93" s="61">
        <v>147151</v>
      </c>
      <c r="G93" s="40">
        <f t="shared" si="9"/>
        <v>3.68</v>
      </c>
      <c r="H93" s="62">
        <v>57930</v>
      </c>
      <c r="I93" s="62">
        <v>93734</v>
      </c>
      <c r="J93" s="40">
        <f>I93/H93</f>
        <v>1.62</v>
      </c>
      <c r="K93" s="63">
        <v>57930</v>
      </c>
      <c r="L93" s="63">
        <v>234480</v>
      </c>
      <c r="M93" s="40">
        <f>L93/K93</f>
        <v>4.05</v>
      </c>
      <c r="N93" s="95">
        <v>175000</v>
      </c>
      <c r="O93" s="95">
        <v>68650</v>
      </c>
      <c r="P93" s="40">
        <f>O93/N93</f>
        <v>0.39</v>
      </c>
      <c r="Q93" s="95">
        <v>140000</v>
      </c>
      <c r="R93" s="95">
        <v>175000</v>
      </c>
    </row>
    <row r="94" spans="1:18" ht="15" hidden="1">
      <c r="A94" s="135"/>
      <c r="B94" s="43"/>
      <c r="C94" s="116" t="s">
        <v>55</v>
      </c>
      <c r="D94" s="18" t="s">
        <v>118</v>
      </c>
      <c r="E94" s="61"/>
      <c r="F94" s="61"/>
      <c r="G94" s="40"/>
      <c r="H94" s="62">
        <v>50000</v>
      </c>
      <c r="I94" s="62">
        <v>50000</v>
      </c>
      <c r="J94" s="40"/>
      <c r="K94" s="63">
        <v>50000</v>
      </c>
      <c r="L94" s="63">
        <v>50000</v>
      </c>
      <c r="M94" s="40"/>
      <c r="N94" s="95">
        <v>0</v>
      </c>
      <c r="O94" s="95">
        <v>21919</v>
      </c>
      <c r="P94" s="40"/>
      <c r="Q94" s="95">
        <v>22000</v>
      </c>
      <c r="R94" s="95"/>
    </row>
    <row r="95" spans="1:18" s="5" customFormat="1" ht="15.75">
      <c r="A95" s="131">
        <v>801</v>
      </c>
      <c r="B95" s="132"/>
      <c r="C95" s="114"/>
      <c r="D95" s="16" t="s">
        <v>18</v>
      </c>
      <c r="E95" s="55">
        <f>E98+E96+E113+E104+E117</f>
        <v>305495</v>
      </c>
      <c r="F95" s="55">
        <f>F98+F96+F113+F104+F117</f>
        <v>319776</v>
      </c>
      <c r="G95" s="40">
        <f t="shared" si="9"/>
        <v>1.05</v>
      </c>
      <c r="H95" s="56">
        <f>H98+H96+H113+H104+H117</f>
        <v>64337</v>
      </c>
      <c r="I95" s="56">
        <f>I98+I113+I104+I117+I96</f>
        <v>71911</v>
      </c>
      <c r="J95" s="40">
        <f>I95/H95</f>
        <v>1.12</v>
      </c>
      <c r="K95" s="57">
        <f>K98+K113+K104+K117+K96</f>
        <v>255131</v>
      </c>
      <c r="L95" s="57">
        <f>L98+L113+L104+L117+L96</f>
        <v>301579</v>
      </c>
      <c r="M95" s="40">
        <f>L95/K95</f>
        <v>1.18</v>
      </c>
      <c r="N95" s="93">
        <f>N98+N113+N104+N117+N96</f>
        <v>75110</v>
      </c>
      <c r="O95" s="93">
        <f>O98+O113+O104+O117+O96</f>
        <v>43776</v>
      </c>
      <c r="P95" s="40">
        <f>O95/N95</f>
        <v>0.58</v>
      </c>
      <c r="Q95" s="93">
        <f>Q98+Q113+Q104+Q117+Q96</f>
        <v>73500</v>
      </c>
      <c r="R95" s="93">
        <f>R98+R113+R104+R117+R96</f>
        <v>104200</v>
      </c>
    </row>
    <row r="96" spans="1:18" s="5" customFormat="1" ht="15.75">
      <c r="A96" s="131"/>
      <c r="B96" s="132">
        <v>80111</v>
      </c>
      <c r="C96" s="114"/>
      <c r="D96" s="16" t="s">
        <v>160</v>
      </c>
      <c r="E96" s="55">
        <f>SUM(E97)</f>
        <v>0</v>
      </c>
      <c r="F96" s="55">
        <f>SUM(F97)</f>
        <v>0</v>
      </c>
      <c r="G96" s="40"/>
      <c r="H96" s="56">
        <f>SUM(H97)</f>
        <v>0</v>
      </c>
      <c r="I96" s="56">
        <f>SUM(I97)</f>
        <v>0</v>
      </c>
      <c r="J96" s="40"/>
      <c r="K96" s="57">
        <f>SUM(K97)</f>
        <v>0</v>
      </c>
      <c r="L96" s="57">
        <f>SUM(L97)</f>
        <v>0</v>
      </c>
      <c r="M96" s="40"/>
      <c r="N96" s="93">
        <f>SUM(N97)</f>
        <v>0</v>
      </c>
      <c r="O96" s="93">
        <f>SUM(O97)</f>
        <v>1078</v>
      </c>
      <c r="P96" s="40"/>
      <c r="Q96" s="93">
        <f>SUM(Q97)</f>
        <v>1200</v>
      </c>
      <c r="R96" s="93">
        <f>SUM(R97)</f>
        <v>1200</v>
      </c>
    </row>
    <row r="97" spans="1:18" s="5" customFormat="1" ht="15">
      <c r="A97" s="131"/>
      <c r="B97" s="132"/>
      <c r="C97" s="123" t="s">
        <v>48</v>
      </c>
      <c r="D97" s="46" t="s">
        <v>24</v>
      </c>
      <c r="E97" s="74"/>
      <c r="F97" s="74"/>
      <c r="G97" s="40"/>
      <c r="H97" s="75"/>
      <c r="I97" s="75"/>
      <c r="J97" s="40"/>
      <c r="K97" s="76"/>
      <c r="L97" s="76"/>
      <c r="M97" s="41"/>
      <c r="N97" s="101">
        <v>0</v>
      </c>
      <c r="O97" s="101">
        <v>1078</v>
      </c>
      <c r="P97" s="40"/>
      <c r="Q97" s="101">
        <v>1200</v>
      </c>
      <c r="R97" s="101">
        <v>1200</v>
      </c>
    </row>
    <row r="98" spans="1:18" s="2" customFormat="1" ht="15.75">
      <c r="A98" s="133"/>
      <c r="B98" s="134">
        <v>80120</v>
      </c>
      <c r="C98" s="115"/>
      <c r="D98" s="19" t="s">
        <v>19</v>
      </c>
      <c r="E98" s="58">
        <f>SUM(E99:E103)</f>
        <v>11920</v>
      </c>
      <c r="F98" s="58">
        <f>SUM(F99:F103)</f>
        <v>10306</v>
      </c>
      <c r="G98" s="40">
        <f t="shared" si="9"/>
        <v>0.86</v>
      </c>
      <c r="H98" s="59">
        <f>SUM(H99:H103)</f>
        <v>6000</v>
      </c>
      <c r="I98" s="59">
        <f>SUM(I99:I103)</f>
        <v>5491</v>
      </c>
      <c r="J98" s="40">
        <f>I98/H98</f>
        <v>0.92</v>
      </c>
      <c r="K98" s="60">
        <f>SUM(K99:K103)</f>
        <v>6000</v>
      </c>
      <c r="L98" s="60">
        <f>SUM(L99:L103)</f>
        <v>11272</v>
      </c>
      <c r="M98" s="40">
        <f>L98/K98</f>
        <v>1.88</v>
      </c>
      <c r="N98" s="94">
        <f>SUM(N99:N103)</f>
        <v>9810</v>
      </c>
      <c r="O98" s="94">
        <f>SUM(O99:O103)</f>
        <v>2798</v>
      </c>
      <c r="P98" s="40">
        <f>O98/N98</f>
        <v>0.29</v>
      </c>
      <c r="Q98" s="94">
        <f>SUM(Q99:Q103)</f>
        <v>5000</v>
      </c>
      <c r="R98" s="94">
        <f>SUM(R99:R103)</f>
        <v>5000</v>
      </c>
    </row>
    <row r="99" spans="1:18" ht="90">
      <c r="A99" s="135"/>
      <c r="B99" s="43"/>
      <c r="C99" s="117" t="s">
        <v>46</v>
      </c>
      <c r="D99" s="18" t="s">
        <v>44</v>
      </c>
      <c r="E99" s="61">
        <v>9100</v>
      </c>
      <c r="F99" s="61">
        <v>7792</v>
      </c>
      <c r="G99" s="40">
        <f t="shared" si="9"/>
        <v>0.86</v>
      </c>
      <c r="H99" s="62">
        <v>6000</v>
      </c>
      <c r="I99" s="62">
        <v>3528</v>
      </c>
      <c r="J99" s="40">
        <f>I99/H99</f>
        <v>0.59</v>
      </c>
      <c r="K99" s="63">
        <v>6000</v>
      </c>
      <c r="L99" s="63">
        <v>6581</v>
      </c>
      <c r="M99" s="40">
        <f>L99/K99</f>
        <v>1.1</v>
      </c>
      <c r="N99" s="95">
        <v>5610</v>
      </c>
      <c r="O99" s="95">
        <v>1814</v>
      </c>
      <c r="P99" s="40">
        <f>O99/N99</f>
        <v>0.32</v>
      </c>
      <c r="Q99" s="95">
        <v>3000</v>
      </c>
      <c r="R99" s="95">
        <v>3000</v>
      </c>
    </row>
    <row r="100" spans="1:18" ht="15" hidden="1">
      <c r="A100" s="135"/>
      <c r="B100" s="43"/>
      <c r="C100" s="117" t="s">
        <v>49</v>
      </c>
      <c r="D100" s="18" t="s">
        <v>27</v>
      </c>
      <c r="E100" s="61">
        <v>200</v>
      </c>
      <c r="F100" s="61">
        <v>69</v>
      </c>
      <c r="G100" s="40">
        <f t="shared" si="9"/>
        <v>0.35</v>
      </c>
      <c r="H100" s="62"/>
      <c r="I100" s="62"/>
      <c r="J100" s="40"/>
      <c r="K100" s="63"/>
      <c r="L100" s="63"/>
      <c r="M100" s="40"/>
      <c r="N100" s="95"/>
      <c r="O100" s="95"/>
      <c r="P100" s="40"/>
      <c r="Q100" s="95"/>
      <c r="R100" s="95"/>
    </row>
    <row r="101" spans="1:18" ht="22.5" hidden="1">
      <c r="A101" s="135"/>
      <c r="B101" s="43"/>
      <c r="C101" s="124" t="s">
        <v>111</v>
      </c>
      <c r="D101" s="18" t="s">
        <v>119</v>
      </c>
      <c r="E101" s="61">
        <v>0</v>
      </c>
      <c r="F101" s="61">
        <v>16</v>
      </c>
      <c r="G101" s="40"/>
      <c r="H101" s="62">
        <v>0</v>
      </c>
      <c r="I101" s="62">
        <v>49</v>
      </c>
      <c r="J101" s="40"/>
      <c r="K101" s="63">
        <v>0</v>
      </c>
      <c r="L101" s="63">
        <v>202</v>
      </c>
      <c r="M101" s="40"/>
      <c r="N101" s="95">
        <v>200</v>
      </c>
      <c r="O101" s="95">
        <v>0</v>
      </c>
      <c r="P101" s="40"/>
      <c r="Q101" s="95"/>
      <c r="R101" s="95"/>
    </row>
    <row r="102" spans="1:18" ht="15">
      <c r="A102" s="135"/>
      <c r="B102" s="43"/>
      <c r="C102" s="117" t="s">
        <v>48</v>
      </c>
      <c r="D102" s="18" t="s">
        <v>24</v>
      </c>
      <c r="E102" s="61">
        <v>2620</v>
      </c>
      <c r="F102" s="61">
        <v>2429</v>
      </c>
      <c r="G102" s="40">
        <f t="shared" si="9"/>
        <v>0.93</v>
      </c>
      <c r="H102" s="62">
        <v>0</v>
      </c>
      <c r="I102" s="62">
        <v>1914</v>
      </c>
      <c r="J102" s="40"/>
      <c r="K102" s="63">
        <v>0</v>
      </c>
      <c r="L102" s="63">
        <v>4488</v>
      </c>
      <c r="M102" s="40"/>
      <c r="N102" s="95">
        <v>4000</v>
      </c>
      <c r="O102" s="95">
        <v>984</v>
      </c>
      <c r="P102" s="40">
        <f>O102/N102</f>
        <v>0.25</v>
      </c>
      <c r="Q102" s="95">
        <v>2000</v>
      </c>
      <c r="R102" s="95">
        <v>2000</v>
      </c>
    </row>
    <row r="103" spans="1:18" ht="15" hidden="1">
      <c r="A103" s="135"/>
      <c r="B103" s="43"/>
      <c r="C103" s="117" t="s">
        <v>55</v>
      </c>
      <c r="D103" s="18" t="s">
        <v>118</v>
      </c>
      <c r="E103" s="61"/>
      <c r="F103" s="61"/>
      <c r="G103" s="40"/>
      <c r="H103" s="62"/>
      <c r="I103" s="62"/>
      <c r="J103" s="40"/>
      <c r="K103" s="63">
        <v>0</v>
      </c>
      <c r="L103" s="63">
        <v>1</v>
      </c>
      <c r="M103" s="40"/>
      <c r="N103" s="95"/>
      <c r="O103" s="95"/>
      <c r="P103" s="40"/>
      <c r="Q103" s="95"/>
      <c r="R103" s="95"/>
    </row>
    <row r="104" spans="1:18" s="2" customFormat="1" ht="15.75">
      <c r="A104" s="133"/>
      <c r="B104" s="134">
        <v>80130</v>
      </c>
      <c r="C104" s="115"/>
      <c r="D104" s="19" t="s">
        <v>40</v>
      </c>
      <c r="E104" s="58">
        <f>SUM(E105:E111)</f>
        <v>28400</v>
      </c>
      <c r="F104" s="58">
        <f>SUM(F105:F111)</f>
        <v>50570</v>
      </c>
      <c r="G104" s="40">
        <f t="shared" si="9"/>
        <v>1.78</v>
      </c>
      <c r="H104" s="59">
        <f>SUM(H105:H111)</f>
        <v>24987</v>
      </c>
      <c r="I104" s="59">
        <f>SUM(I105:I111)</f>
        <v>49780</v>
      </c>
      <c r="J104" s="40">
        <f>I104/H104</f>
        <v>1.99</v>
      </c>
      <c r="K104" s="60">
        <f>SUM(K105:K111)</f>
        <v>24987</v>
      </c>
      <c r="L104" s="60">
        <f>SUM(L105:L111)</f>
        <v>73865</v>
      </c>
      <c r="M104" s="40">
        <f>L104/K104</f>
        <v>2.96</v>
      </c>
      <c r="N104" s="94">
        <f>SUM(N105:N111)</f>
        <v>31000</v>
      </c>
      <c r="O104" s="94">
        <f>SUM(O105:O111)</f>
        <v>21797</v>
      </c>
      <c r="P104" s="40">
        <f>O104/N104</f>
        <v>0.7</v>
      </c>
      <c r="Q104" s="94">
        <f>SUM(Q105:Q111)</f>
        <v>33000</v>
      </c>
      <c r="R104" s="94">
        <f>SUM(R105:R112)</f>
        <v>62000</v>
      </c>
    </row>
    <row r="105" spans="1:18" s="2" customFormat="1" ht="33.75" hidden="1">
      <c r="A105" s="133"/>
      <c r="B105" s="134"/>
      <c r="C105" s="116" t="s">
        <v>133</v>
      </c>
      <c r="D105" s="31" t="s">
        <v>153</v>
      </c>
      <c r="E105" s="58"/>
      <c r="F105" s="58"/>
      <c r="G105" s="40"/>
      <c r="H105" s="62">
        <v>0</v>
      </c>
      <c r="I105" s="62">
        <v>713</v>
      </c>
      <c r="J105" s="40"/>
      <c r="K105" s="63">
        <v>0</v>
      </c>
      <c r="L105" s="63">
        <v>713</v>
      </c>
      <c r="M105" s="40"/>
      <c r="N105" s="100">
        <v>0</v>
      </c>
      <c r="O105" s="100">
        <v>298</v>
      </c>
      <c r="P105" s="40"/>
      <c r="Q105" s="100">
        <v>0</v>
      </c>
      <c r="R105" s="100">
        <v>0</v>
      </c>
    </row>
    <row r="106" spans="1:18" s="2" customFormat="1" ht="22.5" hidden="1">
      <c r="A106" s="133"/>
      <c r="B106" s="134"/>
      <c r="C106" s="116" t="s">
        <v>134</v>
      </c>
      <c r="D106" s="31" t="s">
        <v>161</v>
      </c>
      <c r="E106" s="58"/>
      <c r="F106" s="58"/>
      <c r="G106" s="40"/>
      <c r="H106" s="62"/>
      <c r="I106" s="62"/>
      <c r="J106" s="40"/>
      <c r="K106" s="63"/>
      <c r="L106" s="63"/>
      <c r="M106" s="40"/>
      <c r="N106" s="100">
        <v>0</v>
      </c>
      <c r="O106" s="100">
        <v>1530</v>
      </c>
      <c r="P106" s="40"/>
      <c r="Q106" s="100">
        <v>0</v>
      </c>
      <c r="R106" s="100">
        <v>0</v>
      </c>
    </row>
    <row r="107" spans="1:18" ht="15">
      <c r="A107" s="135"/>
      <c r="B107" s="43"/>
      <c r="C107" s="117" t="s">
        <v>49</v>
      </c>
      <c r="D107" s="18" t="s">
        <v>27</v>
      </c>
      <c r="E107" s="61">
        <v>15000</v>
      </c>
      <c r="F107" s="61">
        <v>35550</v>
      </c>
      <c r="G107" s="40">
        <f t="shared" si="9"/>
        <v>2.37</v>
      </c>
      <c r="H107" s="62">
        <v>15247</v>
      </c>
      <c r="I107" s="62">
        <v>26622</v>
      </c>
      <c r="J107" s="40">
        <f>I107/H107</f>
        <v>1.75</v>
      </c>
      <c r="K107" s="63">
        <v>15247</v>
      </c>
      <c r="L107" s="63">
        <v>42131</v>
      </c>
      <c r="M107" s="40">
        <f>L107/K107</f>
        <v>2.76</v>
      </c>
      <c r="N107" s="95">
        <v>17000</v>
      </c>
      <c r="O107" s="95">
        <v>9357</v>
      </c>
      <c r="P107" s="40">
        <f>O107/N107</f>
        <v>0.55</v>
      </c>
      <c r="Q107" s="95">
        <v>19000</v>
      </c>
      <c r="R107" s="95">
        <v>17000</v>
      </c>
    </row>
    <row r="108" spans="1:21" ht="90">
      <c r="A108" s="135"/>
      <c r="B108" s="43"/>
      <c r="C108" s="117" t="s">
        <v>46</v>
      </c>
      <c r="D108" s="18" t="s">
        <v>44</v>
      </c>
      <c r="E108" s="61">
        <v>8400</v>
      </c>
      <c r="F108" s="61">
        <v>9715</v>
      </c>
      <c r="G108" s="40">
        <f t="shared" si="9"/>
        <v>1.16</v>
      </c>
      <c r="H108" s="62">
        <v>8000</v>
      </c>
      <c r="I108" s="62">
        <v>7749</v>
      </c>
      <c r="J108" s="40">
        <f>I108/H108</f>
        <v>0.97</v>
      </c>
      <c r="K108" s="63">
        <v>8000</v>
      </c>
      <c r="L108" s="63">
        <v>12491</v>
      </c>
      <c r="M108" s="40">
        <f>L108/K108</f>
        <v>1.56</v>
      </c>
      <c r="N108" s="95">
        <v>9000</v>
      </c>
      <c r="O108" s="95">
        <v>6058</v>
      </c>
      <c r="P108" s="40">
        <f>O108/N108</f>
        <v>0.67</v>
      </c>
      <c r="Q108" s="95">
        <v>9000</v>
      </c>
      <c r="R108" s="95">
        <v>10000</v>
      </c>
      <c r="U108" s="162"/>
    </row>
    <row r="109" spans="1:18" s="36" customFormat="1" ht="22.5" hidden="1">
      <c r="A109" s="139"/>
      <c r="B109" s="140"/>
      <c r="C109" s="124" t="s">
        <v>158</v>
      </c>
      <c r="D109" s="35" t="s">
        <v>119</v>
      </c>
      <c r="E109" s="77" t="s">
        <v>114</v>
      </c>
      <c r="F109" s="78" t="s">
        <v>115</v>
      </c>
      <c r="G109" s="40"/>
      <c r="H109" s="79" t="s">
        <v>114</v>
      </c>
      <c r="I109" s="80">
        <v>956</v>
      </c>
      <c r="J109" s="40"/>
      <c r="K109" s="81" t="s">
        <v>114</v>
      </c>
      <c r="L109" s="82">
        <v>1374</v>
      </c>
      <c r="M109" s="40"/>
      <c r="N109" s="102" t="s">
        <v>159</v>
      </c>
      <c r="O109" s="110">
        <v>0</v>
      </c>
      <c r="P109" s="40"/>
      <c r="Q109" s="102" t="s">
        <v>159</v>
      </c>
      <c r="R109" s="102" t="s">
        <v>159</v>
      </c>
    </row>
    <row r="110" spans="1:18" s="36" customFormat="1" ht="15" hidden="1">
      <c r="A110" s="139"/>
      <c r="B110" s="140"/>
      <c r="C110" s="124" t="s">
        <v>48</v>
      </c>
      <c r="D110" s="35" t="s">
        <v>24</v>
      </c>
      <c r="E110" s="77" t="s">
        <v>114</v>
      </c>
      <c r="F110" s="78" t="s">
        <v>116</v>
      </c>
      <c r="G110" s="40"/>
      <c r="H110" s="79" t="s">
        <v>114</v>
      </c>
      <c r="I110" s="80">
        <v>1483</v>
      </c>
      <c r="J110" s="40"/>
      <c r="K110" s="81" t="s">
        <v>114</v>
      </c>
      <c r="L110" s="82">
        <v>3736</v>
      </c>
      <c r="M110" s="40"/>
      <c r="N110" s="102" t="s">
        <v>114</v>
      </c>
      <c r="O110" s="110">
        <v>673</v>
      </c>
      <c r="P110" s="40"/>
      <c r="Q110" s="102" t="s">
        <v>114</v>
      </c>
      <c r="R110" s="102" t="s">
        <v>114</v>
      </c>
    </row>
    <row r="111" spans="1:18" ht="15">
      <c r="A111" s="135"/>
      <c r="B111" s="43"/>
      <c r="C111" s="117" t="s">
        <v>55</v>
      </c>
      <c r="D111" s="18" t="s">
        <v>56</v>
      </c>
      <c r="E111" s="61">
        <v>5000</v>
      </c>
      <c r="F111" s="61">
        <v>5305</v>
      </c>
      <c r="G111" s="40">
        <f t="shared" si="9"/>
        <v>1.06</v>
      </c>
      <c r="H111" s="62">
        <v>1740</v>
      </c>
      <c r="I111" s="62">
        <v>12257</v>
      </c>
      <c r="J111" s="40">
        <f>I111/H111</f>
        <v>7.04</v>
      </c>
      <c r="K111" s="63">
        <v>1740</v>
      </c>
      <c r="L111" s="63">
        <v>13420</v>
      </c>
      <c r="M111" s="40">
        <f>L111/K111</f>
        <v>7.71</v>
      </c>
      <c r="N111" s="95">
        <v>5000</v>
      </c>
      <c r="O111" s="95">
        <v>3881</v>
      </c>
      <c r="P111" s="40">
        <f>O111/N111</f>
        <v>0.78</v>
      </c>
      <c r="Q111" s="95">
        <v>5000</v>
      </c>
      <c r="R111" s="95">
        <v>5000</v>
      </c>
    </row>
    <row r="112" spans="1:18" ht="38.25">
      <c r="A112" s="135"/>
      <c r="B112" s="43"/>
      <c r="C112" s="117">
        <v>2380</v>
      </c>
      <c r="D112" s="34" t="s">
        <v>176</v>
      </c>
      <c r="E112" s="61"/>
      <c r="F112" s="61"/>
      <c r="G112" s="40"/>
      <c r="H112" s="62"/>
      <c r="I112" s="62"/>
      <c r="J112" s="40"/>
      <c r="K112" s="63"/>
      <c r="L112" s="63"/>
      <c r="M112" s="40"/>
      <c r="N112" s="95"/>
      <c r="O112" s="95"/>
      <c r="P112" s="40"/>
      <c r="Q112" s="95"/>
      <c r="R112" s="95">
        <v>30000</v>
      </c>
    </row>
    <row r="113" spans="1:18" s="2" customFormat="1" ht="15.75">
      <c r="A113" s="133"/>
      <c r="B113" s="134">
        <v>80132</v>
      </c>
      <c r="C113" s="125"/>
      <c r="D113" s="19" t="s">
        <v>36</v>
      </c>
      <c r="E113" s="58">
        <f>SUM(E114:E116)</f>
        <v>32600</v>
      </c>
      <c r="F113" s="58">
        <f>SUM(F114:F116)</f>
        <v>32900</v>
      </c>
      <c r="G113" s="40">
        <f t="shared" si="9"/>
        <v>1.01</v>
      </c>
      <c r="H113" s="59">
        <f>SUM(H114:H116)</f>
        <v>33350</v>
      </c>
      <c r="I113" s="59">
        <f>SUM(I114:I116)</f>
        <v>16640</v>
      </c>
      <c r="J113" s="40">
        <f>I113/H113</f>
        <v>0.5</v>
      </c>
      <c r="K113" s="60">
        <f>SUM(K114:K116)</f>
        <v>33350</v>
      </c>
      <c r="L113" s="60">
        <f>SUM(L114:L116)</f>
        <v>33350</v>
      </c>
      <c r="M113" s="40">
        <f>L113/K113</f>
        <v>1</v>
      </c>
      <c r="N113" s="94">
        <f>SUM(N114:N116)</f>
        <v>34300</v>
      </c>
      <c r="O113" s="94">
        <f>SUM(O114:O116)</f>
        <v>18103</v>
      </c>
      <c r="P113" s="40">
        <f>O113/N113</f>
        <v>0.53</v>
      </c>
      <c r="Q113" s="94">
        <f>SUM(Q114:Q116)</f>
        <v>34300</v>
      </c>
      <c r="R113" s="94">
        <f>SUM(R114:R116)</f>
        <v>36000</v>
      </c>
    </row>
    <row r="114" spans="1:18" s="2" customFormat="1" ht="15">
      <c r="A114" s="133"/>
      <c r="B114" s="134"/>
      <c r="C114" s="117" t="s">
        <v>48</v>
      </c>
      <c r="D114" s="31" t="s">
        <v>24</v>
      </c>
      <c r="E114" s="61"/>
      <c r="F114" s="61"/>
      <c r="G114" s="40"/>
      <c r="H114" s="62"/>
      <c r="I114" s="62"/>
      <c r="J114" s="40"/>
      <c r="K114" s="63"/>
      <c r="L114" s="63"/>
      <c r="M114" s="41"/>
      <c r="N114" s="100">
        <v>0</v>
      </c>
      <c r="O114" s="100">
        <v>908</v>
      </c>
      <c r="P114" s="40"/>
      <c r="Q114" s="100">
        <v>0</v>
      </c>
      <c r="R114" s="100">
        <v>1400</v>
      </c>
    </row>
    <row r="115" spans="1:18" ht="15" hidden="1">
      <c r="A115" s="135"/>
      <c r="B115" s="43"/>
      <c r="C115" s="124" t="s">
        <v>108</v>
      </c>
      <c r="D115" s="18" t="s">
        <v>56</v>
      </c>
      <c r="E115" s="61">
        <v>0</v>
      </c>
      <c r="F115" s="61">
        <v>300</v>
      </c>
      <c r="G115" s="40"/>
      <c r="H115" s="62">
        <v>0</v>
      </c>
      <c r="I115" s="62"/>
      <c r="J115" s="40"/>
      <c r="K115" s="63">
        <v>0</v>
      </c>
      <c r="L115" s="63"/>
      <c r="M115" s="40"/>
      <c r="N115" s="95">
        <v>0</v>
      </c>
      <c r="O115" s="95">
        <v>35</v>
      </c>
      <c r="P115" s="40"/>
      <c r="Q115" s="95">
        <v>0</v>
      </c>
      <c r="R115" s="95">
        <v>0</v>
      </c>
    </row>
    <row r="116" spans="1:18" ht="67.5">
      <c r="A116" s="135"/>
      <c r="B116" s="43"/>
      <c r="C116" s="116">
        <v>2710</v>
      </c>
      <c r="D116" s="18" t="s">
        <v>41</v>
      </c>
      <c r="E116" s="61">
        <v>32600</v>
      </c>
      <c r="F116" s="61">
        <v>32600</v>
      </c>
      <c r="G116" s="40">
        <f t="shared" si="9"/>
        <v>1</v>
      </c>
      <c r="H116" s="62">
        <v>33350</v>
      </c>
      <c r="I116" s="62">
        <v>16640</v>
      </c>
      <c r="J116" s="40">
        <f>I116/H116</f>
        <v>0.5</v>
      </c>
      <c r="K116" s="63">
        <v>33350</v>
      </c>
      <c r="L116" s="63">
        <v>33350</v>
      </c>
      <c r="M116" s="40">
        <f>L116/K116</f>
        <v>1</v>
      </c>
      <c r="N116" s="95">
        <v>34300</v>
      </c>
      <c r="O116" s="95">
        <v>17160</v>
      </c>
      <c r="P116" s="40">
        <f>O116/N116</f>
        <v>0.5</v>
      </c>
      <c r="Q116" s="95">
        <v>34300</v>
      </c>
      <c r="R116" s="95">
        <v>34600</v>
      </c>
    </row>
    <row r="117" spans="1:18" s="14" customFormat="1" ht="15.75" hidden="1">
      <c r="A117" s="131"/>
      <c r="B117" s="132">
        <v>80195</v>
      </c>
      <c r="C117" s="114"/>
      <c r="D117" s="29" t="s">
        <v>81</v>
      </c>
      <c r="E117" s="55">
        <f>SUM(E118:E123)</f>
        <v>232575</v>
      </c>
      <c r="F117" s="55">
        <f>SUM(F118:F123)</f>
        <v>226000</v>
      </c>
      <c r="G117" s="40">
        <f t="shared" si="9"/>
        <v>0.97</v>
      </c>
      <c r="H117" s="56">
        <f>SUM(H118:H123)</f>
        <v>0</v>
      </c>
      <c r="I117" s="56">
        <f>SUM(I118:I123)</f>
        <v>0</v>
      </c>
      <c r="J117" s="40"/>
      <c r="K117" s="57">
        <f>SUM(K118:K123)</f>
        <v>190794</v>
      </c>
      <c r="L117" s="57">
        <f>SUM(L118:L123)</f>
        <v>183092</v>
      </c>
      <c r="M117" s="40">
        <f>L117/K117</f>
        <v>0.96</v>
      </c>
      <c r="N117" s="93">
        <f>SUM(N118:N123)</f>
        <v>0</v>
      </c>
      <c r="O117" s="93">
        <f>SUM(O118:O123)</f>
        <v>0</v>
      </c>
      <c r="P117" s="40"/>
      <c r="Q117" s="93">
        <f>SUM(Q118:Q123)</f>
        <v>0</v>
      </c>
      <c r="R117" s="93">
        <f>SUM(R118:R123)</f>
        <v>0</v>
      </c>
    </row>
    <row r="118" spans="1:18" s="14" customFormat="1" ht="15" hidden="1">
      <c r="A118" s="131"/>
      <c r="B118" s="132"/>
      <c r="C118" s="117" t="s">
        <v>48</v>
      </c>
      <c r="D118" s="31" t="s">
        <v>24</v>
      </c>
      <c r="E118" s="61"/>
      <c r="F118" s="61"/>
      <c r="G118" s="40"/>
      <c r="H118" s="62"/>
      <c r="I118" s="62"/>
      <c r="J118" s="40"/>
      <c r="K118" s="63">
        <v>0</v>
      </c>
      <c r="L118" s="63">
        <v>178</v>
      </c>
      <c r="M118" s="41"/>
      <c r="N118" s="93"/>
      <c r="O118" s="93"/>
      <c r="P118" s="40"/>
      <c r="Q118" s="93"/>
      <c r="R118" s="93"/>
    </row>
    <row r="119" spans="1:18" s="14" customFormat="1" ht="36" hidden="1">
      <c r="A119" s="131"/>
      <c r="B119" s="132"/>
      <c r="C119" s="117" t="s">
        <v>138</v>
      </c>
      <c r="D119" s="43" t="s">
        <v>148</v>
      </c>
      <c r="E119" s="61"/>
      <c r="F119" s="61"/>
      <c r="G119" s="40"/>
      <c r="H119" s="62"/>
      <c r="I119" s="62"/>
      <c r="J119" s="40"/>
      <c r="K119" s="63">
        <v>133397</v>
      </c>
      <c r="L119" s="63">
        <v>127868</v>
      </c>
      <c r="M119" s="41"/>
      <c r="N119" s="101">
        <v>0</v>
      </c>
      <c r="O119" s="101"/>
      <c r="P119" s="40"/>
      <c r="Q119" s="101">
        <v>0</v>
      </c>
      <c r="R119" s="101">
        <v>0</v>
      </c>
    </row>
    <row r="120" spans="1:18" s="14" customFormat="1" ht="36" hidden="1">
      <c r="A120" s="131"/>
      <c r="B120" s="132"/>
      <c r="C120" s="117" t="s">
        <v>139</v>
      </c>
      <c r="D120" s="43" t="s">
        <v>148</v>
      </c>
      <c r="E120" s="61"/>
      <c r="F120" s="61"/>
      <c r="G120" s="40"/>
      <c r="H120" s="62"/>
      <c r="I120" s="62"/>
      <c r="J120" s="40"/>
      <c r="K120" s="63">
        <v>23541</v>
      </c>
      <c r="L120" s="63">
        <v>22565</v>
      </c>
      <c r="M120" s="41"/>
      <c r="N120" s="101">
        <v>0</v>
      </c>
      <c r="O120" s="101"/>
      <c r="P120" s="40"/>
      <c r="Q120" s="101">
        <v>0</v>
      </c>
      <c r="R120" s="101">
        <v>0</v>
      </c>
    </row>
    <row r="121" spans="1:18" ht="33.75" hidden="1">
      <c r="A121" s="135"/>
      <c r="B121" s="43"/>
      <c r="C121" s="116">
        <v>2130</v>
      </c>
      <c r="D121" s="18" t="s">
        <v>37</v>
      </c>
      <c r="E121" s="61">
        <v>30525</v>
      </c>
      <c r="F121" s="61">
        <v>30425</v>
      </c>
      <c r="G121" s="40">
        <f t="shared" si="9"/>
        <v>1</v>
      </c>
      <c r="H121" s="62"/>
      <c r="I121" s="62"/>
      <c r="J121" s="40"/>
      <c r="K121" s="63">
        <v>11126</v>
      </c>
      <c r="L121" s="63">
        <v>11126</v>
      </c>
      <c r="M121" s="40">
        <f>L121/K121</f>
        <v>1</v>
      </c>
      <c r="N121" s="95"/>
      <c r="O121" s="95"/>
      <c r="P121" s="40"/>
      <c r="Q121" s="95"/>
      <c r="R121" s="95"/>
    </row>
    <row r="122" spans="1:18" ht="67.5" hidden="1">
      <c r="A122" s="135"/>
      <c r="B122" s="43"/>
      <c r="C122" s="116">
        <v>2120</v>
      </c>
      <c r="D122" s="18" t="s">
        <v>58</v>
      </c>
      <c r="E122" s="61">
        <v>202050</v>
      </c>
      <c r="F122" s="61">
        <v>195575</v>
      </c>
      <c r="G122" s="40">
        <f t="shared" si="9"/>
        <v>0.97</v>
      </c>
      <c r="H122" s="62"/>
      <c r="I122" s="62"/>
      <c r="J122" s="40"/>
      <c r="K122" s="63"/>
      <c r="L122" s="63"/>
      <c r="M122" s="40" t="e">
        <f>L122/K122</f>
        <v>#DIV/0!</v>
      </c>
      <c r="N122" s="95"/>
      <c r="O122" s="95"/>
      <c r="P122" s="40"/>
      <c r="Q122" s="95"/>
      <c r="R122" s="95"/>
    </row>
    <row r="123" spans="1:18" ht="67.5" hidden="1">
      <c r="A123" s="135"/>
      <c r="B123" s="43"/>
      <c r="C123" s="116">
        <v>2700</v>
      </c>
      <c r="D123" s="18" t="s">
        <v>154</v>
      </c>
      <c r="E123" s="61"/>
      <c r="F123" s="61"/>
      <c r="G123" s="40"/>
      <c r="H123" s="62"/>
      <c r="I123" s="62"/>
      <c r="J123" s="40"/>
      <c r="K123" s="63">
        <v>22730</v>
      </c>
      <c r="L123" s="63">
        <v>21355</v>
      </c>
      <c r="M123" s="40"/>
      <c r="N123" s="95"/>
      <c r="O123" s="95"/>
      <c r="P123" s="40"/>
      <c r="Q123" s="95"/>
      <c r="R123" s="95"/>
    </row>
    <row r="124" spans="1:18" s="7" customFormat="1" ht="15.75" hidden="1">
      <c r="A124" s="136">
        <v>803</v>
      </c>
      <c r="B124" s="136"/>
      <c r="C124" s="118"/>
      <c r="D124" s="23" t="s">
        <v>71</v>
      </c>
      <c r="E124" s="64">
        <f>E125</f>
        <v>45197</v>
      </c>
      <c r="F124" s="64">
        <f>F125</f>
        <v>45197</v>
      </c>
      <c r="G124" s="40">
        <f t="shared" si="9"/>
        <v>1</v>
      </c>
      <c r="H124" s="65">
        <f>H125</f>
        <v>0</v>
      </c>
      <c r="I124" s="65">
        <f>I125</f>
        <v>0</v>
      </c>
      <c r="J124" s="40"/>
      <c r="K124" s="66">
        <f>K125</f>
        <v>0</v>
      </c>
      <c r="L124" s="66">
        <f>L125</f>
        <v>0</v>
      </c>
      <c r="M124" s="40"/>
      <c r="N124" s="96">
        <f>N125</f>
        <v>0</v>
      </c>
      <c r="O124" s="96">
        <f>O125</f>
        <v>0</v>
      </c>
      <c r="P124" s="40"/>
      <c r="Q124" s="96">
        <f>Q125</f>
        <v>0</v>
      </c>
      <c r="R124" s="96">
        <f>R125</f>
        <v>0</v>
      </c>
    </row>
    <row r="125" spans="1:18" s="7" customFormat="1" ht="22.5" hidden="1">
      <c r="A125" s="137"/>
      <c r="B125" s="137">
        <v>80309</v>
      </c>
      <c r="C125" s="119"/>
      <c r="D125" s="25" t="s">
        <v>72</v>
      </c>
      <c r="E125" s="67">
        <f>SUM(E126:E127)</f>
        <v>45197</v>
      </c>
      <c r="F125" s="67">
        <f>SUM(F126:F127)</f>
        <v>45197</v>
      </c>
      <c r="G125" s="40">
        <f t="shared" si="9"/>
        <v>1</v>
      </c>
      <c r="H125" s="68">
        <f>SUM(H126:H127)</f>
        <v>0</v>
      </c>
      <c r="I125" s="68">
        <f>SUM(I126:I127)</f>
        <v>0</v>
      </c>
      <c r="J125" s="40"/>
      <c r="K125" s="69">
        <f>SUM(K126:K127)</f>
        <v>0</v>
      </c>
      <c r="L125" s="69">
        <f>SUM(L126:L127)</f>
        <v>0</v>
      </c>
      <c r="M125" s="40"/>
      <c r="N125" s="97">
        <f>SUM(N126:N127)</f>
        <v>0</v>
      </c>
      <c r="O125" s="97">
        <f>SUM(O126:O127)</f>
        <v>0</v>
      </c>
      <c r="P125" s="40"/>
      <c r="Q125" s="97">
        <f>SUM(Q126:Q127)</f>
        <v>0</v>
      </c>
      <c r="R125" s="97">
        <f>SUM(R126:R127)</f>
        <v>0</v>
      </c>
    </row>
    <row r="126" spans="1:18" s="7" customFormat="1" ht="67.5" hidden="1">
      <c r="A126" s="136"/>
      <c r="B126" s="136"/>
      <c r="C126" s="121">
        <v>2328</v>
      </c>
      <c r="D126" s="24" t="s">
        <v>73</v>
      </c>
      <c r="E126" s="70">
        <v>33898</v>
      </c>
      <c r="F126" s="70">
        <v>33898</v>
      </c>
      <c r="G126" s="40">
        <f t="shared" si="9"/>
        <v>1</v>
      </c>
      <c r="H126" s="71"/>
      <c r="I126" s="71"/>
      <c r="J126" s="40"/>
      <c r="K126" s="72"/>
      <c r="L126" s="72"/>
      <c r="M126" s="40"/>
      <c r="N126" s="98"/>
      <c r="O126" s="98"/>
      <c r="P126" s="40"/>
      <c r="Q126" s="98"/>
      <c r="R126" s="98"/>
    </row>
    <row r="127" spans="1:18" s="7" customFormat="1" ht="67.5" hidden="1">
      <c r="A127" s="136"/>
      <c r="B127" s="136"/>
      <c r="C127" s="121">
        <v>2329</v>
      </c>
      <c r="D127" s="24" t="s">
        <v>73</v>
      </c>
      <c r="E127" s="70">
        <v>11299</v>
      </c>
      <c r="F127" s="70">
        <v>11299</v>
      </c>
      <c r="G127" s="40">
        <f t="shared" si="9"/>
        <v>1</v>
      </c>
      <c r="H127" s="71"/>
      <c r="I127" s="71"/>
      <c r="J127" s="40"/>
      <c r="K127" s="72"/>
      <c r="L127" s="72"/>
      <c r="M127" s="40"/>
      <c r="N127" s="98"/>
      <c r="O127" s="98"/>
      <c r="P127" s="40"/>
      <c r="Q127" s="98"/>
      <c r="R127" s="98"/>
    </row>
    <row r="128" spans="1:18" s="5" customFormat="1" ht="27" customHeight="1">
      <c r="A128" s="131">
        <v>851</v>
      </c>
      <c r="B128" s="132"/>
      <c r="C128" s="114"/>
      <c r="D128" s="16" t="s">
        <v>12</v>
      </c>
      <c r="E128" s="55">
        <f>E132</f>
        <v>1103780</v>
      </c>
      <c r="F128" s="55">
        <f>F132+F129</f>
        <v>1104964</v>
      </c>
      <c r="G128" s="40">
        <f t="shared" si="9"/>
        <v>1</v>
      </c>
      <c r="H128" s="56">
        <f>H132</f>
        <v>1174000</v>
      </c>
      <c r="I128" s="56">
        <f>I132+I129</f>
        <v>696111</v>
      </c>
      <c r="J128" s="40">
        <f>I128/H128</f>
        <v>0.59</v>
      </c>
      <c r="K128" s="57">
        <f>K132</f>
        <v>1495388</v>
      </c>
      <c r="L128" s="57">
        <f>L132+L129</f>
        <v>1499667</v>
      </c>
      <c r="M128" s="40">
        <f>L128/K128</f>
        <v>1</v>
      </c>
      <c r="N128" s="93">
        <f>N132</f>
        <v>1090000</v>
      </c>
      <c r="O128" s="93">
        <f>O132+O129</f>
        <v>1071941</v>
      </c>
      <c r="P128" s="40">
        <f>O128/N128</f>
        <v>0.98</v>
      </c>
      <c r="Q128" s="93">
        <f>Q132</f>
        <v>1090000</v>
      </c>
      <c r="R128" s="93">
        <f>R132</f>
        <v>2848400</v>
      </c>
    </row>
    <row r="129" spans="1:18" s="2" customFormat="1" ht="15.75" hidden="1">
      <c r="A129" s="133"/>
      <c r="B129" s="134">
        <v>85111</v>
      </c>
      <c r="C129" s="115"/>
      <c r="D129" s="19" t="s">
        <v>128</v>
      </c>
      <c r="E129" s="58">
        <f>SUM(E130:E131)</f>
        <v>0</v>
      </c>
      <c r="F129" s="58">
        <f>SUM(F130:F131)</f>
        <v>1184</v>
      </c>
      <c r="G129" s="40"/>
      <c r="H129" s="59">
        <f>SUM(H130:H131)</f>
        <v>0</v>
      </c>
      <c r="I129" s="59">
        <f>SUM(I130:I131)</f>
        <v>2092</v>
      </c>
      <c r="J129" s="40"/>
      <c r="K129" s="60">
        <f>SUM(K130:K131)</f>
        <v>0</v>
      </c>
      <c r="L129" s="60">
        <f>SUM(L130:L131)</f>
        <v>4279</v>
      </c>
      <c r="M129" s="40"/>
      <c r="N129" s="94">
        <f>SUM(N130:N131)</f>
        <v>0</v>
      </c>
      <c r="O129" s="94">
        <f>SUM(O130:O131)</f>
        <v>1233</v>
      </c>
      <c r="P129" s="40"/>
      <c r="Q129" s="94">
        <f>SUM(Q130:Q131)</f>
        <v>1000</v>
      </c>
      <c r="R129" s="94">
        <f>SUM(R130:R131)</f>
        <v>0</v>
      </c>
    </row>
    <row r="130" spans="1:18" ht="22.5" hidden="1">
      <c r="A130" s="135"/>
      <c r="B130" s="140"/>
      <c r="C130" s="122" t="s">
        <v>111</v>
      </c>
      <c r="D130" s="18" t="s">
        <v>119</v>
      </c>
      <c r="E130" s="61">
        <v>0</v>
      </c>
      <c r="F130" s="61">
        <v>110</v>
      </c>
      <c r="G130" s="40"/>
      <c r="H130" s="62">
        <v>0</v>
      </c>
      <c r="I130" s="62">
        <v>616</v>
      </c>
      <c r="J130" s="40"/>
      <c r="K130" s="63">
        <v>0</v>
      </c>
      <c r="L130" s="63">
        <v>1449</v>
      </c>
      <c r="M130" s="40"/>
      <c r="N130" s="95">
        <v>0</v>
      </c>
      <c r="O130" s="95">
        <v>282</v>
      </c>
      <c r="P130" s="40"/>
      <c r="Q130" s="95">
        <v>0</v>
      </c>
      <c r="R130" s="95">
        <v>0</v>
      </c>
    </row>
    <row r="131" spans="1:18" ht="15" hidden="1">
      <c r="A131" s="135"/>
      <c r="B131" s="140"/>
      <c r="C131" s="122" t="s">
        <v>108</v>
      </c>
      <c r="D131" s="18" t="s">
        <v>56</v>
      </c>
      <c r="E131" s="61">
        <v>0</v>
      </c>
      <c r="F131" s="61">
        <v>1074</v>
      </c>
      <c r="G131" s="40"/>
      <c r="H131" s="62">
        <v>0</v>
      </c>
      <c r="I131" s="62">
        <v>1476</v>
      </c>
      <c r="J131" s="40"/>
      <c r="K131" s="63">
        <v>0</v>
      </c>
      <c r="L131" s="63">
        <v>2830</v>
      </c>
      <c r="M131" s="40"/>
      <c r="N131" s="95">
        <v>0</v>
      </c>
      <c r="O131" s="95">
        <v>951</v>
      </c>
      <c r="P131" s="40"/>
      <c r="Q131" s="95">
        <v>1000</v>
      </c>
      <c r="R131" s="95"/>
    </row>
    <row r="132" spans="1:18" s="2" customFormat="1" ht="57">
      <c r="A132" s="133"/>
      <c r="B132" s="134">
        <v>85156</v>
      </c>
      <c r="C132" s="115"/>
      <c r="D132" s="19" t="s">
        <v>45</v>
      </c>
      <c r="E132" s="58">
        <f>SUM(E133:E133)</f>
        <v>1103780</v>
      </c>
      <c r="F132" s="58">
        <f>SUM(F133:F133)</f>
        <v>1103780</v>
      </c>
      <c r="G132" s="40">
        <f t="shared" si="9"/>
        <v>1</v>
      </c>
      <c r="H132" s="59">
        <f>SUM(H133:H133)</f>
        <v>1174000</v>
      </c>
      <c r="I132" s="59">
        <f>SUM(I133:I133)</f>
        <v>694019</v>
      </c>
      <c r="J132" s="40">
        <f>I132/H132</f>
        <v>0.59</v>
      </c>
      <c r="K132" s="60">
        <f>SUM(K133:K133)</f>
        <v>1495388</v>
      </c>
      <c r="L132" s="60">
        <f>SUM(L133:L133)</f>
        <v>1495388</v>
      </c>
      <c r="M132" s="40">
        <f>L132/K132</f>
        <v>1</v>
      </c>
      <c r="N132" s="99">
        <f>SUM(N133)</f>
        <v>1090000</v>
      </c>
      <c r="O132" s="94">
        <f>SUM(O133:O133)</f>
        <v>1070708</v>
      </c>
      <c r="P132" s="40">
        <f>O132/N132</f>
        <v>0.98</v>
      </c>
      <c r="Q132" s="99">
        <f>SUM(Q133)</f>
        <v>1090000</v>
      </c>
      <c r="R132" s="99">
        <f>SUM(R133)</f>
        <v>2848400</v>
      </c>
    </row>
    <row r="133" spans="1:18" ht="67.5">
      <c r="A133" s="135"/>
      <c r="B133" s="43"/>
      <c r="C133" s="116">
        <v>2110</v>
      </c>
      <c r="D133" s="18" t="s">
        <v>43</v>
      </c>
      <c r="E133" s="61">
        <v>1103780</v>
      </c>
      <c r="F133" s="61">
        <v>1103780</v>
      </c>
      <c r="G133" s="40">
        <f t="shared" si="9"/>
        <v>1</v>
      </c>
      <c r="H133" s="62">
        <v>1174000</v>
      </c>
      <c r="I133" s="62">
        <v>694019</v>
      </c>
      <c r="J133" s="40">
        <f>I133/H133</f>
        <v>0.59</v>
      </c>
      <c r="K133" s="63">
        <v>1495388</v>
      </c>
      <c r="L133" s="63">
        <v>1495388</v>
      </c>
      <c r="M133" s="40">
        <f>L133/K133</f>
        <v>1</v>
      </c>
      <c r="N133" s="95">
        <v>1090000</v>
      </c>
      <c r="O133" s="95">
        <v>1070708</v>
      </c>
      <c r="P133" s="40">
        <f>O133/N133</f>
        <v>0.98</v>
      </c>
      <c r="Q133" s="95">
        <v>1090000</v>
      </c>
      <c r="R133" s="95">
        <v>2848400</v>
      </c>
    </row>
    <row r="134" spans="1:18" s="5" customFormat="1" ht="15.75">
      <c r="A134" s="131">
        <v>852</v>
      </c>
      <c r="B134" s="132"/>
      <c r="C134" s="114"/>
      <c r="D134" s="16" t="s">
        <v>13</v>
      </c>
      <c r="E134" s="55">
        <f>E135+E146+E161+E167+E157+E172</f>
        <v>10387534</v>
      </c>
      <c r="F134" s="55">
        <f>F135+F146+F161+F167+F157+F172</f>
        <v>10657060</v>
      </c>
      <c r="G134" s="40">
        <f t="shared" si="9"/>
        <v>1.03</v>
      </c>
      <c r="H134" s="56">
        <f>H135+H146+H161+H167+H157+H172</f>
        <v>9488200</v>
      </c>
      <c r="I134" s="56">
        <f>I135+I146+I161+I167+I157+I172</f>
        <v>5095715</v>
      </c>
      <c r="J134" s="40">
        <f>I134/H134</f>
        <v>0.54</v>
      </c>
      <c r="K134" s="57">
        <f>K135+K146+K161+K167+K157+K172</f>
        <v>10972342</v>
      </c>
      <c r="L134" s="57">
        <f>L135+L146+L161+L167+L157+L172</f>
        <v>11505659</v>
      </c>
      <c r="M134" s="40">
        <f>L134/K134</f>
        <v>1.05</v>
      </c>
      <c r="N134" s="93">
        <f>N135+N146+N161+N167+N157+N172</f>
        <v>10272620</v>
      </c>
      <c r="O134" s="93">
        <f>O135+O146+O161+O167+O157+O172</f>
        <v>5348980</v>
      </c>
      <c r="P134" s="40">
        <f>O134/N134</f>
        <v>0.52</v>
      </c>
      <c r="Q134" s="93">
        <f>Q135+Q146+Q161+Q167+Q157+Q172</f>
        <v>10586270</v>
      </c>
      <c r="R134" s="93">
        <f>R135+R146+R161+R167+R157+R172</f>
        <v>10600390</v>
      </c>
    </row>
    <row r="135" spans="1:18" s="2" customFormat="1" ht="23.25">
      <c r="A135" s="133"/>
      <c r="B135" s="134">
        <v>85201</v>
      </c>
      <c r="C135" s="115"/>
      <c r="D135" s="19" t="s">
        <v>14</v>
      </c>
      <c r="E135" s="58">
        <f>SUM(E136:E145)</f>
        <v>246980</v>
      </c>
      <c r="F135" s="58">
        <f>SUM(F136:F145)</f>
        <v>256920</v>
      </c>
      <c r="G135" s="40">
        <f t="shared" si="9"/>
        <v>1.04</v>
      </c>
      <c r="H135" s="59">
        <f>SUM(H136:H145)</f>
        <v>131200</v>
      </c>
      <c r="I135" s="59">
        <f>SUM(I136:I145)</f>
        <v>84775</v>
      </c>
      <c r="J135" s="40">
        <f>I135/H135</f>
        <v>0.65</v>
      </c>
      <c r="K135" s="60">
        <f>SUM(K136:K145)</f>
        <v>581200</v>
      </c>
      <c r="L135" s="60">
        <f>SUM(L136:L145)</f>
        <v>581670</v>
      </c>
      <c r="M135" s="40">
        <f>L135/K135</f>
        <v>1</v>
      </c>
      <c r="N135" s="94">
        <f>SUM(N136:N145)</f>
        <v>210070</v>
      </c>
      <c r="O135" s="94">
        <f>SUM(O136:O145)</f>
        <v>182464</v>
      </c>
      <c r="P135" s="40">
        <f>O135/N135</f>
        <v>0.87</v>
      </c>
      <c r="Q135" s="94">
        <f>SUM(Q136:Q145)</f>
        <v>210070</v>
      </c>
      <c r="R135" s="94">
        <f>SUM(R136:R145)</f>
        <v>68500</v>
      </c>
    </row>
    <row r="136" spans="1:18" ht="45">
      <c r="A136" s="135"/>
      <c r="B136" s="43"/>
      <c r="C136" s="122" t="s">
        <v>117</v>
      </c>
      <c r="D136" s="18" t="s">
        <v>124</v>
      </c>
      <c r="E136" s="61">
        <v>0</v>
      </c>
      <c r="F136" s="61">
        <v>391</v>
      </c>
      <c r="G136" s="40"/>
      <c r="H136" s="62">
        <v>0</v>
      </c>
      <c r="I136" s="62">
        <v>1082</v>
      </c>
      <c r="J136" s="40"/>
      <c r="K136" s="63">
        <v>0</v>
      </c>
      <c r="L136" s="63">
        <v>2284</v>
      </c>
      <c r="M136" s="40"/>
      <c r="N136" s="95">
        <v>2000</v>
      </c>
      <c r="O136" s="95">
        <v>200</v>
      </c>
      <c r="P136" s="40"/>
      <c r="Q136" s="95">
        <v>2000</v>
      </c>
      <c r="R136" s="95">
        <v>1000</v>
      </c>
    </row>
    <row r="137" spans="1:18" ht="15" hidden="1">
      <c r="A137" s="135"/>
      <c r="B137" s="43"/>
      <c r="C137" s="122" t="s">
        <v>106</v>
      </c>
      <c r="D137" s="18" t="s">
        <v>27</v>
      </c>
      <c r="E137" s="61">
        <v>0</v>
      </c>
      <c r="F137" s="61">
        <v>356</v>
      </c>
      <c r="G137" s="40"/>
      <c r="H137" s="62">
        <v>0</v>
      </c>
      <c r="I137" s="62">
        <v>604</v>
      </c>
      <c r="J137" s="40"/>
      <c r="K137" s="63">
        <v>0</v>
      </c>
      <c r="L137" s="63">
        <v>1820</v>
      </c>
      <c r="M137" s="40"/>
      <c r="N137" s="95">
        <v>1750</v>
      </c>
      <c r="O137" s="95">
        <v>1257</v>
      </c>
      <c r="P137" s="40"/>
      <c r="Q137" s="95">
        <v>1750</v>
      </c>
      <c r="R137" s="95">
        <v>0</v>
      </c>
    </row>
    <row r="138" spans="1:18" ht="22.5" hidden="1">
      <c r="A138" s="135"/>
      <c r="B138" s="43"/>
      <c r="C138" s="122" t="s">
        <v>111</v>
      </c>
      <c r="D138" s="18" t="s">
        <v>119</v>
      </c>
      <c r="E138" s="61">
        <v>0</v>
      </c>
      <c r="F138" s="61">
        <v>0</v>
      </c>
      <c r="G138" s="40"/>
      <c r="H138" s="62">
        <v>0</v>
      </c>
      <c r="I138" s="62">
        <v>0</v>
      </c>
      <c r="J138" s="40"/>
      <c r="K138" s="63">
        <v>0</v>
      </c>
      <c r="L138" s="63">
        <v>272</v>
      </c>
      <c r="M138" s="40"/>
      <c r="N138" s="95">
        <v>0</v>
      </c>
      <c r="O138" s="95">
        <v>369</v>
      </c>
      <c r="P138" s="40"/>
      <c r="Q138" s="95">
        <v>0</v>
      </c>
      <c r="R138" s="95">
        <v>0</v>
      </c>
    </row>
    <row r="139" spans="1:18" ht="15">
      <c r="A139" s="135"/>
      <c r="B139" s="43"/>
      <c r="C139" s="122" t="s">
        <v>107</v>
      </c>
      <c r="D139" s="18" t="s">
        <v>24</v>
      </c>
      <c r="E139" s="61">
        <v>0</v>
      </c>
      <c r="F139" s="61">
        <v>539</v>
      </c>
      <c r="G139" s="40"/>
      <c r="H139" s="62">
        <v>0</v>
      </c>
      <c r="I139" s="62">
        <v>274</v>
      </c>
      <c r="J139" s="40"/>
      <c r="K139" s="63">
        <v>0</v>
      </c>
      <c r="L139" s="63">
        <v>613</v>
      </c>
      <c r="M139" s="40"/>
      <c r="N139" s="95">
        <v>500</v>
      </c>
      <c r="O139" s="95">
        <v>159</v>
      </c>
      <c r="P139" s="40"/>
      <c r="Q139" s="95">
        <v>500</v>
      </c>
      <c r="R139" s="95">
        <v>300</v>
      </c>
    </row>
    <row r="140" spans="1:18" ht="15" hidden="1">
      <c r="A140" s="135"/>
      <c r="B140" s="43"/>
      <c r="C140" s="122" t="s">
        <v>108</v>
      </c>
      <c r="D140" s="18" t="s">
        <v>56</v>
      </c>
      <c r="E140" s="61">
        <v>0</v>
      </c>
      <c r="F140" s="61">
        <v>200</v>
      </c>
      <c r="G140" s="40"/>
      <c r="H140" s="62">
        <v>0</v>
      </c>
      <c r="I140" s="62"/>
      <c r="J140" s="40"/>
      <c r="K140" s="63">
        <v>0</v>
      </c>
      <c r="L140" s="63"/>
      <c r="M140" s="40"/>
      <c r="N140" s="95">
        <v>0</v>
      </c>
      <c r="O140" s="95"/>
      <c r="P140" s="40"/>
      <c r="Q140" s="95">
        <v>0</v>
      </c>
      <c r="R140" s="95">
        <v>0</v>
      </c>
    </row>
    <row r="141" spans="1:18" ht="33.75" hidden="1">
      <c r="A141" s="135"/>
      <c r="B141" s="43"/>
      <c r="C141" s="116">
        <v>2130</v>
      </c>
      <c r="D141" s="18" t="s">
        <v>37</v>
      </c>
      <c r="E141" s="61">
        <v>47100</v>
      </c>
      <c r="F141" s="61">
        <v>47100</v>
      </c>
      <c r="G141" s="40">
        <f t="shared" si="9"/>
        <v>1</v>
      </c>
      <c r="H141" s="62"/>
      <c r="I141" s="62"/>
      <c r="J141" s="40"/>
      <c r="K141" s="63"/>
      <c r="L141" s="63"/>
      <c r="M141" s="40"/>
      <c r="N141" s="95"/>
      <c r="O141" s="95"/>
      <c r="P141" s="40"/>
      <c r="Q141" s="95"/>
      <c r="R141" s="95"/>
    </row>
    <row r="142" spans="1:18" ht="67.5" hidden="1">
      <c r="A142" s="135"/>
      <c r="B142" s="43"/>
      <c r="C142" s="116">
        <v>2120</v>
      </c>
      <c r="D142" s="18" t="s">
        <v>58</v>
      </c>
      <c r="E142" s="61">
        <v>0</v>
      </c>
      <c r="F142" s="61">
        <v>0</v>
      </c>
      <c r="G142" s="40"/>
      <c r="H142" s="62">
        <v>0</v>
      </c>
      <c r="I142" s="62">
        <v>0</v>
      </c>
      <c r="J142" s="40"/>
      <c r="K142" s="63">
        <v>0</v>
      </c>
      <c r="L142" s="63">
        <v>0</v>
      </c>
      <c r="M142" s="40"/>
      <c r="N142" s="95">
        <v>0</v>
      </c>
      <c r="O142" s="95">
        <v>0</v>
      </c>
      <c r="P142" s="40"/>
      <c r="Q142" s="95">
        <v>0</v>
      </c>
      <c r="R142" s="95">
        <v>0</v>
      </c>
    </row>
    <row r="143" spans="1:18" ht="67.5">
      <c r="A143" s="135"/>
      <c r="B143" s="43"/>
      <c r="C143" s="117">
        <v>2320</v>
      </c>
      <c r="D143" s="24" t="s">
        <v>73</v>
      </c>
      <c r="E143" s="61">
        <f>127600+63780</f>
        <v>191380</v>
      </c>
      <c r="F143" s="61">
        <v>199834</v>
      </c>
      <c r="G143" s="40">
        <f t="shared" si="9"/>
        <v>1.04</v>
      </c>
      <c r="H143" s="62">
        <v>131200</v>
      </c>
      <c r="I143" s="62">
        <v>82815</v>
      </c>
      <c r="J143" s="40">
        <f>I143/H143</f>
        <v>0.63</v>
      </c>
      <c r="K143" s="63">
        <v>131200</v>
      </c>
      <c r="L143" s="63">
        <v>126681</v>
      </c>
      <c r="M143" s="40">
        <f>L143/K143</f>
        <v>0.97</v>
      </c>
      <c r="N143" s="95">
        <v>67220</v>
      </c>
      <c r="O143" s="95">
        <v>41879</v>
      </c>
      <c r="P143" s="40">
        <f>O143/N143</f>
        <v>0.62</v>
      </c>
      <c r="Q143" s="95">
        <v>67220</v>
      </c>
      <c r="R143" s="95">
        <v>67200</v>
      </c>
    </row>
    <row r="144" spans="1:18" ht="89.25" hidden="1">
      <c r="A144" s="135"/>
      <c r="B144" s="43"/>
      <c r="C144" s="117">
        <v>6420</v>
      </c>
      <c r="D144" s="32" t="s">
        <v>95</v>
      </c>
      <c r="E144" s="61">
        <v>0</v>
      </c>
      <c r="F144" s="61">
        <v>0</v>
      </c>
      <c r="G144" s="40"/>
      <c r="H144" s="62">
        <v>0</v>
      </c>
      <c r="I144" s="62">
        <v>0</v>
      </c>
      <c r="J144" s="40"/>
      <c r="K144" s="63">
        <v>0</v>
      </c>
      <c r="L144" s="63">
        <v>0</v>
      </c>
      <c r="M144" s="40"/>
      <c r="N144" s="95">
        <v>0</v>
      </c>
      <c r="O144" s="95">
        <v>0</v>
      </c>
      <c r="P144" s="40"/>
      <c r="Q144" s="95">
        <v>0</v>
      </c>
      <c r="R144" s="95">
        <v>0</v>
      </c>
    </row>
    <row r="145" spans="1:18" ht="56.25" hidden="1">
      <c r="A145" s="135"/>
      <c r="B145" s="43"/>
      <c r="C145" s="117">
        <v>6430</v>
      </c>
      <c r="D145" s="8" t="s">
        <v>167</v>
      </c>
      <c r="E145" s="61">
        <v>8500</v>
      </c>
      <c r="F145" s="61">
        <v>8500</v>
      </c>
      <c r="G145" s="40">
        <f t="shared" si="9"/>
        <v>1</v>
      </c>
      <c r="H145" s="62"/>
      <c r="I145" s="62"/>
      <c r="J145" s="40"/>
      <c r="K145" s="63">
        <v>450000</v>
      </c>
      <c r="L145" s="63">
        <v>450000</v>
      </c>
      <c r="M145" s="40">
        <f aca="true" t="shared" si="10" ref="M145:M155">L145/K145</f>
        <v>1</v>
      </c>
      <c r="N145" s="95">
        <v>138600</v>
      </c>
      <c r="O145" s="95">
        <v>138600</v>
      </c>
      <c r="P145" s="40">
        <f>O145/N145</f>
        <v>1</v>
      </c>
      <c r="Q145" s="95">
        <v>138600</v>
      </c>
      <c r="R145" s="95"/>
    </row>
    <row r="146" spans="1:18" s="2" customFormat="1" ht="15.75">
      <c r="A146" s="133"/>
      <c r="B146" s="134">
        <v>85202</v>
      </c>
      <c r="C146" s="115"/>
      <c r="D146" s="19" t="s">
        <v>15</v>
      </c>
      <c r="E146" s="58">
        <f>SUM(E147:E156)</f>
        <v>9221853</v>
      </c>
      <c r="F146" s="58">
        <f>SUM(F147:F156)</f>
        <v>9467018</v>
      </c>
      <c r="G146" s="40">
        <f t="shared" si="9"/>
        <v>1.03</v>
      </c>
      <c r="H146" s="59">
        <f>SUM(H147:H156)</f>
        <v>8462000</v>
      </c>
      <c r="I146" s="59">
        <f>SUM(I147:I156)</f>
        <v>4553356</v>
      </c>
      <c r="J146" s="40">
        <f aca="true" t="shared" si="11" ref="J146:J154">I146/H146</f>
        <v>0.54</v>
      </c>
      <c r="K146" s="60">
        <f>SUM(K147:K156)</f>
        <v>9076209</v>
      </c>
      <c r="L146" s="60">
        <f>SUM(L147:L156)</f>
        <v>9840418</v>
      </c>
      <c r="M146" s="40">
        <f t="shared" si="10"/>
        <v>1.08</v>
      </c>
      <c r="N146" s="94">
        <f>SUM(N147:N156)</f>
        <v>9086800</v>
      </c>
      <c r="O146" s="94">
        <f>SUM(O147:O156)</f>
        <v>4616170</v>
      </c>
      <c r="P146" s="40">
        <f>O146/N146</f>
        <v>0.51</v>
      </c>
      <c r="Q146" s="94">
        <f>SUM(Q147:Q156)</f>
        <v>9395300</v>
      </c>
      <c r="R146" s="94">
        <f>SUM(R147:R156)</f>
        <v>9445540</v>
      </c>
    </row>
    <row r="147" spans="1:18" ht="90">
      <c r="A147" s="135"/>
      <c r="B147" s="43"/>
      <c r="C147" s="116" t="s">
        <v>46</v>
      </c>
      <c r="D147" s="18" t="s">
        <v>44</v>
      </c>
      <c r="E147" s="61">
        <v>66100</v>
      </c>
      <c r="F147" s="61">
        <v>87677</v>
      </c>
      <c r="G147" s="40">
        <f t="shared" si="9"/>
        <v>1.33</v>
      </c>
      <c r="H147" s="62">
        <v>60000</v>
      </c>
      <c r="I147" s="62">
        <v>27132</v>
      </c>
      <c r="J147" s="40">
        <f t="shared" si="11"/>
        <v>0.45</v>
      </c>
      <c r="K147" s="63">
        <v>82600</v>
      </c>
      <c r="L147" s="63">
        <v>50307</v>
      </c>
      <c r="M147" s="40">
        <f t="shared" si="10"/>
        <v>0.61</v>
      </c>
      <c r="N147" s="95">
        <v>33700</v>
      </c>
      <c r="O147" s="95">
        <v>43004</v>
      </c>
      <c r="P147" s="40">
        <f>O147/N147</f>
        <v>1.28</v>
      </c>
      <c r="Q147" s="95">
        <v>33700</v>
      </c>
      <c r="R147" s="95">
        <f>32600+6000+10000</f>
        <v>48600</v>
      </c>
    </row>
    <row r="148" spans="1:18" ht="15">
      <c r="A148" s="135"/>
      <c r="B148" s="43"/>
      <c r="C148" s="117" t="s">
        <v>49</v>
      </c>
      <c r="D148" s="18" t="s">
        <v>27</v>
      </c>
      <c r="E148" s="61">
        <v>3488269</v>
      </c>
      <c r="F148" s="61">
        <v>3708879</v>
      </c>
      <c r="G148" s="40">
        <f t="shared" si="9"/>
        <v>1.06</v>
      </c>
      <c r="H148" s="62">
        <v>3337000</v>
      </c>
      <c r="I148" s="62">
        <v>1976102</v>
      </c>
      <c r="J148" s="40">
        <f t="shared" si="11"/>
        <v>0.59</v>
      </c>
      <c r="K148" s="63">
        <v>3342262</v>
      </c>
      <c r="L148" s="63">
        <v>4105952</v>
      </c>
      <c r="M148" s="40">
        <f t="shared" si="10"/>
        <v>1.23</v>
      </c>
      <c r="N148" s="95">
        <v>4546000</v>
      </c>
      <c r="O148" s="95">
        <v>2294102</v>
      </c>
      <c r="P148" s="40">
        <f>O148/N148</f>
        <v>0.5</v>
      </c>
      <c r="Q148" s="95">
        <v>4546000</v>
      </c>
      <c r="R148" s="95">
        <f>1297650+846390+1300000+1190000</f>
        <v>4634040</v>
      </c>
    </row>
    <row r="149" spans="1:18" ht="22.5" hidden="1">
      <c r="A149" s="135"/>
      <c r="B149" s="43"/>
      <c r="C149" s="117" t="s">
        <v>134</v>
      </c>
      <c r="D149" s="18" t="s">
        <v>123</v>
      </c>
      <c r="E149" s="61"/>
      <c r="F149" s="61"/>
      <c r="G149" s="40"/>
      <c r="H149" s="62">
        <v>0</v>
      </c>
      <c r="I149" s="62">
        <v>15200</v>
      </c>
      <c r="J149" s="40"/>
      <c r="K149" s="63">
        <v>0</v>
      </c>
      <c r="L149" s="63">
        <v>15200</v>
      </c>
      <c r="M149" s="40"/>
      <c r="N149" s="95"/>
      <c r="O149" s="95"/>
      <c r="P149" s="40"/>
      <c r="Q149" s="95"/>
      <c r="R149" s="95">
        <v>0</v>
      </c>
    </row>
    <row r="150" spans="1:18" ht="22.5">
      <c r="A150" s="135"/>
      <c r="B150" s="43"/>
      <c r="C150" s="124" t="s">
        <v>111</v>
      </c>
      <c r="D150" s="18" t="s">
        <v>119</v>
      </c>
      <c r="E150" s="61">
        <v>0</v>
      </c>
      <c r="F150" s="61">
        <v>481</v>
      </c>
      <c r="G150" s="40"/>
      <c r="H150" s="62">
        <v>0</v>
      </c>
      <c r="I150" s="62">
        <v>144</v>
      </c>
      <c r="J150" s="40"/>
      <c r="K150" s="63">
        <v>0</v>
      </c>
      <c r="L150" s="63">
        <v>477</v>
      </c>
      <c r="M150" s="40"/>
      <c r="N150" s="95">
        <v>100</v>
      </c>
      <c r="O150" s="95">
        <v>92</v>
      </c>
      <c r="P150" s="40"/>
      <c r="Q150" s="95">
        <v>100</v>
      </c>
      <c r="R150" s="95">
        <f>100</f>
        <v>100</v>
      </c>
    </row>
    <row r="151" spans="1:18" ht="33.75">
      <c r="A151" s="135"/>
      <c r="B151" s="43"/>
      <c r="C151" s="116">
        <v>2130</v>
      </c>
      <c r="D151" s="18" t="s">
        <v>37</v>
      </c>
      <c r="E151" s="61">
        <v>5248773</v>
      </c>
      <c r="F151" s="61">
        <v>5248773</v>
      </c>
      <c r="G151" s="40">
        <f t="shared" si="9"/>
        <v>1</v>
      </c>
      <c r="H151" s="62">
        <v>5015000</v>
      </c>
      <c r="I151" s="62">
        <v>2517764</v>
      </c>
      <c r="J151" s="40">
        <f t="shared" si="11"/>
        <v>0.5</v>
      </c>
      <c r="K151" s="63">
        <v>5319247</v>
      </c>
      <c r="L151" s="63">
        <v>5319247</v>
      </c>
      <c r="M151" s="40">
        <f t="shared" si="10"/>
        <v>1</v>
      </c>
      <c r="N151" s="95">
        <v>4498000</v>
      </c>
      <c r="O151" s="95">
        <v>2267933</v>
      </c>
      <c r="P151" s="40">
        <f>O151/N151</f>
        <v>0.5</v>
      </c>
      <c r="Q151" s="95">
        <v>4803000</v>
      </c>
      <c r="R151" s="95">
        <v>4751000</v>
      </c>
    </row>
    <row r="152" spans="1:18" ht="15">
      <c r="A152" s="135"/>
      <c r="B152" s="43"/>
      <c r="C152" s="117" t="s">
        <v>48</v>
      </c>
      <c r="D152" s="18" t="s">
        <v>24</v>
      </c>
      <c r="E152" s="61">
        <f>2300+2000+1500+1000</f>
        <v>6800</v>
      </c>
      <c r="F152" s="61">
        <v>9439</v>
      </c>
      <c r="G152" s="40">
        <f t="shared" si="9"/>
        <v>1.39</v>
      </c>
      <c r="H152" s="62">
        <v>0</v>
      </c>
      <c r="I152" s="62">
        <v>5726</v>
      </c>
      <c r="J152" s="40"/>
      <c r="K152" s="63">
        <v>0</v>
      </c>
      <c r="L152" s="63">
        <v>14660</v>
      </c>
      <c r="M152" s="40"/>
      <c r="N152" s="95">
        <v>5500</v>
      </c>
      <c r="O152" s="95">
        <v>4721</v>
      </c>
      <c r="P152" s="40">
        <f>O152/N152</f>
        <v>0.86</v>
      </c>
      <c r="Q152" s="95">
        <v>5500</v>
      </c>
      <c r="R152" s="95">
        <f>2000+2000+1500</f>
        <v>5500</v>
      </c>
    </row>
    <row r="153" spans="1:18" ht="15">
      <c r="A153" s="135"/>
      <c r="B153" s="43"/>
      <c r="C153" s="117" t="s">
        <v>55</v>
      </c>
      <c r="D153" s="18" t="s">
        <v>56</v>
      </c>
      <c r="E153" s="61">
        <v>17000</v>
      </c>
      <c r="F153" s="61">
        <v>17998</v>
      </c>
      <c r="G153" s="40">
        <f t="shared" si="9"/>
        <v>1.06</v>
      </c>
      <c r="H153" s="62">
        <v>0</v>
      </c>
      <c r="I153" s="62">
        <v>11288</v>
      </c>
      <c r="J153" s="40"/>
      <c r="K153" s="63">
        <v>0</v>
      </c>
      <c r="L153" s="63">
        <v>11627</v>
      </c>
      <c r="M153" s="40"/>
      <c r="N153" s="95">
        <v>3500</v>
      </c>
      <c r="O153" s="95">
        <v>6318</v>
      </c>
      <c r="P153" s="40">
        <f>O153/N153</f>
        <v>1.81</v>
      </c>
      <c r="Q153" s="95">
        <v>7000</v>
      </c>
      <c r="R153" s="95">
        <f>6300</f>
        <v>6300</v>
      </c>
    </row>
    <row r="154" spans="1:18" ht="56.25" hidden="1">
      <c r="A154" s="135"/>
      <c r="B154" s="43"/>
      <c r="C154" s="117">
        <v>6260</v>
      </c>
      <c r="D154" s="18" t="s">
        <v>91</v>
      </c>
      <c r="E154" s="61">
        <v>313590</v>
      </c>
      <c r="F154" s="61">
        <v>312450</v>
      </c>
      <c r="G154" s="40">
        <f t="shared" si="9"/>
        <v>1</v>
      </c>
      <c r="H154" s="62">
        <v>50000</v>
      </c>
      <c r="I154" s="62">
        <v>0</v>
      </c>
      <c r="J154" s="40">
        <f t="shared" si="11"/>
        <v>0</v>
      </c>
      <c r="K154" s="63">
        <v>50000</v>
      </c>
      <c r="L154" s="63">
        <v>42607</v>
      </c>
      <c r="M154" s="40">
        <f t="shared" si="10"/>
        <v>0.85</v>
      </c>
      <c r="N154" s="95"/>
      <c r="O154" s="95"/>
      <c r="P154" s="40"/>
      <c r="Q154" s="95"/>
      <c r="R154" s="95"/>
    </row>
    <row r="155" spans="1:18" ht="56.25" hidden="1">
      <c r="A155" s="135"/>
      <c r="B155" s="43"/>
      <c r="C155" s="117">
        <v>6430</v>
      </c>
      <c r="D155" s="8" t="s">
        <v>98</v>
      </c>
      <c r="E155" s="61">
        <v>81321</v>
      </c>
      <c r="F155" s="61">
        <v>81321</v>
      </c>
      <c r="G155" s="40">
        <f t="shared" si="9"/>
        <v>1</v>
      </c>
      <c r="H155" s="62"/>
      <c r="I155" s="62"/>
      <c r="J155" s="40"/>
      <c r="K155" s="63">
        <v>282100</v>
      </c>
      <c r="L155" s="63">
        <v>280341</v>
      </c>
      <c r="M155" s="40">
        <f t="shared" si="10"/>
        <v>0.99</v>
      </c>
      <c r="N155" s="95"/>
      <c r="O155" s="95"/>
      <c r="P155" s="40"/>
      <c r="Q155" s="95"/>
      <c r="R155" s="95"/>
    </row>
    <row r="156" spans="1:18" s="2" customFormat="1" ht="102" hidden="1">
      <c r="A156" s="133"/>
      <c r="B156" s="134"/>
      <c r="C156" s="117">
        <v>6630</v>
      </c>
      <c r="D156" s="32" t="s">
        <v>94</v>
      </c>
      <c r="E156" s="61">
        <v>0</v>
      </c>
      <c r="F156" s="61">
        <v>0</v>
      </c>
      <c r="G156" s="40"/>
      <c r="H156" s="62">
        <v>0</v>
      </c>
      <c r="I156" s="62">
        <v>0</v>
      </c>
      <c r="J156" s="40"/>
      <c r="K156" s="63">
        <v>0</v>
      </c>
      <c r="L156" s="63">
        <v>0</v>
      </c>
      <c r="M156" s="40"/>
      <c r="N156" s="100">
        <v>0</v>
      </c>
      <c r="O156" s="100">
        <v>0</v>
      </c>
      <c r="P156" s="40"/>
      <c r="Q156" s="100">
        <v>0</v>
      </c>
      <c r="R156" s="100">
        <v>0</v>
      </c>
    </row>
    <row r="157" spans="1:18" s="2" customFormat="1" ht="15.75">
      <c r="A157" s="133"/>
      <c r="B157" s="134">
        <v>85203</v>
      </c>
      <c r="C157" s="115"/>
      <c r="D157" s="26" t="s">
        <v>82</v>
      </c>
      <c r="E157" s="58">
        <f>SUM(E158:E160)</f>
        <v>718854</v>
      </c>
      <c r="F157" s="58">
        <f>SUM(F158:F160)</f>
        <v>719764</v>
      </c>
      <c r="G157" s="40">
        <f t="shared" si="9"/>
        <v>1</v>
      </c>
      <c r="H157" s="59">
        <f>SUM(H158:H160)</f>
        <v>697000</v>
      </c>
      <c r="I157" s="59">
        <f>SUM(I158:I160)</f>
        <v>362506</v>
      </c>
      <c r="J157" s="40">
        <f>I157/H157</f>
        <v>0.52</v>
      </c>
      <c r="K157" s="60">
        <f>SUM(K158:K160)</f>
        <v>848250</v>
      </c>
      <c r="L157" s="60">
        <f>SUM(L158:L160)</f>
        <v>849342</v>
      </c>
      <c r="M157" s="40">
        <f aca="true" t="shared" si="12" ref="M157:M169">L157/K157</f>
        <v>1</v>
      </c>
      <c r="N157" s="94">
        <f>SUM(N158:N160)</f>
        <v>750000</v>
      </c>
      <c r="O157" s="94">
        <f>SUM(O158:O160)</f>
        <v>393156</v>
      </c>
      <c r="P157" s="40">
        <f>O157/N157</f>
        <v>0.52</v>
      </c>
      <c r="Q157" s="94">
        <f>SUM(Q158:Q160)</f>
        <v>750000</v>
      </c>
      <c r="R157" s="94">
        <f>SUM(R158:R160)</f>
        <v>754000</v>
      </c>
    </row>
    <row r="158" spans="1:18" ht="67.5">
      <c r="A158" s="135"/>
      <c r="B158" s="43"/>
      <c r="C158" s="116">
        <v>2110</v>
      </c>
      <c r="D158" s="18" t="s">
        <v>43</v>
      </c>
      <c r="E158" s="61">
        <v>706854</v>
      </c>
      <c r="F158" s="61">
        <v>706854</v>
      </c>
      <c r="G158" s="40">
        <f t="shared" si="9"/>
        <v>1</v>
      </c>
      <c r="H158" s="62">
        <v>697000</v>
      </c>
      <c r="I158" s="62">
        <v>362066</v>
      </c>
      <c r="J158" s="40">
        <f>I158/H158</f>
        <v>0.52</v>
      </c>
      <c r="K158" s="63">
        <v>826250</v>
      </c>
      <c r="L158" s="63">
        <v>826250</v>
      </c>
      <c r="M158" s="40">
        <f t="shared" si="12"/>
        <v>1</v>
      </c>
      <c r="N158" s="95">
        <v>750000</v>
      </c>
      <c r="O158" s="95">
        <v>392550</v>
      </c>
      <c r="P158" s="40">
        <f>O158/N158</f>
        <v>0.52</v>
      </c>
      <c r="Q158" s="95">
        <v>750000</v>
      </c>
      <c r="R158" s="95">
        <v>754000</v>
      </c>
    </row>
    <row r="159" spans="1:18" ht="67.5" hidden="1">
      <c r="A159" s="135"/>
      <c r="B159" s="43"/>
      <c r="C159" s="122" t="s">
        <v>112</v>
      </c>
      <c r="D159" s="18" t="s">
        <v>120</v>
      </c>
      <c r="E159" s="61">
        <v>0</v>
      </c>
      <c r="F159" s="61">
        <v>910</v>
      </c>
      <c r="G159" s="40"/>
      <c r="H159" s="62">
        <v>0</v>
      </c>
      <c r="I159" s="62">
        <v>440</v>
      </c>
      <c r="J159" s="40"/>
      <c r="K159" s="63">
        <v>0</v>
      </c>
      <c r="L159" s="63">
        <v>1117</v>
      </c>
      <c r="M159" s="40"/>
      <c r="N159" s="95">
        <v>0</v>
      </c>
      <c r="O159" s="95">
        <v>606</v>
      </c>
      <c r="P159" s="40"/>
      <c r="Q159" s="95">
        <v>0</v>
      </c>
      <c r="R159" s="95">
        <v>0</v>
      </c>
    </row>
    <row r="160" spans="1:18" ht="78.75" hidden="1">
      <c r="A160" s="135"/>
      <c r="B160" s="43"/>
      <c r="C160" s="117">
        <v>6410</v>
      </c>
      <c r="D160" s="18" t="s">
        <v>92</v>
      </c>
      <c r="E160" s="61">
        <v>12000</v>
      </c>
      <c r="F160" s="61">
        <v>12000</v>
      </c>
      <c r="G160" s="40">
        <f t="shared" si="9"/>
        <v>1</v>
      </c>
      <c r="H160" s="62"/>
      <c r="I160" s="62"/>
      <c r="J160" s="40"/>
      <c r="K160" s="63">
        <v>22000</v>
      </c>
      <c r="L160" s="63">
        <v>21975</v>
      </c>
      <c r="M160" s="40">
        <f t="shared" si="12"/>
        <v>1</v>
      </c>
      <c r="N160" s="103"/>
      <c r="O160" s="103"/>
      <c r="P160" s="40"/>
      <c r="Q160" s="103"/>
      <c r="R160" s="103"/>
    </row>
    <row r="161" spans="1:18" s="2" customFormat="1" ht="15.75">
      <c r="A161" s="133"/>
      <c r="B161" s="134">
        <v>85204</v>
      </c>
      <c r="C161" s="115"/>
      <c r="D161" s="19" t="s">
        <v>16</v>
      </c>
      <c r="E161" s="58">
        <f>SUM(E162:E166)</f>
        <v>179247</v>
      </c>
      <c r="F161" s="58">
        <f>SUM(F162:F166)</f>
        <v>191444</v>
      </c>
      <c r="G161" s="40">
        <f aca="true" t="shared" si="13" ref="G161:G219">F161/E161</f>
        <v>1.07</v>
      </c>
      <c r="H161" s="59">
        <f>SUM(H162:H166)</f>
        <v>195000</v>
      </c>
      <c r="I161" s="59">
        <f>SUM(I162:I166)</f>
        <v>91005</v>
      </c>
      <c r="J161" s="40">
        <f>I161/H161</f>
        <v>0.47</v>
      </c>
      <c r="K161" s="60">
        <f>SUM(K162:K166)</f>
        <v>195000</v>
      </c>
      <c r="L161" s="60">
        <f>SUM(L162:L166)</f>
        <v>225374</v>
      </c>
      <c r="M161" s="40">
        <f t="shared" si="12"/>
        <v>1.16</v>
      </c>
      <c r="N161" s="94">
        <f>SUM(N162:N166)</f>
        <v>220900</v>
      </c>
      <c r="O161" s="94">
        <f>SUM(O162:O166)</f>
        <v>152615</v>
      </c>
      <c r="P161" s="40">
        <f aca="true" t="shared" si="14" ref="P161:P170">O161/N161</f>
        <v>0.69</v>
      </c>
      <c r="Q161" s="94">
        <f>SUM(Q162:Q166)</f>
        <v>226400</v>
      </c>
      <c r="R161" s="94">
        <f>SUM(R162:R166)</f>
        <v>331300</v>
      </c>
    </row>
    <row r="162" spans="1:18" ht="15">
      <c r="A162" s="135"/>
      <c r="B162" s="43"/>
      <c r="C162" s="117" t="s">
        <v>76</v>
      </c>
      <c r="D162" s="18" t="s">
        <v>77</v>
      </c>
      <c r="E162" s="61">
        <v>2200</v>
      </c>
      <c r="F162" s="61">
        <v>5116</v>
      </c>
      <c r="G162" s="40">
        <f t="shared" si="13"/>
        <v>2.33</v>
      </c>
      <c r="H162" s="62">
        <v>0</v>
      </c>
      <c r="I162" s="62">
        <v>3192</v>
      </c>
      <c r="J162" s="40"/>
      <c r="K162" s="63">
        <v>0</v>
      </c>
      <c r="L162" s="63">
        <v>8663</v>
      </c>
      <c r="M162" s="40"/>
      <c r="N162" s="95">
        <v>2500</v>
      </c>
      <c r="O162" s="95">
        <v>7936</v>
      </c>
      <c r="P162" s="40">
        <f t="shared" si="14"/>
        <v>3.17</v>
      </c>
      <c r="Q162" s="95">
        <v>8000</v>
      </c>
      <c r="R162" s="95">
        <v>5300</v>
      </c>
    </row>
    <row r="163" spans="1:18" ht="15" hidden="1">
      <c r="A163" s="135"/>
      <c r="B163" s="43"/>
      <c r="C163" s="117" t="s">
        <v>49</v>
      </c>
      <c r="D163" s="18" t="s">
        <v>27</v>
      </c>
      <c r="E163" s="61"/>
      <c r="F163" s="61"/>
      <c r="G163" s="40"/>
      <c r="H163" s="62"/>
      <c r="I163" s="62"/>
      <c r="J163" s="40"/>
      <c r="K163" s="63">
        <v>0</v>
      </c>
      <c r="L163" s="63">
        <v>14</v>
      </c>
      <c r="M163" s="40"/>
      <c r="N163" s="95">
        <v>0</v>
      </c>
      <c r="O163" s="95">
        <v>0</v>
      </c>
      <c r="P163" s="40"/>
      <c r="Q163" s="95">
        <v>0</v>
      </c>
      <c r="R163" s="95">
        <v>0</v>
      </c>
    </row>
    <row r="164" spans="1:18" ht="22.5" hidden="1">
      <c r="A164" s="135"/>
      <c r="B164" s="43"/>
      <c r="C164" s="124" t="s">
        <v>111</v>
      </c>
      <c r="D164" s="18" t="s">
        <v>119</v>
      </c>
      <c r="E164" s="61">
        <v>0</v>
      </c>
      <c r="F164" s="61">
        <v>192</v>
      </c>
      <c r="G164" s="40"/>
      <c r="H164" s="62">
        <v>0</v>
      </c>
      <c r="I164" s="62">
        <v>123</v>
      </c>
      <c r="J164" s="40"/>
      <c r="K164" s="63">
        <v>0</v>
      </c>
      <c r="L164" s="63">
        <v>575</v>
      </c>
      <c r="M164" s="40"/>
      <c r="N164" s="95">
        <v>0</v>
      </c>
      <c r="O164" s="95">
        <v>14</v>
      </c>
      <c r="P164" s="40"/>
      <c r="Q164" s="95">
        <v>0</v>
      </c>
      <c r="R164" s="95">
        <v>0</v>
      </c>
    </row>
    <row r="165" spans="1:18" ht="15" hidden="1">
      <c r="A165" s="135"/>
      <c r="B165" s="43"/>
      <c r="C165" s="124" t="s">
        <v>108</v>
      </c>
      <c r="D165" s="18" t="s">
        <v>169</v>
      </c>
      <c r="E165" s="61">
        <v>0</v>
      </c>
      <c r="F165" s="61">
        <v>3211</v>
      </c>
      <c r="G165" s="40"/>
      <c r="H165" s="62">
        <v>0</v>
      </c>
      <c r="I165" s="62">
        <v>1928</v>
      </c>
      <c r="J165" s="40"/>
      <c r="K165" s="63">
        <v>0</v>
      </c>
      <c r="L165" s="63">
        <v>2393</v>
      </c>
      <c r="M165" s="40"/>
      <c r="N165" s="95">
        <v>0</v>
      </c>
      <c r="O165" s="95">
        <v>35</v>
      </c>
      <c r="P165" s="40"/>
      <c r="Q165" s="95">
        <v>0</v>
      </c>
      <c r="R165" s="95">
        <v>0</v>
      </c>
    </row>
    <row r="166" spans="1:18" ht="67.5">
      <c r="A166" s="135"/>
      <c r="B166" s="43"/>
      <c r="C166" s="117">
        <v>2320</v>
      </c>
      <c r="D166" s="24" t="s">
        <v>73</v>
      </c>
      <c r="E166" s="61">
        <v>177047</v>
      </c>
      <c r="F166" s="61">
        <v>182925</v>
      </c>
      <c r="G166" s="40">
        <f t="shared" si="13"/>
        <v>1.03</v>
      </c>
      <c r="H166" s="62">
        <v>195000</v>
      </c>
      <c r="I166" s="62">
        <v>85762</v>
      </c>
      <c r="J166" s="40">
        <f>I166/H166</f>
        <v>0.44</v>
      </c>
      <c r="K166" s="63">
        <v>195000</v>
      </c>
      <c r="L166" s="63">
        <v>213729</v>
      </c>
      <c r="M166" s="40">
        <f t="shared" si="12"/>
        <v>1.1</v>
      </c>
      <c r="N166" s="95">
        <v>218400</v>
      </c>
      <c r="O166" s="95">
        <v>144630</v>
      </c>
      <c r="P166" s="40">
        <f t="shared" si="14"/>
        <v>0.66</v>
      </c>
      <c r="Q166" s="95">
        <v>218400</v>
      </c>
      <c r="R166" s="95">
        <v>326000</v>
      </c>
    </row>
    <row r="167" spans="1:18" s="2" customFormat="1" ht="23.25">
      <c r="A167" s="133"/>
      <c r="B167" s="134">
        <v>85218</v>
      </c>
      <c r="C167" s="115"/>
      <c r="D167" s="19" t="s">
        <v>63</v>
      </c>
      <c r="E167" s="58">
        <f>SUM(E168:E171)</f>
        <v>7400</v>
      </c>
      <c r="F167" s="58">
        <f>SUM(F168:F171)</f>
        <v>8714</v>
      </c>
      <c r="G167" s="40">
        <f t="shared" si="13"/>
        <v>1.18</v>
      </c>
      <c r="H167" s="59">
        <f>SUM(H168:H171)</f>
        <v>3000</v>
      </c>
      <c r="I167" s="59">
        <f>SUM(I168:I171)</f>
        <v>4073</v>
      </c>
      <c r="J167" s="40">
        <f>I167/H167</f>
        <v>1.36</v>
      </c>
      <c r="K167" s="60">
        <f>SUM(K168:K170)</f>
        <v>6683</v>
      </c>
      <c r="L167" s="60">
        <f>SUM(L168:L171)</f>
        <v>8855</v>
      </c>
      <c r="M167" s="40">
        <f t="shared" si="12"/>
        <v>1.33</v>
      </c>
      <c r="N167" s="94">
        <f>SUM(N168:N170)</f>
        <v>4850</v>
      </c>
      <c r="O167" s="94">
        <f>SUM(O168:O171)</f>
        <v>4575</v>
      </c>
      <c r="P167" s="40">
        <f t="shared" si="14"/>
        <v>0.94</v>
      </c>
      <c r="Q167" s="94">
        <f>SUM(Q168:Q170)</f>
        <v>4500</v>
      </c>
      <c r="R167" s="94">
        <f>SUM(R168:R170)</f>
        <v>1050</v>
      </c>
    </row>
    <row r="168" spans="1:18" ht="33.75" hidden="1">
      <c r="A168" s="135"/>
      <c r="B168" s="43"/>
      <c r="C168" s="116">
        <v>2130</v>
      </c>
      <c r="D168" s="18" t="s">
        <v>37</v>
      </c>
      <c r="E168" s="61">
        <v>6000</v>
      </c>
      <c r="F168" s="61">
        <v>6000</v>
      </c>
      <c r="G168" s="40">
        <f t="shared" si="13"/>
        <v>1</v>
      </c>
      <c r="H168" s="62">
        <v>3000</v>
      </c>
      <c r="I168" s="62">
        <v>3000</v>
      </c>
      <c r="J168" s="40">
        <f>I168/H168</f>
        <v>1</v>
      </c>
      <c r="K168" s="63">
        <v>6000</v>
      </c>
      <c r="L168" s="63">
        <v>6000</v>
      </c>
      <c r="M168" s="40">
        <f t="shared" si="12"/>
        <v>1</v>
      </c>
      <c r="N168" s="95">
        <v>3000</v>
      </c>
      <c r="O168" s="95">
        <v>3000</v>
      </c>
      <c r="P168" s="40">
        <f t="shared" si="14"/>
        <v>1</v>
      </c>
      <c r="Q168" s="95">
        <v>3000</v>
      </c>
      <c r="R168" s="95"/>
    </row>
    <row r="169" spans="1:18" ht="15">
      <c r="A169" s="135"/>
      <c r="B169" s="43"/>
      <c r="C169" s="117" t="s">
        <v>49</v>
      </c>
      <c r="D169" s="18" t="s">
        <v>27</v>
      </c>
      <c r="E169" s="61">
        <v>700</v>
      </c>
      <c r="F169" s="61">
        <v>865</v>
      </c>
      <c r="G169" s="40">
        <f t="shared" si="13"/>
        <v>1.24</v>
      </c>
      <c r="H169" s="62">
        <v>0</v>
      </c>
      <c r="I169" s="62">
        <v>219</v>
      </c>
      <c r="J169" s="40"/>
      <c r="K169" s="63">
        <v>683</v>
      </c>
      <c r="L169" s="63">
        <v>930</v>
      </c>
      <c r="M169" s="40">
        <f t="shared" si="12"/>
        <v>1.36</v>
      </c>
      <c r="N169" s="95">
        <v>350</v>
      </c>
      <c r="O169" s="95">
        <v>11</v>
      </c>
      <c r="P169" s="40">
        <f t="shared" si="14"/>
        <v>0.03</v>
      </c>
      <c r="Q169" s="95"/>
      <c r="R169" s="95">
        <v>50</v>
      </c>
    </row>
    <row r="170" spans="1:18" ht="15">
      <c r="A170" s="135"/>
      <c r="B170" s="43"/>
      <c r="C170" s="117" t="s">
        <v>48</v>
      </c>
      <c r="D170" s="18" t="s">
        <v>24</v>
      </c>
      <c r="E170" s="61">
        <v>700</v>
      </c>
      <c r="F170" s="61">
        <v>1172</v>
      </c>
      <c r="G170" s="40">
        <f t="shared" si="13"/>
        <v>1.67</v>
      </c>
      <c r="H170" s="62">
        <v>0</v>
      </c>
      <c r="I170" s="62">
        <v>854</v>
      </c>
      <c r="J170" s="40"/>
      <c r="K170" s="63">
        <v>0</v>
      </c>
      <c r="L170" s="63">
        <v>1925</v>
      </c>
      <c r="M170" s="40"/>
      <c r="N170" s="95">
        <v>1500</v>
      </c>
      <c r="O170" s="95">
        <v>540</v>
      </c>
      <c r="P170" s="40">
        <f t="shared" si="14"/>
        <v>0.36</v>
      </c>
      <c r="Q170" s="95">
        <v>1500</v>
      </c>
      <c r="R170" s="95">
        <v>1000</v>
      </c>
    </row>
    <row r="171" spans="1:18" ht="15" hidden="1">
      <c r="A171" s="135"/>
      <c r="B171" s="43"/>
      <c r="C171" s="124" t="s">
        <v>108</v>
      </c>
      <c r="D171" s="18" t="s">
        <v>118</v>
      </c>
      <c r="E171" s="61">
        <v>0</v>
      </c>
      <c r="F171" s="61">
        <v>677</v>
      </c>
      <c r="G171" s="40"/>
      <c r="H171" s="62"/>
      <c r="I171" s="62"/>
      <c r="J171" s="40"/>
      <c r="K171" s="63"/>
      <c r="L171" s="63"/>
      <c r="M171" s="40"/>
      <c r="N171" s="95">
        <v>0</v>
      </c>
      <c r="O171" s="95">
        <v>1024</v>
      </c>
      <c r="P171" s="40"/>
      <c r="Q171" s="95">
        <v>1000</v>
      </c>
      <c r="R171" s="95"/>
    </row>
    <row r="172" spans="1:18" s="33" customFormat="1" ht="15.75" hidden="1">
      <c r="A172" s="137"/>
      <c r="B172" s="137">
        <v>85295</v>
      </c>
      <c r="C172" s="119"/>
      <c r="D172" s="26" t="s">
        <v>104</v>
      </c>
      <c r="E172" s="67">
        <f>SUM(E173:E174)</f>
        <v>13200</v>
      </c>
      <c r="F172" s="67">
        <f>SUM(F173:F174)</f>
        <v>13200</v>
      </c>
      <c r="G172" s="73">
        <f t="shared" si="13"/>
        <v>1</v>
      </c>
      <c r="H172" s="68">
        <f>SUM(H173:H174)</f>
        <v>0</v>
      </c>
      <c r="I172" s="68">
        <f>SUM(I173:I174)</f>
        <v>0</v>
      </c>
      <c r="J172" s="73"/>
      <c r="K172" s="69">
        <f>K13+SUM(K173:K174)</f>
        <v>265000</v>
      </c>
      <c r="L172" s="69">
        <f>SUM(L173:L174)</f>
        <v>0</v>
      </c>
      <c r="M172" s="45">
        <f aca="true" t="shared" si="15" ref="M172:M186">L172/K172</f>
        <v>0</v>
      </c>
      <c r="N172" s="104">
        <f>SUM(N173:N174)</f>
        <v>0</v>
      </c>
      <c r="O172" s="104">
        <f>SUM(O173:O174)</f>
        <v>0</v>
      </c>
      <c r="P172" s="45"/>
      <c r="Q172" s="104">
        <f>SUM(Q173:Q174)</f>
        <v>0</v>
      </c>
      <c r="R172" s="104">
        <f>SUM(R173:R174)</f>
        <v>0</v>
      </c>
    </row>
    <row r="173" spans="1:18" ht="67.5" hidden="1">
      <c r="A173" s="135"/>
      <c r="B173" s="43"/>
      <c r="C173" s="116">
        <v>2120</v>
      </c>
      <c r="D173" s="18" t="s">
        <v>58</v>
      </c>
      <c r="E173" s="61">
        <v>11700</v>
      </c>
      <c r="F173" s="61">
        <v>13200</v>
      </c>
      <c r="G173" s="40">
        <f t="shared" si="13"/>
        <v>1.13</v>
      </c>
      <c r="H173" s="62"/>
      <c r="I173" s="62"/>
      <c r="J173" s="40"/>
      <c r="K173" s="63"/>
      <c r="L173" s="63"/>
      <c r="M173" s="40"/>
      <c r="N173" s="95"/>
      <c r="O173" s="95"/>
      <c r="P173" s="40"/>
      <c r="Q173" s="95"/>
      <c r="R173" s="95"/>
    </row>
    <row r="174" spans="1:18" ht="89.25" hidden="1">
      <c r="A174" s="135"/>
      <c r="B174" s="43"/>
      <c r="C174" s="117">
        <v>6420</v>
      </c>
      <c r="D174" s="32" t="s">
        <v>95</v>
      </c>
      <c r="E174" s="61">
        <v>1500</v>
      </c>
      <c r="F174" s="61">
        <v>0</v>
      </c>
      <c r="G174" s="40">
        <f t="shared" si="13"/>
        <v>0</v>
      </c>
      <c r="H174" s="62"/>
      <c r="I174" s="62">
        <v>0</v>
      </c>
      <c r="J174" s="40"/>
      <c r="K174" s="63"/>
      <c r="L174" s="63">
        <v>0</v>
      </c>
      <c r="M174" s="40"/>
      <c r="N174" s="95"/>
      <c r="O174" s="95">
        <v>0</v>
      </c>
      <c r="P174" s="40"/>
      <c r="Q174" s="95"/>
      <c r="R174" s="95"/>
    </row>
    <row r="175" spans="1:18" s="5" customFormat="1" ht="34.5">
      <c r="A175" s="131">
        <v>853</v>
      </c>
      <c r="B175" s="132"/>
      <c r="C175" s="126"/>
      <c r="D175" s="16" t="s">
        <v>47</v>
      </c>
      <c r="E175" s="55">
        <f>E176+E178+E184+E186</f>
        <v>1354158</v>
      </c>
      <c r="F175" s="55">
        <f>F176+F178+F184+F186</f>
        <v>1353480</v>
      </c>
      <c r="G175" s="40">
        <f t="shared" si="13"/>
        <v>1</v>
      </c>
      <c r="H175" s="56">
        <f>H176+H178+H184+H186</f>
        <v>1120134</v>
      </c>
      <c r="I175" s="56">
        <f>I176+I178+I184+I186</f>
        <v>55702</v>
      </c>
      <c r="J175" s="40">
        <f>I175/H175</f>
        <v>0.05</v>
      </c>
      <c r="K175" s="57">
        <f>K176+K178+K184+K186</f>
        <v>1960806</v>
      </c>
      <c r="L175" s="57">
        <f>L176+L178+L184+L186</f>
        <v>1859507</v>
      </c>
      <c r="M175" s="40">
        <f t="shared" si="15"/>
        <v>0.95</v>
      </c>
      <c r="N175" s="93">
        <f>N176+N178+N184+N186</f>
        <v>4246590</v>
      </c>
      <c r="O175" s="93">
        <f>O176+O178+O184+O186</f>
        <v>1597854</v>
      </c>
      <c r="P175" s="40">
        <f aca="true" t="shared" si="16" ref="P175:P186">O175/N175</f>
        <v>0.38</v>
      </c>
      <c r="Q175" s="93">
        <f>Q176+Q178+Q184+Q186</f>
        <v>4246790</v>
      </c>
      <c r="R175" s="93">
        <f>R176+R178+R184+R186</f>
        <v>2778734</v>
      </c>
    </row>
    <row r="176" spans="1:18" s="2" customFormat="1" ht="23.25">
      <c r="A176" s="133"/>
      <c r="B176" s="134">
        <v>85321</v>
      </c>
      <c r="C176" s="115"/>
      <c r="D176" s="19" t="s">
        <v>35</v>
      </c>
      <c r="E176" s="58">
        <f>SUM(E177:E177)</f>
        <v>83000</v>
      </c>
      <c r="F176" s="58">
        <f>SUM(F177:F177)</f>
        <v>83000</v>
      </c>
      <c r="G176" s="40">
        <f t="shared" si="13"/>
        <v>1</v>
      </c>
      <c r="H176" s="59">
        <f>SUM(H177:H177)</f>
        <v>109000</v>
      </c>
      <c r="I176" s="59">
        <f>SUM(I177:I177)</f>
        <v>55507</v>
      </c>
      <c r="J176" s="40">
        <f>I176/H176</f>
        <v>0.51</v>
      </c>
      <c r="K176" s="60">
        <f>SUM(K177:K177)</f>
        <v>138000</v>
      </c>
      <c r="L176" s="60">
        <f>SUM(L177:L177)</f>
        <v>138000</v>
      </c>
      <c r="M176" s="40">
        <f t="shared" si="15"/>
        <v>1</v>
      </c>
      <c r="N176" s="94">
        <f>SUM(N177:N177)</f>
        <v>116000</v>
      </c>
      <c r="O176" s="94">
        <f>SUM(O177:O177)</f>
        <v>58857</v>
      </c>
      <c r="P176" s="40">
        <f t="shared" si="16"/>
        <v>0.51</v>
      </c>
      <c r="Q176" s="94">
        <f>SUM(Q177:Q177)</f>
        <v>116000</v>
      </c>
      <c r="R176" s="94">
        <f>SUM(R177:R177)</f>
        <v>111200</v>
      </c>
    </row>
    <row r="177" spans="1:18" ht="67.5">
      <c r="A177" s="135"/>
      <c r="B177" s="43"/>
      <c r="C177" s="116">
        <v>2110</v>
      </c>
      <c r="D177" s="18" t="s">
        <v>43</v>
      </c>
      <c r="E177" s="61">
        <v>83000</v>
      </c>
      <c r="F177" s="61">
        <v>83000</v>
      </c>
      <c r="G177" s="40">
        <f t="shared" si="13"/>
        <v>1</v>
      </c>
      <c r="H177" s="62">
        <v>109000</v>
      </c>
      <c r="I177" s="62">
        <v>55507</v>
      </c>
      <c r="J177" s="40">
        <f>I177/H177</f>
        <v>0.51</v>
      </c>
      <c r="K177" s="63">
        <v>138000</v>
      </c>
      <c r="L177" s="63">
        <v>138000</v>
      </c>
      <c r="M177" s="40">
        <f t="shared" si="15"/>
        <v>1</v>
      </c>
      <c r="N177" s="95">
        <v>116000</v>
      </c>
      <c r="O177" s="95">
        <v>58857</v>
      </c>
      <c r="P177" s="40">
        <f t="shared" si="16"/>
        <v>0.51</v>
      </c>
      <c r="Q177" s="95">
        <v>116000</v>
      </c>
      <c r="R177" s="95">
        <v>111200</v>
      </c>
    </row>
    <row r="178" spans="1:18" s="2" customFormat="1" ht="15.75">
      <c r="A178" s="133"/>
      <c r="B178" s="141">
        <v>85333</v>
      </c>
      <c r="C178" s="115"/>
      <c r="D178" s="19" t="s">
        <v>59</v>
      </c>
      <c r="E178" s="58">
        <f>SUM(E179:E183)</f>
        <v>365691</v>
      </c>
      <c r="F178" s="58">
        <f>SUM(F179:F183)</f>
        <v>364059</v>
      </c>
      <c r="G178" s="40">
        <f t="shared" si="13"/>
        <v>1</v>
      </c>
      <c r="H178" s="59">
        <f>SUM(H179:H183)</f>
        <v>0</v>
      </c>
      <c r="I178" s="59">
        <f>SUM(I179:I183)</f>
        <v>0</v>
      </c>
      <c r="J178" s="40"/>
      <c r="K178" s="60">
        <f>SUM(K179:K183)</f>
        <v>805134</v>
      </c>
      <c r="L178" s="60">
        <f>SUM(L179:L183)</f>
        <v>794977</v>
      </c>
      <c r="M178" s="40">
        <f t="shared" si="15"/>
        <v>0.99</v>
      </c>
      <c r="N178" s="94">
        <f>SUM(N179:N183)</f>
        <v>877017</v>
      </c>
      <c r="O178" s="94">
        <f>SUM(O179:O183)</f>
        <v>475800</v>
      </c>
      <c r="P178" s="40">
        <f t="shared" si="16"/>
        <v>0.54</v>
      </c>
      <c r="Q178" s="94">
        <f>SUM(Q179:Q183)</f>
        <v>876217</v>
      </c>
      <c r="R178" s="94">
        <f>SUM(R179:R183)</f>
        <v>700500</v>
      </c>
    </row>
    <row r="179" spans="1:18" ht="90">
      <c r="A179" s="135"/>
      <c r="B179" s="43"/>
      <c r="C179" s="116" t="s">
        <v>46</v>
      </c>
      <c r="D179" s="18" t="s">
        <v>44</v>
      </c>
      <c r="E179" s="61">
        <v>11000</v>
      </c>
      <c r="F179" s="61">
        <v>9020</v>
      </c>
      <c r="G179" s="40">
        <f t="shared" si="13"/>
        <v>0.82</v>
      </c>
      <c r="H179" s="62"/>
      <c r="I179" s="62"/>
      <c r="J179" s="40"/>
      <c r="K179" s="63">
        <v>14250</v>
      </c>
      <c r="L179" s="63">
        <v>8426</v>
      </c>
      <c r="M179" s="40">
        <f t="shared" si="15"/>
        <v>0.59</v>
      </c>
      <c r="N179" s="95">
        <v>9000</v>
      </c>
      <c r="O179" s="95">
        <v>7644</v>
      </c>
      <c r="P179" s="40">
        <f t="shared" si="16"/>
        <v>0.85</v>
      </c>
      <c r="Q179" s="95">
        <v>9000</v>
      </c>
      <c r="R179" s="95">
        <v>7000</v>
      </c>
    </row>
    <row r="180" spans="1:18" ht="15">
      <c r="A180" s="135"/>
      <c r="B180" s="43"/>
      <c r="C180" s="116" t="s">
        <v>49</v>
      </c>
      <c r="D180" s="18" t="s">
        <v>27</v>
      </c>
      <c r="E180" s="61">
        <v>1500</v>
      </c>
      <c r="F180" s="61">
        <v>1766</v>
      </c>
      <c r="G180" s="40">
        <f t="shared" si="13"/>
        <v>1.18</v>
      </c>
      <c r="H180" s="62"/>
      <c r="I180" s="62"/>
      <c r="J180" s="40"/>
      <c r="K180" s="63">
        <v>0</v>
      </c>
      <c r="L180" s="63">
        <v>739</v>
      </c>
      <c r="M180" s="40"/>
      <c r="N180" s="95">
        <v>1000</v>
      </c>
      <c r="O180" s="95">
        <v>198</v>
      </c>
      <c r="P180" s="40">
        <f t="shared" si="16"/>
        <v>0.2</v>
      </c>
      <c r="Q180" s="95">
        <v>200</v>
      </c>
      <c r="R180" s="95">
        <v>500</v>
      </c>
    </row>
    <row r="181" spans="1:18" ht="15">
      <c r="A181" s="135"/>
      <c r="B181" s="43"/>
      <c r="C181" s="117" t="s">
        <v>48</v>
      </c>
      <c r="D181" s="18" t="s">
        <v>24</v>
      </c>
      <c r="E181" s="61">
        <v>1000</v>
      </c>
      <c r="F181" s="61">
        <v>1073</v>
      </c>
      <c r="G181" s="40">
        <f t="shared" si="13"/>
        <v>1.07</v>
      </c>
      <c r="H181" s="62"/>
      <c r="I181" s="62"/>
      <c r="J181" s="40"/>
      <c r="K181" s="63">
        <v>0</v>
      </c>
      <c r="L181" s="63">
        <v>2449</v>
      </c>
      <c r="M181" s="40"/>
      <c r="N181" s="95">
        <v>1500</v>
      </c>
      <c r="O181" s="95">
        <v>1339</v>
      </c>
      <c r="P181" s="40">
        <f t="shared" si="16"/>
        <v>0.89</v>
      </c>
      <c r="Q181" s="95">
        <v>1500</v>
      </c>
      <c r="R181" s="95">
        <v>1500</v>
      </c>
    </row>
    <row r="182" spans="1:18" ht="36" hidden="1">
      <c r="A182" s="135"/>
      <c r="B182" s="43"/>
      <c r="C182" s="117">
        <v>2008</v>
      </c>
      <c r="D182" s="43" t="s">
        <v>148</v>
      </c>
      <c r="E182" s="61"/>
      <c r="F182" s="61"/>
      <c r="G182" s="40"/>
      <c r="H182" s="62"/>
      <c r="I182" s="62"/>
      <c r="J182" s="40"/>
      <c r="K182" s="63">
        <v>153184</v>
      </c>
      <c r="L182" s="63">
        <v>145663</v>
      </c>
      <c r="M182" s="40">
        <f t="shared" si="15"/>
        <v>0.95</v>
      </c>
      <c r="N182" s="95">
        <v>124917</v>
      </c>
      <c r="O182" s="95">
        <v>96319</v>
      </c>
      <c r="P182" s="40">
        <f t="shared" si="16"/>
        <v>0.77</v>
      </c>
      <c r="Q182" s="95">
        <v>124917</v>
      </c>
      <c r="R182" s="95"/>
    </row>
    <row r="183" spans="1:18" ht="78.75">
      <c r="A183" s="135"/>
      <c r="B183" s="43"/>
      <c r="C183" s="117">
        <v>2690</v>
      </c>
      <c r="D183" s="18" t="s">
        <v>86</v>
      </c>
      <c r="E183" s="61">
        <v>352191</v>
      </c>
      <c r="F183" s="61">
        <v>352200</v>
      </c>
      <c r="G183" s="40">
        <f t="shared" si="13"/>
        <v>1</v>
      </c>
      <c r="H183" s="62"/>
      <c r="I183" s="62"/>
      <c r="J183" s="40"/>
      <c r="K183" s="63">
        <v>637700</v>
      </c>
      <c r="L183" s="63">
        <v>637700</v>
      </c>
      <c r="M183" s="40">
        <f t="shared" si="15"/>
        <v>1</v>
      </c>
      <c r="N183" s="95">
        <v>740600</v>
      </c>
      <c r="O183" s="95">
        <v>370300</v>
      </c>
      <c r="P183" s="40">
        <f t="shared" si="16"/>
        <v>0.5</v>
      </c>
      <c r="Q183" s="95">
        <v>740600</v>
      </c>
      <c r="R183" s="95">
        <v>691500</v>
      </c>
    </row>
    <row r="184" spans="1:18" ht="15" hidden="1">
      <c r="A184" s="135"/>
      <c r="B184" s="134">
        <v>85334</v>
      </c>
      <c r="C184" s="117"/>
      <c r="D184" s="27" t="s">
        <v>170</v>
      </c>
      <c r="E184" s="83">
        <f>SUM(E185)</f>
        <v>0</v>
      </c>
      <c r="F184" s="58">
        <f>SUM(F185)</f>
        <v>0</v>
      </c>
      <c r="G184" s="73"/>
      <c r="H184" s="59">
        <f>SUM(H185)</f>
        <v>0</v>
      </c>
      <c r="I184" s="59">
        <f>SUM(I185)</f>
        <v>0</v>
      </c>
      <c r="J184" s="73"/>
      <c r="K184" s="60">
        <f>SUM(K185)</f>
        <v>6538</v>
      </c>
      <c r="L184" s="60">
        <f>SUM(L185)</f>
        <v>6537</v>
      </c>
      <c r="M184" s="45"/>
      <c r="N184" s="99">
        <f>SUM(N185)</f>
        <v>0</v>
      </c>
      <c r="O184" s="99">
        <f>SUM(O185)</f>
        <v>0</v>
      </c>
      <c r="P184" s="45"/>
      <c r="Q184" s="99">
        <f>SUM(Q185)</f>
        <v>0</v>
      </c>
      <c r="R184" s="99">
        <f>SUM(R185)</f>
        <v>0</v>
      </c>
    </row>
    <row r="185" spans="1:18" ht="67.5" hidden="1">
      <c r="A185" s="135"/>
      <c r="B185" s="43"/>
      <c r="C185" s="117">
        <v>2110</v>
      </c>
      <c r="D185" s="18" t="s">
        <v>43</v>
      </c>
      <c r="E185" s="61"/>
      <c r="F185" s="61"/>
      <c r="G185" s="40"/>
      <c r="H185" s="62"/>
      <c r="I185" s="62"/>
      <c r="J185" s="40"/>
      <c r="K185" s="63">
        <v>6538</v>
      </c>
      <c r="L185" s="63">
        <v>6537</v>
      </c>
      <c r="M185" s="40"/>
      <c r="N185" s="95"/>
      <c r="O185" s="95"/>
      <c r="P185" s="40"/>
      <c r="Q185" s="95"/>
      <c r="R185" s="95"/>
    </row>
    <row r="186" spans="1:18" s="12" customFormat="1" ht="15.75">
      <c r="A186" s="133"/>
      <c r="B186" s="134">
        <v>85395</v>
      </c>
      <c r="C186" s="115"/>
      <c r="D186" s="28" t="s">
        <v>81</v>
      </c>
      <c r="E186" s="58">
        <f>SUM(E187:E194)</f>
        <v>905467</v>
      </c>
      <c r="F186" s="58">
        <f>SUM(F187:F194)</f>
        <v>906421</v>
      </c>
      <c r="G186" s="40">
        <f t="shared" si="13"/>
        <v>1</v>
      </c>
      <c r="H186" s="59">
        <f>SUM(H187:H194)</f>
        <v>1011134</v>
      </c>
      <c r="I186" s="59">
        <f>SUM(I187:I194)</f>
        <v>195</v>
      </c>
      <c r="J186" s="40">
        <f>I186/H186</f>
        <v>0</v>
      </c>
      <c r="K186" s="60">
        <f>SUM(K187:K194)</f>
        <v>1011134</v>
      </c>
      <c r="L186" s="60">
        <f>SUM(L187:L194)</f>
        <v>919993</v>
      </c>
      <c r="M186" s="40">
        <f t="shared" si="15"/>
        <v>0.91</v>
      </c>
      <c r="N186" s="94">
        <f>SUM(N187:N194)</f>
        <v>3253573</v>
      </c>
      <c r="O186" s="94">
        <f>SUM(O187:O194)</f>
        <v>1063197</v>
      </c>
      <c r="P186" s="40">
        <f t="shared" si="16"/>
        <v>0.33</v>
      </c>
      <c r="Q186" s="94">
        <f>SUM(Q187:Q194)</f>
        <v>3254573</v>
      </c>
      <c r="R186" s="94">
        <f>SUM(R187:R194)</f>
        <v>1967034</v>
      </c>
    </row>
    <row r="187" spans="1:18" ht="15" hidden="1">
      <c r="A187" s="135"/>
      <c r="B187" s="43"/>
      <c r="C187" s="122" t="s">
        <v>107</v>
      </c>
      <c r="D187" s="17" t="s">
        <v>24</v>
      </c>
      <c r="E187" s="61">
        <v>0</v>
      </c>
      <c r="F187" s="61">
        <v>3186</v>
      </c>
      <c r="G187" s="40"/>
      <c r="H187" s="62">
        <v>0</v>
      </c>
      <c r="I187" s="62">
        <v>195</v>
      </c>
      <c r="J187" s="40"/>
      <c r="K187" s="63">
        <v>0</v>
      </c>
      <c r="L187" s="63">
        <v>1727</v>
      </c>
      <c r="M187" s="40"/>
      <c r="N187" s="95">
        <v>0</v>
      </c>
      <c r="O187" s="95">
        <v>1170</v>
      </c>
      <c r="P187" s="40"/>
      <c r="Q187" s="95">
        <v>1000</v>
      </c>
      <c r="R187" s="95"/>
    </row>
    <row r="188" spans="1:18" ht="36">
      <c r="A188" s="135"/>
      <c r="B188" s="43"/>
      <c r="C188" s="122" t="s">
        <v>135</v>
      </c>
      <c r="D188" s="43" t="s">
        <v>148</v>
      </c>
      <c r="E188" s="61"/>
      <c r="F188" s="61"/>
      <c r="G188" s="40"/>
      <c r="H188" s="62">
        <v>861955</v>
      </c>
      <c r="I188" s="62">
        <v>0</v>
      </c>
      <c r="J188" s="40"/>
      <c r="K188" s="63">
        <v>856912</v>
      </c>
      <c r="L188" s="63">
        <v>766242</v>
      </c>
      <c r="M188" s="40"/>
      <c r="N188" s="95">
        <v>2843700</v>
      </c>
      <c r="O188" s="95">
        <v>776828</v>
      </c>
      <c r="P188" s="40"/>
      <c r="Q188" s="95">
        <v>2843700</v>
      </c>
      <c r="R188" s="95">
        <f>1309867+24672+378771</f>
        <v>1713310</v>
      </c>
    </row>
    <row r="189" spans="1:18" ht="36">
      <c r="A189" s="135"/>
      <c r="B189" s="43"/>
      <c r="C189" s="122" t="s">
        <v>136</v>
      </c>
      <c r="D189" s="43" t="s">
        <v>148</v>
      </c>
      <c r="E189" s="61"/>
      <c r="F189" s="61"/>
      <c r="G189" s="40"/>
      <c r="H189" s="62">
        <v>29708</v>
      </c>
      <c r="I189" s="62">
        <v>0</v>
      </c>
      <c r="J189" s="40"/>
      <c r="K189" s="63">
        <v>29530</v>
      </c>
      <c r="L189" s="63">
        <v>27332</v>
      </c>
      <c r="M189" s="40"/>
      <c r="N189" s="95">
        <v>168798</v>
      </c>
      <c r="O189" s="95">
        <v>51553</v>
      </c>
      <c r="P189" s="40"/>
      <c r="Q189" s="95">
        <v>168798</v>
      </c>
      <c r="R189" s="95">
        <f>180002+2880+66842</f>
        <v>249724</v>
      </c>
    </row>
    <row r="190" spans="1:18" ht="60" hidden="1">
      <c r="A190" s="135"/>
      <c r="B190" s="43"/>
      <c r="C190" s="122" t="s">
        <v>137</v>
      </c>
      <c r="D190" s="43" t="s">
        <v>171</v>
      </c>
      <c r="E190" s="61"/>
      <c r="F190" s="61"/>
      <c r="G190" s="40"/>
      <c r="H190" s="62">
        <v>119471</v>
      </c>
      <c r="I190" s="62">
        <v>0</v>
      </c>
      <c r="J190" s="40"/>
      <c r="K190" s="63">
        <v>119471</v>
      </c>
      <c r="L190" s="63">
        <v>119471</v>
      </c>
      <c r="M190" s="40"/>
      <c r="N190" s="95">
        <v>135571</v>
      </c>
      <c r="O190" s="95">
        <v>128374</v>
      </c>
      <c r="P190" s="40"/>
      <c r="Q190" s="95">
        <v>135571</v>
      </c>
      <c r="R190" s="95"/>
    </row>
    <row r="191" spans="1:18" ht="15">
      <c r="A191" s="135"/>
      <c r="B191" s="43"/>
      <c r="C191" s="122" t="s">
        <v>140</v>
      </c>
      <c r="D191" s="43" t="s">
        <v>149</v>
      </c>
      <c r="E191" s="61"/>
      <c r="F191" s="61"/>
      <c r="G191" s="40"/>
      <c r="H191" s="62"/>
      <c r="I191" s="62"/>
      <c r="J191" s="40"/>
      <c r="K191" s="63">
        <v>5043</v>
      </c>
      <c r="L191" s="63">
        <v>5043</v>
      </c>
      <c r="M191" s="40"/>
      <c r="N191" s="95">
        <v>6120</v>
      </c>
      <c r="O191" s="95">
        <v>6120</v>
      </c>
      <c r="P191" s="40"/>
      <c r="Q191" s="95">
        <v>6120</v>
      </c>
      <c r="R191" s="95">
        <v>3400</v>
      </c>
    </row>
    <row r="192" spans="1:18" ht="15">
      <c r="A192" s="135"/>
      <c r="B192" s="43"/>
      <c r="C192" s="122" t="s">
        <v>141</v>
      </c>
      <c r="D192" s="17" t="s">
        <v>143</v>
      </c>
      <c r="E192" s="61"/>
      <c r="F192" s="61"/>
      <c r="G192" s="40"/>
      <c r="H192" s="62"/>
      <c r="I192" s="62"/>
      <c r="J192" s="40"/>
      <c r="K192" s="63">
        <v>178</v>
      </c>
      <c r="L192" s="63">
        <v>178</v>
      </c>
      <c r="M192" s="40"/>
      <c r="N192" s="95"/>
      <c r="O192" s="95"/>
      <c r="P192" s="40"/>
      <c r="Q192" s="95"/>
      <c r="R192" s="95">
        <v>600</v>
      </c>
    </row>
    <row r="193" spans="1:18" ht="60" hidden="1">
      <c r="A193" s="135"/>
      <c r="B193" s="43"/>
      <c r="C193" s="122" t="s">
        <v>150</v>
      </c>
      <c r="D193" s="43" t="s">
        <v>151</v>
      </c>
      <c r="E193" s="61"/>
      <c r="F193" s="61"/>
      <c r="G193" s="40"/>
      <c r="H193" s="62"/>
      <c r="I193" s="62"/>
      <c r="J193" s="40"/>
      <c r="K193" s="63"/>
      <c r="L193" s="63"/>
      <c r="M193" s="40"/>
      <c r="N193" s="95">
        <v>99384</v>
      </c>
      <c r="O193" s="95">
        <v>99152</v>
      </c>
      <c r="P193" s="40"/>
      <c r="Q193" s="95">
        <v>99384</v>
      </c>
      <c r="R193" s="95"/>
    </row>
    <row r="194" spans="1:18" ht="67.5" hidden="1">
      <c r="A194" s="135"/>
      <c r="B194" s="43"/>
      <c r="C194" s="116">
        <v>2128</v>
      </c>
      <c r="D194" s="18" t="s">
        <v>58</v>
      </c>
      <c r="E194" s="61">
        <v>905467</v>
      </c>
      <c r="F194" s="61">
        <v>903235</v>
      </c>
      <c r="G194" s="40">
        <f t="shared" si="13"/>
        <v>1</v>
      </c>
      <c r="H194" s="62"/>
      <c r="I194" s="62"/>
      <c r="J194" s="40"/>
      <c r="K194" s="63"/>
      <c r="L194" s="63"/>
      <c r="M194" s="40"/>
      <c r="N194" s="95">
        <v>0</v>
      </c>
      <c r="O194" s="95">
        <v>0</v>
      </c>
      <c r="P194" s="40"/>
      <c r="Q194" s="95">
        <v>0</v>
      </c>
      <c r="R194" s="95"/>
    </row>
    <row r="195" spans="1:18" s="5" customFormat="1" ht="23.25">
      <c r="A195" s="131">
        <v>854</v>
      </c>
      <c r="B195" s="132"/>
      <c r="C195" s="114"/>
      <c r="D195" s="16" t="s">
        <v>20</v>
      </c>
      <c r="E195" s="55">
        <f>E201+E208+E206+E196</f>
        <v>5984772</v>
      </c>
      <c r="F195" s="55">
        <f>F201+F208+F206+F196</f>
        <v>5986104</v>
      </c>
      <c r="G195" s="40">
        <f t="shared" si="13"/>
        <v>1</v>
      </c>
      <c r="H195" s="56">
        <f>H201+H208+H206+H196</f>
        <v>271682</v>
      </c>
      <c r="I195" s="56">
        <f>I201+I208+I206+I196</f>
        <v>32719</v>
      </c>
      <c r="J195" s="40">
        <f>I195/H195</f>
        <v>0.12</v>
      </c>
      <c r="K195" s="57">
        <f>K201+K208+K206+K196</f>
        <v>309998</v>
      </c>
      <c r="L195" s="57">
        <f>L201+L208+L206+L196</f>
        <v>322448</v>
      </c>
      <c r="M195" s="40">
        <f>L195/K195</f>
        <v>1.04</v>
      </c>
      <c r="N195" s="93">
        <f>N201+N208+N206+N196</f>
        <v>18000</v>
      </c>
      <c r="O195" s="93">
        <f>O201+O208+O206+O196</f>
        <v>14966</v>
      </c>
      <c r="P195" s="40">
        <f>O195/N195</f>
        <v>0.83</v>
      </c>
      <c r="Q195" s="93">
        <f>Q201+Q208+Q206+Q196</f>
        <v>19300</v>
      </c>
      <c r="R195" s="93">
        <f>R201+R208+R206+R196</f>
        <v>26200</v>
      </c>
    </row>
    <row r="196" spans="1:18" s="2" customFormat="1" ht="51">
      <c r="A196" s="133"/>
      <c r="B196" s="134">
        <v>85406</v>
      </c>
      <c r="C196" s="115"/>
      <c r="D196" s="26" t="s">
        <v>102</v>
      </c>
      <c r="E196" s="58">
        <f>SUM(E197:E200)</f>
        <v>5515</v>
      </c>
      <c r="F196" s="58">
        <f>SUM(F197:F200)</f>
        <v>5603</v>
      </c>
      <c r="G196" s="40">
        <f t="shared" si="13"/>
        <v>1.02</v>
      </c>
      <c r="H196" s="59">
        <f>SUM(H197:H200)</f>
        <v>0</v>
      </c>
      <c r="I196" s="59">
        <f>SUM(I197:I200)</f>
        <v>96</v>
      </c>
      <c r="J196" s="40"/>
      <c r="K196" s="60">
        <f>SUM(K197:K200)</f>
        <v>32316</v>
      </c>
      <c r="L196" s="60">
        <f>SUM(L197:L200)</f>
        <v>32438</v>
      </c>
      <c r="M196" s="40">
        <f>L196/K196</f>
        <v>1</v>
      </c>
      <c r="N196" s="94">
        <f>SUM(N197:N200)</f>
        <v>0</v>
      </c>
      <c r="O196" s="94">
        <f>SUM(O197:O200)</f>
        <v>1238</v>
      </c>
      <c r="P196" s="40"/>
      <c r="Q196" s="94">
        <f>SUM(Q197:Q200)</f>
        <v>1300</v>
      </c>
      <c r="R196" s="94">
        <f>SUM(R197:R200)</f>
        <v>1200</v>
      </c>
    </row>
    <row r="197" spans="1:18" ht="15" hidden="1">
      <c r="A197" s="135"/>
      <c r="B197" s="43"/>
      <c r="C197" s="122" t="s">
        <v>106</v>
      </c>
      <c r="D197" s="37" t="s">
        <v>27</v>
      </c>
      <c r="E197" s="61">
        <v>0</v>
      </c>
      <c r="F197" s="61">
        <v>88</v>
      </c>
      <c r="G197" s="40"/>
      <c r="H197" s="62">
        <v>0</v>
      </c>
      <c r="I197" s="62">
        <v>96</v>
      </c>
      <c r="J197" s="40"/>
      <c r="K197" s="63">
        <v>0</v>
      </c>
      <c r="L197" s="63">
        <v>96</v>
      </c>
      <c r="M197" s="40"/>
      <c r="N197" s="95">
        <v>0</v>
      </c>
      <c r="O197" s="95">
        <v>93</v>
      </c>
      <c r="P197" s="40"/>
      <c r="Q197" s="95">
        <v>100</v>
      </c>
      <c r="R197" s="95">
        <v>0</v>
      </c>
    </row>
    <row r="198" spans="1:18" ht="15">
      <c r="A198" s="135"/>
      <c r="B198" s="43"/>
      <c r="C198" s="122" t="s">
        <v>48</v>
      </c>
      <c r="D198" s="37" t="s">
        <v>24</v>
      </c>
      <c r="E198" s="61"/>
      <c r="F198" s="61"/>
      <c r="G198" s="40"/>
      <c r="H198" s="62"/>
      <c r="I198" s="62"/>
      <c r="J198" s="40"/>
      <c r="K198" s="63"/>
      <c r="L198" s="63"/>
      <c r="M198" s="40"/>
      <c r="N198" s="95">
        <v>0</v>
      </c>
      <c r="O198" s="95">
        <v>1145</v>
      </c>
      <c r="P198" s="40"/>
      <c r="Q198" s="95">
        <v>1200</v>
      </c>
      <c r="R198" s="95">
        <v>1200</v>
      </c>
    </row>
    <row r="199" spans="1:18" ht="15" hidden="1">
      <c r="A199" s="135"/>
      <c r="B199" s="43"/>
      <c r="C199" s="122" t="s">
        <v>108</v>
      </c>
      <c r="D199" s="18" t="s">
        <v>118</v>
      </c>
      <c r="E199" s="61"/>
      <c r="F199" s="61"/>
      <c r="G199" s="40"/>
      <c r="H199" s="62"/>
      <c r="I199" s="62"/>
      <c r="J199" s="40"/>
      <c r="K199" s="63">
        <v>0</v>
      </c>
      <c r="L199" s="63">
        <v>26</v>
      </c>
      <c r="M199" s="40"/>
      <c r="N199" s="95"/>
      <c r="O199" s="95"/>
      <c r="P199" s="40"/>
      <c r="Q199" s="95"/>
      <c r="R199" s="95"/>
    </row>
    <row r="200" spans="1:18" s="30" customFormat="1" ht="33.75" hidden="1">
      <c r="A200" s="135"/>
      <c r="B200" s="43"/>
      <c r="C200" s="116">
        <v>2130</v>
      </c>
      <c r="D200" s="18" t="s">
        <v>37</v>
      </c>
      <c r="E200" s="61">
        <v>5515</v>
      </c>
      <c r="F200" s="61">
        <v>5515</v>
      </c>
      <c r="G200" s="40">
        <f t="shared" si="13"/>
        <v>1</v>
      </c>
      <c r="H200" s="62"/>
      <c r="I200" s="62"/>
      <c r="J200" s="40"/>
      <c r="K200" s="63">
        <v>32316</v>
      </c>
      <c r="L200" s="63">
        <v>32316</v>
      </c>
      <c r="M200" s="40">
        <f aca="true" t="shared" si="17" ref="M200:M208">L200/K200</f>
        <v>1</v>
      </c>
      <c r="N200" s="100"/>
      <c r="O200" s="100"/>
      <c r="P200" s="40"/>
      <c r="Q200" s="100"/>
      <c r="R200" s="100"/>
    </row>
    <row r="201" spans="1:18" s="2" customFormat="1" ht="15.75">
      <c r="A201" s="133"/>
      <c r="B201" s="134">
        <v>85410</v>
      </c>
      <c r="C201" s="115"/>
      <c r="D201" s="19" t="s">
        <v>21</v>
      </c>
      <c r="E201" s="58">
        <f>SUM(E202:E205)</f>
        <v>9000</v>
      </c>
      <c r="F201" s="58">
        <f>SUM(F202:F205)</f>
        <v>11646</v>
      </c>
      <c r="G201" s="40">
        <f t="shared" si="13"/>
        <v>1.29</v>
      </c>
      <c r="H201" s="59">
        <f>SUM(H202:H205)</f>
        <v>31082</v>
      </c>
      <c r="I201" s="59">
        <f>SUM(I202:I205)</f>
        <v>18823</v>
      </c>
      <c r="J201" s="40">
        <f aca="true" t="shared" si="18" ref="J201:J208">I201/H201</f>
        <v>0.61</v>
      </c>
      <c r="K201" s="60">
        <f>SUM(K202:K205)</f>
        <v>31082</v>
      </c>
      <c r="L201" s="60">
        <f>SUM(L202:L205)</f>
        <v>43410</v>
      </c>
      <c r="M201" s="40">
        <f t="shared" si="17"/>
        <v>1.4</v>
      </c>
      <c r="N201" s="94">
        <f>SUM(N202:N205)</f>
        <v>9000</v>
      </c>
      <c r="O201" s="94">
        <f>SUM(O202:O205)</f>
        <v>4728</v>
      </c>
      <c r="P201" s="40">
        <f>O201/N201</f>
        <v>0.53</v>
      </c>
      <c r="Q201" s="94">
        <f>SUM(Q202:Q205)</f>
        <v>9000</v>
      </c>
      <c r="R201" s="94">
        <f>SUM(R202:R205)</f>
        <v>10000</v>
      </c>
    </row>
    <row r="202" spans="1:18" ht="15">
      <c r="A202" s="135"/>
      <c r="B202" s="43"/>
      <c r="C202" s="116" t="s">
        <v>49</v>
      </c>
      <c r="D202" s="18" t="s">
        <v>27</v>
      </c>
      <c r="E202" s="61">
        <v>6000</v>
      </c>
      <c r="F202" s="61">
        <v>8241</v>
      </c>
      <c r="G202" s="40">
        <f t="shared" si="13"/>
        <v>1.37</v>
      </c>
      <c r="H202" s="62">
        <v>0</v>
      </c>
      <c r="I202" s="62">
        <v>4502</v>
      </c>
      <c r="J202" s="40"/>
      <c r="K202" s="63">
        <v>0</v>
      </c>
      <c r="L202" s="63">
        <v>8278</v>
      </c>
      <c r="M202" s="40"/>
      <c r="N202" s="95">
        <v>6000</v>
      </c>
      <c r="O202" s="95">
        <v>3484</v>
      </c>
      <c r="P202" s="40">
        <f>O202/N202</f>
        <v>0.58</v>
      </c>
      <c r="Q202" s="95">
        <v>6000</v>
      </c>
      <c r="R202" s="95">
        <v>7000</v>
      </c>
    </row>
    <row r="203" spans="1:18" ht="99" customHeight="1">
      <c r="A203" s="135"/>
      <c r="B203" s="43"/>
      <c r="C203" s="116" t="s">
        <v>46</v>
      </c>
      <c r="D203" s="18" t="s">
        <v>44</v>
      </c>
      <c r="E203" s="61">
        <v>3000</v>
      </c>
      <c r="F203" s="61">
        <v>3401</v>
      </c>
      <c r="G203" s="40">
        <f t="shared" si="13"/>
        <v>1.13</v>
      </c>
      <c r="H203" s="62">
        <v>12000</v>
      </c>
      <c r="I203" s="62">
        <v>14094</v>
      </c>
      <c r="J203" s="40">
        <f t="shared" si="18"/>
        <v>1.17</v>
      </c>
      <c r="K203" s="63">
        <v>12000</v>
      </c>
      <c r="L203" s="63">
        <v>15807</v>
      </c>
      <c r="M203" s="40">
        <f t="shared" si="17"/>
        <v>1.32</v>
      </c>
      <c r="N203" s="95">
        <v>3000</v>
      </c>
      <c r="O203" s="95">
        <v>1244</v>
      </c>
      <c r="P203" s="40">
        <f>O203/N203</f>
        <v>0.41</v>
      </c>
      <c r="Q203" s="95">
        <v>3000</v>
      </c>
      <c r="R203" s="95">
        <v>3000</v>
      </c>
    </row>
    <row r="204" spans="1:18" ht="22.5" hidden="1">
      <c r="A204" s="135"/>
      <c r="B204" s="43"/>
      <c r="C204" s="122" t="s">
        <v>111</v>
      </c>
      <c r="D204" s="18" t="s">
        <v>119</v>
      </c>
      <c r="E204" s="61">
        <v>0</v>
      </c>
      <c r="F204" s="61">
        <v>4</v>
      </c>
      <c r="G204" s="40"/>
      <c r="H204" s="62">
        <v>0</v>
      </c>
      <c r="I204" s="62">
        <v>227</v>
      </c>
      <c r="J204" s="40"/>
      <c r="K204" s="63">
        <v>0</v>
      </c>
      <c r="L204" s="63">
        <v>243</v>
      </c>
      <c r="M204" s="40"/>
      <c r="N204" s="95">
        <v>0</v>
      </c>
      <c r="O204" s="95">
        <v>0</v>
      </c>
      <c r="P204" s="40"/>
      <c r="Q204" s="95">
        <v>0</v>
      </c>
      <c r="R204" s="95">
        <v>0</v>
      </c>
    </row>
    <row r="205" spans="1:18" ht="15" hidden="1">
      <c r="A205" s="135"/>
      <c r="B205" s="43"/>
      <c r="C205" s="122" t="s">
        <v>108</v>
      </c>
      <c r="D205" s="18" t="s">
        <v>118</v>
      </c>
      <c r="E205" s="61"/>
      <c r="F205" s="61"/>
      <c r="G205" s="40"/>
      <c r="H205" s="62">
        <v>19082</v>
      </c>
      <c r="I205" s="62">
        <v>0</v>
      </c>
      <c r="J205" s="40">
        <f t="shared" si="18"/>
        <v>0</v>
      </c>
      <c r="K205" s="63">
        <v>19082</v>
      </c>
      <c r="L205" s="63">
        <v>19082</v>
      </c>
      <c r="M205" s="40">
        <f t="shared" si="17"/>
        <v>1</v>
      </c>
      <c r="N205" s="95">
        <v>0</v>
      </c>
      <c r="O205" s="95"/>
      <c r="P205" s="40"/>
      <c r="Q205" s="95">
        <v>0</v>
      </c>
      <c r="R205" s="95">
        <v>0</v>
      </c>
    </row>
    <row r="206" spans="1:18" s="12" customFormat="1" ht="34.5" hidden="1">
      <c r="A206" s="133"/>
      <c r="B206" s="134">
        <v>85413</v>
      </c>
      <c r="C206" s="115"/>
      <c r="D206" s="27" t="s">
        <v>96</v>
      </c>
      <c r="E206" s="58">
        <f>SUM(E207)</f>
        <v>151200</v>
      </c>
      <c r="F206" s="58">
        <f>SUM(F207)</f>
        <v>151199</v>
      </c>
      <c r="G206" s="40">
        <f t="shared" si="13"/>
        <v>1</v>
      </c>
      <c r="H206" s="59">
        <f>SUM(H207)</f>
        <v>226800</v>
      </c>
      <c r="I206" s="59">
        <f>SUM(I207)</f>
        <v>0</v>
      </c>
      <c r="J206" s="40">
        <f t="shared" si="18"/>
        <v>0</v>
      </c>
      <c r="K206" s="60">
        <f>SUM(K207)</f>
        <v>226800</v>
      </c>
      <c r="L206" s="60">
        <f>SUM(L207)</f>
        <v>226800</v>
      </c>
      <c r="M206" s="40">
        <f t="shared" si="17"/>
        <v>1</v>
      </c>
      <c r="N206" s="99">
        <f>SUM(N207)</f>
        <v>0</v>
      </c>
      <c r="O206" s="99">
        <f>SUM(O207)</f>
        <v>0</v>
      </c>
      <c r="P206" s="40"/>
      <c r="Q206" s="99">
        <f>SUM(Q207)</f>
        <v>0</v>
      </c>
      <c r="R206" s="99">
        <f>SUM(R207)</f>
        <v>0</v>
      </c>
    </row>
    <row r="207" spans="1:18" ht="89.25" hidden="1">
      <c r="A207" s="135"/>
      <c r="B207" s="43"/>
      <c r="C207" s="117">
        <v>2700</v>
      </c>
      <c r="D207" s="6" t="s">
        <v>42</v>
      </c>
      <c r="E207" s="61">
        <v>151200</v>
      </c>
      <c r="F207" s="61">
        <v>151199</v>
      </c>
      <c r="G207" s="40">
        <f t="shared" si="13"/>
        <v>1</v>
      </c>
      <c r="H207" s="62">
        <v>226800</v>
      </c>
      <c r="I207" s="62">
        <v>0</v>
      </c>
      <c r="J207" s="40">
        <f t="shared" si="18"/>
        <v>0</v>
      </c>
      <c r="K207" s="63">
        <v>226800</v>
      </c>
      <c r="L207" s="63">
        <v>226800</v>
      </c>
      <c r="M207" s="40">
        <f t="shared" si="17"/>
        <v>1</v>
      </c>
      <c r="N207" s="95"/>
      <c r="O207" s="95"/>
      <c r="P207" s="40"/>
      <c r="Q207" s="95"/>
      <c r="R207" s="95"/>
    </row>
    <row r="208" spans="1:18" s="2" customFormat="1" ht="23.25">
      <c r="A208" s="133"/>
      <c r="B208" s="134">
        <v>85415</v>
      </c>
      <c r="C208" s="115"/>
      <c r="D208" s="19" t="s">
        <v>60</v>
      </c>
      <c r="E208" s="58">
        <f>SUM(E209:E213)</f>
        <v>5819057</v>
      </c>
      <c r="F208" s="58">
        <f>SUM(F209:F213)</f>
        <v>5817656</v>
      </c>
      <c r="G208" s="40">
        <f t="shared" si="13"/>
        <v>1</v>
      </c>
      <c r="H208" s="59">
        <f>SUM(H209:H213)</f>
        <v>13800</v>
      </c>
      <c r="I208" s="59">
        <f>SUM(I209:I213)</f>
        <v>13800</v>
      </c>
      <c r="J208" s="40">
        <f t="shared" si="18"/>
        <v>1</v>
      </c>
      <c r="K208" s="60">
        <f>SUM(K209:K213)</f>
        <v>19800</v>
      </c>
      <c r="L208" s="60">
        <f>SUM(L209:L213)</f>
        <v>19800</v>
      </c>
      <c r="M208" s="40">
        <f t="shared" si="17"/>
        <v>1</v>
      </c>
      <c r="N208" s="94">
        <f>SUM(N209:N213)</f>
        <v>9000</v>
      </c>
      <c r="O208" s="94">
        <f>SUM(O209:O213)</f>
        <v>9000</v>
      </c>
      <c r="P208" s="40">
        <f>O208/N208</f>
        <v>1</v>
      </c>
      <c r="Q208" s="94">
        <f>SUM(Q209:Q213)</f>
        <v>9000</v>
      </c>
      <c r="R208" s="94">
        <f>SUM(R209:R213)</f>
        <v>15000</v>
      </c>
    </row>
    <row r="209" spans="1:18" ht="15" hidden="1">
      <c r="A209" s="135"/>
      <c r="B209" s="43"/>
      <c r="C209" s="122" t="s">
        <v>107</v>
      </c>
      <c r="D209" s="18" t="s">
        <v>24</v>
      </c>
      <c r="E209" s="61">
        <v>0</v>
      </c>
      <c r="F209" s="61">
        <v>119</v>
      </c>
      <c r="G209" s="40"/>
      <c r="H209" s="62">
        <v>0</v>
      </c>
      <c r="I209" s="62"/>
      <c r="J209" s="40"/>
      <c r="K209" s="63">
        <v>0</v>
      </c>
      <c r="L209" s="63"/>
      <c r="M209" s="40"/>
      <c r="N209" s="95">
        <v>0</v>
      </c>
      <c r="O209" s="95"/>
      <c r="P209" s="40"/>
      <c r="Q209" s="95">
        <v>0</v>
      </c>
      <c r="R209" s="95">
        <v>0</v>
      </c>
    </row>
    <row r="210" spans="1:18" s="30" customFormat="1" ht="33.75" hidden="1">
      <c r="A210" s="135"/>
      <c r="B210" s="43"/>
      <c r="C210" s="116">
        <v>2130</v>
      </c>
      <c r="D210" s="18" t="s">
        <v>37</v>
      </c>
      <c r="E210" s="61">
        <v>21600</v>
      </c>
      <c r="F210" s="61">
        <v>21600</v>
      </c>
      <c r="G210" s="40">
        <f t="shared" si="13"/>
        <v>1</v>
      </c>
      <c r="H210" s="62">
        <v>4800</v>
      </c>
      <c r="I210" s="62">
        <v>4800</v>
      </c>
      <c r="J210" s="40">
        <f>I210/H210</f>
        <v>1</v>
      </c>
      <c r="K210" s="63">
        <v>4800</v>
      </c>
      <c r="L210" s="63">
        <v>4800</v>
      </c>
      <c r="M210" s="40">
        <f>L210/K210</f>
        <v>1</v>
      </c>
      <c r="N210" s="100"/>
      <c r="O210" s="100"/>
      <c r="P210" s="40"/>
      <c r="Q210" s="100"/>
      <c r="R210" s="100"/>
    </row>
    <row r="211" spans="1:18" s="2" customFormat="1" ht="56.25">
      <c r="A211" s="133"/>
      <c r="B211" s="134"/>
      <c r="C211" s="116">
        <v>2330</v>
      </c>
      <c r="D211" s="18" t="s">
        <v>61</v>
      </c>
      <c r="E211" s="61">
        <v>15000</v>
      </c>
      <c r="F211" s="61">
        <v>15000</v>
      </c>
      <c r="G211" s="40">
        <f t="shared" si="13"/>
        <v>1</v>
      </c>
      <c r="H211" s="62">
        <v>9000</v>
      </c>
      <c r="I211" s="62">
        <v>9000</v>
      </c>
      <c r="J211" s="40">
        <f>I211/H211</f>
        <v>1</v>
      </c>
      <c r="K211" s="63">
        <v>15000</v>
      </c>
      <c r="L211" s="63">
        <v>15000</v>
      </c>
      <c r="M211" s="40">
        <f>L211/K211</f>
        <v>1</v>
      </c>
      <c r="N211" s="95">
        <v>9000</v>
      </c>
      <c r="O211" s="95">
        <v>9000</v>
      </c>
      <c r="P211" s="40">
        <f>O211/N211</f>
        <v>1</v>
      </c>
      <c r="Q211" s="95">
        <v>9000</v>
      </c>
      <c r="R211" s="95">
        <v>15000</v>
      </c>
    </row>
    <row r="212" spans="1:18" ht="56.25" hidden="1">
      <c r="A212" s="135"/>
      <c r="B212" s="43"/>
      <c r="C212" s="116">
        <v>2338</v>
      </c>
      <c r="D212" s="18" t="s">
        <v>61</v>
      </c>
      <c r="E212" s="84">
        <v>3934961</v>
      </c>
      <c r="F212" s="84">
        <v>3933928</v>
      </c>
      <c r="G212" s="40">
        <f t="shared" si="13"/>
        <v>1</v>
      </c>
      <c r="H212" s="85"/>
      <c r="I212" s="85"/>
      <c r="J212" s="40"/>
      <c r="K212" s="86"/>
      <c r="L212" s="86"/>
      <c r="M212" s="40"/>
      <c r="N212" s="105"/>
      <c r="O212" s="105"/>
      <c r="P212" s="40"/>
      <c r="Q212" s="105"/>
      <c r="R212" s="105"/>
    </row>
    <row r="213" spans="1:18" ht="56.25" hidden="1">
      <c r="A213" s="135"/>
      <c r="B213" s="43"/>
      <c r="C213" s="116">
        <v>2339</v>
      </c>
      <c r="D213" s="18" t="s">
        <v>61</v>
      </c>
      <c r="E213" s="84">
        <v>1847496</v>
      </c>
      <c r="F213" s="84">
        <v>1847009</v>
      </c>
      <c r="G213" s="40">
        <f t="shared" si="13"/>
        <v>1</v>
      </c>
      <c r="H213" s="85"/>
      <c r="I213" s="85"/>
      <c r="J213" s="40"/>
      <c r="K213" s="86"/>
      <c r="L213" s="86"/>
      <c r="M213" s="40"/>
      <c r="N213" s="105"/>
      <c r="O213" s="105"/>
      <c r="P213" s="40"/>
      <c r="Q213" s="105"/>
      <c r="R213" s="105"/>
    </row>
    <row r="214" spans="1:18" ht="22.5" hidden="1">
      <c r="A214" s="133">
        <v>921</v>
      </c>
      <c r="B214" s="134"/>
      <c r="C214" s="116"/>
      <c r="D214" s="29" t="s">
        <v>152</v>
      </c>
      <c r="E214" s="87">
        <f>SUM(E215+E217)</f>
        <v>0</v>
      </c>
      <c r="F214" s="87">
        <f>SUM(F215+F217)</f>
        <v>0</v>
      </c>
      <c r="G214" s="73"/>
      <c r="H214" s="88">
        <f>SUM(H215+H217)</f>
        <v>2000</v>
      </c>
      <c r="I214" s="88">
        <f>SUM(I215+I217)</f>
        <v>0</v>
      </c>
      <c r="J214" s="73"/>
      <c r="K214" s="89">
        <f>SUM(K215+K217)</f>
        <v>2000</v>
      </c>
      <c r="L214" s="89">
        <f>SUM(L215+L217)</f>
        <v>1998</v>
      </c>
      <c r="M214" s="45"/>
      <c r="N214" s="106">
        <f>SUM(N215+N217)</f>
        <v>0</v>
      </c>
      <c r="O214" s="106">
        <f>SUM(O215+O217)</f>
        <v>0</v>
      </c>
      <c r="P214" s="40"/>
      <c r="Q214" s="106">
        <f>SUM(Q215+Q217)</f>
        <v>0</v>
      </c>
      <c r="R214" s="106">
        <f>SUM(R215+R217)</f>
        <v>0</v>
      </c>
    </row>
    <row r="215" spans="1:18" ht="15" hidden="1">
      <c r="A215" s="133"/>
      <c r="B215" s="134">
        <v>92116</v>
      </c>
      <c r="C215" s="116"/>
      <c r="D215" s="27" t="s">
        <v>155</v>
      </c>
      <c r="E215" s="87">
        <f>SUM(E216)</f>
        <v>0</v>
      </c>
      <c r="F215" s="87">
        <f>SUM(F216)</f>
        <v>0</v>
      </c>
      <c r="G215" s="73"/>
      <c r="H215" s="88">
        <f>SUM(H216)</f>
        <v>2000</v>
      </c>
      <c r="I215" s="88">
        <f>SUM(I216)</f>
        <v>0</v>
      </c>
      <c r="J215" s="73"/>
      <c r="K215" s="89">
        <f>SUM(K216)</f>
        <v>2000</v>
      </c>
      <c r="L215" s="89">
        <f>SUM(L216)</f>
        <v>1998</v>
      </c>
      <c r="M215" s="45"/>
      <c r="N215" s="106">
        <f>SUM(N216)</f>
        <v>0</v>
      </c>
      <c r="O215" s="106">
        <f>SUM(O216)</f>
        <v>0</v>
      </c>
      <c r="P215" s="45"/>
      <c r="Q215" s="106">
        <f>SUM(Q216)</f>
        <v>0</v>
      </c>
      <c r="R215" s="106">
        <f>SUM(R216)</f>
        <v>0</v>
      </c>
    </row>
    <row r="216" spans="1:18" ht="45" hidden="1">
      <c r="A216" s="135"/>
      <c r="B216" s="43"/>
      <c r="C216" s="116">
        <v>2440</v>
      </c>
      <c r="D216" s="18" t="s">
        <v>157</v>
      </c>
      <c r="E216" s="84"/>
      <c r="F216" s="84"/>
      <c r="G216" s="40"/>
      <c r="H216" s="85">
        <v>2000</v>
      </c>
      <c r="I216" s="85">
        <v>0</v>
      </c>
      <c r="J216" s="40"/>
      <c r="K216" s="86">
        <v>2000</v>
      </c>
      <c r="L216" s="86">
        <v>1998</v>
      </c>
      <c r="M216" s="40"/>
      <c r="N216" s="105"/>
      <c r="O216" s="105"/>
      <c r="P216" s="40"/>
      <c r="Q216" s="105"/>
      <c r="R216" s="105"/>
    </row>
    <row r="217" spans="1:18" ht="15" hidden="1">
      <c r="A217" s="135"/>
      <c r="B217" s="134">
        <v>92195</v>
      </c>
      <c r="C217" s="116"/>
      <c r="D217" s="27" t="s">
        <v>156</v>
      </c>
      <c r="E217" s="87">
        <f>SUM(E218)</f>
        <v>0</v>
      </c>
      <c r="F217" s="87">
        <f>SUM(F218)</f>
        <v>0</v>
      </c>
      <c r="G217" s="73"/>
      <c r="H217" s="88">
        <f>SUM(H218)</f>
        <v>0</v>
      </c>
      <c r="I217" s="88">
        <f>SUM(I218)</f>
        <v>0</v>
      </c>
      <c r="J217" s="73"/>
      <c r="K217" s="89">
        <f>SUM(K218)</f>
        <v>0</v>
      </c>
      <c r="L217" s="89">
        <f>SUM(L218)</f>
        <v>0</v>
      </c>
      <c r="M217" s="45"/>
      <c r="N217" s="106">
        <f>SUM(N218)</f>
        <v>0</v>
      </c>
      <c r="O217" s="106">
        <f>SUM(O218)</f>
        <v>0</v>
      </c>
      <c r="P217" s="40"/>
      <c r="Q217" s="106">
        <f>SUM(Q218)</f>
        <v>0</v>
      </c>
      <c r="R217" s="106">
        <f>SUM(R218)</f>
        <v>0</v>
      </c>
    </row>
    <row r="218" spans="1:18" ht="36" hidden="1">
      <c r="A218" s="135"/>
      <c r="B218" s="43"/>
      <c r="C218" s="116">
        <v>2008</v>
      </c>
      <c r="D218" s="44" t="s">
        <v>148</v>
      </c>
      <c r="E218" s="84"/>
      <c r="F218" s="84"/>
      <c r="G218" s="40"/>
      <c r="H218" s="85"/>
      <c r="I218" s="85"/>
      <c r="J218" s="40"/>
      <c r="K218" s="86"/>
      <c r="L218" s="86"/>
      <c r="M218" s="40"/>
      <c r="N218" s="105"/>
      <c r="O218" s="105"/>
      <c r="P218" s="40"/>
      <c r="Q218" s="105"/>
      <c r="R218" s="105"/>
    </row>
    <row r="219" spans="1:18" s="5" customFormat="1" ht="24.75" customHeight="1">
      <c r="A219" s="131"/>
      <c r="B219" s="132"/>
      <c r="C219" s="114"/>
      <c r="D219" s="16" t="s">
        <v>80</v>
      </c>
      <c r="E219" s="55">
        <f>E6+E12+E31+E41+E52+E77+E128+E134+E95+E195+E71+E175+E124+E15+E68+E214</f>
        <v>49913634</v>
      </c>
      <c r="F219" s="55">
        <f>F6+F12+F31+F41+F52+F77+F128+F134+F95+F195+F71+F175+F124+F15+F68+F214</f>
        <v>51229248</v>
      </c>
      <c r="G219" s="40">
        <f t="shared" si="13"/>
        <v>1.03</v>
      </c>
      <c r="H219" s="56">
        <f>H6+H12+H31+H41+H52+H77+H128+H134+H95+H195+H71+H175+H124+H15+H68+H214</f>
        <v>46434885</v>
      </c>
      <c r="I219" s="56">
        <f>I6+I12+I31+I41+I52+I77+I128+I134+I95+I195+I71+I175+I124+I15+I68+I214</f>
        <v>25266164</v>
      </c>
      <c r="J219" s="40">
        <f>I219/H219</f>
        <v>0.54</v>
      </c>
      <c r="K219" s="57">
        <f>K6+K12+K31+K41+K52+K77+K128+K134+K95+K195+K71+K175+K124+K15+K68+K214</f>
        <v>49142765</v>
      </c>
      <c r="L219" s="57">
        <f>L6+L12+L31+L41+L52+L77+L128+L134+L95+L195+L71+L175+L124+L15+L68+L214</f>
        <v>52311422</v>
      </c>
      <c r="M219" s="40">
        <f>L219/K219</f>
        <v>1.06</v>
      </c>
      <c r="N219" s="93">
        <f>N6+N12+N31+N41+N52+N77+N128+N134+N95+N195+N71+N175+N124+N15+N68+N214</f>
        <v>62155910</v>
      </c>
      <c r="O219" s="93">
        <f>O6+O12+O31+O41+O52+O77+O128+O134+O95+O195+O71+O175+O124+O15+O68+O214</f>
        <v>28735652</v>
      </c>
      <c r="P219" s="40">
        <f>O219/N219</f>
        <v>0.46</v>
      </c>
      <c r="Q219" s="93">
        <f>Q6+Q12+Q31+Q41+Q52+Q77+Q128+Q134+Q95+Q195+Q71+Q175+Q124+Q15+Q68+Q214</f>
        <v>61437811</v>
      </c>
      <c r="R219" s="93">
        <f>R6+R12+R31+R41+R52+R77+R128+R134+R95+R195+R71+R175+R124+R15+R68+R214</f>
        <v>61779640</v>
      </c>
    </row>
    <row r="220" spans="5:18" ht="15">
      <c r="E220" s="48"/>
      <c r="H220" s="48"/>
      <c r="K220" s="48"/>
      <c r="N220" s="107"/>
      <c r="Q220" s="107"/>
      <c r="R220" s="107"/>
    </row>
    <row r="229" spans="5:18" ht="15">
      <c r="E229" s="47" t="s">
        <v>65</v>
      </c>
      <c r="F229" s="48" t="s">
        <v>65</v>
      </c>
      <c r="H229" s="47" t="s">
        <v>65</v>
      </c>
      <c r="I229" s="48" t="s">
        <v>65</v>
      </c>
      <c r="K229" s="47" t="s">
        <v>65</v>
      </c>
      <c r="L229" s="48" t="s">
        <v>65</v>
      </c>
      <c r="N229" s="91" t="s">
        <v>65</v>
      </c>
      <c r="O229" s="107" t="s">
        <v>65</v>
      </c>
      <c r="Q229" s="91" t="s">
        <v>65</v>
      </c>
      <c r="R229" s="91" t="s">
        <v>65</v>
      </c>
    </row>
  </sheetData>
  <sheetProtection/>
  <mergeCells count="3">
    <mergeCell ref="E3:G3"/>
    <mergeCell ref="H3:M3"/>
    <mergeCell ref="N3:R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2009-11-04T13:21:59Z</cp:lastPrinted>
  <dcterms:created xsi:type="dcterms:W3CDTF">2000-10-24T20:52:35Z</dcterms:created>
  <dcterms:modified xsi:type="dcterms:W3CDTF">2009-12-18T09:07:55Z</dcterms:modified>
  <cp:category/>
  <cp:version/>
  <cp:contentType/>
  <cp:contentStatus/>
</cp:coreProperties>
</file>