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10" windowWidth="9720" windowHeight="7320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24519" fullPrecision="0"/>
</workbook>
</file>

<file path=xl/calcChain.xml><?xml version="1.0" encoding="utf-8"?>
<calcChain xmlns="http://schemas.openxmlformats.org/spreadsheetml/2006/main">
  <c r="U215" i="1"/>
  <c r="S225"/>
  <c r="U225" s="1"/>
  <c r="T225"/>
  <c r="U227"/>
  <c r="T87"/>
  <c r="T266"/>
  <c r="S266"/>
  <c r="U271"/>
  <c r="U270"/>
  <c r="T161"/>
  <c r="S161"/>
  <c r="U162"/>
  <c r="U148"/>
  <c r="T74"/>
  <c r="T73" s="1"/>
  <c r="S74"/>
  <c r="S73" s="1"/>
  <c r="U75"/>
  <c r="U74" s="1"/>
  <c r="U73" s="1"/>
  <c r="U269"/>
  <c r="U268"/>
  <c r="U304"/>
  <c r="U275"/>
  <c r="U214"/>
  <c r="T272"/>
  <c r="S272"/>
  <c r="T262"/>
  <c r="S262"/>
  <c r="T258"/>
  <c r="S258"/>
  <c r="T233"/>
  <c r="S233"/>
  <c r="U274"/>
  <c r="U276"/>
  <c r="U264"/>
  <c r="U265"/>
  <c r="U261"/>
  <c r="U260"/>
  <c r="U235"/>
  <c r="T278"/>
  <c r="S278"/>
  <c r="U283"/>
  <c r="U85"/>
  <c r="U84"/>
  <c r="T83"/>
  <c r="T82" s="1"/>
  <c r="S83"/>
  <c r="S82" s="1"/>
  <c r="Q84"/>
  <c r="H84"/>
  <c r="P82"/>
  <c r="Q82" s="1"/>
  <c r="M82"/>
  <c r="L82"/>
  <c r="K82"/>
  <c r="J82"/>
  <c r="H82"/>
  <c r="G82"/>
  <c r="F82"/>
  <c r="E82"/>
  <c r="U55"/>
  <c r="P55"/>
  <c r="M55"/>
  <c r="J55"/>
  <c r="G55"/>
  <c r="T54"/>
  <c r="S54"/>
  <c r="Q54"/>
  <c r="O54"/>
  <c r="N54"/>
  <c r="L54"/>
  <c r="K54"/>
  <c r="M54" s="1"/>
  <c r="I54"/>
  <c r="H54"/>
  <c r="F54"/>
  <c r="E54"/>
  <c r="G54" s="1"/>
  <c r="U210"/>
  <c r="U41"/>
  <c r="T188"/>
  <c r="S188"/>
  <c r="T245"/>
  <c r="S245"/>
  <c r="U245" s="1"/>
  <c r="T249"/>
  <c r="S249"/>
  <c r="T240"/>
  <c r="S240"/>
  <c r="U252"/>
  <c r="U251"/>
  <c r="U250"/>
  <c r="U248"/>
  <c r="U247"/>
  <c r="U246"/>
  <c r="U244"/>
  <c r="U243"/>
  <c r="U242"/>
  <c r="U241"/>
  <c r="T18"/>
  <c r="U257"/>
  <c r="U256"/>
  <c r="T255"/>
  <c r="S255"/>
  <c r="U177"/>
  <c r="U175" s="1"/>
  <c r="T175"/>
  <c r="S175"/>
  <c r="U173"/>
  <c r="U230"/>
  <c r="U224"/>
  <c r="S222"/>
  <c r="U223"/>
  <c r="T222"/>
  <c r="U222" s="1"/>
  <c r="U239"/>
  <c r="U238"/>
  <c r="U232"/>
  <c r="U231"/>
  <c r="U216"/>
  <c r="U221"/>
  <c r="U237"/>
  <c r="U236"/>
  <c r="U229"/>
  <c r="U228"/>
  <c r="T219"/>
  <c r="S219"/>
  <c r="T205"/>
  <c r="T199" s="1"/>
  <c r="S205"/>
  <c r="S199" s="1"/>
  <c r="U207"/>
  <c r="T303"/>
  <c r="T302" s="1"/>
  <c r="U305"/>
  <c r="S303"/>
  <c r="S302" s="1"/>
  <c r="U301"/>
  <c r="U299"/>
  <c r="U296"/>
  <c r="U295"/>
  <c r="U294"/>
  <c r="U293"/>
  <c r="U292"/>
  <c r="U290"/>
  <c r="U288"/>
  <c r="U287"/>
  <c r="U286"/>
  <c r="U285"/>
  <c r="U282"/>
  <c r="U281"/>
  <c r="U280"/>
  <c r="U279"/>
  <c r="U254"/>
  <c r="U253"/>
  <c r="U217"/>
  <c r="U211"/>
  <c r="U209"/>
  <c r="U206"/>
  <c r="U204"/>
  <c r="U203"/>
  <c r="U202"/>
  <c r="U201"/>
  <c r="U200"/>
  <c r="U198"/>
  <c r="U195"/>
  <c r="U194"/>
  <c r="U192"/>
  <c r="U191"/>
  <c r="U190"/>
  <c r="U189"/>
  <c r="U187"/>
  <c r="U186"/>
  <c r="U185"/>
  <c r="U184"/>
  <c r="U183"/>
  <c r="U181"/>
  <c r="U180"/>
  <c r="U179"/>
  <c r="U172"/>
  <c r="U171"/>
  <c r="U170"/>
  <c r="U167"/>
  <c r="U165"/>
  <c r="U160"/>
  <c r="U159"/>
  <c r="U158"/>
  <c r="U157"/>
  <c r="U156"/>
  <c r="U155"/>
  <c r="U154"/>
  <c r="U153"/>
  <c r="U152"/>
  <c r="U151"/>
  <c r="U146"/>
  <c r="U145"/>
  <c r="U142"/>
  <c r="U141"/>
  <c r="U138"/>
  <c r="U137"/>
  <c r="U136"/>
  <c r="U135"/>
  <c r="U134"/>
  <c r="U133"/>
  <c r="U131"/>
  <c r="U130"/>
  <c r="U129"/>
  <c r="U127"/>
  <c r="U126"/>
  <c r="U125"/>
  <c r="U124"/>
  <c r="U123"/>
  <c r="U122"/>
  <c r="U121"/>
  <c r="U120"/>
  <c r="U118"/>
  <c r="U117"/>
  <c r="U116"/>
  <c r="U115"/>
  <c r="U114"/>
  <c r="U112"/>
  <c r="U109"/>
  <c r="U108"/>
  <c r="U107"/>
  <c r="U106"/>
  <c r="U105"/>
  <c r="U104"/>
  <c r="U102"/>
  <c r="U100"/>
  <c r="U98"/>
  <c r="U97"/>
  <c r="U96"/>
  <c r="U94"/>
  <c r="U91"/>
  <c r="U89"/>
  <c r="U81"/>
  <c r="U72"/>
  <c r="U71"/>
  <c r="U69"/>
  <c r="U68"/>
  <c r="U67"/>
  <c r="U66"/>
  <c r="U65"/>
  <c r="U64"/>
  <c r="U63"/>
  <c r="U62"/>
  <c r="U61"/>
  <c r="U59"/>
  <c r="U53"/>
  <c r="U52"/>
  <c r="U51"/>
  <c r="U50"/>
  <c r="U48"/>
  <c r="U46"/>
  <c r="U45"/>
  <c r="U42"/>
  <c r="U40"/>
  <c r="U39"/>
  <c r="U38"/>
  <c r="U37"/>
  <c r="U35"/>
  <c r="U32"/>
  <c r="U31"/>
  <c r="U30"/>
  <c r="U29"/>
  <c r="U27"/>
  <c r="U25"/>
  <c r="U24"/>
  <c r="U23"/>
  <c r="U22"/>
  <c r="U21"/>
  <c r="U20"/>
  <c r="U19"/>
  <c r="U16"/>
  <c r="U13"/>
  <c r="U11"/>
  <c r="U10"/>
  <c r="T300"/>
  <c r="T298"/>
  <c r="T291"/>
  <c r="T289"/>
  <c r="T284"/>
  <c r="T197"/>
  <c r="T193"/>
  <c r="T182"/>
  <c r="T178"/>
  <c r="T150"/>
  <c r="T147"/>
  <c r="T144"/>
  <c r="T143"/>
  <c r="T9"/>
  <c r="T12"/>
  <c r="T15"/>
  <c r="T14" s="1"/>
  <c r="T34"/>
  <c r="T33" s="1"/>
  <c r="T49"/>
  <c r="T44"/>
  <c r="T47"/>
  <c r="T58"/>
  <c r="T60"/>
  <c r="T70"/>
  <c r="T93"/>
  <c r="T99"/>
  <c r="T103"/>
  <c r="T101"/>
  <c r="T95"/>
  <c r="T113"/>
  <c r="T128"/>
  <c r="T119"/>
  <c r="T132"/>
  <c r="T111"/>
  <c r="T90"/>
  <c r="T140"/>
  <c r="T139" s="1"/>
  <c r="T80"/>
  <c r="T79" s="1"/>
  <c r="S93"/>
  <c r="S300"/>
  <c r="S298"/>
  <c r="S291"/>
  <c r="S289"/>
  <c r="S284"/>
  <c r="S197"/>
  <c r="U197" s="1"/>
  <c r="S193"/>
  <c r="S182"/>
  <c r="S178"/>
  <c r="S150"/>
  <c r="S147"/>
  <c r="S144"/>
  <c r="S143"/>
  <c r="S140"/>
  <c r="S139" s="1"/>
  <c r="S132"/>
  <c r="S128"/>
  <c r="S119"/>
  <c r="U119" s="1"/>
  <c r="S113"/>
  <c r="S111"/>
  <c r="S103"/>
  <c r="S101"/>
  <c r="S99"/>
  <c r="S95"/>
  <c r="S90"/>
  <c r="S87"/>
  <c r="S80"/>
  <c r="S79" s="1"/>
  <c r="U79" s="1"/>
  <c r="S70"/>
  <c r="S60"/>
  <c r="S58"/>
  <c r="S49"/>
  <c r="S47"/>
  <c r="S44"/>
  <c r="S18"/>
  <c r="S17" s="1"/>
  <c r="S15"/>
  <c r="S14" s="1"/>
  <c r="S12"/>
  <c r="S9"/>
  <c r="U26"/>
  <c r="U28"/>
  <c r="U36"/>
  <c r="U88"/>
  <c r="N9"/>
  <c r="O9"/>
  <c r="Q9"/>
  <c r="P10"/>
  <c r="N12"/>
  <c r="O12"/>
  <c r="Q12"/>
  <c r="P13"/>
  <c r="N15"/>
  <c r="N14" s="1"/>
  <c r="O15"/>
  <c r="O14" s="1"/>
  <c r="Q15"/>
  <c r="Q14" s="1"/>
  <c r="P16"/>
  <c r="N18"/>
  <c r="N17" s="1"/>
  <c r="O18"/>
  <c r="O17" s="1"/>
  <c r="P17" s="1"/>
  <c r="Q18"/>
  <c r="Q17" s="1"/>
  <c r="P26"/>
  <c r="N34"/>
  <c r="N33" s="1"/>
  <c r="O34"/>
  <c r="O33" s="1"/>
  <c r="Q34"/>
  <c r="Q33" s="1"/>
  <c r="P35"/>
  <c r="P36"/>
  <c r="P40"/>
  <c r="P41"/>
  <c r="N44"/>
  <c r="O44"/>
  <c r="Q44"/>
  <c r="P45"/>
  <c r="N47"/>
  <c r="O47"/>
  <c r="Q47"/>
  <c r="P48"/>
  <c r="N49"/>
  <c r="N43" s="1"/>
  <c r="O49"/>
  <c r="Q49"/>
  <c r="P52"/>
  <c r="N58"/>
  <c r="O58"/>
  <c r="Q58"/>
  <c r="P59"/>
  <c r="N60"/>
  <c r="O60"/>
  <c r="Q60"/>
  <c r="P61"/>
  <c r="P62"/>
  <c r="P64"/>
  <c r="P68"/>
  <c r="P69"/>
  <c r="N70"/>
  <c r="O70"/>
  <c r="Q70"/>
  <c r="P71"/>
  <c r="P72"/>
  <c r="N80"/>
  <c r="N79" s="1"/>
  <c r="O80"/>
  <c r="O79" s="1"/>
  <c r="Q80"/>
  <c r="Q79" s="1"/>
  <c r="N87"/>
  <c r="O87"/>
  <c r="Q87"/>
  <c r="P88"/>
  <c r="P89"/>
  <c r="N90"/>
  <c r="O90"/>
  <c r="P90"/>
  <c r="Q90"/>
  <c r="N93"/>
  <c r="O93"/>
  <c r="Q93"/>
  <c r="P94"/>
  <c r="N95"/>
  <c r="O95"/>
  <c r="Q95"/>
  <c r="N99"/>
  <c r="O99"/>
  <c r="Q99"/>
  <c r="P100"/>
  <c r="N101"/>
  <c r="O101"/>
  <c r="Q101"/>
  <c r="P102"/>
  <c r="N103"/>
  <c r="O103"/>
  <c r="Q103"/>
  <c r="P108"/>
  <c r="N111"/>
  <c r="O111"/>
  <c r="Q111"/>
  <c r="N113"/>
  <c r="O113"/>
  <c r="Q113"/>
  <c r="P114"/>
  <c r="P117"/>
  <c r="N119"/>
  <c r="O119"/>
  <c r="Q119"/>
  <c r="P122"/>
  <c r="P123"/>
  <c r="P126"/>
  <c r="N128"/>
  <c r="O128"/>
  <c r="Q128"/>
  <c r="P131"/>
  <c r="N132"/>
  <c r="O132"/>
  <c r="Q132"/>
  <c r="N140"/>
  <c r="N139" s="1"/>
  <c r="O140"/>
  <c r="O139" s="1"/>
  <c r="Q140"/>
  <c r="Q139" s="1"/>
  <c r="N144"/>
  <c r="O144"/>
  <c r="Q144"/>
  <c r="N147"/>
  <c r="N143" s="1"/>
  <c r="O147"/>
  <c r="Q147"/>
  <c r="Q143" s="1"/>
  <c r="P148"/>
  <c r="N150"/>
  <c r="O150"/>
  <c r="Q150"/>
  <c r="P158"/>
  <c r="P160"/>
  <c r="N161"/>
  <c r="O161"/>
  <c r="Q161"/>
  <c r="P163"/>
  <c r="P164"/>
  <c r="P167"/>
  <c r="P168"/>
  <c r="P169"/>
  <c r="N178"/>
  <c r="O178"/>
  <c r="Q178"/>
  <c r="P179"/>
  <c r="N182"/>
  <c r="O182"/>
  <c r="P182" s="1"/>
  <c r="Q182"/>
  <c r="P183"/>
  <c r="P187"/>
  <c r="N188"/>
  <c r="O188"/>
  <c r="Q188"/>
  <c r="P189"/>
  <c r="P190"/>
  <c r="P191"/>
  <c r="N193"/>
  <c r="O193"/>
  <c r="Q193"/>
  <c r="N197"/>
  <c r="O197"/>
  <c r="Q197"/>
  <c r="P198"/>
  <c r="N199"/>
  <c r="O199"/>
  <c r="Q199"/>
  <c r="P200"/>
  <c r="P201"/>
  <c r="P202"/>
  <c r="P203"/>
  <c r="P204"/>
  <c r="N205"/>
  <c r="O205"/>
  <c r="Q205"/>
  <c r="N208"/>
  <c r="O208"/>
  <c r="Q208"/>
  <c r="N278"/>
  <c r="O278"/>
  <c r="Q278"/>
  <c r="N284"/>
  <c r="O284"/>
  <c r="Q284"/>
  <c r="P285"/>
  <c r="P286"/>
  <c r="N289"/>
  <c r="O289"/>
  <c r="Q289"/>
  <c r="N291"/>
  <c r="O291"/>
  <c r="Q291"/>
  <c r="P294"/>
  <c r="N298"/>
  <c r="O298"/>
  <c r="Q298"/>
  <c r="N300"/>
  <c r="O300"/>
  <c r="Q300"/>
  <c r="U90"/>
  <c r="U169"/>
  <c r="U168"/>
  <c r="U166"/>
  <c r="U164"/>
  <c r="U188"/>
  <c r="U182"/>
  <c r="U150"/>
  <c r="U128"/>
  <c r="U113"/>
  <c r="U111"/>
  <c r="U284"/>
  <c r="U278"/>
  <c r="U291"/>
  <c r="U9"/>
  <c r="U12"/>
  <c r="U44"/>
  <c r="U47"/>
  <c r="U49"/>
  <c r="U58"/>
  <c r="U60"/>
  <c r="U70"/>
  <c r="U80"/>
  <c r="U93"/>
  <c r="U95"/>
  <c r="U99"/>
  <c r="U101"/>
  <c r="U103"/>
  <c r="U132"/>
  <c r="U140"/>
  <c r="U144"/>
  <c r="U147"/>
  <c r="U178"/>
  <c r="U193"/>
  <c r="U205"/>
  <c r="U289"/>
  <c r="U298"/>
  <c r="U300"/>
  <c r="L113"/>
  <c r="L128"/>
  <c r="L119"/>
  <c r="L132"/>
  <c r="L111"/>
  <c r="K113"/>
  <c r="K128"/>
  <c r="K119"/>
  <c r="K132"/>
  <c r="K111"/>
  <c r="I113"/>
  <c r="I128"/>
  <c r="I119"/>
  <c r="I132"/>
  <c r="I111"/>
  <c r="F113"/>
  <c r="F111"/>
  <c r="F128"/>
  <c r="F119"/>
  <c r="F132"/>
  <c r="H113"/>
  <c r="H111"/>
  <c r="H128"/>
  <c r="H119"/>
  <c r="H132"/>
  <c r="E113"/>
  <c r="E111"/>
  <c r="E128"/>
  <c r="E119"/>
  <c r="E132"/>
  <c r="L188"/>
  <c r="K188"/>
  <c r="L9"/>
  <c r="L12"/>
  <c r="L15"/>
  <c r="L14" s="1"/>
  <c r="L34"/>
  <c r="L33" s="1"/>
  <c r="L49"/>
  <c r="L44"/>
  <c r="L47"/>
  <c r="L58"/>
  <c r="L60"/>
  <c r="L70"/>
  <c r="L93"/>
  <c r="L99"/>
  <c r="L103"/>
  <c r="L101"/>
  <c r="L95"/>
  <c r="L147"/>
  <c r="L144"/>
  <c r="L150"/>
  <c r="L161"/>
  <c r="L182"/>
  <c r="L178"/>
  <c r="L193"/>
  <c r="L284"/>
  <c r="L291"/>
  <c r="L289"/>
  <c r="L278"/>
  <c r="L87"/>
  <c r="L86" s="1"/>
  <c r="L197"/>
  <c r="L199"/>
  <c r="L205"/>
  <c r="L208"/>
  <c r="L140"/>
  <c r="L139" s="1"/>
  <c r="L18"/>
  <c r="L17" s="1"/>
  <c r="L80"/>
  <c r="L79" s="1"/>
  <c r="L298"/>
  <c r="L300"/>
  <c r="K9"/>
  <c r="K12"/>
  <c r="K15"/>
  <c r="K14" s="1"/>
  <c r="K34"/>
  <c r="K33" s="1"/>
  <c r="K49"/>
  <c r="K44"/>
  <c r="K47"/>
  <c r="K58"/>
  <c r="K60"/>
  <c r="K70"/>
  <c r="K93"/>
  <c r="K99"/>
  <c r="K103"/>
  <c r="K101"/>
  <c r="K95"/>
  <c r="M95" s="1"/>
  <c r="K147"/>
  <c r="K143" s="1"/>
  <c r="K150"/>
  <c r="K161"/>
  <c r="K182"/>
  <c r="K178"/>
  <c r="K284"/>
  <c r="M284" s="1"/>
  <c r="K291"/>
  <c r="K289"/>
  <c r="K278"/>
  <c r="K87"/>
  <c r="K86" s="1"/>
  <c r="K197"/>
  <c r="K199"/>
  <c r="K205"/>
  <c r="K208"/>
  <c r="K140"/>
  <c r="K139" s="1"/>
  <c r="K18"/>
  <c r="K17" s="1"/>
  <c r="K80"/>
  <c r="K79" s="1"/>
  <c r="K298"/>
  <c r="K300"/>
  <c r="I9"/>
  <c r="H9"/>
  <c r="I12"/>
  <c r="I15"/>
  <c r="I14" s="1"/>
  <c r="I34"/>
  <c r="I33" s="1"/>
  <c r="I49"/>
  <c r="I44"/>
  <c r="I47"/>
  <c r="I58"/>
  <c r="I60"/>
  <c r="I70"/>
  <c r="I93"/>
  <c r="I99"/>
  <c r="I103"/>
  <c r="I101"/>
  <c r="I95"/>
  <c r="I147"/>
  <c r="I144"/>
  <c r="H147"/>
  <c r="H143" s="1"/>
  <c r="I150"/>
  <c r="I161"/>
  <c r="I182"/>
  <c r="I188"/>
  <c r="I178"/>
  <c r="I193"/>
  <c r="I284"/>
  <c r="I291"/>
  <c r="I289"/>
  <c r="I278"/>
  <c r="I87"/>
  <c r="I86" s="1"/>
  <c r="I197"/>
  <c r="I199"/>
  <c r="I205"/>
  <c r="I208"/>
  <c r="I140"/>
  <c r="I139" s="1"/>
  <c r="I18"/>
  <c r="I17" s="1"/>
  <c r="I80"/>
  <c r="I79" s="1"/>
  <c r="I298"/>
  <c r="I300"/>
  <c r="H12"/>
  <c r="H15"/>
  <c r="H14" s="1"/>
  <c r="H34"/>
  <c r="H33" s="1"/>
  <c r="H49"/>
  <c r="H44"/>
  <c r="H47"/>
  <c r="H58"/>
  <c r="H60"/>
  <c r="H70"/>
  <c r="H93"/>
  <c r="H99"/>
  <c r="H103"/>
  <c r="H101"/>
  <c r="J101" s="1"/>
  <c r="H95"/>
  <c r="H150"/>
  <c r="J150" s="1"/>
  <c r="H161"/>
  <c r="H182"/>
  <c r="H188"/>
  <c r="H178"/>
  <c r="H193"/>
  <c r="H284"/>
  <c r="H291"/>
  <c r="H289"/>
  <c r="H278"/>
  <c r="H87"/>
  <c r="H86" s="1"/>
  <c r="H197"/>
  <c r="H199"/>
  <c r="H205"/>
  <c r="H208"/>
  <c r="H140"/>
  <c r="H139" s="1"/>
  <c r="H80"/>
  <c r="H79" s="1"/>
  <c r="H298"/>
  <c r="H300"/>
  <c r="F9"/>
  <c r="F12"/>
  <c r="F15"/>
  <c r="F14" s="1"/>
  <c r="F34"/>
  <c r="F33" s="1"/>
  <c r="F49"/>
  <c r="F44"/>
  <c r="F47"/>
  <c r="F58"/>
  <c r="F60"/>
  <c r="F70"/>
  <c r="F93"/>
  <c r="F99"/>
  <c r="F103"/>
  <c r="F101"/>
  <c r="F95"/>
  <c r="F147"/>
  <c r="F144"/>
  <c r="F150"/>
  <c r="F161"/>
  <c r="F182"/>
  <c r="F188"/>
  <c r="F178"/>
  <c r="F193"/>
  <c r="F284"/>
  <c r="F291"/>
  <c r="F289"/>
  <c r="F278"/>
  <c r="F87"/>
  <c r="F86" s="1"/>
  <c r="F197"/>
  <c r="F199"/>
  <c r="F205"/>
  <c r="F208"/>
  <c r="F140"/>
  <c r="F139" s="1"/>
  <c r="F18"/>
  <c r="F17" s="1"/>
  <c r="F298"/>
  <c r="F300"/>
  <c r="E9"/>
  <c r="E12"/>
  <c r="E8" s="1"/>
  <c r="E15"/>
  <c r="E14" s="1"/>
  <c r="E34"/>
  <c r="E33" s="1"/>
  <c r="E49"/>
  <c r="E44"/>
  <c r="E47"/>
  <c r="E58"/>
  <c r="E65"/>
  <c r="E60" s="1"/>
  <c r="E70"/>
  <c r="E93"/>
  <c r="E99"/>
  <c r="E103"/>
  <c r="E101"/>
  <c r="E95"/>
  <c r="E147"/>
  <c r="E143" s="1"/>
  <c r="E158"/>
  <c r="E150" s="1"/>
  <c r="E168"/>
  <c r="E161" s="1"/>
  <c r="G161" s="1"/>
  <c r="E182"/>
  <c r="E188"/>
  <c r="E178"/>
  <c r="E193"/>
  <c r="E284"/>
  <c r="E291"/>
  <c r="E289"/>
  <c r="E278"/>
  <c r="E87"/>
  <c r="E86" s="1"/>
  <c r="E197"/>
  <c r="E199"/>
  <c r="E205"/>
  <c r="E208"/>
  <c r="E140"/>
  <c r="E139" s="1"/>
  <c r="E18"/>
  <c r="E17" s="1"/>
  <c r="E80"/>
  <c r="E79" s="1"/>
  <c r="E298"/>
  <c r="E300"/>
  <c r="E144"/>
  <c r="M288"/>
  <c r="M203"/>
  <c r="J288"/>
  <c r="M294"/>
  <c r="M293"/>
  <c r="M290"/>
  <c r="M286"/>
  <c r="M282"/>
  <c r="M204"/>
  <c r="M200"/>
  <c r="M199"/>
  <c r="M198"/>
  <c r="M190"/>
  <c r="M189"/>
  <c r="M187"/>
  <c r="M181"/>
  <c r="M179"/>
  <c r="M171"/>
  <c r="M170"/>
  <c r="M167"/>
  <c r="M164"/>
  <c r="M163"/>
  <c r="M160"/>
  <c r="M158"/>
  <c r="M148"/>
  <c r="K144"/>
  <c r="M137"/>
  <c r="M136"/>
  <c r="M131"/>
  <c r="M126"/>
  <c r="M123"/>
  <c r="M122"/>
  <c r="M114"/>
  <c r="M108"/>
  <c r="M104"/>
  <c r="M103"/>
  <c r="M100"/>
  <c r="M94"/>
  <c r="M89"/>
  <c r="M88"/>
  <c r="M72"/>
  <c r="M71"/>
  <c r="M69"/>
  <c r="M64"/>
  <c r="M62"/>
  <c r="M61"/>
  <c r="M60"/>
  <c r="M59"/>
  <c r="M52"/>
  <c r="M48"/>
  <c r="M45"/>
  <c r="M41"/>
  <c r="M40"/>
  <c r="M36"/>
  <c r="M26"/>
  <c r="M25"/>
  <c r="M16"/>
  <c r="M10"/>
  <c r="H144"/>
  <c r="J294"/>
  <c r="J293"/>
  <c r="J290"/>
  <c r="J286"/>
  <c r="J198"/>
  <c r="J189"/>
  <c r="J187"/>
  <c r="J179"/>
  <c r="J170"/>
  <c r="J167"/>
  <c r="J164"/>
  <c r="J163"/>
  <c r="J158"/>
  <c r="J148"/>
  <c r="J131"/>
  <c r="J126"/>
  <c r="J123"/>
  <c r="J122"/>
  <c r="J114"/>
  <c r="J108"/>
  <c r="J104"/>
  <c r="J102"/>
  <c r="J100"/>
  <c r="J94"/>
  <c r="J89"/>
  <c r="J88"/>
  <c r="J72"/>
  <c r="J71"/>
  <c r="J69"/>
  <c r="J64"/>
  <c r="J62"/>
  <c r="J61"/>
  <c r="J59"/>
  <c r="J52"/>
  <c r="J48"/>
  <c r="J45"/>
  <c r="J41"/>
  <c r="J40"/>
  <c r="J36"/>
  <c r="J26"/>
  <c r="J25"/>
  <c r="J16"/>
  <c r="J10"/>
  <c r="G296"/>
  <c r="G295"/>
  <c r="G294"/>
  <c r="G293"/>
  <c r="G290"/>
  <c r="G286"/>
  <c r="G285"/>
  <c r="G282"/>
  <c r="G254"/>
  <c r="G204"/>
  <c r="G202"/>
  <c r="G201"/>
  <c r="G200"/>
  <c r="G198"/>
  <c r="G195"/>
  <c r="G194"/>
  <c r="G191"/>
  <c r="G190"/>
  <c r="G189"/>
  <c r="G187"/>
  <c r="G183"/>
  <c r="G181"/>
  <c r="G179"/>
  <c r="G171"/>
  <c r="G170"/>
  <c r="G169"/>
  <c r="G167"/>
  <c r="G164"/>
  <c r="G163"/>
  <c r="G160"/>
  <c r="G156"/>
  <c r="G148"/>
  <c r="G142"/>
  <c r="G141"/>
  <c r="G137"/>
  <c r="G136"/>
  <c r="G132"/>
  <c r="G131"/>
  <c r="G128"/>
  <c r="G126"/>
  <c r="G123"/>
  <c r="G122"/>
  <c r="G117"/>
  <c r="G115"/>
  <c r="G114"/>
  <c r="G113"/>
  <c r="G108"/>
  <c r="G105"/>
  <c r="G104"/>
  <c r="G102"/>
  <c r="G100"/>
  <c r="G97"/>
  <c r="G96"/>
  <c r="G94"/>
  <c r="G89"/>
  <c r="G88"/>
  <c r="G72"/>
  <c r="G71"/>
  <c r="G70"/>
  <c r="G69"/>
  <c r="G68"/>
  <c r="G64"/>
  <c r="G62"/>
  <c r="G61"/>
  <c r="G59"/>
  <c r="G52"/>
  <c r="G49"/>
  <c r="G48"/>
  <c r="G47"/>
  <c r="G45"/>
  <c r="G44"/>
  <c r="G41"/>
  <c r="G40"/>
  <c r="G36"/>
  <c r="G35"/>
  <c r="G32"/>
  <c r="G29"/>
  <c r="G26"/>
  <c r="G25"/>
  <c r="G16"/>
  <c r="G13"/>
  <c r="G10"/>
  <c r="J182"/>
  <c r="J113"/>
  <c r="J60"/>
  <c r="J197"/>
  <c r="G65"/>
  <c r="J49"/>
  <c r="J161"/>
  <c r="M49"/>
  <c r="M93"/>
  <c r="K193"/>
  <c r="M193" s="1"/>
  <c r="L196"/>
  <c r="M47"/>
  <c r="H8"/>
  <c r="I8"/>
  <c r="K277"/>
  <c r="L92"/>
  <c r="I110"/>
  <c r="K110"/>
  <c r="G99"/>
  <c r="J147"/>
  <c r="I57"/>
  <c r="M278"/>
  <c r="F110"/>
  <c r="G291"/>
  <c r="G188"/>
  <c r="G95"/>
  <c r="G103"/>
  <c r="G93"/>
  <c r="G9"/>
  <c r="J103"/>
  <c r="J47"/>
  <c r="M197"/>
  <c r="M182"/>
  <c r="M58"/>
  <c r="M9"/>
  <c r="H92"/>
  <c r="J208"/>
  <c r="J178"/>
  <c r="K196"/>
  <c r="E196"/>
  <c r="L43"/>
  <c r="M87"/>
  <c r="M34"/>
  <c r="G168"/>
  <c r="J15"/>
  <c r="M15"/>
  <c r="M18"/>
  <c r="F297"/>
  <c r="I297"/>
  <c r="F8"/>
  <c r="F92"/>
  <c r="H196"/>
  <c r="H149"/>
  <c r="Q277"/>
  <c r="Q196"/>
  <c r="N196"/>
  <c r="Q149"/>
  <c r="Q110"/>
  <c r="Q92"/>
  <c r="Q57"/>
  <c r="O57"/>
  <c r="N57"/>
  <c r="K43"/>
  <c r="F143"/>
  <c r="P291"/>
  <c r="P113"/>
  <c r="P34"/>
  <c r="P15"/>
  <c r="P9"/>
  <c r="S149"/>
  <c r="N86"/>
  <c r="Q8"/>
  <c r="N8"/>
  <c r="S57"/>
  <c r="S86"/>
  <c r="S92"/>
  <c r="S110"/>
  <c r="S297"/>
  <c r="L297"/>
  <c r="N297"/>
  <c r="P178"/>
  <c r="P128"/>
  <c r="Q86"/>
  <c r="P60"/>
  <c r="P12"/>
  <c r="O8"/>
  <c r="U161"/>
  <c r="U15"/>
  <c r="U163"/>
  <c r="U143"/>
  <c r="U303"/>
  <c r="U220"/>
  <c r="S277"/>
  <c r="T110"/>
  <c r="T57"/>
  <c r="G197"/>
  <c r="G278"/>
  <c r="M161"/>
  <c r="P188"/>
  <c r="P70"/>
  <c r="T92"/>
  <c r="T149"/>
  <c r="T277"/>
  <c r="U219"/>
  <c r="G193"/>
  <c r="M188"/>
  <c r="N110"/>
  <c r="P99"/>
  <c r="N92"/>
  <c r="P87"/>
  <c r="P86" s="1"/>
  <c r="P58"/>
  <c r="P49"/>
  <c r="T297"/>
  <c r="I196"/>
  <c r="J291"/>
  <c r="I149"/>
  <c r="J149" s="1"/>
  <c r="E297"/>
  <c r="E92"/>
  <c r="G92" s="1"/>
  <c r="G208"/>
  <c r="G199"/>
  <c r="G289"/>
  <c r="G284"/>
  <c r="F149"/>
  <c r="G58"/>
  <c r="F43"/>
  <c r="G12"/>
  <c r="H297"/>
  <c r="H277"/>
  <c r="H43"/>
  <c r="I143"/>
  <c r="J143" s="1"/>
  <c r="I92"/>
  <c r="I43"/>
  <c r="J9"/>
  <c r="K297"/>
  <c r="K92"/>
  <c r="K57"/>
  <c r="K8"/>
  <c r="M291"/>
  <c r="L149"/>
  <c r="L143"/>
  <c r="M143" s="1"/>
  <c r="M99"/>
  <c r="L57"/>
  <c r="M57" s="1"/>
  <c r="M44"/>
  <c r="L8"/>
  <c r="E110"/>
  <c r="G110" s="1"/>
  <c r="J128"/>
  <c r="H110"/>
  <c r="J110" s="1"/>
  <c r="G119"/>
  <c r="J119"/>
  <c r="M132"/>
  <c r="M128"/>
  <c r="M119"/>
  <c r="M113"/>
  <c r="O297"/>
  <c r="O277"/>
  <c r="P277" s="1"/>
  <c r="N277"/>
  <c r="P208"/>
  <c r="P199"/>
  <c r="P197"/>
  <c r="N149"/>
  <c r="P150"/>
  <c r="P147"/>
  <c r="P93"/>
  <c r="U233"/>
  <c r="S8"/>
  <c r="M70"/>
  <c r="F57"/>
  <c r="P18"/>
  <c r="O86"/>
  <c r="O143"/>
  <c r="O92"/>
  <c r="P92" s="1"/>
  <c r="O110"/>
  <c r="P110" s="1"/>
  <c r="O149"/>
  <c r="O196"/>
  <c r="P196" s="1"/>
  <c r="L110"/>
  <c r="M110" s="1"/>
  <c r="I277"/>
  <c r="J87"/>
  <c r="G140"/>
  <c r="F277"/>
  <c r="F196"/>
  <c r="G196" s="1"/>
  <c r="J284"/>
  <c r="H57"/>
  <c r="L277"/>
  <c r="M277" s="1"/>
  <c r="J8"/>
  <c r="G34"/>
  <c r="G158"/>
  <c r="J34"/>
  <c r="J188"/>
  <c r="J95"/>
  <c r="J93"/>
  <c r="J289"/>
  <c r="M150"/>
  <c r="P284"/>
  <c r="P95"/>
  <c r="S208"/>
  <c r="U297"/>
  <c r="M92"/>
  <c r="G18"/>
  <c r="M147"/>
  <c r="Q297"/>
  <c r="P161"/>
  <c r="P103"/>
  <c r="O43"/>
  <c r="P47"/>
  <c r="T8"/>
  <c r="U212"/>
  <c r="U255"/>
  <c r="T17"/>
  <c r="U18"/>
  <c r="J43"/>
  <c r="U277"/>
  <c r="U57"/>
  <c r="P57"/>
  <c r="M43"/>
  <c r="K149"/>
  <c r="M149" s="1"/>
  <c r="P101"/>
  <c r="P149"/>
  <c r="S34"/>
  <c r="S33" s="1"/>
  <c r="U33" s="1"/>
  <c r="J277"/>
  <c r="P8"/>
  <c r="J99"/>
  <c r="J58"/>
  <c r="M178"/>
  <c r="Q43"/>
  <c r="S43"/>
  <c r="U249"/>
  <c r="M14" l="1"/>
  <c r="M33"/>
  <c r="P119"/>
  <c r="J14"/>
  <c r="M17"/>
  <c r="M86"/>
  <c r="T43"/>
  <c r="T86"/>
  <c r="U86" s="1"/>
  <c r="U87"/>
  <c r="U43"/>
  <c r="M8"/>
  <c r="U92"/>
  <c r="E277"/>
  <c r="E43"/>
  <c r="U139"/>
  <c r="U240"/>
  <c r="J54"/>
  <c r="P54"/>
  <c r="U54"/>
  <c r="J57"/>
  <c r="G8"/>
  <c r="G178"/>
  <c r="G182"/>
  <c r="G147"/>
  <c r="G101"/>
  <c r="J44"/>
  <c r="M208"/>
  <c r="U149"/>
  <c r="U110"/>
  <c r="U17"/>
  <c r="U83"/>
  <c r="U82" s="1"/>
  <c r="U258"/>
  <c r="U272"/>
  <c r="U266"/>
  <c r="E57"/>
  <c r="G57" s="1"/>
  <c r="G60"/>
  <c r="H18"/>
  <c r="J33"/>
  <c r="G14"/>
  <c r="G17"/>
  <c r="G86"/>
  <c r="P43"/>
  <c r="U302"/>
  <c r="U262"/>
  <c r="U8"/>
  <c r="G277"/>
  <c r="P143"/>
  <c r="J92"/>
  <c r="G43"/>
  <c r="J196"/>
  <c r="G15"/>
  <c r="M196"/>
  <c r="G87"/>
  <c r="G139"/>
  <c r="J70"/>
  <c r="M289"/>
  <c r="P44"/>
  <c r="P33"/>
  <c r="T208"/>
  <c r="U208" s="1"/>
  <c r="U213"/>
  <c r="L306"/>
  <c r="G143"/>
  <c r="I306"/>
  <c r="J86"/>
  <c r="U14"/>
  <c r="Q306"/>
  <c r="N306"/>
  <c r="E149"/>
  <c r="G149" s="1"/>
  <c r="G150"/>
  <c r="G33"/>
  <c r="F306"/>
  <c r="P14"/>
  <c r="O306"/>
  <c r="P306" s="1"/>
  <c r="S196"/>
  <c r="S306" s="1"/>
  <c r="U199"/>
  <c r="K306"/>
  <c r="U34"/>
  <c r="M306" l="1"/>
  <c r="T196"/>
  <c r="T306" s="1"/>
  <c r="U306" s="1"/>
  <c r="U310" s="1"/>
  <c r="H17"/>
  <c r="J18"/>
  <c r="E306"/>
  <c r="G306" s="1"/>
  <c r="U196" l="1"/>
  <c r="J17"/>
  <c r="H306"/>
  <c r="J306" s="1"/>
</calcChain>
</file>

<file path=xl/sharedStrings.xml><?xml version="1.0" encoding="utf-8"?>
<sst xmlns="http://schemas.openxmlformats.org/spreadsheetml/2006/main" count="485" uniqueCount="219">
  <si>
    <t>.010</t>
  </si>
  <si>
    <t>.01005</t>
  </si>
  <si>
    <t>.020</t>
  </si>
  <si>
    <t>ROLNICTWO I ŁOWIECTWO</t>
  </si>
  <si>
    <t>LEŚNICTWO</t>
  </si>
  <si>
    <t>GOSPODARKA MIESZKANIOWA</t>
  </si>
  <si>
    <t>Gospodarka gruntami i nieruchomościami</t>
  </si>
  <si>
    <t>DZIAŁALNOŚĆ USŁUGOWA</t>
  </si>
  <si>
    <t>Prace geodezyjne i kartograficzne</t>
  </si>
  <si>
    <t>Nadzór budowlany</t>
  </si>
  <si>
    <t>ADMINISTRACJA PUBLICZNA</t>
  </si>
  <si>
    <t>Urzędy Wojewódzkie</t>
  </si>
  <si>
    <t>OCHRONA ZDROWIA</t>
  </si>
  <si>
    <t>OPIEKA SPOŁECZNA</t>
  </si>
  <si>
    <t>Placówki opiekuńczo - wychowawcze</t>
  </si>
  <si>
    <t>Domy Pomocy Społecznej</t>
  </si>
  <si>
    <t>Rodziny zastępcze</t>
  </si>
  <si>
    <t>RÓŻNE ROZLICZENIA</t>
  </si>
  <si>
    <t>OŚWIATA I WYCHOWANIE</t>
  </si>
  <si>
    <t>Licea ogólnokształcące</t>
  </si>
  <si>
    <t>EDUKACYJNA OPIEKA WYCHOWAWCZA</t>
  </si>
  <si>
    <t>Internaty i bursy szkolne</t>
  </si>
  <si>
    <t>Starostwo Powiatowe</t>
  </si>
  <si>
    <t>Wpływy z opłaty komunikacyjnej</t>
  </si>
  <si>
    <t>Pozostałe odsetki</t>
  </si>
  <si>
    <t>Podatek dochodowy od osób fizycznych</t>
  </si>
  <si>
    <t>Subwencje ogólne z budżetu państwa</t>
  </si>
  <si>
    <t>Wpływy z usług</t>
  </si>
  <si>
    <t>Różne rozliczenia finansowe</t>
  </si>
  <si>
    <t>Dz.</t>
  </si>
  <si>
    <t>Prace urządzeniowe na potrzeby rolnictwa</t>
  </si>
  <si>
    <t>WYSZCZEGÓLNIENIE DOCHODU BUDŻETOWEGO</t>
  </si>
  <si>
    <t>R.</t>
  </si>
  <si>
    <t>Część wyrównawcza sub. ogólnej dla powiatów</t>
  </si>
  <si>
    <t>P.</t>
  </si>
  <si>
    <t>Zesp. do spraw orzekania o stopniu niepełnosp.</t>
  </si>
  <si>
    <t>Szkoły artystyczne</t>
  </si>
  <si>
    <t xml:space="preserve">Dotacje celowe otrzymane  z budżetu państwa na realizację zadań własnych powiatu </t>
  </si>
  <si>
    <t>.02001</t>
  </si>
  <si>
    <t>Gospodarka leśna</t>
  </si>
  <si>
    <t>Szkoły zawodowe</t>
  </si>
  <si>
    <t xml:space="preserve">Wpływy z tytułu pomocy finansowej  udzielonej między jednostkami samorządu terytorialnego  na dofinansowanie  własnych zadań bieżących </t>
  </si>
  <si>
    <t xml:space="preserve">Środki na finansowanie własnych zadań bieżących gmin ( związków gmin ) , powiatów    ( związków powiatów ) , samorządów województw , pozyskane z innych źródeł </t>
  </si>
  <si>
    <t xml:space="preserve">Dotacje celowe otrzymane  z budżetu państwa na zadania bieżące  z zakresu administracji rządowej oraz inne zadania zlecone ustawami realizowane przez powiat </t>
  </si>
  <si>
    <t xml:space="preserve">Dochody z najmu i dzierżawy  składników majątkowych  Skarbu Państwa , jednostek samorządu terytorialnego lub innych jednostek zaliczanych do sektora finansów publicznych  oraz innych  umów o podobnym charakterze </t>
  </si>
  <si>
    <t>Składki  na  ubezpieczenia  zdrowotne  oraz  świadczenia dla osób nie objętych obowiązkiem ubez. społ.</t>
  </si>
  <si>
    <t>.0750</t>
  </si>
  <si>
    <t xml:space="preserve">POZOSTAŁE  ZADANIA  W  ZAKRESIE  POLITYKI  SPOŁECZNEJ </t>
  </si>
  <si>
    <t>.0920</t>
  </si>
  <si>
    <t>.0830</t>
  </si>
  <si>
    <t>.0010</t>
  </si>
  <si>
    <t>.0020</t>
  </si>
  <si>
    <t xml:space="preserve">Podatek dochodowy od osób prawnych </t>
  </si>
  <si>
    <t xml:space="preserve">Część równoważąca  subw. ogólnej dla powiatów </t>
  </si>
  <si>
    <t>.0420</t>
  </si>
  <si>
    <t>.0970</t>
  </si>
  <si>
    <t xml:space="preserve">Wpływy  z  różnych  dochodów </t>
  </si>
  <si>
    <t>Dochody  jednostek  samorządu  terytorialnego  związane   z  realizacją zadań  z  zakresu  administracji rządowej oraz innych zadań zleconych ustawami</t>
  </si>
  <si>
    <t xml:space="preserve">Dotacje celowe przekazane z budżetu państwa   na  zadania bieżące realizowane przez powiat  na podstawie porozumień  z organami administracji rządowej </t>
  </si>
  <si>
    <t xml:space="preserve">Powiatowe  Urzędy  Pracy  </t>
  </si>
  <si>
    <t xml:space="preserve">Pomoc materialna dla uczniów </t>
  </si>
  <si>
    <t>Dotacje celowe otrzymane od samorządu województwa na zadania bieżące realizowane na podstawie porozumień (umów) między j.s.t.</t>
  </si>
  <si>
    <t xml:space="preserve">Wpływy  z  opłat  za  zarząd ,użytkowanie i  użytkowanie  wieczyste  nieruchomości </t>
  </si>
  <si>
    <t xml:space="preserve">Powiatowe  Centrum  Pomocy  Rodzinie </t>
  </si>
  <si>
    <t xml:space="preserve">Część oświatowa subw. ogólnej dla jednostek   samorządu  terytorialnego </t>
  </si>
  <si>
    <t xml:space="preserve"> </t>
  </si>
  <si>
    <t>.01008</t>
  </si>
  <si>
    <t xml:space="preserve">Melioracje  wodne </t>
  </si>
  <si>
    <t>.0590</t>
  </si>
  <si>
    <t xml:space="preserve">Wpływy  z   usług </t>
  </si>
  <si>
    <t xml:space="preserve">Pozostałe  odsetki </t>
  </si>
  <si>
    <t xml:space="preserve">Szkolnictwo  wyższe </t>
  </si>
  <si>
    <t xml:space="preserve">Pomoc  materialna  dla  studentów </t>
  </si>
  <si>
    <t>Dotacje celowe  otrzymane  z powiatu  na  zadania  bieżące  realizowane  na  podstawie  porozumień (umów między  jednostkami  samorządu  terytorialnego .</t>
  </si>
  <si>
    <t>Opracowania geodezyjne i kartograficzne</t>
  </si>
  <si>
    <t xml:space="preserve">Wpływy  z  opłat  za  koncesje  i  licencje  </t>
  </si>
  <si>
    <t>.0690</t>
  </si>
  <si>
    <t xml:space="preserve">Wpływy z różnych  opłat </t>
  </si>
  <si>
    <t>TRANSPORT I ŁĄCZNOŚĆ</t>
  </si>
  <si>
    <t>Drogi publiczne powiatowe</t>
  </si>
  <si>
    <t xml:space="preserve">RAZEM PROGNOZOWANE  DOCHODY </t>
  </si>
  <si>
    <t xml:space="preserve">Pozostała  działalność </t>
  </si>
  <si>
    <t xml:space="preserve">Ośrodki  wsparcia </t>
  </si>
  <si>
    <t xml:space="preserve">BUDŻET   2007 </t>
  </si>
  <si>
    <t xml:space="preserve">DOCHODY OD OSÓB PRAWN. , OSÓB FIZYCZNYCH  I  INNYCH  JEDNOSTEK  NIE  POSIADAJĄCYCH  OSOBOWOŚCI  PRAWNEJ </t>
  </si>
  <si>
    <t>Udziały  powiatów w  podatkach  stanowiących dochody  budżetu państwa</t>
  </si>
  <si>
    <t>Środki  Funduszu  Pracy  otrzymane  przez  powiat   z  przeznaczeniem   na   finansowanie   wynagrodzenia   i  składek   na  ubezpieczenia  społeczne pracowników  powiatowego  urzędu  pracy .</t>
  </si>
  <si>
    <t>.0470</t>
  </si>
  <si>
    <t>.0490</t>
  </si>
  <si>
    <t xml:space="preserve">Uzupełnienie  subwencji ogólnej  dla  j.s.t </t>
  </si>
  <si>
    <t>Środki  na  inwestycje  rozpoczęte  przed  dniem  1  stycznia  1999  r.</t>
  </si>
  <si>
    <t>Dotacje otrzymane   z   funduszy  celowych na  finansowanie   lub   dofinansowanie    kosztów   realizacji   inwestycji   i  zakupów  inwestycyjnych j.s.f.p</t>
  </si>
  <si>
    <t xml:space="preserve">Dotacje celowe otrzymane  z budżetu państwa  na  inwestycje  i  zakupy  inwestycyjne    z zakresu administracji rządowej oraz inne zadania zlecone ustawami realizowane przez powiat </t>
  </si>
  <si>
    <t xml:space="preserve">Grzywny i inne kary pieniężne od  osób prawnych i innych  jednostek organizacyjnych </t>
  </si>
  <si>
    <t>Dotacje celowe otrzymane z samorządu województwa na inwestycje i zakupy inwestycyjne realizowane na podstawie porozumień (umów) między jednostkami samorządu terytorialnego  </t>
  </si>
  <si>
    <t>Dotacje celowe otrzymane z budżetu państwa na inwestycje i zakupy inwestycyjne realizowane przez powiat na podstawie porozumień z organami administracji rządowej  </t>
  </si>
  <si>
    <t xml:space="preserve">Kolonie  i  obozy   dla  młodzieży polonijnej   w  kraju </t>
  </si>
  <si>
    <t xml:space="preserve">Środki  na   finansowanie  własnych  inwestycji  gmin (  związków  gmin )  ,powiatów I związków  powiatów ) ,  samorządów  województw ,pozyskane  z innych  źródeł </t>
  </si>
  <si>
    <t xml:space="preserve">Dotacje celowe otrzymane    z budżetu państwa na realizacje  inwestycji  i  zakupów  inwestycyjnych  własnych powiatu </t>
  </si>
  <si>
    <t>.0580</t>
  </si>
  <si>
    <t>Dotacje celowe otrzymane z gminy na zadania bieżące realizowane na podstawie porozumień (umów) między jednostkami samorządu terytorialnego  </t>
  </si>
  <si>
    <t>Dotacje celowe otrzymane z gminy na inwestycje i zakupy inwestycyjne realizowane na podstawie porozumień (umów) między jednostkami samorządu terytorialnego  </t>
  </si>
  <si>
    <t xml:space="preserve">Poradnie psychologiczno -pedagogiczne, w  tym  poradnie  specjalistyczne </t>
  </si>
  <si>
    <t xml:space="preserve">Środki   na  uzupełnienie   dochodów </t>
  </si>
  <si>
    <t xml:space="preserve">Pozostała   działalność </t>
  </si>
  <si>
    <t>0750</t>
  </si>
  <si>
    <t>0830</t>
  </si>
  <si>
    <t>0920</t>
  </si>
  <si>
    <t>0970</t>
  </si>
  <si>
    <t>0450</t>
  </si>
  <si>
    <t>0870</t>
  </si>
  <si>
    <t>0910</t>
  </si>
  <si>
    <t>2360</t>
  </si>
  <si>
    <t>0690</t>
  </si>
  <si>
    <t>0</t>
  </si>
  <si>
    <t>142,47</t>
  </si>
  <si>
    <t>2073,65</t>
  </si>
  <si>
    <t>0680</t>
  </si>
  <si>
    <t>Wpływy z różnych dochodów</t>
  </si>
  <si>
    <t>Odsetki od nieterminowych wpłat z tytułu podatków i opłat</t>
  </si>
  <si>
    <t>Dochody jednostek samorządu terytorialnego związane z realizacją zadań z zakresu administracji rządowej oraz innych zadań zleconych ustawami</t>
  </si>
  <si>
    <t>Wpływy z różnych opłat</t>
  </si>
  <si>
    <t>Wpływy z opłaty administracyjnej za czynności urzędowe</t>
  </si>
  <si>
    <t>Wpływy ze sprzedaży składników majątkowych</t>
  </si>
  <si>
    <t>Wpływy od rodziców z tytułu odpłatności za utrzymanie dzieci (wychowanków) w placówkach opiekuńczo-wychowawczych</t>
  </si>
  <si>
    <t xml:space="preserve">Wpływy  ze  sprzedaży  składników  majątkowych </t>
  </si>
  <si>
    <t xml:space="preserve">%  </t>
  </si>
  <si>
    <t xml:space="preserve">% </t>
  </si>
  <si>
    <t xml:space="preserve">Szpitale  publiczne </t>
  </si>
  <si>
    <t>WYKONANIE   30.06.2009 R.</t>
  </si>
  <si>
    <t xml:space="preserve">BUDŻET  30.06. 2008 </t>
  </si>
  <si>
    <t xml:space="preserve">BUDŻET 31.12.  2008 </t>
  </si>
  <si>
    <t xml:space="preserve">BUDŻET  30.06 2009 </t>
  </si>
  <si>
    <t>.2380</t>
  </si>
  <si>
    <t>.0870</t>
  </si>
  <si>
    <t>2008</t>
  </si>
  <si>
    <t>2009</t>
  </si>
  <si>
    <t>2320</t>
  </si>
  <si>
    <t>.2008</t>
  </si>
  <si>
    <t>.2009</t>
  </si>
  <si>
    <t>6208</t>
  </si>
  <si>
    <t>6209</t>
  </si>
  <si>
    <t>Wpływy z tytułu pomocy finansowej udzielanej między jednostkami samorządu terytorialnego na dofinansowanie własnych zadań inwestycyjnych i zakupów inwestycyjnych  </t>
  </si>
  <si>
    <t>Dotacje rozwojowe</t>
  </si>
  <si>
    <t xml:space="preserve">Dotacje celowe otrzymane    z budżetu państwa na   inwestycje  i  zakupy  inwestycyjnych  własnych powiatu </t>
  </si>
  <si>
    <t xml:space="preserve">Dotacje celowe otrzymane    z budżetu państwa na   inwestycje i  zakupy  inwestycyjne    z  zakresu   administracji  rządowej   oraz  inne  zadania  zlecone   ustawami realizowane  przez  powiat </t>
  </si>
  <si>
    <t>Obrona Narodowa</t>
  </si>
  <si>
    <t>Pozostałe wydatki obronne</t>
  </si>
  <si>
    <t xml:space="preserve">Dotacje  rozwojowe oraz  środki  na  sfinansowanie  wspólnej  polityki  rolnej </t>
  </si>
  <si>
    <t>2310</t>
  </si>
  <si>
    <t>Dotacje celowe otrzymane  z  gminy na zadania bieżące realizowane na podstawie porozumień (umów) między j.s.t.</t>
  </si>
  <si>
    <t>Kultura i ochrona dziedzictwa narodowego</t>
  </si>
  <si>
    <t>Wpływy do budżetu części zysku gospodarstwa pomocniczego</t>
  </si>
  <si>
    <t>Środki na dofinansowanie własnych zadań bieżących gmin (związków gmin), powiatów (związków powiatów), samorządów województw, pozyskane z innych źródeł</t>
  </si>
  <si>
    <t>Biblioteki</t>
  </si>
  <si>
    <t>Pozostała działalność</t>
  </si>
  <si>
    <t>Dotacje otrzymane z funduszy celowych na realizację zadań bieżących jednostek sektora finansów publicznych</t>
  </si>
  <si>
    <t>.0910</t>
  </si>
  <si>
    <t>0,00</t>
  </si>
  <si>
    <t>Gimnazja specjalne</t>
  </si>
  <si>
    <t>Wpływy z ze sprzedaży składników majątkowych</t>
  </si>
  <si>
    <t>Wpływy  z  innych  lokalnych  opłat  pobieranych  przez  j.s.t. na  podstawie  odrębnych  ustaw</t>
  </si>
  <si>
    <t xml:space="preserve">PRZEWIDYWANE  WYKONANIE BUDŻETU  NA  31.12.2009 </t>
  </si>
  <si>
    <t>Wykonanie 30.06.2008</t>
  </si>
  <si>
    <t>Wykonanie 31.12.2007 R.</t>
  </si>
  <si>
    <t>Wykonanie 31.12.2008 R.</t>
  </si>
  <si>
    <t xml:space="preserve">Dotacje celowe otrzymane    z budżetu państwa na realizację  inwestycji  i  zakupów  inwestycyjnych  własnych powiatu </t>
  </si>
  <si>
    <t xml:space="preserve">Środki  na  inwestycje  na  drogach   publicznych  powiatowych  i  wojewódzkiej   oraz  na   drogach  powiatowych ,  wojewódzkich  i  krajowych   w  granicach   administracyjnych  miast  na  prawach  powiatu </t>
  </si>
  <si>
    <t xml:space="preserve">Wpływy z różnych  dochodów </t>
  </si>
  <si>
    <t>Pomoc dla repatriantów</t>
  </si>
  <si>
    <t>Dotacje celowe otrzymane z powiatu na zadania bieżące realizowane na podstawie porozumień (umów) między j.s.t.</t>
  </si>
  <si>
    <t>Wpływy z innych lokalnych opłat pobieranych przez jednostki samorządu terytorialnego na podstawie odrębnych ustaw  </t>
  </si>
  <si>
    <t>Wpływy z innych opłat stanowiących dochody jednostek samorządu terytorialnego na podstawie ustaw  </t>
  </si>
  <si>
    <t>8[</t>
  </si>
  <si>
    <t>Wpływy do budżetu części zysku gospodarstwa pomocniczego  </t>
  </si>
  <si>
    <t>Kwalifikacja  wojskowa</t>
  </si>
  <si>
    <t xml:space="preserve">ZWIĘKSZENIA </t>
  </si>
  <si>
    <t>ZMNIEJSZENIA</t>
  </si>
  <si>
    <t xml:space="preserve">PLAN  PO   ZMIANACH </t>
  </si>
  <si>
    <t>GOSPODARKA  KOMUNALNA I  OCHRONA ŚRODOWISKA</t>
  </si>
  <si>
    <t>Wpływy  i wydatki  związane  z  gromadzeniem  środków   z  opłat  i  kar   za  korzystanie  ze  środowiska</t>
  </si>
  <si>
    <t xml:space="preserve">Wpływy z  różnych dochodów </t>
  </si>
  <si>
    <t xml:space="preserve"> Wpływy   z różnych  opłat </t>
  </si>
  <si>
    <t>w  sprawie   budżetu   PT  na  2010  rok</t>
  </si>
  <si>
    <t>Zał  nr   1  do    Uchwały  Rady   Powiatu  Toruńskiego</t>
  </si>
  <si>
    <t>PLANY DOCHODÓW    BUDŻETOWYCH   2010</t>
  </si>
  <si>
    <t>Dotacje celowe w ramach programów finansowanych z udziałem środków europejskich oraz środków, o których mowa w art. 5 ust. 1 pkt 3 oraz ust. 3 pkt 5 i 6 ustawy, lub płatności w ramach budżetu środków europejskich</t>
  </si>
  <si>
    <t>2007</t>
  </si>
  <si>
    <t>w  tym  :</t>
  </si>
  <si>
    <t xml:space="preserve">DPS Browina </t>
  </si>
  <si>
    <t>"Czego Jaś się nie nauczy… - wzbogacenie oferty edukacyjnej szkół realizujących kształcenie ogólne z terenu powiatu toruńskiego w roku szkolnym 2009/2010"</t>
  </si>
  <si>
    <t>Lepsza szkoła, lepszy zawód - wzmocnienie oferty edeukacyjnej szkolnictwa zawodowego w powiecie toruńskim w roku szkolnym 2009/2010</t>
  </si>
  <si>
    <t>PCPR   w  Toruniu</t>
  </si>
  <si>
    <t>6207</t>
  </si>
  <si>
    <t>„ Przebudowa  i  dostosowanie   do  obowiązujących   standardów dla  Domu  Pomocy  Społecznej   budynku  Zespołu   nr   2   DPS   w  Browinie „  .</t>
  </si>
  <si>
    <t>realizuje   Starostwo Powiatowe</t>
  </si>
  <si>
    <t>Dotacje celowe w ramach programów finansowanych z udziałem środków europejskich oraz środków, o których mowa w art. 5 ust. 1 pkt 3 oraz ust. 3 pkt 5 i 6 ustawy, lub płatności w ramach budżetu środków europejskich </t>
  </si>
  <si>
    <t>w  tym   program  UE</t>
  </si>
  <si>
    <t>Szkoła innowacyjna i konkurencyjna - dostosowanie oferty szkolnictwa zawodowego do wymagań lokalnego rynku pracy"-  SP  Toruń</t>
  </si>
  <si>
    <t xml:space="preserve">PLAN   </t>
  </si>
  <si>
    <t>Dobre  doradztwo ……..</t>
  </si>
  <si>
    <t>Starostwo Powiatowe w Toruniu</t>
  </si>
  <si>
    <t>Nigdy  nie  jest  za  późno  na  naukę  …..</t>
  </si>
  <si>
    <t>Atrakcyjna  szkoła …..</t>
  </si>
  <si>
    <t>Wpływy z  usług</t>
  </si>
  <si>
    <t>\</t>
  </si>
  <si>
    <t>BEZPIECZEŃSTWO PUBLICZNE I OCHRONA PRZECIWPOŻAROWA</t>
  </si>
  <si>
    <t xml:space="preserve">Usuwanie  skutków  klęsk  żywiołowych </t>
  </si>
  <si>
    <t>Wszechstronny absolwent na rynku pracy</t>
  </si>
  <si>
    <t>Integrujmy się prze teatr</t>
  </si>
  <si>
    <t>DPS Browina</t>
  </si>
  <si>
    <t>Z Małgosią po naukę</t>
  </si>
  <si>
    <t>Dotacje celowe  otrzymane  z gminy  na  zadania  bieżące  realizowane  na  podstawie  porozumień (umów między  jednostkami  samorządu  terytorialnego .</t>
  </si>
  <si>
    <t>Z.SZ. CKU  GRONOWO</t>
  </si>
  <si>
    <t xml:space="preserve">Szkoła  przyszła  do  ciebie </t>
  </si>
  <si>
    <t>Urzędy naczelnych organów władzy państwowej, kontroli i ochrony prawa oraz sądownictwa </t>
  </si>
  <si>
    <t xml:space="preserve">Wybory do  rad  gmin, rad powiatów i sejmików województwa </t>
  </si>
  <si>
    <t>Dotacje otrzymane z państwowych funduszy celowych na realizację zadań bieżących jednostek sektora finansów publicznych </t>
  </si>
  <si>
    <t>wg  stanu  na  dzień 23.11.2010</t>
  </si>
</sst>
</file>

<file path=xl/styles.xml><?xml version="1.0" encoding="utf-8"?>
<styleSheet xmlns="http://schemas.openxmlformats.org/spreadsheetml/2006/main">
  <fonts count="25">
    <font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u/>
      <sz val="9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9"/>
      <name val="Arial CE"/>
      <charset val="238"/>
    </font>
    <font>
      <b/>
      <u/>
      <sz val="9"/>
      <name val="Arial CE"/>
      <charset val="238"/>
    </font>
    <font>
      <sz val="9"/>
      <name val="Arial CE"/>
      <charset val="238"/>
    </font>
    <font>
      <sz val="6"/>
      <name val="Arial CE"/>
      <family val="2"/>
      <charset val="238"/>
    </font>
    <font>
      <u/>
      <sz val="9"/>
      <name val="Arial CE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 CE"/>
      <charset val="238"/>
    </font>
    <font>
      <sz val="9"/>
      <color theme="0"/>
      <name val="Arial CE"/>
      <family val="2"/>
      <charset val="238"/>
    </font>
    <font>
      <sz val="9"/>
      <name val="Times New Roman"/>
      <family val="1"/>
      <charset val="238"/>
    </font>
    <font>
      <u/>
      <sz val="9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 applyAlignme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Border="1" applyAlignment="1">
      <alignment wrapText="1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/>
    <xf numFmtId="49" fontId="2" fillId="0" borderId="0" xfId="0" applyNumberFormat="1" applyFont="1"/>
    <xf numFmtId="9" fontId="12" fillId="0" borderId="0" xfId="0" applyNumberFormat="1" applyFont="1"/>
    <xf numFmtId="0" fontId="2" fillId="0" borderId="1" xfId="0" applyFont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2" fillId="0" borderId="0" xfId="0" applyFont="1" applyFill="1"/>
    <xf numFmtId="3" fontId="4" fillId="0" borderId="1" xfId="0" applyNumberFormat="1" applyFont="1" applyFill="1" applyBorder="1"/>
    <xf numFmtId="3" fontId="3" fillId="0" borderId="1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 applyAlignment="1">
      <alignment vertical="center" shrinkToFit="1"/>
    </xf>
    <xf numFmtId="3" fontId="3" fillId="0" borderId="1" xfId="0" applyNumberFormat="1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vertical="center" shrinkToFit="1"/>
    </xf>
    <xf numFmtId="3" fontId="9" fillId="0" borderId="1" xfId="0" applyNumberFormat="1" applyFont="1" applyFill="1" applyBorder="1"/>
    <xf numFmtId="3" fontId="11" fillId="0" borderId="1" xfId="0" applyNumberFormat="1" applyFont="1" applyFill="1" applyBorder="1"/>
    <xf numFmtId="3" fontId="1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vertical="center" shrinkToFit="1"/>
    </xf>
    <xf numFmtId="3" fontId="2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3" fontId="2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vertical="center" wrapText="1" shrinkToFit="1"/>
    </xf>
    <xf numFmtId="3" fontId="16" fillId="0" borderId="1" xfId="0" applyNumberFormat="1" applyFont="1" applyFill="1" applyBorder="1" applyAlignment="1">
      <alignment horizontal="right" vertical="center" shrinkToFit="1"/>
    </xf>
    <xf numFmtId="3" fontId="16" fillId="0" borderId="1" xfId="0" applyNumberFormat="1" applyFont="1" applyFill="1" applyBorder="1" applyAlignment="1">
      <alignment vertical="center" shrinkToFit="1"/>
    </xf>
    <xf numFmtId="3" fontId="16" fillId="5" borderId="1" xfId="0" applyNumberFormat="1" applyFont="1" applyFill="1" applyBorder="1" applyAlignment="1">
      <alignment vertical="center" shrinkToFit="1"/>
    </xf>
    <xf numFmtId="0" fontId="10" fillId="0" borderId="0" xfId="0" applyFont="1" applyFill="1"/>
    <xf numFmtId="0" fontId="17" fillId="0" borderId="1" xfId="0" applyFont="1" applyFill="1" applyBorder="1" applyAlignment="1">
      <alignment horizontal="center" vertical="center" shrinkToFit="1"/>
    </xf>
    <xf numFmtId="1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vertical="center" wrapText="1" shrinkToFit="1"/>
    </xf>
    <xf numFmtId="3" fontId="17" fillId="0" borderId="1" xfId="0" applyNumberFormat="1" applyFont="1" applyFill="1" applyBorder="1" applyAlignment="1">
      <alignment horizontal="right"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17" fillId="5" borderId="1" xfId="0" applyNumberFormat="1" applyFont="1" applyFill="1" applyBorder="1" applyAlignment="1">
      <alignment vertical="center" shrinkToFit="1"/>
    </xf>
    <xf numFmtId="0" fontId="9" fillId="0" borderId="0" xfId="0" applyFont="1" applyFill="1"/>
    <xf numFmtId="1" fontId="1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4" fillId="0" borderId="0" xfId="0" applyFont="1" applyFill="1" applyAlignment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14" fillId="0" borderId="0" xfId="0" applyFont="1" applyFill="1"/>
    <xf numFmtId="0" fontId="18" fillId="0" borderId="0" xfId="0" applyFont="1" applyFill="1"/>
    <xf numFmtId="0" fontId="11" fillId="0" borderId="0" xfId="0" applyFont="1" applyFill="1"/>
    <xf numFmtId="0" fontId="14" fillId="0" borderId="0" xfId="0" applyFont="1" applyFill="1" applyAlignment="1">
      <alignment horizontal="center" vertical="center" shrinkToFit="1"/>
    </xf>
    <xf numFmtId="1" fontId="16" fillId="0" borderId="0" xfId="0" applyNumberFormat="1" applyFont="1" applyFill="1" applyBorder="1" applyAlignment="1">
      <alignment horizontal="center" vertical="center" shrinkToFit="1"/>
    </xf>
    <xf numFmtId="1" fontId="14" fillId="0" borderId="0" xfId="0" applyNumberFormat="1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left" vertical="center"/>
    </xf>
    <xf numFmtId="0" fontId="17" fillId="0" borderId="0" xfId="0" applyFont="1" applyFill="1" applyAlignment="1">
      <alignment horizontal="left" wrapText="1"/>
    </xf>
    <xf numFmtId="3" fontId="10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right" vertical="center" shrinkToFit="1"/>
    </xf>
    <xf numFmtId="1" fontId="11" fillId="0" borderId="0" xfId="0" applyNumberFormat="1" applyFont="1" applyFill="1"/>
    <xf numFmtId="0" fontId="17" fillId="0" borderId="1" xfId="0" applyFont="1" applyFill="1" applyBorder="1"/>
    <xf numFmtId="1" fontId="19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vertical="center" wrapText="1" shrinkToFit="1"/>
    </xf>
    <xf numFmtId="3" fontId="19" fillId="0" borderId="1" xfId="0" applyNumberFormat="1" applyFont="1" applyFill="1" applyBorder="1" applyAlignment="1">
      <alignment horizontal="right" vertical="center" shrinkToFit="1"/>
    </xf>
    <xf numFmtId="3" fontId="19" fillId="0" borderId="1" xfId="0" applyNumberFormat="1" applyFont="1" applyFill="1" applyBorder="1" applyAlignment="1">
      <alignment vertical="center" shrinkToFit="1"/>
    </xf>
    <xf numFmtId="3" fontId="19" fillId="5" borderId="1" xfId="0" applyNumberFormat="1" applyFont="1" applyFill="1" applyBorder="1" applyAlignment="1">
      <alignment horizontal="right" vertical="center" shrinkToFit="1"/>
    </xf>
    <xf numFmtId="1" fontId="9" fillId="0" borderId="0" xfId="0" applyNumberFormat="1" applyFont="1" applyFill="1"/>
    <xf numFmtId="0" fontId="14" fillId="0" borderId="1" xfId="0" applyFont="1" applyFill="1" applyBorder="1"/>
    <xf numFmtId="1" fontId="20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shrinkToFit="1"/>
    </xf>
    <xf numFmtId="3" fontId="20" fillId="0" borderId="1" xfId="0" applyNumberFormat="1" applyFont="1" applyFill="1" applyBorder="1" applyAlignment="1">
      <alignment vertical="center" shrinkToFit="1"/>
    </xf>
    <xf numFmtId="3" fontId="20" fillId="5" borderId="1" xfId="0" applyNumberFormat="1" applyFont="1" applyFill="1" applyBorder="1" applyAlignment="1">
      <alignment horizontal="right" vertical="center" shrinkToFit="1"/>
    </xf>
    <xf numFmtId="3" fontId="21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22" fillId="0" borderId="0" xfId="0" applyNumberFormat="1" applyFont="1" applyFill="1"/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9" fontId="2" fillId="0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wrapText="1"/>
    </xf>
    <xf numFmtId="9" fontId="11" fillId="0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3" fontId="11" fillId="3" borderId="1" xfId="0" applyNumberFormat="1" applyFont="1" applyFill="1" applyBorder="1" applyAlignment="1">
      <alignment horizontal="center" wrapText="1"/>
    </xf>
    <xf numFmtId="3" fontId="4" fillId="0" borderId="1" xfId="0" applyNumberFormat="1" applyFont="1" applyBorder="1"/>
    <xf numFmtId="9" fontId="2" fillId="0" borderId="1" xfId="0" applyNumberFormat="1" applyFont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2" fillId="0" borderId="1" xfId="0" applyNumberFormat="1" applyFont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2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vertical="center" wrapText="1" shrinkToFit="1"/>
    </xf>
    <xf numFmtId="3" fontId="4" fillId="0" borderId="1" xfId="0" applyNumberFormat="1" applyFont="1" applyBorder="1" applyAlignment="1">
      <alignment vertical="center" shrinkToFit="1"/>
    </xf>
    <xf numFmtId="3" fontId="4" fillId="2" borderId="1" xfId="0" applyNumberFormat="1" applyFont="1" applyFill="1" applyBorder="1" applyAlignment="1">
      <alignment vertical="center" shrinkToFit="1"/>
    </xf>
    <xf numFmtId="3" fontId="4" fillId="3" borderId="1" xfId="0" applyNumberFormat="1" applyFont="1" applyFill="1" applyBorder="1" applyAlignment="1">
      <alignment vertical="center" shrinkToFit="1"/>
    </xf>
    <xf numFmtId="1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 shrinkToFit="1"/>
    </xf>
    <xf numFmtId="3" fontId="3" fillId="0" borderId="1" xfId="0" applyNumberFormat="1" applyFont="1" applyBorder="1" applyAlignment="1">
      <alignment vertical="center" shrinkToFit="1"/>
    </xf>
    <xf numFmtId="3" fontId="3" fillId="2" borderId="1" xfId="0" applyNumberFormat="1" applyFont="1" applyFill="1" applyBorder="1" applyAlignment="1">
      <alignment vertical="center" shrinkToFit="1"/>
    </xf>
    <xf numFmtId="3" fontId="3" fillId="3" borderId="1" xfId="0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 shrinkToFit="1"/>
    </xf>
    <xf numFmtId="3" fontId="2" fillId="0" borderId="1" xfId="0" applyNumberFormat="1" applyFont="1" applyBorder="1" applyAlignment="1">
      <alignment vertical="center" shrinkToFit="1"/>
    </xf>
    <xf numFmtId="3" fontId="2" fillId="2" borderId="1" xfId="0" applyNumberFormat="1" applyFont="1" applyFill="1" applyBorder="1" applyAlignment="1">
      <alignment vertical="center" shrinkToFit="1"/>
    </xf>
    <xf numFmtId="3" fontId="2" fillId="3" borderId="1" xfId="0" applyNumberFormat="1" applyFont="1" applyFill="1" applyBorder="1" applyAlignment="1">
      <alignment vertical="center" shrinkToFit="1"/>
    </xf>
    <xf numFmtId="1" fontId="11" fillId="0" borderId="1" xfId="0" applyNumberFormat="1" applyFont="1" applyBorder="1" applyAlignment="1">
      <alignment vertical="center" wrapText="1" shrinkToFit="1"/>
    </xf>
    <xf numFmtId="1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9" fontId="10" fillId="0" borderId="1" xfId="0" applyNumberFormat="1" applyFont="1" applyBorder="1"/>
    <xf numFmtId="3" fontId="10" fillId="2" borderId="1" xfId="0" applyNumberFormat="1" applyFont="1" applyFill="1" applyBorder="1"/>
    <xf numFmtId="3" fontId="10" fillId="3" borderId="1" xfId="0" applyNumberFormat="1" applyFont="1" applyFill="1" applyBorder="1"/>
    <xf numFmtId="3" fontId="9" fillId="0" borderId="1" xfId="0" applyNumberFormat="1" applyFont="1" applyBorder="1"/>
    <xf numFmtId="9" fontId="9" fillId="0" borderId="1" xfId="0" applyNumberFormat="1" applyFont="1" applyBorder="1"/>
    <xf numFmtId="3" fontId="9" fillId="2" borderId="1" xfId="0" applyNumberFormat="1" applyFont="1" applyFill="1" applyBorder="1"/>
    <xf numFmtId="3" fontId="9" fillId="3" borderId="1" xfId="0" applyNumberFormat="1" applyFont="1" applyFill="1" applyBorder="1"/>
    <xf numFmtId="9" fontId="3" fillId="0" borderId="1" xfId="0" applyNumberFormat="1" applyFont="1" applyBorder="1"/>
    <xf numFmtId="10" fontId="16" fillId="0" borderId="1" xfId="0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4" fillId="0" borderId="1" xfId="0" applyFont="1" applyBorder="1"/>
    <xf numFmtId="0" fontId="13" fillId="0" borderId="1" xfId="0" applyFont="1" applyBorder="1" applyAlignment="1">
      <alignment wrapText="1"/>
    </xf>
    <xf numFmtId="3" fontId="24" fillId="0" borderId="1" xfId="0" applyNumberFormat="1" applyFont="1" applyBorder="1"/>
    <xf numFmtId="3" fontId="24" fillId="2" borderId="1" xfId="0" applyNumberFormat="1" applyFont="1" applyFill="1" applyBorder="1"/>
    <xf numFmtId="3" fontId="24" fillId="3" borderId="1" xfId="0" applyNumberFormat="1" applyFont="1" applyFill="1" applyBorder="1"/>
    <xf numFmtId="9" fontId="11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vertical="center" wrapText="1" shrinkToFit="1"/>
    </xf>
    <xf numFmtId="1" fontId="3" fillId="0" borderId="1" xfId="0" applyNumberFormat="1" applyFont="1" applyBorder="1" applyAlignment="1">
      <alignment vertical="center" wrapText="1" shrinkToFit="1"/>
    </xf>
    <xf numFmtId="0" fontId="11" fillId="0" borderId="1" xfId="0" applyFont="1" applyBorder="1"/>
    <xf numFmtId="0" fontId="4" fillId="0" borderId="1" xfId="0" applyFont="1" applyBorder="1" applyAlignment="1">
      <alignment horizontal="right"/>
    </xf>
    <xf numFmtId="49" fontId="9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Kopia%20za&#322;%20nr2-23.11.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udżet 2010"/>
      <sheetName val="etaty  2010"/>
      <sheetName val="Arkusz3"/>
    </sheetNames>
    <sheetDataSet>
      <sheetData sheetId="0">
        <row r="1830">
          <cell r="W1830">
            <v>72247420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K316"/>
  <sheetViews>
    <sheetView tabSelected="1" workbookViewId="0">
      <selection activeCell="R6" sqref="R6"/>
    </sheetView>
  </sheetViews>
  <sheetFormatPr defaultRowHeight="15"/>
  <cols>
    <col min="1" max="1" width="6.28515625" style="1" customWidth="1"/>
    <col min="2" max="2" width="7.28515625" style="52" customWidth="1"/>
    <col min="3" max="3" width="6.42578125" style="36" customWidth="1"/>
    <col min="4" max="4" width="24.28515625" style="7" customWidth="1"/>
    <col min="5" max="5" width="8.140625" style="18" hidden="1" customWidth="1"/>
    <col min="6" max="6" width="6.7109375" style="19" hidden="1" customWidth="1"/>
    <col min="7" max="7" width="4.42578125" style="16" hidden="1" customWidth="1"/>
    <col min="8" max="8" width="8.140625" style="18" hidden="1" customWidth="1"/>
    <col min="9" max="9" width="7.5703125" style="19" hidden="1" customWidth="1"/>
    <col min="10" max="10" width="4" style="16" hidden="1" customWidth="1"/>
    <col min="11" max="11" width="8.5703125" style="18" hidden="1" customWidth="1"/>
    <col min="12" max="12" width="6.7109375" style="19" hidden="1" customWidth="1"/>
    <col min="13" max="13" width="4" style="16" hidden="1" customWidth="1"/>
    <col min="14" max="14" width="11.28515625" style="20" hidden="1" customWidth="1"/>
    <col min="15" max="15" width="11.140625" style="34" hidden="1" customWidth="1"/>
    <col min="16" max="16" width="5.7109375" style="16" hidden="1" customWidth="1"/>
    <col min="17" max="17" width="11.28515625" style="20" hidden="1" customWidth="1"/>
    <col min="18" max="18" width="10.5703125" style="20" customWidth="1"/>
    <col min="19" max="19" width="13.5703125" style="20" customWidth="1"/>
    <col min="20" max="20" width="14.42578125" style="20" customWidth="1"/>
    <col min="21" max="21" width="10.5703125" style="20" customWidth="1"/>
    <col min="22" max="16384" width="9.140625" style="1"/>
  </cols>
  <sheetData>
    <row r="1" spans="1:193" s="74" customFormat="1" ht="12">
      <c r="A1" s="70" t="s">
        <v>184</v>
      </c>
      <c r="B1" s="71"/>
      <c r="C1" s="70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3"/>
      <c r="R1" s="71"/>
      <c r="S1" s="71"/>
      <c r="T1" s="71"/>
      <c r="U1" s="71"/>
    </row>
    <row r="2" spans="1:193" s="74" customFormat="1" ht="12">
      <c r="A2" s="70" t="s">
        <v>183</v>
      </c>
      <c r="B2" s="71"/>
      <c r="C2" s="70"/>
      <c r="D2" s="7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3"/>
      <c r="R2" s="71"/>
      <c r="S2" s="71"/>
      <c r="T2" s="71"/>
      <c r="U2" s="71"/>
    </row>
    <row r="3" spans="1:193" s="80" customFormat="1" ht="24">
      <c r="A3" s="70"/>
      <c r="B3" s="75"/>
      <c r="C3" s="76"/>
      <c r="D3" s="85" t="s">
        <v>218</v>
      </c>
      <c r="E3" s="77"/>
      <c r="F3" s="77"/>
      <c r="G3" s="78"/>
      <c r="H3" s="78"/>
      <c r="I3" s="78"/>
      <c r="J3" s="78"/>
      <c r="K3" s="78"/>
      <c r="L3" s="78"/>
      <c r="M3" s="78"/>
      <c r="N3" s="78"/>
      <c r="O3" s="78"/>
      <c r="P3" s="78"/>
      <c r="Q3" s="79"/>
      <c r="R3" s="78"/>
      <c r="S3" s="78"/>
      <c r="T3" s="78"/>
      <c r="U3" s="78"/>
    </row>
    <row r="4" spans="1:193" s="80" customFormat="1" ht="12">
      <c r="A4" s="81"/>
      <c r="B4" s="82"/>
      <c r="C4" s="83"/>
      <c r="D4" s="84" t="s">
        <v>185</v>
      </c>
      <c r="E4" s="77"/>
      <c r="F4" s="77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78"/>
      <c r="S4" s="78"/>
      <c r="T4" s="78"/>
      <c r="U4" s="78"/>
    </row>
    <row r="5" spans="1:193" s="4" customFormat="1">
      <c r="A5" s="3"/>
      <c r="B5" s="38"/>
      <c r="C5" s="37"/>
      <c r="D5" s="8"/>
      <c r="E5" s="205">
        <v>2007</v>
      </c>
      <c r="F5" s="206"/>
      <c r="G5" s="207"/>
      <c r="H5" s="208">
        <v>2008</v>
      </c>
      <c r="I5" s="209"/>
      <c r="J5" s="209"/>
      <c r="K5" s="209"/>
      <c r="L5" s="209"/>
      <c r="M5" s="209"/>
      <c r="N5" s="111"/>
      <c r="O5" s="111"/>
      <c r="P5" s="111"/>
      <c r="Q5" s="111"/>
      <c r="R5" s="11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</row>
    <row r="6" spans="1:193" s="2" customFormat="1" ht="33" customHeight="1">
      <c r="A6" s="39" t="s">
        <v>29</v>
      </c>
      <c r="B6" s="40" t="s">
        <v>32</v>
      </c>
      <c r="C6" s="39" t="s">
        <v>34</v>
      </c>
      <c r="D6" s="40" t="s">
        <v>31</v>
      </c>
      <c r="E6" s="113" t="s">
        <v>83</v>
      </c>
      <c r="F6" s="114" t="s">
        <v>164</v>
      </c>
      <c r="G6" s="115" t="s">
        <v>126</v>
      </c>
      <c r="H6" s="116" t="s">
        <v>130</v>
      </c>
      <c r="I6" s="117" t="s">
        <v>163</v>
      </c>
      <c r="J6" s="115" t="s">
        <v>127</v>
      </c>
      <c r="K6" s="118" t="s">
        <v>131</v>
      </c>
      <c r="L6" s="119" t="s">
        <v>165</v>
      </c>
      <c r="M6" s="115" t="s">
        <v>127</v>
      </c>
      <c r="N6" s="113" t="s">
        <v>132</v>
      </c>
      <c r="O6" s="114" t="s">
        <v>129</v>
      </c>
      <c r="P6" s="115" t="s">
        <v>127</v>
      </c>
      <c r="Q6" s="113" t="s">
        <v>162</v>
      </c>
      <c r="R6" s="113" t="s">
        <v>199</v>
      </c>
      <c r="S6" s="113" t="s">
        <v>176</v>
      </c>
      <c r="T6" s="113" t="s">
        <v>177</v>
      </c>
      <c r="U6" s="113" t="s">
        <v>178</v>
      </c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</row>
    <row r="7" spans="1:193" s="2" customFormat="1" ht="12">
      <c r="A7" s="120">
        <v>1</v>
      </c>
      <c r="B7" s="121">
        <v>2</v>
      </c>
      <c r="C7" s="120">
        <v>3</v>
      </c>
      <c r="D7" s="121">
        <v>4</v>
      </c>
      <c r="E7" s="121"/>
      <c r="F7" s="122"/>
      <c r="G7" s="123"/>
      <c r="H7" s="124"/>
      <c r="I7" s="125"/>
      <c r="J7" s="123"/>
      <c r="K7" s="126"/>
      <c r="L7" s="127"/>
      <c r="M7" s="123"/>
      <c r="N7" s="121"/>
      <c r="O7" s="122"/>
      <c r="P7" s="123"/>
      <c r="Q7" s="121"/>
      <c r="R7" s="121">
        <v>5</v>
      </c>
      <c r="S7" s="121">
        <v>6</v>
      </c>
      <c r="T7" s="121">
        <v>7</v>
      </c>
      <c r="U7" s="121">
        <v>8</v>
      </c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</row>
    <row r="8" spans="1:193" s="5" customFormat="1" ht="12">
      <c r="A8" s="41" t="s">
        <v>0</v>
      </c>
      <c r="B8" s="42"/>
      <c r="C8" s="41"/>
      <c r="D8" s="42" t="s">
        <v>3</v>
      </c>
      <c r="E8" s="128">
        <f>E9+E12</f>
        <v>40500</v>
      </c>
      <c r="F8" s="128">
        <f>F9+F12</f>
        <v>40666</v>
      </c>
      <c r="G8" s="129">
        <f>F8/E8</f>
        <v>1</v>
      </c>
      <c r="H8" s="130">
        <f>H9+H12</f>
        <v>45000</v>
      </c>
      <c r="I8" s="130">
        <f>I9+I12</f>
        <v>495</v>
      </c>
      <c r="J8" s="129">
        <f>I8/H8</f>
        <v>0.01</v>
      </c>
      <c r="K8" s="131">
        <f>K9+K12</f>
        <v>45000</v>
      </c>
      <c r="L8" s="131">
        <f>L9+L12</f>
        <v>45601</v>
      </c>
      <c r="M8" s="129">
        <f>L8/K8</f>
        <v>1.01</v>
      </c>
      <c r="N8" s="21">
        <f>N9+N12</f>
        <v>30850</v>
      </c>
      <c r="O8" s="21">
        <f>O9+O12</f>
        <v>3469</v>
      </c>
      <c r="P8" s="129">
        <f>O8/N8</f>
        <v>0.11</v>
      </c>
      <c r="Q8" s="21">
        <f>Q9+Q12</f>
        <v>30850</v>
      </c>
      <c r="R8" s="21">
        <v>25850</v>
      </c>
      <c r="S8" s="21">
        <f>S9+S12</f>
        <v>0</v>
      </c>
      <c r="T8" s="21">
        <f>T9+T12</f>
        <v>0</v>
      </c>
      <c r="U8" s="21">
        <f>R8+S8-T8</f>
        <v>25850</v>
      </c>
    </row>
    <row r="9" spans="1:193" s="2" customFormat="1" ht="24">
      <c r="A9" s="43"/>
      <c r="B9" s="44" t="s">
        <v>1</v>
      </c>
      <c r="C9" s="43"/>
      <c r="D9" s="44" t="s">
        <v>30</v>
      </c>
      <c r="E9" s="132">
        <f>SUM(E10:E10)</f>
        <v>40000</v>
      </c>
      <c r="F9" s="132">
        <f>SUM(F10:F10)</f>
        <v>40000</v>
      </c>
      <c r="G9" s="129">
        <f t="shared" ref="G9:G99" si="0">F9/E9</f>
        <v>1</v>
      </c>
      <c r="H9" s="133">
        <f>SUM(H10:H10)</f>
        <v>45000</v>
      </c>
      <c r="I9" s="133">
        <f>SUM(I10:I10)</f>
        <v>0</v>
      </c>
      <c r="J9" s="129">
        <f>I9/H9</f>
        <v>0</v>
      </c>
      <c r="K9" s="134">
        <f>SUM(K10:K10)</f>
        <v>45000</v>
      </c>
      <c r="L9" s="134">
        <f>SUM(L10:L10)</f>
        <v>45000</v>
      </c>
      <c r="M9" s="129">
        <f>L9/K9</f>
        <v>1</v>
      </c>
      <c r="N9" s="22">
        <f>SUM(N10:N10)</f>
        <v>30000</v>
      </c>
      <c r="O9" s="22">
        <f>SUM(O10:O10)</f>
        <v>3000</v>
      </c>
      <c r="P9" s="129">
        <f>O9/N9</f>
        <v>0.1</v>
      </c>
      <c r="Q9" s="22">
        <f>SUM(Q10:Q10)</f>
        <v>30000</v>
      </c>
      <c r="R9" s="22">
        <v>25000</v>
      </c>
      <c r="S9" s="22">
        <f>SUM(S10:S10)</f>
        <v>0</v>
      </c>
      <c r="T9" s="22">
        <f>SUM(T10:T10)</f>
        <v>0</v>
      </c>
      <c r="U9" s="21">
        <f t="shared" ref="U9:U81" si="1">R9+S9-T9</f>
        <v>25000</v>
      </c>
    </row>
    <row r="10" spans="1:193" ht="84">
      <c r="A10" s="45"/>
      <c r="B10" s="17"/>
      <c r="C10" s="45">
        <v>2110</v>
      </c>
      <c r="D10" s="17" t="s">
        <v>43</v>
      </c>
      <c r="E10" s="135">
        <v>40000</v>
      </c>
      <c r="F10" s="135">
        <v>40000</v>
      </c>
      <c r="G10" s="129">
        <f t="shared" si="0"/>
        <v>1</v>
      </c>
      <c r="H10" s="136">
        <v>45000</v>
      </c>
      <c r="I10" s="136">
        <v>0</v>
      </c>
      <c r="J10" s="129">
        <f>I10/H10</f>
        <v>0</v>
      </c>
      <c r="K10" s="137">
        <v>45000</v>
      </c>
      <c r="L10" s="137">
        <v>45000</v>
      </c>
      <c r="M10" s="129">
        <f>L10/K10</f>
        <v>1</v>
      </c>
      <c r="N10" s="23">
        <v>30000</v>
      </c>
      <c r="O10" s="23">
        <v>3000</v>
      </c>
      <c r="P10" s="129">
        <f>O10/N10</f>
        <v>0.1</v>
      </c>
      <c r="Q10" s="23">
        <v>30000</v>
      </c>
      <c r="R10" s="23">
        <v>25000</v>
      </c>
      <c r="S10" s="23"/>
      <c r="T10" s="23"/>
      <c r="U10" s="21">
        <f t="shared" si="1"/>
        <v>25000</v>
      </c>
    </row>
    <row r="11" spans="1:193" ht="12">
      <c r="A11" s="45"/>
      <c r="B11" s="17"/>
      <c r="C11" s="45"/>
      <c r="D11" s="17"/>
      <c r="E11" s="135"/>
      <c r="F11" s="135"/>
      <c r="G11" s="129"/>
      <c r="H11" s="136"/>
      <c r="I11" s="136"/>
      <c r="J11" s="129"/>
      <c r="K11" s="137"/>
      <c r="L11" s="137"/>
      <c r="M11" s="129"/>
      <c r="N11" s="23"/>
      <c r="O11" s="23"/>
      <c r="P11" s="129"/>
      <c r="Q11" s="23"/>
      <c r="R11" s="23">
        <v>0</v>
      </c>
      <c r="S11" s="23"/>
      <c r="T11" s="23"/>
      <c r="U11" s="21">
        <f t="shared" si="1"/>
        <v>0</v>
      </c>
    </row>
    <row r="12" spans="1:193" s="2" customFormat="1" ht="12">
      <c r="A12" s="43"/>
      <c r="B12" s="44" t="s">
        <v>66</v>
      </c>
      <c r="C12" s="43"/>
      <c r="D12" s="44" t="s">
        <v>67</v>
      </c>
      <c r="E12" s="132">
        <f>SUM(E13:E13)</f>
        <v>500</v>
      </c>
      <c r="F12" s="132">
        <f>SUM(F13:F13)</f>
        <v>666</v>
      </c>
      <c r="G12" s="129">
        <f t="shared" si="0"/>
        <v>1.33</v>
      </c>
      <c r="H12" s="133">
        <f>SUM(H13:H13)</f>
        <v>0</v>
      </c>
      <c r="I12" s="133">
        <f>SUM(I13:I13)</f>
        <v>495</v>
      </c>
      <c r="J12" s="129"/>
      <c r="K12" s="134">
        <f>SUM(K13:K13)</f>
        <v>0</v>
      </c>
      <c r="L12" s="134">
        <f>SUM(L13:L13)</f>
        <v>601</v>
      </c>
      <c r="M12" s="129"/>
      <c r="N12" s="22">
        <f>SUM(N13:N13)</f>
        <v>850</v>
      </c>
      <c r="O12" s="22">
        <f>SUM(O13:O13)</f>
        <v>469</v>
      </c>
      <c r="P12" s="129">
        <f t="shared" ref="P12:P18" si="2">O12/N12</f>
        <v>0.55000000000000004</v>
      </c>
      <c r="Q12" s="22">
        <f>SUM(Q13:Q13)</f>
        <v>850</v>
      </c>
      <c r="R12" s="22">
        <v>850</v>
      </c>
      <c r="S12" s="22">
        <f>SUM(S13:S13)</f>
        <v>0</v>
      </c>
      <c r="T12" s="22">
        <f>SUM(T13:T13)</f>
        <v>0</v>
      </c>
      <c r="U12" s="21">
        <f t="shared" si="1"/>
        <v>850</v>
      </c>
    </row>
    <row r="13" spans="1:193" ht="72">
      <c r="A13" s="45"/>
      <c r="B13" s="17"/>
      <c r="C13" s="45">
        <v>2360</v>
      </c>
      <c r="D13" s="17" t="s">
        <v>57</v>
      </c>
      <c r="E13" s="135">
        <v>500</v>
      </c>
      <c r="F13" s="135">
        <v>666</v>
      </c>
      <c r="G13" s="129">
        <f t="shared" si="0"/>
        <v>1.33</v>
      </c>
      <c r="H13" s="136">
        <v>0</v>
      </c>
      <c r="I13" s="136">
        <v>495</v>
      </c>
      <c r="J13" s="129"/>
      <c r="K13" s="137">
        <v>0</v>
      </c>
      <c r="L13" s="137">
        <v>601</v>
      </c>
      <c r="M13" s="129"/>
      <c r="N13" s="23">
        <v>850</v>
      </c>
      <c r="O13" s="23">
        <v>469</v>
      </c>
      <c r="P13" s="129">
        <f t="shared" si="2"/>
        <v>0.55000000000000004</v>
      </c>
      <c r="Q13" s="23">
        <v>850</v>
      </c>
      <c r="R13" s="23">
        <v>850</v>
      </c>
      <c r="S13" s="23"/>
      <c r="T13" s="23"/>
      <c r="U13" s="21">
        <f t="shared" si="1"/>
        <v>850</v>
      </c>
    </row>
    <row r="14" spans="1:193" s="5" customFormat="1" ht="12">
      <c r="A14" s="41" t="s">
        <v>2</v>
      </c>
      <c r="B14" s="42"/>
      <c r="C14" s="41"/>
      <c r="D14" s="42" t="s">
        <v>4</v>
      </c>
      <c r="E14" s="128">
        <f>E15</f>
        <v>266996</v>
      </c>
      <c r="F14" s="128">
        <f>F15</f>
        <v>263519</v>
      </c>
      <c r="G14" s="129">
        <f t="shared" si="0"/>
        <v>0.99</v>
      </c>
      <c r="H14" s="130">
        <f>H15</f>
        <v>265000</v>
      </c>
      <c r="I14" s="130">
        <f>I15</f>
        <v>130071</v>
      </c>
      <c r="J14" s="129">
        <f>I14/H14</f>
        <v>0.49</v>
      </c>
      <c r="K14" s="131">
        <f>K15</f>
        <v>265000</v>
      </c>
      <c r="L14" s="131">
        <f>L15</f>
        <v>262759</v>
      </c>
      <c r="M14" s="129">
        <f>L14/K14</f>
        <v>0.99</v>
      </c>
      <c r="N14" s="21">
        <f>N15</f>
        <v>276000</v>
      </c>
      <c r="O14" s="21">
        <f>O15</f>
        <v>136898</v>
      </c>
      <c r="P14" s="129">
        <f t="shared" si="2"/>
        <v>0.5</v>
      </c>
      <c r="Q14" s="21">
        <f>Q15</f>
        <v>276000</v>
      </c>
      <c r="R14" s="21">
        <v>285000</v>
      </c>
      <c r="S14" s="21">
        <f>S15</f>
        <v>0</v>
      </c>
      <c r="T14" s="21">
        <f>T15</f>
        <v>0</v>
      </c>
      <c r="U14" s="21">
        <f t="shared" si="1"/>
        <v>285000</v>
      </c>
    </row>
    <row r="15" spans="1:193" s="5" customFormat="1" ht="12">
      <c r="A15" s="41"/>
      <c r="B15" s="44" t="s">
        <v>38</v>
      </c>
      <c r="C15" s="43"/>
      <c r="D15" s="44" t="s">
        <v>39</v>
      </c>
      <c r="E15" s="132">
        <f>SUM(E16:E16)</f>
        <v>266996</v>
      </c>
      <c r="F15" s="132">
        <f>SUM(F16:F16)</f>
        <v>263519</v>
      </c>
      <c r="G15" s="129">
        <f t="shared" si="0"/>
        <v>0.99</v>
      </c>
      <c r="H15" s="133">
        <f>SUM(H16:H16)</f>
        <v>265000</v>
      </c>
      <c r="I15" s="133">
        <f>SUM(I16:I16)</f>
        <v>130071</v>
      </c>
      <c r="J15" s="129">
        <f>I15/H15</f>
        <v>0.49</v>
      </c>
      <c r="K15" s="134">
        <f>SUM(K16:K16)</f>
        <v>265000</v>
      </c>
      <c r="L15" s="134">
        <f>SUM(L16:L16)</f>
        <v>262759</v>
      </c>
      <c r="M15" s="129">
        <f>L15/K15</f>
        <v>0.99</v>
      </c>
      <c r="N15" s="22">
        <f>SUM(N16:N16)</f>
        <v>276000</v>
      </c>
      <c r="O15" s="22">
        <f>SUM(O16:O16)</f>
        <v>136898</v>
      </c>
      <c r="P15" s="129">
        <f t="shared" si="2"/>
        <v>0.5</v>
      </c>
      <c r="Q15" s="22">
        <f>SUM(Q16:Q16)</f>
        <v>276000</v>
      </c>
      <c r="R15" s="22">
        <v>285000</v>
      </c>
      <c r="S15" s="22">
        <f>SUM(S16:S16)</f>
        <v>0</v>
      </c>
      <c r="T15" s="22">
        <f>SUM(T16:T16)</f>
        <v>0</v>
      </c>
      <c r="U15" s="21">
        <f t="shared" si="1"/>
        <v>285000</v>
      </c>
    </row>
    <row r="16" spans="1:193" ht="84">
      <c r="A16" s="45"/>
      <c r="B16" s="17"/>
      <c r="C16" s="138">
        <v>2700</v>
      </c>
      <c r="D16" s="17" t="s">
        <v>42</v>
      </c>
      <c r="E16" s="135">
        <v>266996</v>
      </c>
      <c r="F16" s="135">
        <v>263519</v>
      </c>
      <c r="G16" s="129">
        <f t="shared" si="0"/>
        <v>0.99</v>
      </c>
      <c r="H16" s="136">
        <v>265000</v>
      </c>
      <c r="I16" s="136">
        <v>130071</v>
      </c>
      <c r="J16" s="129">
        <f>I16/H16</f>
        <v>0.49</v>
      </c>
      <c r="K16" s="137">
        <v>265000</v>
      </c>
      <c r="L16" s="137">
        <v>262759</v>
      </c>
      <c r="M16" s="129">
        <f>L16/K16</f>
        <v>0.99</v>
      </c>
      <c r="N16" s="23">
        <v>276000</v>
      </c>
      <c r="O16" s="23">
        <v>136898</v>
      </c>
      <c r="P16" s="129">
        <f t="shared" si="2"/>
        <v>0.5</v>
      </c>
      <c r="Q16" s="23">
        <v>276000</v>
      </c>
      <c r="R16" s="23">
        <v>285000</v>
      </c>
      <c r="S16" s="23"/>
      <c r="T16" s="23"/>
      <c r="U16" s="21">
        <f t="shared" si="1"/>
        <v>285000</v>
      </c>
    </row>
    <row r="17" spans="1:21" s="9" customFormat="1" ht="12.75">
      <c r="A17" s="46">
        <v>600</v>
      </c>
      <c r="B17" s="46"/>
      <c r="C17" s="139"/>
      <c r="D17" s="140" t="s">
        <v>78</v>
      </c>
      <c r="E17" s="141">
        <f>SUM(E18)</f>
        <v>350146</v>
      </c>
      <c r="F17" s="141">
        <f>SUM(F18)</f>
        <v>354616</v>
      </c>
      <c r="G17" s="129">
        <f t="shared" si="0"/>
        <v>1.01</v>
      </c>
      <c r="H17" s="142">
        <f>SUM(H18)</f>
        <v>890418</v>
      </c>
      <c r="I17" s="142">
        <f>SUM(I18)</f>
        <v>3211</v>
      </c>
      <c r="J17" s="129">
        <f>I17/H17</f>
        <v>0</v>
      </c>
      <c r="K17" s="143">
        <f>SUM(K18)</f>
        <v>425000</v>
      </c>
      <c r="L17" s="143">
        <f>SUM(L18)</f>
        <v>432803</v>
      </c>
      <c r="M17" s="129">
        <f>L17/K17</f>
        <v>1.02</v>
      </c>
      <c r="N17" s="24">
        <f>SUM(N18)</f>
        <v>8073000</v>
      </c>
      <c r="O17" s="24">
        <f>SUM(O18)</f>
        <v>3049</v>
      </c>
      <c r="P17" s="129">
        <f t="shared" si="2"/>
        <v>0</v>
      </c>
      <c r="Q17" s="24">
        <f>SUM(Q18)</f>
        <v>8077300</v>
      </c>
      <c r="R17" s="24">
        <v>3926458</v>
      </c>
      <c r="S17" s="24">
        <f>SUM(S18)</f>
        <v>0</v>
      </c>
      <c r="T17" s="24">
        <f>SUM(T18)</f>
        <v>0</v>
      </c>
      <c r="U17" s="21">
        <f t="shared" si="1"/>
        <v>3926458</v>
      </c>
    </row>
    <row r="18" spans="1:21" s="9" customFormat="1" ht="12.75">
      <c r="A18" s="47"/>
      <c r="B18" s="47">
        <v>60014</v>
      </c>
      <c r="C18" s="144"/>
      <c r="D18" s="145" t="s">
        <v>79</v>
      </c>
      <c r="E18" s="146">
        <f>SUM(E19:E32)</f>
        <v>350146</v>
      </c>
      <c r="F18" s="146">
        <f>SUM(F19:F32)</f>
        <v>354616</v>
      </c>
      <c r="G18" s="129">
        <f t="shared" si="0"/>
        <v>1.01</v>
      </c>
      <c r="H18" s="147">
        <f>SUM(H19:H42)</f>
        <v>890418</v>
      </c>
      <c r="I18" s="147">
        <f>SUM(I19:I32)</f>
        <v>3211</v>
      </c>
      <c r="J18" s="129">
        <f>I18/H18</f>
        <v>0</v>
      </c>
      <c r="K18" s="148">
        <f>SUM(K19:K32)</f>
        <v>425000</v>
      </c>
      <c r="L18" s="148">
        <f>SUM(L19:L32)</f>
        <v>432803</v>
      </c>
      <c r="M18" s="129">
        <f>L18/K18</f>
        <v>1.02</v>
      </c>
      <c r="N18" s="25">
        <f>SUM(N19:N32)</f>
        <v>8073000</v>
      </c>
      <c r="O18" s="25">
        <f>SUM(O19:O26)</f>
        <v>3049</v>
      </c>
      <c r="P18" s="129">
        <f t="shared" si="2"/>
        <v>0</v>
      </c>
      <c r="Q18" s="25">
        <f>SUM(Q19:Q32)</f>
        <v>8077300</v>
      </c>
      <c r="R18" s="25">
        <v>3926458</v>
      </c>
      <c r="S18" s="25">
        <f>SUM(S19:S32)</f>
        <v>0</v>
      </c>
      <c r="T18" s="25">
        <f>SUM(T19:T32)</f>
        <v>0</v>
      </c>
      <c r="U18" s="21">
        <f t="shared" si="1"/>
        <v>3926458</v>
      </c>
    </row>
    <row r="19" spans="1:21" s="6" customFormat="1" ht="36">
      <c r="A19" s="48"/>
      <c r="B19" s="48"/>
      <c r="C19" s="149" t="s">
        <v>109</v>
      </c>
      <c r="D19" s="150" t="s">
        <v>122</v>
      </c>
      <c r="E19" s="151">
        <v>0</v>
      </c>
      <c r="F19" s="151">
        <v>9</v>
      </c>
      <c r="G19" s="129"/>
      <c r="H19" s="152">
        <v>0</v>
      </c>
      <c r="I19" s="152"/>
      <c r="J19" s="129"/>
      <c r="K19" s="153">
        <v>0</v>
      </c>
      <c r="L19" s="153"/>
      <c r="M19" s="129"/>
      <c r="N19" s="26">
        <v>0</v>
      </c>
      <c r="O19" s="26"/>
      <c r="P19" s="129"/>
      <c r="Q19" s="26">
        <v>0</v>
      </c>
      <c r="R19" s="26">
        <v>0</v>
      </c>
      <c r="S19" s="26">
        <v>0</v>
      </c>
      <c r="T19" s="26">
        <v>0</v>
      </c>
      <c r="U19" s="21">
        <f t="shared" si="1"/>
        <v>0</v>
      </c>
    </row>
    <row r="20" spans="1:21" s="6" customFormat="1" ht="12.75">
      <c r="A20" s="48"/>
      <c r="B20" s="48"/>
      <c r="C20" s="149" t="s">
        <v>113</v>
      </c>
      <c r="D20" s="150" t="s">
        <v>121</v>
      </c>
      <c r="E20" s="151">
        <v>0</v>
      </c>
      <c r="F20" s="151">
        <v>0</v>
      </c>
      <c r="G20" s="129"/>
      <c r="H20" s="152">
        <v>0</v>
      </c>
      <c r="I20" s="152">
        <v>53</v>
      </c>
      <c r="J20" s="129"/>
      <c r="K20" s="153">
        <v>0</v>
      </c>
      <c r="L20" s="153">
        <v>106</v>
      </c>
      <c r="M20" s="129"/>
      <c r="N20" s="26"/>
      <c r="O20" s="26"/>
      <c r="P20" s="129"/>
      <c r="Q20" s="26"/>
      <c r="R20" s="26">
        <v>0</v>
      </c>
      <c r="S20" s="26"/>
      <c r="T20" s="26"/>
      <c r="U20" s="21">
        <f t="shared" si="1"/>
        <v>0</v>
      </c>
    </row>
    <row r="21" spans="1:21" s="10" customFormat="1" ht="108">
      <c r="A21" s="48"/>
      <c r="B21" s="48"/>
      <c r="C21" s="149" t="s">
        <v>105</v>
      </c>
      <c r="D21" s="17" t="s">
        <v>44</v>
      </c>
      <c r="E21" s="151">
        <v>0</v>
      </c>
      <c r="F21" s="151">
        <v>552</v>
      </c>
      <c r="G21" s="129"/>
      <c r="H21" s="152">
        <v>0</v>
      </c>
      <c r="I21" s="152">
        <v>371</v>
      </c>
      <c r="J21" s="129"/>
      <c r="K21" s="153">
        <v>0</v>
      </c>
      <c r="L21" s="153">
        <v>761</v>
      </c>
      <c r="M21" s="129"/>
      <c r="N21" s="26">
        <v>0</v>
      </c>
      <c r="O21" s="26">
        <v>390</v>
      </c>
      <c r="P21" s="129"/>
      <c r="Q21" s="26">
        <v>400</v>
      </c>
      <c r="R21" s="26">
        <v>0</v>
      </c>
      <c r="S21" s="26"/>
      <c r="T21" s="26"/>
      <c r="U21" s="21">
        <f t="shared" si="1"/>
        <v>0</v>
      </c>
    </row>
    <row r="22" spans="1:21" s="10" customFormat="1" ht="12.75">
      <c r="A22" s="48"/>
      <c r="B22" s="48"/>
      <c r="C22" s="149" t="s">
        <v>106</v>
      </c>
      <c r="D22" s="154" t="s">
        <v>27</v>
      </c>
      <c r="E22" s="151">
        <v>0</v>
      </c>
      <c r="F22" s="151">
        <v>3239</v>
      </c>
      <c r="G22" s="129"/>
      <c r="H22" s="152">
        <v>0</v>
      </c>
      <c r="I22" s="152">
        <v>2033</v>
      </c>
      <c r="J22" s="129"/>
      <c r="K22" s="153">
        <v>0</v>
      </c>
      <c r="L22" s="153">
        <v>4192</v>
      </c>
      <c r="M22" s="129"/>
      <c r="N22" s="26">
        <v>0</v>
      </c>
      <c r="O22" s="26">
        <v>2096</v>
      </c>
      <c r="P22" s="129"/>
      <c r="Q22" s="26">
        <v>3000</v>
      </c>
      <c r="R22" s="26">
        <v>0</v>
      </c>
      <c r="S22" s="26"/>
      <c r="T22" s="26"/>
      <c r="U22" s="21">
        <f t="shared" si="1"/>
        <v>0</v>
      </c>
    </row>
    <row r="23" spans="1:21" s="10" customFormat="1" ht="12.75">
      <c r="A23" s="48"/>
      <c r="B23" s="48"/>
      <c r="C23" s="149" t="s">
        <v>107</v>
      </c>
      <c r="D23" s="154" t="s">
        <v>24</v>
      </c>
      <c r="E23" s="151">
        <v>0</v>
      </c>
      <c r="F23" s="151">
        <v>1530</v>
      </c>
      <c r="G23" s="129"/>
      <c r="H23" s="152">
        <v>0</v>
      </c>
      <c r="I23" s="152">
        <v>754</v>
      </c>
      <c r="J23" s="129"/>
      <c r="K23" s="153">
        <v>0</v>
      </c>
      <c r="L23" s="153">
        <v>1904</v>
      </c>
      <c r="M23" s="129"/>
      <c r="N23" s="26">
        <v>0</v>
      </c>
      <c r="O23" s="26">
        <v>563</v>
      </c>
      <c r="P23" s="129"/>
      <c r="Q23" s="26">
        <v>700</v>
      </c>
      <c r="R23" s="26">
        <v>0</v>
      </c>
      <c r="S23" s="26"/>
      <c r="T23" s="26"/>
      <c r="U23" s="21">
        <f t="shared" si="1"/>
        <v>0</v>
      </c>
    </row>
    <row r="24" spans="1:21" s="10" customFormat="1" ht="12.75">
      <c r="A24" s="48"/>
      <c r="B24" s="48"/>
      <c r="C24" s="149" t="s">
        <v>108</v>
      </c>
      <c r="D24" s="154" t="s">
        <v>118</v>
      </c>
      <c r="E24" s="151">
        <v>0</v>
      </c>
      <c r="F24" s="151">
        <v>176</v>
      </c>
      <c r="G24" s="129"/>
      <c r="H24" s="152">
        <v>0</v>
      </c>
      <c r="I24" s="152"/>
      <c r="J24" s="129"/>
      <c r="K24" s="153">
        <v>0</v>
      </c>
      <c r="L24" s="153">
        <v>840</v>
      </c>
      <c r="M24" s="129"/>
      <c r="N24" s="26">
        <v>0</v>
      </c>
      <c r="O24" s="26"/>
      <c r="P24" s="129"/>
      <c r="Q24" s="26">
        <v>200</v>
      </c>
      <c r="R24" s="26">
        <v>0</v>
      </c>
      <c r="S24" s="26"/>
      <c r="T24" s="26"/>
      <c r="U24" s="21">
        <f t="shared" si="1"/>
        <v>0</v>
      </c>
    </row>
    <row r="25" spans="1:21" s="10" customFormat="1" ht="74.25" customHeight="1">
      <c r="A25" s="48"/>
      <c r="B25" s="48"/>
      <c r="C25" s="155">
        <v>2310</v>
      </c>
      <c r="D25" s="156" t="s">
        <v>100</v>
      </c>
      <c r="E25" s="151">
        <v>10000</v>
      </c>
      <c r="F25" s="151">
        <v>9623</v>
      </c>
      <c r="G25" s="129">
        <f>F25/E25</f>
        <v>0.96</v>
      </c>
      <c r="H25" s="152">
        <v>100000</v>
      </c>
      <c r="I25" s="152">
        <v>0</v>
      </c>
      <c r="J25" s="129">
        <f>I25/H25</f>
        <v>0</v>
      </c>
      <c r="K25" s="153">
        <v>100000</v>
      </c>
      <c r="L25" s="153">
        <v>100000</v>
      </c>
      <c r="M25" s="129">
        <f>L25/K25</f>
        <v>1</v>
      </c>
      <c r="N25" s="26"/>
      <c r="O25" s="26"/>
      <c r="P25" s="129"/>
      <c r="Q25" s="26"/>
      <c r="R25" s="26">
        <v>0</v>
      </c>
      <c r="S25" s="26"/>
      <c r="T25" s="26"/>
      <c r="U25" s="21">
        <f t="shared" si="1"/>
        <v>0</v>
      </c>
    </row>
    <row r="26" spans="1:21" s="10" customFormat="1" ht="72">
      <c r="A26" s="48"/>
      <c r="B26" s="48"/>
      <c r="C26" s="155">
        <v>6610</v>
      </c>
      <c r="D26" s="156" t="s">
        <v>101</v>
      </c>
      <c r="E26" s="151">
        <v>27825</v>
      </c>
      <c r="F26" s="151">
        <v>27826</v>
      </c>
      <c r="G26" s="129">
        <f t="shared" si="0"/>
        <v>1</v>
      </c>
      <c r="H26" s="152">
        <v>132500</v>
      </c>
      <c r="I26" s="152">
        <v>0</v>
      </c>
      <c r="J26" s="129">
        <f>I26/H26</f>
        <v>0</v>
      </c>
      <c r="K26" s="153">
        <v>325000</v>
      </c>
      <c r="L26" s="153">
        <v>325000</v>
      </c>
      <c r="M26" s="129">
        <f>L26/K26</f>
        <v>1</v>
      </c>
      <c r="N26" s="26">
        <v>1810000</v>
      </c>
      <c r="O26" s="26">
        <v>0</v>
      </c>
      <c r="P26" s="129">
        <f t="shared" ref="P26:P36" si="3">O26/N26</f>
        <v>0</v>
      </c>
      <c r="Q26" s="26">
        <v>1810000</v>
      </c>
      <c r="R26" s="26">
        <v>631757</v>
      </c>
      <c r="S26" s="26"/>
      <c r="T26" s="26"/>
      <c r="U26" s="21">
        <f t="shared" si="1"/>
        <v>631757</v>
      </c>
    </row>
    <row r="27" spans="1:21" s="10" customFormat="1" ht="12.75">
      <c r="A27" s="48"/>
      <c r="B27" s="48"/>
      <c r="C27" s="155">
        <v>6208</v>
      </c>
      <c r="D27" s="156" t="s">
        <v>143</v>
      </c>
      <c r="E27" s="151"/>
      <c r="F27" s="151"/>
      <c r="G27" s="129"/>
      <c r="H27" s="152"/>
      <c r="I27" s="152"/>
      <c r="J27" s="129"/>
      <c r="K27" s="153"/>
      <c r="L27" s="153"/>
      <c r="M27" s="129"/>
      <c r="N27" s="26">
        <v>3113000</v>
      </c>
      <c r="O27" s="26">
        <v>0</v>
      </c>
      <c r="P27" s="129"/>
      <c r="Q27" s="26">
        <v>3113000</v>
      </c>
      <c r="R27" s="26">
        <v>0</v>
      </c>
      <c r="S27" s="26"/>
      <c r="T27" s="26"/>
      <c r="U27" s="21">
        <f t="shared" si="1"/>
        <v>0</v>
      </c>
    </row>
    <row r="28" spans="1:21" s="10" customFormat="1" ht="84">
      <c r="A28" s="48"/>
      <c r="B28" s="48"/>
      <c r="C28" s="155">
        <v>6300</v>
      </c>
      <c r="D28" s="156" t="s">
        <v>142</v>
      </c>
      <c r="E28" s="151"/>
      <c r="F28" s="151"/>
      <c r="G28" s="129"/>
      <c r="H28" s="152"/>
      <c r="I28" s="152"/>
      <c r="J28" s="129"/>
      <c r="K28" s="153"/>
      <c r="L28" s="153"/>
      <c r="M28" s="129"/>
      <c r="N28" s="26"/>
      <c r="O28" s="26"/>
      <c r="P28" s="129"/>
      <c r="Q28" s="26"/>
      <c r="R28" s="26">
        <v>690757</v>
      </c>
      <c r="S28" s="26"/>
      <c r="T28" s="26"/>
      <c r="U28" s="21">
        <f t="shared" si="1"/>
        <v>690757</v>
      </c>
    </row>
    <row r="29" spans="1:21" ht="72">
      <c r="A29" s="45"/>
      <c r="B29" s="46"/>
      <c r="C29" s="155">
        <v>6290</v>
      </c>
      <c r="D29" s="154" t="s">
        <v>97</v>
      </c>
      <c r="E29" s="151">
        <v>264097</v>
      </c>
      <c r="F29" s="151">
        <v>263532</v>
      </c>
      <c r="G29" s="129">
        <f t="shared" si="0"/>
        <v>1</v>
      </c>
      <c r="H29" s="152"/>
      <c r="I29" s="152"/>
      <c r="J29" s="129"/>
      <c r="K29" s="153"/>
      <c r="L29" s="153"/>
      <c r="M29" s="129"/>
      <c r="N29" s="26"/>
      <c r="O29" s="26"/>
      <c r="P29" s="129"/>
      <c r="Q29" s="26"/>
      <c r="R29" s="26">
        <v>0</v>
      </c>
      <c r="S29" s="26"/>
      <c r="T29" s="26"/>
      <c r="U29" s="21">
        <f t="shared" si="1"/>
        <v>0</v>
      </c>
    </row>
    <row r="30" spans="1:21" ht="84">
      <c r="A30" s="45"/>
      <c r="B30" s="46"/>
      <c r="C30" s="155">
        <v>6300</v>
      </c>
      <c r="D30" s="156" t="s">
        <v>142</v>
      </c>
      <c r="E30" s="151"/>
      <c r="F30" s="151"/>
      <c r="G30" s="129"/>
      <c r="H30" s="152"/>
      <c r="I30" s="152"/>
      <c r="J30" s="129"/>
      <c r="K30" s="153"/>
      <c r="L30" s="153"/>
      <c r="M30" s="129"/>
      <c r="N30" s="26">
        <v>250000</v>
      </c>
      <c r="O30" s="26">
        <v>0</v>
      </c>
      <c r="P30" s="129"/>
      <c r="Q30" s="26">
        <v>250000</v>
      </c>
      <c r="R30" s="26">
        <v>0</v>
      </c>
      <c r="S30" s="26"/>
      <c r="T30" s="26"/>
      <c r="U30" s="21">
        <f t="shared" si="1"/>
        <v>0</v>
      </c>
    </row>
    <row r="31" spans="1:21" ht="60">
      <c r="A31" s="45"/>
      <c r="B31" s="46"/>
      <c r="C31" s="155">
        <v>6430</v>
      </c>
      <c r="D31" s="17" t="s">
        <v>144</v>
      </c>
      <c r="E31" s="151"/>
      <c r="F31" s="151"/>
      <c r="G31" s="129"/>
      <c r="H31" s="152"/>
      <c r="I31" s="152"/>
      <c r="J31" s="129"/>
      <c r="K31" s="153"/>
      <c r="L31" s="153"/>
      <c r="M31" s="129"/>
      <c r="N31" s="26">
        <v>2900000</v>
      </c>
      <c r="O31" s="26">
        <v>0</v>
      </c>
      <c r="P31" s="129"/>
      <c r="Q31" s="26">
        <v>2900000</v>
      </c>
      <c r="R31" s="26">
        <v>0</v>
      </c>
      <c r="S31" s="26"/>
      <c r="T31" s="26"/>
      <c r="U31" s="21">
        <f t="shared" si="1"/>
        <v>0</v>
      </c>
    </row>
    <row r="32" spans="1:21" ht="60">
      <c r="A32" s="45"/>
      <c r="B32" s="46"/>
      <c r="C32" s="155">
        <v>6430</v>
      </c>
      <c r="D32" s="17" t="s">
        <v>166</v>
      </c>
      <c r="E32" s="151">
        <v>48224</v>
      </c>
      <c r="F32" s="151">
        <v>48129</v>
      </c>
      <c r="G32" s="129">
        <f t="shared" si="0"/>
        <v>1</v>
      </c>
      <c r="H32" s="152"/>
      <c r="I32" s="152"/>
      <c r="J32" s="129"/>
      <c r="K32" s="153"/>
      <c r="L32" s="153"/>
      <c r="M32" s="129"/>
      <c r="N32" s="26"/>
      <c r="O32" s="26"/>
      <c r="P32" s="129"/>
      <c r="Q32" s="26"/>
      <c r="R32" s="26">
        <v>2603944</v>
      </c>
      <c r="S32" s="26"/>
      <c r="T32" s="26"/>
      <c r="U32" s="21">
        <f t="shared" si="1"/>
        <v>2603944</v>
      </c>
    </row>
    <row r="33" spans="1:21" s="5" customFormat="1" ht="24">
      <c r="A33" s="41">
        <v>700</v>
      </c>
      <c r="B33" s="42"/>
      <c r="C33" s="41"/>
      <c r="D33" s="42" t="s">
        <v>5</v>
      </c>
      <c r="E33" s="128">
        <f>SUM(E34:E34)</f>
        <v>322005</v>
      </c>
      <c r="F33" s="128">
        <f>SUM(F34:F34)</f>
        <v>514684</v>
      </c>
      <c r="G33" s="129">
        <f t="shared" si="0"/>
        <v>1.6</v>
      </c>
      <c r="H33" s="130">
        <f>SUM(H34:H34)</f>
        <v>219306</v>
      </c>
      <c r="I33" s="130">
        <f>SUM(I34:I34)</f>
        <v>196654</v>
      </c>
      <c r="J33" s="129">
        <f>I33/H33</f>
        <v>0.9</v>
      </c>
      <c r="K33" s="131">
        <f>SUM(K34:K34)</f>
        <v>406906</v>
      </c>
      <c r="L33" s="131">
        <f>SUM(L34:L34)</f>
        <v>423022</v>
      </c>
      <c r="M33" s="129">
        <f>L33/K33</f>
        <v>1.04</v>
      </c>
      <c r="N33" s="21">
        <f>SUM(N34:N34)</f>
        <v>236605</v>
      </c>
      <c r="O33" s="21">
        <f>SUM(O34:O34)</f>
        <v>198362</v>
      </c>
      <c r="P33" s="129">
        <f t="shared" si="3"/>
        <v>0.84</v>
      </c>
      <c r="Q33" s="21">
        <f>SUM(Q34:Q34)</f>
        <v>308905</v>
      </c>
      <c r="R33" s="21">
        <v>1960375</v>
      </c>
      <c r="S33" s="21">
        <f>SUM(S34:S34)</f>
        <v>0</v>
      </c>
      <c r="T33" s="21">
        <f>SUM(T34:T34)</f>
        <v>0</v>
      </c>
      <c r="U33" s="21">
        <f t="shared" si="1"/>
        <v>1960375</v>
      </c>
    </row>
    <row r="34" spans="1:21" s="2" customFormat="1" ht="24">
      <c r="A34" s="43"/>
      <c r="B34" s="44">
        <v>70005</v>
      </c>
      <c r="C34" s="43"/>
      <c r="D34" s="44" t="s">
        <v>6</v>
      </c>
      <c r="E34" s="132">
        <f>SUM(E35:E42)</f>
        <v>322005</v>
      </c>
      <c r="F34" s="132">
        <f>SUM(F35:F42)</f>
        <v>514684</v>
      </c>
      <c r="G34" s="129">
        <f t="shared" si="0"/>
        <v>1.6</v>
      </c>
      <c r="H34" s="133">
        <f>SUM(H35:H42)</f>
        <v>219306</v>
      </c>
      <c r="I34" s="133">
        <f>SUM(I35:I42)</f>
        <v>196654</v>
      </c>
      <c r="J34" s="129">
        <f>I34/H34</f>
        <v>0.9</v>
      </c>
      <c r="K34" s="134">
        <f>SUM(K35:K42)</f>
        <v>406906</v>
      </c>
      <c r="L34" s="134">
        <f>SUM(L35:L42)</f>
        <v>423022</v>
      </c>
      <c r="M34" s="129">
        <f>L34/K34</f>
        <v>1.04</v>
      </c>
      <c r="N34" s="22">
        <f>SUM(N35:N42)</f>
        <v>236605</v>
      </c>
      <c r="O34" s="22">
        <f>SUM(O35:O42)</f>
        <v>198362</v>
      </c>
      <c r="P34" s="129">
        <f t="shared" si="3"/>
        <v>0.84</v>
      </c>
      <c r="Q34" s="22">
        <f>SUM(Q35:Q42)</f>
        <v>308905</v>
      </c>
      <c r="R34" s="22">
        <v>1960375</v>
      </c>
      <c r="S34" s="22">
        <f>SUM(S35:S42)</f>
        <v>0</v>
      </c>
      <c r="T34" s="22">
        <f>SUM(T35:T42)</f>
        <v>0</v>
      </c>
      <c r="U34" s="21">
        <f t="shared" si="1"/>
        <v>1960375</v>
      </c>
    </row>
    <row r="35" spans="1:21" ht="36">
      <c r="A35" s="45"/>
      <c r="B35" s="17"/>
      <c r="C35" s="45" t="s">
        <v>87</v>
      </c>
      <c r="D35" s="17" t="s">
        <v>62</v>
      </c>
      <c r="E35" s="135">
        <v>5000</v>
      </c>
      <c r="F35" s="135">
        <v>5302</v>
      </c>
      <c r="G35" s="129">
        <f t="shared" si="0"/>
        <v>1.06</v>
      </c>
      <c r="H35" s="136">
        <v>0</v>
      </c>
      <c r="I35" s="136">
        <v>8339</v>
      </c>
      <c r="J35" s="129"/>
      <c r="K35" s="137">
        <v>0</v>
      </c>
      <c r="L35" s="137">
        <v>8496</v>
      </c>
      <c r="M35" s="129"/>
      <c r="N35" s="23">
        <v>8700</v>
      </c>
      <c r="O35" s="23">
        <v>9437</v>
      </c>
      <c r="P35" s="129">
        <f t="shared" si="3"/>
        <v>1.08</v>
      </c>
      <c r="Q35" s="23">
        <v>10000</v>
      </c>
      <c r="R35" s="23">
        <v>65633</v>
      </c>
      <c r="S35" s="23"/>
      <c r="T35" s="23"/>
      <c r="U35" s="21">
        <f t="shared" si="1"/>
        <v>65633</v>
      </c>
    </row>
    <row r="36" spans="1:21" ht="108">
      <c r="A36" s="45"/>
      <c r="B36" s="17"/>
      <c r="C36" s="45" t="s">
        <v>46</v>
      </c>
      <c r="D36" s="17" t="s">
        <v>44</v>
      </c>
      <c r="E36" s="135">
        <v>38000</v>
      </c>
      <c r="F36" s="135">
        <v>39262</v>
      </c>
      <c r="G36" s="129">
        <f t="shared" si="0"/>
        <v>1.03</v>
      </c>
      <c r="H36" s="136">
        <v>37000</v>
      </c>
      <c r="I36" s="136">
        <v>17551</v>
      </c>
      <c r="J36" s="129">
        <f>I36/H36</f>
        <v>0.47</v>
      </c>
      <c r="K36" s="137">
        <v>37000</v>
      </c>
      <c r="L36" s="137">
        <v>34360</v>
      </c>
      <c r="M36" s="129">
        <f>L36/K36</f>
        <v>0.93</v>
      </c>
      <c r="N36" s="23">
        <v>34000</v>
      </c>
      <c r="O36" s="23">
        <v>15118</v>
      </c>
      <c r="P36" s="129">
        <f t="shared" si="3"/>
        <v>0.44</v>
      </c>
      <c r="Q36" s="23">
        <v>34000</v>
      </c>
      <c r="R36" s="23">
        <v>1540300</v>
      </c>
      <c r="S36" s="23"/>
      <c r="T36" s="23"/>
      <c r="U36" s="21">
        <f t="shared" si="1"/>
        <v>1540300</v>
      </c>
    </row>
    <row r="37" spans="1:21" ht="24">
      <c r="A37" s="45"/>
      <c r="B37" s="17"/>
      <c r="C37" s="49" t="s">
        <v>110</v>
      </c>
      <c r="D37" s="17" t="s">
        <v>125</v>
      </c>
      <c r="E37" s="135">
        <v>0</v>
      </c>
      <c r="F37" s="135">
        <v>130610</v>
      </c>
      <c r="G37" s="129"/>
      <c r="H37" s="136">
        <v>0</v>
      </c>
      <c r="I37" s="136"/>
      <c r="J37" s="129"/>
      <c r="K37" s="137">
        <v>0</v>
      </c>
      <c r="L37" s="137"/>
      <c r="M37" s="129"/>
      <c r="N37" s="23">
        <v>0</v>
      </c>
      <c r="O37" s="23"/>
      <c r="P37" s="129"/>
      <c r="Q37" s="23">
        <v>0</v>
      </c>
      <c r="R37" s="23">
        <v>0</v>
      </c>
      <c r="S37" s="23">
        <v>0</v>
      </c>
      <c r="T37" s="23">
        <v>0</v>
      </c>
      <c r="U37" s="21">
        <f t="shared" si="1"/>
        <v>0</v>
      </c>
    </row>
    <row r="38" spans="1:21" ht="24">
      <c r="A38" s="45"/>
      <c r="B38" s="17"/>
      <c r="C38" s="49" t="s">
        <v>111</v>
      </c>
      <c r="D38" s="17" t="s">
        <v>119</v>
      </c>
      <c r="E38" s="135">
        <v>0</v>
      </c>
      <c r="F38" s="135">
        <v>279</v>
      </c>
      <c r="G38" s="129"/>
      <c r="H38" s="136">
        <v>0</v>
      </c>
      <c r="I38" s="136">
        <v>4</v>
      </c>
      <c r="J38" s="129"/>
      <c r="K38" s="137">
        <v>0</v>
      </c>
      <c r="L38" s="137">
        <v>9</v>
      </c>
      <c r="M38" s="129"/>
      <c r="N38" s="23">
        <v>0</v>
      </c>
      <c r="O38" s="23">
        <v>38</v>
      </c>
      <c r="P38" s="129"/>
      <c r="Q38" s="23">
        <v>0</v>
      </c>
      <c r="R38" s="23">
        <v>0</v>
      </c>
      <c r="S38" s="23">
        <v>0</v>
      </c>
      <c r="T38" s="23">
        <v>0</v>
      </c>
      <c r="U38" s="21">
        <f t="shared" si="1"/>
        <v>0</v>
      </c>
    </row>
    <row r="39" spans="1:21" ht="12">
      <c r="A39" s="45"/>
      <c r="B39" s="17"/>
      <c r="C39" s="49" t="s">
        <v>108</v>
      </c>
      <c r="D39" s="17" t="s">
        <v>118</v>
      </c>
      <c r="E39" s="135"/>
      <c r="F39" s="135"/>
      <c r="G39" s="129"/>
      <c r="H39" s="136">
        <v>0</v>
      </c>
      <c r="I39" s="136">
        <v>11280</v>
      </c>
      <c r="J39" s="129"/>
      <c r="K39" s="137">
        <v>0</v>
      </c>
      <c r="L39" s="137">
        <v>12335</v>
      </c>
      <c r="M39" s="129"/>
      <c r="N39" s="23">
        <v>0</v>
      </c>
      <c r="O39" s="23">
        <v>714</v>
      </c>
      <c r="P39" s="129"/>
      <c r="Q39" s="23">
        <v>1000</v>
      </c>
      <c r="R39" s="23">
        <v>31000</v>
      </c>
      <c r="S39" s="23"/>
      <c r="T39" s="23"/>
      <c r="U39" s="21">
        <f t="shared" si="1"/>
        <v>31000</v>
      </c>
    </row>
    <row r="40" spans="1:21" ht="84">
      <c r="A40" s="45"/>
      <c r="B40" s="17"/>
      <c r="C40" s="45">
        <v>2110</v>
      </c>
      <c r="D40" s="17" t="s">
        <v>43</v>
      </c>
      <c r="E40" s="135">
        <v>184005</v>
      </c>
      <c r="F40" s="135">
        <v>183995</v>
      </c>
      <c r="G40" s="129">
        <f t="shared" si="0"/>
        <v>1</v>
      </c>
      <c r="H40" s="136">
        <v>50306</v>
      </c>
      <c r="I40" s="136">
        <v>31809</v>
      </c>
      <c r="J40" s="129">
        <f>I40/H40</f>
        <v>0.63</v>
      </c>
      <c r="K40" s="137">
        <v>237906</v>
      </c>
      <c r="L40" s="137">
        <v>237899</v>
      </c>
      <c r="M40" s="129">
        <f>L40/K40</f>
        <v>1</v>
      </c>
      <c r="N40" s="23">
        <v>84905</v>
      </c>
      <c r="O40" s="23">
        <v>5125</v>
      </c>
      <c r="P40" s="129">
        <f>O40/N40</f>
        <v>0.06</v>
      </c>
      <c r="Q40" s="23">
        <v>84905</v>
      </c>
      <c r="R40" s="23">
        <v>141200</v>
      </c>
      <c r="S40" s="23"/>
      <c r="T40" s="23"/>
      <c r="U40" s="21">
        <f t="shared" si="1"/>
        <v>141200</v>
      </c>
    </row>
    <row r="41" spans="1:21" ht="72">
      <c r="A41" s="45"/>
      <c r="B41" s="17"/>
      <c r="C41" s="45">
        <v>2360</v>
      </c>
      <c r="D41" s="17" t="s">
        <v>57</v>
      </c>
      <c r="E41" s="135">
        <v>95000</v>
      </c>
      <c r="F41" s="135">
        <v>155236</v>
      </c>
      <c r="G41" s="129">
        <f t="shared" si="0"/>
        <v>1.63</v>
      </c>
      <c r="H41" s="136">
        <v>132000</v>
      </c>
      <c r="I41" s="136">
        <v>127671</v>
      </c>
      <c r="J41" s="129">
        <f>I41/H41</f>
        <v>0.97</v>
      </c>
      <c r="K41" s="137">
        <v>132000</v>
      </c>
      <c r="L41" s="137">
        <v>129923</v>
      </c>
      <c r="M41" s="129">
        <f>L41/K41</f>
        <v>0.98</v>
      </c>
      <c r="N41" s="23">
        <v>100000</v>
      </c>
      <c r="O41" s="23">
        <v>158930</v>
      </c>
      <c r="P41" s="129">
        <f>O41/N41</f>
        <v>1.59</v>
      </c>
      <c r="Q41" s="23">
        <v>170000</v>
      </c>
      <c r="R41" s="23">
        <v>182242</v>
      </c>
      <c r="S41" s="23"/>
      <c r="T41" s="23"/>
      <c r="U41" s="21">
        <f t="shared" si="1"/>
        <v>182242</v>
      </c>
    </row>
    <row r="42" spans="1:21" ht="84">
      <c r="A42" s="45" t="s">
        <v>173</v>
      </c>
      <c r="B42" s="17"/>
      <c r="C42" s="45">
        <v>6410</v>
      </c>
      <c r="D42" s="210" t="s">
        <v>145</v>
      </c>
      <c r="E42" s="135"/>
      <c r="F42" s="135"/>
      <c r="G42" s="129"/>
      <c r="H42" s="136"/>
      <c r="I42" s="136"/>
      <c r="J42" s="129"/>
      <c r="K42" s="137"/>
      <c r="L42" s="137"/>
      <c r="M42" s="129"/>
      <c r="N42" s="23">
        <v>9000</v>
      </c>
      <c r="O42" s="23">
        <v>9000</v>
      </c>
      <c r="P42" s="129"/>
      <c r="Q42" s="23">
        <v>9000</v>
      </c>
      <c r="R42" s="23">
        <v>0</v>
      </c>
      <c r="S42" s="23"/>
      <c r="T42" s="23"/>
      <c r="U42" s="21">
        <f t="shared" si="1"/>
        <v>0</v>
      </c>
    </row>
    <row r="43" spans="1:21" s="5" customFormat="1" ht="12">
      <c r="A43" s="41">
        <v>710</v>
      </c>
      <c r="B43" s="42"/>
      <c r="C43" s="41"/>
      <c r="D43" s="42" t="s">
        <v>7</v>
      </c>
      <c r="E43" s="128">
        <f>E49+E44+E47</f>
        <v>352263</v>
      </c>
      <c r="F43" s="128">
        <f>F49+F44+F47</f>
        <v>352381</v>
      </c>
      <c r="G43" s="129">
        <f t="shared" si="0"/>
        <v>1</v>
      </c>
      <c r="H43" s="130">
        <f>H49+H44+H47</f>
        <v>490800</v>
      </c>
      <c r="I43" s="130">
        <f>I49+I44+I47</f>
        <v>225740</v>
      </c>
      <c r="J43" s="129">
        <f>I43/H43</f>
        <v>0.46</v>
      </c>
      <c r="K43" s="131">
        <f>K49+K44+K47</f>
        <v>522340</v>
      </c>
      <c r="L43" s="131">
        <f>L49+L44+L47</f>
        <v>524065</v>
      </c>
      <c r="M43" s="129">
        <f>L43/K43</f>
        <v>1</v>
      </c>
      <c r="N43" s="21">
        <f>N49+N44+N47</f>
        <v>561400</v>
      </c>
      <c r="O43" s="21">
        <f>O49+O44+O47</f>
        <v>245255</v>
      </c>
      <c r="P43" s="129">
        <f>O43/N43</f>
        <v>0.44</v>
      </c>
      <c r="Q43" s="21">
        <f>Q49+Q44+Q47</f>
        <v>561600</v>
      </c>
      <c r="R43" s="21">
        <v>549850</v>
      </c>
      <c r="S43" s="21">
        <f>S44+S47+S49+S54</f>
        <v>0</v>
      </c>
      <c r="T43" s="21">
        <f>T44+T47+T49+T54</f>
        <v>887</v>
      </c>
      <c r="U43" s="21">
        <f t="shared" si="1"/>
        <v>548963</v>
      </c>
    </row>
    <row r="44" spans="1:21" s="2" customFormat="1" ht="24">
      <c r="A44" s="43"/>
      <c r="B44" s="44">
        <v>71013</v>
      </c>
      <c r="C44" s="43"/>
      <c r="D44" s="44" t="s">
        <v>8</v>
      </c>
      <c r="E44" s="132">
        <f>SUM(E45:E45)</f>
        <v>35000</v>
      </c>
      <c r="F44" s="132">
        <f>SUM(F45:F45)</f>
        <v>35000</v>
      </c>
      <c r="G44" s="129">
        <f t="shared" si="0"/>
        <v>1</v>
      </c>
      <c r="H44" s="133">
        <f>SUM(H45:H45)</f>
        <v>50000</v>
      </c>
      <c r="I44" s="133">
        <f>SUM(I45:I45)</f>
        <v>0</v>
      </c>
      <c r="J44" s="129">
        <f>I44/H44</f>
        <v>0</v>
      </c>
      <c r="K44" s="134">
        <f>SUM(K45:K45)</f>
        <v>50000</v>
      </c>
      <c r="L44" s="134">
        <f>SUM(L45:L45)</f>
        <v>50000</v>
      </c>
      <c r="M44" s="129">
        <f>L44/K44</f>
        <v>1</v>
      </c>
      <c r="N44" s="22">
        <f>SUM(N45:N45)</f>
        <v>70000</v>
      </c>
      <c r="O44" s="22">
        <f>SUM(O45:O45)</f>
        <v>0</v>
      </c>
      <c r="P44" s="129">
        <f>O44/N44</f>
        <v>0</v>
      </c>
      <c r="Q44" s="22">
        <f>SUM(Q45:Q45)</f>
        <v>70000</v>
      </c>
      <c r="R44" s="22">
        <v>70000</v>
      </c>
      <c r="S44" s="22">
        <f>SUM(S45:S45)</f>
        <v>0</v>
      </c>
      <c r="T44" s="22">
        <f>SUM(T45:T45)</f>
        <v>887</v>
      </c>
      <c r="U44" s="21">
        <f t="shared" si="1"/>
        <v>69113</v>
      </c>
    </row>
    <row r="45" spans="1:21" ht="84">
      <c r="A45" s="45"/>
      <c r="B45" s="17"/>
      <c r="C45" s="45">
        <v>2110</v>
      </c>
      <c r="D45" s="17" t="s">
        <v>43</v>
      </c>
      <c r="E45" s="135">
        <v>35000</v>
      </c>
      <c r="F45" s="135">
        <v>35000</v>
      </c>
      <c r="G45" s="129">
        <f t="shared" si="0"/>
        <v>1</v>
      </c>
      <c r="H45" s="136">
        <v>50000</v>
      </c>
      <c r="I45" s="136">
        <v>0</v>
      </c>
      <c r="J45" s="129">
        <f>I45/H45</f>
        <v>0</v>
      </c>
      <c r="K45" s="137">
        <v>50000</v>
      </c>
      <c r="L45" s="137">
        <v>50000</v>
      </c>
      <c r="M45" s="129">
        <f>L45/K45</f>
        <v>1</v>
      </c>
      <c r="N45" s="23">
        <v>70000</v>
      </c>
      <c r="O45" s="23">
        <v>0</v>
      </c>
      <c r="P45" s="129">
        <f>O45/N45</f>
        <v>0</v>
      </c>
      <c r="Q45" s="23">
        <v>70000</v>
      </c>
      <c r="R45" s="23">
        <v>70000</v>
      </c>
      <c r="S45" s="23"/>
      <c r="T45" s="23">
        <v>887</v>
      </c>
      <c r="U45" s="21">
        <f t="shared" si="1"/>
        <v>69113</v>
      </c>
    </row>
    <row r="46" spans="1:21" ht="12">
      <c r="A46" s="45"/>
      <c r="B46" s="17"/>
      <c r="C46" s="45"/>
      <c r="D46" s="17"/>
      <c r="E46" s="135"/>
      <c r="F46" s="135"/>
      <c r="G46" s="129"/>
      <c r="H46" s="136"/>
      <c r="I46" s="136"/>
      <c r="J46" s="129"/>
      <c r="K46" s="137"/>
      <c r="L46" s="137"/>
      <c r="M46" s="129"/>
      <c r="N46" s="23"/>
      <c r="O46" s="23"/>
      <c r="P46" s="129"/>
      <c r="Q46" s="23"/>
      <c r="R46" s="23">
        <v>0</v>
      </c>
      <c r="S46" s="23"/>
      <c r="T46" s="23"/>
      <c r="U46" s="21">
        <f t="shared" si="1"/>
        <v>0</v>
      </c>
    </row>
    <row r="47" spans="1:21" s="2" customFormat="1" ht="24">
      <c r="A47" s="43"/>
      <c r="B47" s="44">
        <v>71014</v>
      </c>
      <c r="C47" s="43"/>
      <c r="D47" s="44" t="s">
        <v>74</v>
      </c>
      <c r="E47" s="132">
        <f>SUM(E48:E48)</f>
        <v>18628</v>
      </c>
      <c r="F47" s="132">
        <f>SUM(F48:F48)</f>
        <v>18628</v>
      </c>
      <c r="G47" s="129">
        <f t="shared" si="0"/>
        <v>1</v>
      </c>
      <c r="H47" s="133">
        <f>SUM(H48:H48)</f>
        <v>4200</v>
      </c>
      <c r="I47" s="133">
        <f>SUM(I48:I48)</f>
        <v>0</v>
      </c>
      <c r="J47" s="129">
        <f>I47/H47</f>
        <v>0</v>
      </c>
      <c r="K47" s="134">
        <f>SUM(K48:K48)</f>
        <v>15738</v>
      </c>
      <c r="L47" s="134">
        <f>SUM(L48:L48)</f>
        <v>15738</v>
      </c>
      <c r="M47" s="129">
        <f>L47/K47</f>
        <v>1</v>
      </c>
      <c r="N47" s="22">
        <f>SUM(N48:N48)</f>
        <v>10400</v>
      </c>
      <c r="O47" s="22">
        <f>SUM(O48:O48)</f>
        <v>0</v>
      </c>
      <c r="P47" s="129">
        <f>O47/N47</f>
        <v>0</v>
      </c>
      <c r="Q47" s="22">
        <f>SUM(Q48:Q48)</f>
        <v>10400</v>
      </c>
      <c r="R47" s="22">
        <v>4900</v>
      </c>
      <c r="S47" s="22">
        <f>SUM(S48:S48)</f>
        <v>0</v>
      </c>
      <c r="T47" s="22">
        <f>SUM(T48:T48)</f>
        <v>0</v>
      </c>
      <c r="U47" s="21">
        <f t="shared" si="1"/>
        <v>4900</v>
      </c>
    </row>
    <row r="48" spans="1:21" ht="84">
      <c r="A48" s="45"/>
      <c r="B48" s="17"/>
      <c r="C48" s="45">
        <v>2110</v>
      </c>
      <c r="D48" s="17" t="s">
        <v>43</v>
      </c>
      <c r="E48" s="135">
        <v>18628</v>
      </c>
      <c r="F48" s="135">
        <v>18628</v>
      </c>
      <c r="G48" s="129">
        <f t="shared" si="0"/>
        <v>1</v>
      </c>
      <c r="H48" s="136">
        <v>4200</v>
      </c>
      <c r="I48" s="136">
        <v>0</v>
      </c>
      <c r="J48" s="129">
        <f>I48/H48</f>
        <v>0</v>
      </c>
      <c r="K48" s="137">
        <v>15738</v>
      </c>
      <c r="L48" s="137">
        <v>15738</v>
      </c>
      <c r="M48" s="129">
        <f>L48/K48</f>
        <v>1</v>
      </c>
      <c r="N48" s="23">
        <v>10400</v>
      </c>
      <c r="O48" s="23">
        <v>0</v>
      </c>
      <c r="P48" s="129">
        <f>O48/N48</f>
        <v>0</v>
      </c>
      <c r="Q48" s="23">
        <v>10400</v>
      </c>
      <c r="R48" s="23">
        <v>4900</v>
      </c>
      <c r="S48" s="23"/>
      <c r="T48" s="23"/>
      <c r="U48" s="21">
        <f t="shared" si="1"/>
        <v>4900</v>
      </c>
    </row>
    <row r="49" spans="1:21" s="2" customFormat="1" ht="12">
      <c r="A49" s="43"/>
      <c r="B49" s="44">
        <v>71015</v>
      </c>
      <c r="C49" s="43"/>
      <c r="D49" s="44" t="s">
        <v>9</v>
      </c>
      <c r="E49" s="132">
        <f>SUM(E50:E53)</f>
        <v>298635</v>
      </c>
      <c r="F49" s="132">
        <f>SUM(F50:F53)</f>
        <v>298753</v>
      </c>
      <c r="G49" s="129">
        <f t="shared" si="0"/>
        <v>1</v>
      </c>
      <c r="H49" s="133">
        <f>SUM(H50:H53)</f>
        <v>436600</v>
      </c>
      <c r="I49" s="133">
        <f>SUM(I50:I53)</f>
        <v>225740</v>
      </c>
      <c r="J49" s="129">
        <f>I49/H49</f>
        <v>0.52</v>
      </c>
      <c r="K49" s="134">
        <f>SUM(K50:K53)</f>
        <v>456602</v>
      </c>
      <c r="L49" s="134">
        <f>SUM(L50:L53)</f>
        <v>458327</v>
      </c>
      <c r="M49" s="129">
        <f>L49/K49</f>
        <v>1</v>
      </c>
      <c r="N49" s="22">
        <f>SUM(N50:N53)</f>
        <v>481000</v>
      </c>
      <c r="O49" s="22">
        <f>SUM(O50:O53)</f>
        <v>245255</v>
      </c>
      <c r="P49" s="129">
        <f>O49/N49</f>
        <v>0.51</v>
      </c>
      <c r="Q49" s="22">
        <f>SUM(Q50:Q53)</f>
        <v>481200</v>
      </c>
      <c r="R49" s="22">
        <v>464950</v>
      </c>
      <c r="S49" s="22">
        <f>SUM(S50:S53)</f>
        <v>0</v>
      </c>
      <c r="T49" s="22">
        <f>SUM(T50:T53)</f>
        <v>0</v>
      </c>
      <c r="U49" s="21">
        <f t="shared" si="1"/>
        <v>464950</v>
      </c>
    </row>
    <row r="50" spans="1:21" ht="12">
      <c r="A50" s="45"/>
      <c r="B50" s="17"/>
      <c r="C50" s="49" t="s">
        <v>107</v>
      </c>
      <c r="D50" s="17" t="s">
        <v>24</v>
      </c>
      <c r="E50" s="135">
        <v>0</v>
      </c>
      <c r="F50" s="135">
        <v>115</v>
      </c>
      <c r="G50" s="129"/>
      <c r="H50" s="136">
        <v>0</v>
      </c>
      <c r="I50" s="136">
        <v>104</v>
      </c>
      <c r="J50" s="129"/>
      <c r="K50" s="137">
        <v>0</v>
      </c>
      <c r="L50" s="137">
        <v>253</v>
      </c>
      <c r="M50" s="129"/>
      <c r="N50" s="23">
        <v>0</v>
      </c>
      <c r="O50" s="23">
        <v>139</v>
      </c>
      <c r="P50" s="129"/>
      <c r="Q50" s="23">
        <v>200</v>
      </c>
      <c r="R50" s="23">
        <v>0</v>
      </c>
      <c r="S50" s="23"/>
      <c r="T50" s="23"/>
      <c r="U50" s="21">
        <f t="shared" si="1"/>
        <v>0</v>
      </c>
    </row>
    <row r="51" spans="1:21" ht="12">
      <c r="A51" s="45"/>
      <c r="B51" s="17"/>
      <c r="C51" s="49" t="s">
        <v>108</v>
      </c>
      <c r="D51" s="17" t="s">
        <v>118</v>
      </c>
      <c r="E51" s="135"/>
      <c r="F51" s="135"/>
      <c r="G51" s="129"/>
      <c r="H51" s="136"/>
      <c r="I51" s="136"/>
      <c r="J51" s="129"/>
      <c r="K51" s="137">
        <v>0</v>
      </c>
      <c r="L51" s="137">
        <v>1470</v>
      </c>
      <c r="M51" s="129"/>
      <c r="N51" s="23"/>
      <c r="O51" s="23"/>
      <c r="P51" s="129"/>
      <c r="Q51" s="23"/>
      <c r="R51" s="23">
        <v>1500</v>
      </c>
      <c r="S51" s="23"/>
      <c r="T51" s="23"/>
      <c r="U51" s="21">
        <f t="shared" si="1"/>
        <v>1500</v>
      </c>
    </row>
    <row r="52" spans="1:21" s="2" customFormat="1" ht="84">
      <c r="A52" s="43"/>
      <c r="B52" s="44"/>
      <c r="C52" s="45">
        <v>2110</v>
      </c>
      <c r="D52" s="17" t="s">
        <v>43</v>
      </c>
      <c r="E52" s="135">
        <v>298635</v>
      </c>
      <c r="F52" s="135">
        <v>298635</v>
      </c>
      <c r="G52" s="129">
        <f t="shared" si="0"/>
        <v>1</v>
      </c>
      <c r="H52" s="136">
        <v>436600</v>
      </c>
      <c r="I52" s="136">
        <v>225636</v>
      </c>
      <c r="J52" s="129">
        <f>I52/H52</f>
        <v>0.52</v>
      </c>
      <c r="K52" s="137">
        <v>456602</v>
      </c>
      <c r="L52" s="137">
        <v>456602</v>
      </c>
      <c r="M52" s="129">
        <f>L52/K52</f>
        <v>1</v>
      </c>
      <c r="N52" s="23">
        <v>481000</v>
      </c>
      <c r="O52" s="23">
        <v>245116</v>
      </c>
      <c r="P52" s="129">
        <f>O52/N52</f>
        <v>0.51</v>
      </c>
      <c r="Q52" s="23">
        <v>481000</v>
      </c>
      <c r="R52" s="23">
        <v>463450</v>
      </c>
      <c r="S52" s="23"/>
      <c r="T52" s="23"/>
      <c r="U52" s="21">
        <f t="shared" si="1"/>
        <v>463450</v>
      </c>
    </row>
    <row r="53" spans="1:21" s="2" customFormat="1" ht="72">
      <c r="A53" s="43"/>
      <c r="B53" s="44"/>
      <c r="C53" s="157" t="s">
        <v>112</v>
      </c>
      <c r="D53" s="17" t="s">
        <v>57</v>
      </c>
      <c r="E53" s="135">
        <v>0</v>
      </c>
      <c r="F53" s="135">
        <v>3</v>
      </c>
      <c r="G53" s="129"/>
      <c r="H53" s="136">
        <v>0</v>
      </c>
      <c r="I53" s="136"/>
      <c r="J53" s="129"/>
      <c r="K53" s="137">
        <v>0</v>
      </c>
      <c r="L53" s="137">
        <v>2</v>
      </c>
      <c r="M53" s="129"/>
      <c r="N53" s="23">
        <v>0</v>
      </c>
      <c r="O53" s="23"/>
      <c r="P53" s="129"/>
      <c r="Q53" s="23">
        <v>0</v>
      </c>
      <c r="R53" s="23">
        <v>0</v>
      </c>
      <c r="S53" s="23">
        <v>0</v>
      </c>
      <c r="T53" s="23">
        <v>0</v>
      </c>
      <c r="U53" s="21">
        <f t="shared" si="1"/>
        <v>0</v>
      </c>
    </row>
    <row r="54" spans="1:21" s="2" customFormat="1" ht="12">
      <c r="A54" s="43"/>
      <c r="B54" s="44">
        <v>71078</v>
      </c>
      <c r="C54" s="43"/>
      <c r="D54" s="44"/>
      <c r="E54" s="132">
        <f>SUM(E55:E55)</f>
        <v>18628</v>
      </c>
      <c r="F54" s="132">
        <f>SUM(F55:F55)</f>
        <v>18628</v>
      </c>
      <c r="G54" s="129">
        <f>F54/E54</f>
        <v>1</v>
      </c>
      <c r="H54" s="133">
        <f>SUM(H55:H55)</f>
        <v>4200</v>
      </c>
      <c r="I54" s="133">
        <f>SUM(I55:I55)</f>
        <v>0</v>
      </c>
      <c r="J54" s="129">
        <f>I54/H54</f>
        <v>0</v>
      </c>
      <c r="K54" s="134">
        <f>SUM(K55:K55)</f>
        <v>15738</v>
      </c>
      <c r="L54" s="134">
        <f>SUM(L55:L55)</f>
        <v>15738</v>
      </c>
      <c r="M54" s="129">
        <f>L54/K54</f>
        <v>1</v>
      </c>
      <c r="N54" s="22">
        <f>SUM(N55:N55)</f>
        <v>10400</v>
      </c>
      <c r="O54" s="22">
        <f>SUM(O55:O55)</f>
        <v>0</v>
      </c>
      <c r="P54" s="129">
        <f>O54/N54</f>
        <v>0</v>
      </c>
      <c r="Q54" s="22">
        <f>SUM(Q55:Q55)</f>
        <v>10400</v>
      </c>
      <c r="R54" s="22">
        <v>10000</v>
      </c>
      <c r="S54" s="22">
        <f>SUM(S55:S55)</f>
        <v>0</v>
      </c>
      <c r="T54" s="22">
        <f>SUM(T55:T55)</f>
        <v>0</v>
      </c>
      <c r="U54" s="21">
        <f>R54+S54-T54</f>
        <v>10000</v>
      </c>
    </row>
    <row r="55" spans="1:21" ht="84">
      <c r="A55" s="45"/>
      <c r="B55" s="17"/>
      <c r="C55" s="45">
        <v>2110</v>
      </c>
      <c r="D55" s="17" t="s">
        <v>43</v>
      </c>
      <c r="E55" s="135">
        <v>18628</v>
      </c>
      <c r="F55" s="135">
        <v>18628</v>
      </c>
      <c r="G55" s="129">
        <f>F55/E55</f>
        <v>1</v>
      </c>
      <c r="H55" s="136">
        <v>4200</v>
      </c>
      <c r="I55" s="136">
        <v>0</v>
      </c>
      <c r="J55" s="129">
        <f>I55/H55</f>
        <v>0</v>
      </c>
      <c r="K55" s="137">
        <v>15738</v>
      </c>
      <c r="L55" s="137">
        <v>15738</v>
      </c>
      <c r="M55" s="129">
        <f>L55/K55</f>
        <v>1</v>
      </c>
      <c r="N55" s="23">
        <v>10400</v>
      </c>
      <c r="O55" s="23">
        <v>0</v>
      </c>
      <c r="P55" s="129">
        <f>O55/N55</f>
        <v>0</v>
      </c>
      <c r="Q55" s="23">
        <v>10400</v>
      </c>
      <c r="R55" s="23">
        <v>10000</v>
      </c>
      <c r="S55" s="23"/>
      <c r="T55" s="23"/>
      <c r="U55" s="21">
        <f>R55+S55-T55</f>
        <v>10000</v>
      </c>
    </row>
    <row r="56" spans="1:21" s="2" customFormat="1" ht="12">
      <c r="A56" s="43"/>
      <c r="B56" s="44"/>
      <c r="C56" s="157"/>
      <c r="D56" s="17"/>
      <c r="E56" s="135"/>
      <c r="F56" s="135"/>
      <c r="G56" s="129"/>
      <c r="H56" s="136"/>
      <c r="I56" s="136"/>
      <c r="J56" s="129"/>
      <c r="K56" s="137"/>
      <c r="L56" s="137"/>
      <c r="M56" s="129"/>
      <c r="N56" s="23"/>
      <c r="O56" s="23"/>
      <c r="P56" s="129"/>
      <c r="Q56" s="23"/>
      <c r="R56" s="23"/>
      <c r="S56" s="23"/>
      <c r="T56" s="23"/>
      <c r="U56" s="21"/>
    </row>
    <row r="57" spans="1:21" s="5" customFormat="1" ht="24">
      <c r="A57" s="41">
        <v>750</v>
      </c>
      <c r="B57" s="42"/>
      <c r="C57" s="41"/>
      <c r="D57" s="42" t="s">
        <v>10</v>
      </c>
      <c r="E57" s="128">
        <f>E58+E60+E70</f>
        <v>2562460</v>
      </c>
      <c r="F57" s="128">
        <f>F58+F60+F70</f>
        <v>2799095</v>
      </c>
      <c r="G57" s="129">
        <f t="shared" si="0"/>
        <v>1.0900000000000001</v>
      </c>
      <c r="H57" s="130">
        <f>H58+H60+H70</f>
        <v>2532082</v>
      </c>
      <c r="I57" s="130">
        <f>I58+I60+I70</f>
        <v>1593722</v>
      </c>
      <c r="J57" s="129">
        <f t="shared" ref="J57:J62" si="4">I57/H57</f>
        <v>0.63</v>
      </c>
      <c r="K57" s="131">
        <f>K58+K60+K70</f>
        <v>3013363</v>
      </c>
      <c r="L57" s="131">
        <f>L58+L60+L70</f>
        <v>3143186</v>
      </c>
      <c r="M57" s="129">
        <f t="shared" ref="M57:M62" si="5">L57/K57</f>
        <v>1.04</v>
      </c>
      <c r="N57" s="21">
        <f>N58+N60+N70</f>
        <v>3315239</v>
      </c>
      <c r="O57" s="21">
        <f>O58+O60+O70</f>
        <v>1570841</v>
      </c>
      <c r="P57" s="129">
        <f t="shared" ref="P57:P62" si="6">O57/N57</f>
        <v>0.47</v>
      </c>
      <c r="Q57" s="21">
        <f>Q58+Q60+Q70</f>
        <v>3143800</v>
      </c>
      <c r="R57" s="21">
        <v>2331860</v>
      </c>
      <c r="S57" s="21">
        <f>S58+S60+S70</f>
        <v>0</v>
      </c>
      <c r="T57" s="21">
        <f>T58+T60+T70</f>
        <v>76</v>
      </c>
      <c r="U57" s="21">
        <f t="shared" si="1"/>
        <v>2331784</v>
      </c>
    </row>
    <row r="58" spans="1:21" s="2" customFormat="1" ht="12">
      <c r="A58" s="43"/>
      <c r="B58" s="44">
        <v>75011</v>
      </c>
      <c r="C58" s="43"/>
      <c r="D58" s="44" t="s">
        <v>11</v>
      </c>
      <c r="E58" s="132">
        <f>SUM(E59:E59)</f>
        <v>225200</v>
      </c>
      <c r="F58" s="132">
        <f>SUM(F59:F59)</f>
        <v>225200</v>
      </c>
      <c r="G58" s="129">
        <f t="shared" si="0"/>
        <v>1</v>
      </c>
      <c r="H58" s="133">
        <f>SUM(H59:H59)</f>
        <v>269379</v>
      </c>
      <c r="I58" s="133">
        <f>SUM(I59:I59)</f>
        <v>136980</v>
      </c>
      <c r="J58" s="129">
        <f t="shared" si="4"/>
        <v>0.51</v>
      </c>
      <c r="K58" s="134">
        <f>SUM(K59:K59)</f>
        <v>356330</v>
      </c>
      <c r="L58" s="134">
        <f>SUM(L59:L59)</f>
        <v>356330</v>
      </c>
      <c r="M58" s="129">
        <f t="shared" si="5"/>
        <v>1</v>
      </c>
      <c r="N58" s="22">
        <f>SUM(N59:N59)</f>
        <v>355300</v>
      </c>
      <c r="O58" s="22">
        <f>SUM(O59:O59)</f>
        <v>182945</v>
      </c>
      <c r="P58" s="129">
        <f t="shared" si="6"/>
        <v>0.51</v>
      </c>
      <c r="Q58" s="22">
        <f>SUM(Q59:Q59)</f>
        <v>355300</v>
      </c>
      <c r="R58" s="22">
        <v>320100</v>
      </c>
      <c r="S58" s="22">
        <f>SUM(S59:S59)</f>
        <v>0</v>
      </c>
      <c r="T58" s="22">
        <f>SUM(T59:T59)</f>
        <v>0</v>
      </c>
      <c r="U58" s="21">
        <f t="shared" si="1"/>
        <v>320100</v>
      </c>
    </row>
    <row r="59" spans="1:21" ht="84">
      <c r="A59" s="45"/>
      <c r="B59" s="17"/>
      <c r="C59" s="45">
        <v>2110</v>
      </c>
      <c r="D59" s="17" t="s">
        <v>43</v>
      </c>
      <c r="E59" s="135">
        <v>225200</v>
      </c>
      <c r="F59" s="135">
        <v>225200</v>
      </c>
      <c r="G59" s="129">
        <f t="shared" si="0"/>
        <v>1</v>
      </c>
      <c r="H59" s="136">
        <v>269379</v>
      </c>
      <c r="I59" s="136">
        <v>136980</v>
      </c>
      <c r="J59" s="129">
        <f t="shared" si="4"/>
        <v>0.51</v>
      </c>
      <c r="K59" s="137">
        <v>356330</v>
      </c>
      <c r="L59" s="137">
        <v>356330</v>
      </c>
      <c r="M59" s="129">
        <f t="shared" si="5"/>
        <v>1</v>
      </c>
      <c r="N59" s="23">
        <v>355300</v>
      </c>
      <c r="O59" s="23">
        <v>182945</v>
      </c>
      <c r="P59" s="129">
        <f t="shared" si="6"/>
        <v>0.51</v>
      </c>
      <c r="Q59" s="23">
        <v>355300</v>
      </c>
      <c r="R59" s="23">
        <v>320100</v>
      </c>
      <c r="S59" s="23"/>
      <c r="T59" s="23"/>
      <c r="U59" s="21">
        <f t="shared" si="1"/>
        <v>320100</v>
      </c>
    </row>
    <row r="60" spans="1:21" s="2" customFormat="1" ht="12">
      <c r="A60" s="43"/>
      <c r="B60" s="44">
        <v>75020</v>
      </c>
      <c r="C60" s="43"/>
      <c r="D60" s="44" t="s">
        <v>22</v>
      </c>
      <c r="E60" s="132">
        <f>SUM(E61:E69)</f>
        <v>2289560</v>
      </c>
      <c r="F60" s="132">
        <f>SUM(F61:F69)</f>
        <v>2526232</v>
      </c>
      <c r="G60" s="129">
        <f t="shared" si="0"/>
        <v>1.1000000000000001</v>
      </c>
      <c r="H60" s="133">
        <f>SUM(H61:H69)</f>
        <v>2199703</v>
      </c>
      <c r="I60" s="133">
        <f>SUM(I61:I69)</f>
        <v>1399412</v>
      </c>
      <c r="J60" s="129">
        <f t="shared" si="4"/>
        <v>0.64</v>
      </c>
      <c r="K60" s="134">
        <f>SUM(K61:K69)</f>
        <v>2599703</v>
      </c>
      <c r="L60" s="134">
        <f>SUM(L61:L69)</f>
        <v>2729526</v>
      </c>
      <c r="M60" s="129">
        <f t="shared" si="5"/>
        <v>1.05</v>
      </c>
      <c r="N60" s="22">
        <f>SUM(N61:N69)</f>
        <v>2894439</v>
      </c>
      <c r="O60" s="22">
        <f>SUM(O61:O69)</f>
        <v>1322396</v>
      </c>
      <c r="P60" s="129">
        <f t="shared" si="6"/>
        <v>0.46</v>
      </c>
      <c r="Q60" s="22">
        <f>SUM(Q61:Q69)</f>
        <v>2723000</v>
      </c>
      <c r="R60" s="22">
        <v>1953000</v>
      </c>
      <c r="S60" s="22">
        <f>SUM(S61:S69)</f>
        <v>0</v>
      </c>
      <c r="T60" s="22">
        <f>SUM(T61:T69)</f>
        <v>0</v>
      </c>
      <c r="U60" s="21">
        <f t="shared" si="1"/>
        <v>1953000</v>
      </c>
    </row>
    <row r="61" spans="1:21" ht="24">
      <c r="A61" s="45"/>
      <c r="B61" s="17"/>
      <c r="C61" s="45" t="s">
        <v>54</v>
      </c>
      <c r="D61" s="17" t="s">
        <v>23</v>
      </c>
      <c r="E61" s="135">
        <v>1829000</v>
      </c>
      <c r="F61" s="135">
        <v>2088268</v>
      </c>
      <c r="G61" s="129">
        <f t="shared" si="0"/>
        <v>1.1399999999999999</v>
      </c>
      <c r="H61" s="136">
        <v>1780000</v>
      </c>
      <c r="I61" s="136">
        <v>1189340</v>
      </c>
      <c r="J61" s="129">
        <f t="shared" si="4"/>
        <v>0.67</v>
      </c>
      <c r="K61" s="137">
        <v>2180000</v>
      </c>
      <c r="L61" s="137">
        <v>2311695</v>
      </c>
      <c r="M61" s="129">
        <f t="shared" si="5"/>
        <v>1.06</v>
      </c>
      <c r="N61" s="23">
        <v>2248000</v>
      </c>
      <c r="O61" s="23">
        <v>990476</v>
      </c>
      <c r="P61" s="129">
        <f t="shared" si="6"/>
        <v>0.44</v>
      </c>
      <c r="Q61" s="23">
        <v>2000000</v>
      </c>
      <c r="R61" s="23">
        <v>1928000</v>
      </c>
      <c r="S61" s="23"/>
      <c r="T61" s="23"/>
      <c r="U61" s="21">
        <f t="shared" si="1"/>
        <v>1928000</v>
      </c>
    </row>
    <row r="62" spans="1:21" ht="24">
      <c r="A62" s="45"/>
      <c r="B62" s="17"/>
      <c r="C62" s="45" t="s">
        <v>68</v>
      </c>
      <c r="D62" s="17" t="s">
        <v>75</v>
      </c>
      <c r="E62" s="135">
        <v>46500</v>
      </c>
      <c r="F62" s="135">
        <v>28067</v>
      </c>
      <c r="G62" s="129">
        <f t="shared" si="0"/>
        <v>0.6</v>
      </c>
      <c r="H62" s="136">
        <v>25000</v>
      </c>
      <c r="I62" s="136">
        <v>10808</v>
      </c>
      <c r="J62" s="129">
        <f t="shared" si="4"/>
        <v>0.43</v>
      </c>
      <c r="K62" s="137">
        <v>25000</v>
      </c>
      <c r="L62" s="137">
        <v>15251</v>
      </c>
      <c r="M62" s="129">
        <f t="shared" si="5"/>
        <v>0.61</v>
      </c>
      <c r="N62" s="23">
        <v>29000</v>
      </c>
      <c r="O62" s="23">
        <v>3954</v>
      </c>
      <c r="P62" s="129">
        <f t="shared" si="6"/>
        <v>0.14000000000000001</v>
      </c>
      <c r="Q62" s="23">
        <v>7000</v>
      </c>
      <c r="R62" s="23">
        <v>15000</v>
      </c>
      <c r="S62" s="23"/>
      <c r="T62" s="23"/>
      <c r="U62" s="21">
        <f t="shared" si="1"/>
        <v>15000</v>
      </c>
    </row>
    <row r="63" spans="1:21" ht="12">
      <c r="A63" s="45"/>
      <c r="B63" s="17"/>
      <c r="C63" s="49" t="s">
        <v>113</v>
      </c>
      <c r="D63" s="17" t="s">
        <v>121</v>
      </c>
      <c r="E63" s="135">
        <v>0</v>
      </c>
      <c r="F63" s="135">
        <v>4075</v>
      </c>
      <c r="G63" s="129"/>
      <c r="H63" s="136">
        <v>0</v>
      </c>
      <c r="I63" s="136">
        <v>2815</v>
      </c>
      <c r="J63" s="129"/>
      <c r="K63" s="137">
        <v>0</v>
      </c>
      <c r="L63" s="137">
        <v>6115</v>
      </c>
      <c r="M63" s="129"/>
      <c r="N63" s="23">
        <v>0</v>
      </c>
      <c r="O63" s="23">
        <v>2575</v>
      </c>
      <c r="P63" s="129"/>
      <c r="Q63" s="23">
        <v>0</v>
      </c>
      <c r="R63" s="23">
        <v>0</v>
      </c>
      <c r="S63" s="23">
        <v>0</v>
      </c>
      <c r="T63" s="23">
        <v>0</v>
      </c>
      <c r="U63" s="21">
        <f t="shared" si="1"/>
        <v>0</v>
      </c>
    </row>
    <row r="64" spans="1:21" ht="108">
      <c r="A64" s="45"/>
      <c r="B64" s="17"/>
      <c r="C64" s="45" t="s">
        <v>46</v>
      </c>
      <c r="D64" s="17" t="s">
        <v>44</v>
      </c>
      <c r="E64" s="135">
        <v>398964</v>
      </c>
      <c r="F64" s="135">
        <v>374138</v>
      </c>
      <c r="G64" s="129">
        <f t="shared" si="0"/>
        <v>0.94</v>
      </c>
      <c r="H64" s="136">
        <v>379703</v>
      </c>
      <c r="I64" s="136">
        <v>178641</v>
      </c>
      <c r="J64" s="129">
        <f>I64/H64</f>
        <v>0.47</v>
      </c>
      <c r="K64" s="137">
        <v>379703</v>
      </c>
      <c r="L64" s="137">
        <v>367337</v>
      </c>
      <c r="M64" s="129">
        <f>L64/K64</f>
        <v>0.97</v>
      </c>
      <c r="N64" s="23">
        <v>598000</v>
      </c>
      <c r="O64" s="23">
        <v>308848</v>
      </c>
      <c r="P64" s="129">
        <f>O64/N64</f>
        <v>0.52</v>
      </c>
      <c r="Q64" s="23">
        <v>692000</v>
      </c>
      <c r="R64" s="23">
        <v>0</v>
      </c>
      <c r="S64" s="23"/>
      <c r="T64" s="23"/>
      <c r="U64" s="21">
        <f t="shared" si="1"/>
        <v>0</v>
      </c>
    </row>
    <row r="65" spans="1:24" ht="12">
      <c r="A65" s="45"/>
      <c r="B65" s="17"/>
      <c r="C65" s="45" t="s">
        <v>49</v>
      </c>
      <c r="D65" s="17" t="s">
        <v>69</v>
      </c>
      <c r="E65" s="135">
        <f>3000+596</f>
        <v>3596</v>
      </c>
      <c r="F65" s="135">
        <v>3263</v>
      </c>
      <c r="G65" s="129">
        <f t="shared" si="0"/>
        <v>0.91</v>
      </c>
      <c r="H65" s="136">
        <v>0</v>
      </c>
      <c r="I65" s="136">
        <v>1330</v>
      </c>
      <c r="J65" s="129"/>
      <c r="K65" s="137">
        <v>0</v>
      </c>
      <c r="L65" s="137">
        <v>2610</v>
      </c>
      <c r="M65" s="129"/>
      <c r="N65" s="23">
        <v>0</v>
      </c>
      <c r="O65" s="23">
        <v>1335</v>
      </c>
      <c r="P65" s="129"/>
      <c r="Q65" s="23">
        <v>0</v>
      </c>
      <c r="R65" s="23">
        <v>1000</v>
      </c>
      <c r="S65" s="23"/>
      <c r="T65" s="23"/>
      <c r="U65" s="21">
        <f t="shared" si="1"/>
        <v>1000</v>
      </c>
    </row>
    <row r="66" spans="1:24" ht="24">
      <c r="A66" s="45"/>
      <c r="B66" s="17"/>
      <c r="C66" s="49" t="s">
        <v>110</v>
      </c>
      <c r="D66" s="17" t="s">
        <v>123</v>
      </c>
      <c r="E66" s="135">
        <v>0</v>
      </c>
      <c r="F66" s="135">
        <v>6617</v>
      </c>
      <c r="G66" s="129"/>
      <c r="H66" s="136">
        <v>0</v>
      </c>
      <c r="I66" s="136"/>
      <c r="J66" s="129"/>
      <c r="K66" s="137">
        <v>0</v>
      </c>
      <c r="L66" s="137"/>
      <c r="M66" s="129"/>
      <c r="N66" s="23">
        <v>0</v>
      </c>
      <c r="O66" s="23"/>
      <c r="P66" s="129"/>
      <c r="Q66" s="23">
        <v>0</v>
      </c>
      <c r="R66" s="23">
        <v>0</v>
      </c>
      <c r="S66" s="23">
        <v>0</v>
      </c>
      <c r="T66" s="23">
        <v>0</v>
      </c>
      <c r="U66" s="21">
        <f t="shared" si="1"/>
        <v>0</v>
      </c>
    </row>
    <row r="67" spans="1:24" ht="24">
      <c r="A67" s="45"/>
      <c r="B67" s="17"/>
      <c r="C67" s="49" t="s">
        <v>111</v>
      </c>
      <c r="D67" s="17" t="s">
        <v>119</v>
      </c>
      <c r="E67" s="135">
        <v>0</v>
      </c>
      <c r="F67" s="135">
        <v>27</v>
      </c>
      <c r="G67" s="129"/>
      <c r="H67" s="136">
        <v>0</v>
      </c>
      <c r="I67" s="136">
        <v>0</v>
      </c>
      <c r="J67" s="129"/>
      <c r="K67" s="137">
        <v>0</v>
      </c>
      <c r="L67" s="137">
        <v>0</v>
      </c>
      <c r="M67" s="129"/>
      <c r="N67" s="23">
        <v>0</v>
      </c>
      <c r="O67" s="23">
        <v>10</v>
      </c>
      <c r="P67" s="129"/>
      <c r="Q67" s="23">
        <v>0</v>
      </c>
      <c r="R67" s="23">
        <v>0</v>
      </c>
      <c r="S67" s="23">
        <v>0</v>
      </c>
      <c r="T67" s="23">
        <v>0</v>
      </c>
      <c r="U67" s="21">
        <f t="shared" si="1"/>
        <v>0</v>
      </c>
    </row>
    <row r="68" spans="1:24" ht="12">
      <c r="A68" s="45"/>
      <c r="B68" s="17"/>
      <c r="C68" s="45" t="s">
        <v>48</v>
      </c>
      <c r="D68" s="17" t="s">
        <v>70</v>
      </c>
      <c r="E68" s="135">
        <v>3500</v>
      </c>
      <c r="F68" s="135">
        <v>5308</v>
      </c>
      <c r="G68" s="129">
        <f t="shared" si="0"/>
        <v>1.52</v>
      </c>
      <c r="H68" s="136">
        <v>0</v>
      </c>
      <c r="I68" s="136">
        <v>4275</v>
      </c>
      <c r="J68" s="129"/>
      <c r="K68" s="137">
        <v>0</v>
      </c>
      <c r="L68" s="137">
        <v>11008</v>
      </c>
      <c r="M68" s="129"/>
      <c r="N68" s="23">
        <v>16539</v>
      </c>
      <c r="O68" s="23">
        <v>12479</v>
      </c>
      <c r="P68" s="129">
        <f t="shared" ref="P68:P103" si="7">O68/N68</f>
        <v>0.75</v>
      </c>
      <c r="Q68" s="23">
        <v>20000</v>
      </c>
      <c r="R68" s="23">
        <v>7000</v>
      </c>
      <c r="S68" s="23"/>
      <c r="T68" s="23"/>
      <c r="U68" s="21">
        <f t="shared" si="1"/>
        <v>7000</v>
      </c>
    </row>
    <row r="69" spans="1:24" ht="24">
      <c r="A69" s="45"/>
      <c r="B69" s="17"/>
      <c r="C69" s="138" t="s">
        <v>55</v>
      </c>
      <c r="D69" s="17" t="s">
        <v>56</v>
      </c>
      <c r="E69" s="135">
        <v>8000</v>
      </c>
      <c r="F69" s="135">
        <v>16469</v>
      </c>
      <c r="G69" s="129">
        <f t="shared" si="0"/>
        <v>2.06</v>
      </c>
      <c r="H69" s="136">
        <v>15000</v>
      </c>
      <c r="I69" s="136">
        <v>12203</v>
      </c>
      <c r="J69" s="129">
        <f t="shared" ref="J69:J104" si="8">I69/H69</f>
        <v>0.81</v>
      </c>
      <c r="K69" s="137">
        <v>15000</v>
      </c>
      <c r="L69" s="137">
        <v>15510</v>
      </c>
      <c r="M69" s="129">
        <f t="shared" ref="M69:M104" si="9">L69/K69</f>
        <v>1.03</v>
      </c>
      <c r="N69" s="23">
        <v>2900</v>
      </c>
      <c r="O69" s="23">
        <v>2719</v>
      </c>
      <c r="P69" s="129">
        <f t="shared" si="7"/>
        <v>0.94</v>
      </c>
      <c r="Q69" s="23">
        <v>4000</v>
      </c>
      <c r="R69" s="23">
        <v>2000</v>
      </c>
      <c r="S69" s="23"/>
      <c r="T69" s="23"/>
      <c r="U69" s="21">
        <f t="shared" si="1"/>
        <v>2000</v>
      </c>
    </row>
    <row r="70" spans="1:24" s="2" customFormat="1" ht="12">
      <c r="A70" s="43"/>
      <c r="B70" s="44">
        <v>75045</v>
      </c>
      <c r="C70" s="43"/>
      <c r="D70" s="44" t="s">
        <v>175</v>
      </c>
      <c r="E70" s="132">
        <f>SUM(E71:E72)</f>
        <v>47700</v>
      </c>
      <c r="F70" s="132">
        <f>SUM(F71:F72)</f>
        <v>47663</v>
      </c>
      <c r="G70" s="129">
        <f t="shared" si="0"/>
        <v>1</v>
      </c>
      <c r="H70" s="133">
        <f>SUM(H71:H72)</f>
        <v>63000</v>
      </c>
      <c r="I70" s="133">
        <f>SUM(I71:I72)</f>
        <v>57330</v>
      </c>
      <c r="J70" s="129">
        <f t="shared" si="8"/>
        <v>0.91</v>
      </c>
      <c r="K70" s="134">
        <f>SUM(K71:K72)</f>
        <v>57330</v>
      </c>
      <c r="L70" s="134">
        <f>SUM(L71:L72)</f>
        <v>57330</v>
      </c>
      <c r="M70" s="129">
        <f t="shared" si="9"/>
        <v>1</v>
      </c>
      <c r="N70" s="22">
        <f>SUM(N71:N72)</f>
        <v>65500</v>
      </c>
      <c r="O70" s="22">
        <f>SUM(O71:O72)</f>
        <v>65500</v>
      </c>
      <c r="P70" s="129">
        <f t="shared" si="7"/>
        <v>1</v>
      </c>
      <c r="Q70" s="22">
        <f>SUM(Q71:Q72)</f>
        <v>65500</v>
      </c>
      <c r="R70" s="22">
        <v>58760</v>
      </c>
      <c r="S70" s="22">
        <f>SUM(S71:S72)</f>
        <v>0</v>
      </c>
      <c r="T70" s="22">
        <f>SUM(T71:T72)</f>
        <v>76</v>
      </c>
      <c r="U70" s="21">
        <f t="shared" si="1"/>
        <v>58684</v>
      </c>
    </row>
    <row r="71" spans="1:24" ht="84">
      <c r="A71" s="45"/>
      <c r="B71" s="17"/>
      <c r="C71" s="45">
        <v>2110</v>
      </c>
      <c r="D71" s="17" t="s">
        <v>43</v>
      </c>
      <c r="E71" s="135">
        <v>35000</v>
      </c>
      <c r="F71" s="135">
        <v>35000</v>
      </c>
      <c r="G71" s="129">
        <f t="shared" si="0"/>
        <v>1</v>
      </c>
      <c r="H71" s="136">
        <v>39000</v>
      </c>
      <c r="I71" s="136">
        <v>39000</v>
      </c>
      <c r="J71" s="129">
        <f t="shared" si="8"/>
        <v>1</v>
      </c>
      <c r="K71" s="137">
        <v>39000</v>
      </c>
      <c r="L71" s="137">
        <v>39000</v>
      </c>
      <c r="M71" s="129">
        <f t="shared" si="9"/>
        <v>1</v>
      </c>
      <c r="N71" s="23">
        <v>37500</v>
      </c>
      <c r="O71" s="23">
        <v>37500</v>
      </c>
      <c r="P71" s="129">
        <f t="shared" si="7"/>
        <v>1</v>
      </c>
      <c r="Q71" s="23">
        <v>37500</v>
      </c>
      <c r="R71" s="23">
        <v>35994</v>
      </c>
      <c r="S71" s="23"/>
      <c r="T71" s="23">
        <v>76</v>
      </c>
      <c r="U71" s="21">
        <f t="shared" si="1"/>
        <v>35918</v>
      </c>
    </row>
    <row r="72" spans="1:24" ht="72">
      <c r="A72" s="45"/>
      <c r="B72" s="17"/>
      <c r="C72" s="45">
        <v>2120</v>
      </c>
      <c r="D72" s="17" t="s">
        <v>58</v>
      </c>
      <c r="E72" s="135">
        <v>12700</v>
      </c>
      <c r="F72" s="135">
        <v>12663</v>
      </c>
      <c r="G72" s="129">
        <f t="shared" si="0"/>
        <v>1</v>
      </c>
      <c r="H72" s="136">
        <v>24000</v>
      </c>
      <c r="I72" s="136">
        <v>18330</v>
      </c>
      <c r="J72" s="129">
        <f t="shared" si="8"/>
        <v>0.76</v>
      </c>
      <c r="K72" s="137">
        <v>18330</v>
      </c>
      <c r="L72" s="137">
        <v>18330</v>
      </c>
      <c r="M72" s="129">
        <f t="shared" si="9"/>
        <v>1</v>
      </c>
      <c r="N72" s="23">
        <v>28000</v>
      </c>
      <c r="O72" s="23">
        <v>28000</v>
      </c>
      <c r="P72" s="129">
        <f t="shared" si="7"/>
        <v>1</v>
      </c>
      <c r="Q72" s="23">
        <v>28000</v>
      </c>
      <c r="R72" s="23">
        <v>22766</v>
      </c>
      <c r="S72" s="23"/>
      <c r="T72" s="23"/>
      <c r="U72" s="21">
        <f t="shared" si="1"/>
        <v>22766</v>
      </c>
    </row>
    <row r="73" spans="1:24" s="12" customFormat="1" ht="48">
      <c r="A73" s="109">
        <v>751</v>
      </c>
      <c r="B73" s="110"/>
      <c r="C73" s="109"/>
      <c r="D73" s="110" t="s">
        <v>215</v>
      </c>
      <c r="E73" s="158"/>
      <c r="F73" s="158"/>
      <c r="G73" s="159"/>
      <c r="H73" s="160"/>
      <c r="I73" s="160"/>
      <c r="J73" s="159"/>
      <c r="K73" s="161"/>
      <c r="L73" s="161"/>
      <c r="M73" s="159"/>
      <c r="N73" s="86"/>
      <c r="O73" s="86"/>
      <c r="P73" s="159"/>
      <c r="Q73" s="86"/>
      <c r="R73" s="86">
        <v>24011</v>
      </c>
      <c r="S73" s="86">
        <f t="shared" ref="S73:U74" si="10">S74</f>
        <v>0</v>
      </c>
      <c r="T73" s="86">
        <f t="shared" si="10"/>
        <v>0</v>
      </c>
      <c r="U73" s="86">
        <f t="shared" si="10"/>
        <v>24011</v>
      </c>
    </row>
    <row r="74" spans="1:24" s="11" customFormat="1" ht="36">
      <c r="A74" s="53"/>
      <c r="B74" s="54">
        <v>75109</v>
      </c>
      <c r="C74" s="53"/>
      <c r="D74" s="54" t="s">
        <v>216</v>
      </c>
      <c r="E74" s="162"/>
      <c r="F74" s="162"/>
      <c r="G74" s="163"/>
      <c r="H74" s="164"/>
      <c r="I74" s="164"/>
      <c r="J74" s="163"/>
      <c r="K74" s="165"/>
      <c r="L74" s="165"/>
      <c r="M74" s="163"/>
      <c r="N74" s="27"/>
      <c r="O74" s="27"/>
      <c r="P74" s="163"/>
      <c r="Q74" s="27"/>
      <c r="R74" s="27">
        <v>24011</v>
      </c>
      <c r="S74" s="27">
        <f t="shared" si="10"/>
        <v>0</v>
      </c>
      <c r="T74" s="27">
        <f t="shared" si="10"/>
        <v>0</v>
      </c>
      <c r="U74" s="27">
        <f t="shared" si="10"/>
        <v>24011</v>
      </c>
    </row>
    <row r="75" spans="1:24" ht="84">
      <c r="A75" s="45"/>
      <c r="B75" s="17"/>
      <c r="C75" s="45">
        <v>2110</v>
      </c>
      <c r="D75" s="17" t="s">
        <v>43</v>
      </c>
      <c r="E75" s="135"/>
      <c r="F75" s="135"/>
      <c r="G75" s="129"/>
      <c r="H75" s="136"/>
      <c r="I75" s="136"/>
      <c r="J75" s="129"/>
      <c r="K75" s="137"/>
      <c r="L75" s="137"/>
      <c r="M75" s="129"/>
      <c r="N75" s="23">
        <v>5000</v>
      </c>
      <c r="O75" s="23">
        <v>0</v>
      </c>
      <c r="P75" s="129"/>
      <c r="Q75" s="23">
        <v>5000</v>
      </c>
      <c r="R75" s="23">
        <v>24011</v>
      </c>
      <c r="S75" s="23"/>
      <c r="T75" s="23"/>
      <c r="U75" s="21">
        <f t="shared" ref="U75" si="11">R75+S75-T75</f>
        <v>24011</v>
      </c>
      <c r="X75" s="1" t="s">
        <v>205</v>
      </c>
    </row>
    <row r="76" spans="1:24" ht="12">
      <c r="A76" s="45"/>
      <c r="B76" s="17"/>
      <c r="C76" s="45"/>
      <c r="D76" s="17"/>
      <c r="E76" s="135"/>
      <c r="F76" s="135"/>
      <c r="G76" s="129"/>
      <c r="H76" s="136"/>
      <c r="I76" s="136"/>
      <c r="J76" s="129"/>
      <c r="K76" s="137"/>
      <c r="L76" s="137"/>
      <c r="M76" s="129"/>
      <c r="N76" s="23"/>
      <c r="O76" s="23"/>
      <c r="P76" s="129"/>
      <c r="Q76" s="23"/>
      <c r="R76" s="23"/>
      <c r="S76" s="23"/>
      <c r="T76" s="23"/>
      <c r="U76" s="21"/>
    </row>
    <row r="77" spans="1:24" ht="12">
      <c r="A77" s="45"/>
      <c r="B77" s="17"/>
      <c r="C77" s="45"/>
      <c r="D77" s="17"/>
      <c r="E77" s="135"/>
      <c r="F77" s="135"/>
      <c r="G77" s="129"/>
      <c r="H77" s="136"/>
      <c r="I77" s="136"/>
      <c r="J77" s="129"/>
      <c r="K77" s="137"/>
      <c r="L77" s="137"/>
      <c r="M77" s="129"/>
      <c r="N77" s="23"/>
      <c r="O77" s="23"/>
      <c r="P77" s="129"/>
      <c r="Q77" s="23"/>
      <c r="R77" s="23"/>
      <c r="S77" s="23"/>
      <c r="T77" s="23"/>
      <c r="U77" s="21"/>
    </row>
    <row r="78" spans="1:24" ht="12">
      <c r="A78" s="45"/>
      <c r="B78" s="17"/>
      <c r="C78" s="45"/>
      <c r="D78" s="17"/>
      <c r="E78" s="135"/>
      <c r="F78" s="135"/>
      <c r="G78" s="129"/>
      <c r="H78" s="136"/>
      <c r="I78" s="136"/>
      <c r="J78" s="129"/>
      <c r="K78" s="137"/>
      <c r="L78" s="137"/>
      <c r="M78" s="129"/>
      <c r="N78" s="23"/>
      <c r="O78" s="23"/>
      <c r="P78" s="129"/>
      <c r="Q78" s="23"/>
      <c r="R78" s="23"/>
      <c r="S78" s="23"/>
      <c r="T78" s="23"/>
      <c r="U78" s="21"/>
    </row>
    <row r="79" spans="1:24" ht="12">
      <c r="A79" s="43">
        <v>752</v>
      </c>
      <c r="B79" s="44"/>
      <c r="C79" s="43"/>
      <c r="D79" s="110" t="s">
        <v>146</v>
      </c>
      <c r="E79" s="132">
        <f>SUM(E80)</f>
        <v>0</v>
      </c>
      <c r="F79" s="132"/>
      <c r="G79" s="166"/>
      <c r="H79" s="133">
        <f>SUM(H80)</f>
        <v>0</v>
      </c>
      <c r="I79" s="133">
        <f>SUM(I80)</f>
        <v>0</v>
      </c>
      <c r="J79" s="166"/>
      <c r="K79" s="134">
        <f>SUM(K80)</f>
        <v>0</v>
      </c>
      <c r="L79" s="134">
        <f>SUM(L80)</f>
        <v>0</v>
      </c>
      <c r="M79" s="163"/>
      <c r="N79" s="27">
        <f>SUM(N80)</f>
        <v>5000</v>
      </c>
      <c r="O79" s="27">
        <f>SUM(O80)</f>
        <v>0</v>
      </c>
      <c r="P79" s="129"/>
      <c r="Q79" s="27">
        <f t="shared" ref="Q79:T80" si="12">SUM(Q80)</f>
        <v>5000</v>
      </c>
      <c r="R79" s="27">
        <v>3000</v>
      </c>
      <c r="S79" s="27">
        <f t="shared" si="12"/>
        <v>0</v>
      </c>
      <c r="T79" s="27">
        <f t="shared" si="12"/>
        <v>0</v>
      </c>
      <c r="U79" s="21">
        <f t="shared" si="1"/>
        <v>3000</v>
      </c>
    </row>
    <row r="80" spans="1:24" ht="12">
      <c r="A80" s="43"/>
      <c r="B80" s="44">
        <v>75212</v>
      </c>
      <c r="C80" s="43"/>
      <c r="D80" s="110" t="s">
        <v>147</v>
      </c>
      <c r="E80" s="132">
        <f>SUM(E81)</f>
        <v>0</v>
      </c>
      <c r="F80" s="132"/>
      <c r="G80" s="166"/>
      <c r="H80" s="133">
        <f>SUM(H81)</f>
        <v>0</v>
      </c>
      <c r="I80" s="133">
        <f>SUM(I81)</f>
        <v>0</v>
      </c>
      <c r="J80" s="166"/>
      <c r="K80" s="134">
        <f>SUM(K81)</f>
        <v>0</v>
      </c>
      <c r="L80" s="134">
        <f>SUM(L81)</f>
        <v>0</v>
      </c>
      <c r="M80" s="163"/>
      <c r="N80" s="27">
        <f>SUM(N81)</f>
        <v>5000</v>
      </c>
      <c r="O80" s="27">
        <f>SUM(O81)</f>
        <v>0</v>
      </c>
      <c r="P80" s="129"/>
      <c r="Q80" s="27">
        <f t="shared" si="12"/>
        <v>5000</v>
      </c>
      <c r="R80" s="27">
        <v>3000</v>
      </c>
      <c r="S80" s="27">
        <f t="shared" si="12"/>
        <v>0</v>
      </c>
      <c r="T80" s="27">
        <f t="shared" si="12"/>
        <v>0</v>
      </c>
      <c r="U80" s="21">
        <f t="shared" si="1"/>
        <v>3000</v>
      </c>
    </row>
    <row r="81" spans="1:24" ht="84">
      <c r="A81" s="45"/>
      <c r="B81" s="17"/>
      <c r="C81" s="45">
        <v>2110</v>
      </c>
      <c r="D81" s="17" t="s">
        <v>43</v>
      </c>
      <c r="E81" s="135"/>
      <c r="F81" s="135"/>
      <c r="G81" s="129"/>
      <c r="H81" s="136"/>
      <c r="I81" s="136"/>
      <c r="J81" s="129"/>
      <c r="K81" s="137"/>
      <c r="L81" s="137"/>
      <c r="M81" s="129"/>
      <c r="N81" s="23">
        <v>5000</v>
      </c>
      <c r="O81" s="23">
        <v>0</v>
      </c>
      <c r="P81" s="129"/>
      <c r="Q81" s="23">
        <v>5000</v>
      </c>
      <c r="R81" s="23">
        <v>3000</v>
      </c>
      <c r="S81" s="23"/>
      <c r="T81" s="23"/>
      <c r="U81" s="21">
        <f t="shared" si="1"/>
        <v>3000</v>
      </c>
      <c r="X81" s="1" t="s">
        <v>205</v>
      </c>
    </row>
    <row r="82" spans="1:24" s="80" customFormat="1" ht="38.25" customHeight="1">
      <c r="A82" s="55">
        <v>754</v>
      </c>
      <c r="B82" s="55"/>
      <c r="C82" s="69"/>
      <c r="D82" s="57" t="s">
        <v>206</v>
      </c>
      <c r="E82" s="58" t="e">
        <f>#REF!+#REF!+#REF!</f>
        <v>#REF!</v>
      </c>
      <c r="F82" s="58" t="e">
        <f>#REF!+#REF!+#REF!</f>
        <v>#REF!</v>
      </c>
      <c r="G82" s="58" t="e">
        <f>#REF!+#REF!+#REF!</f>
        <v>#REF!</v>
      </c>
      <c r="H82" s="58" t="e">
        <f>#REF!+#REF!+#REF!</f>
        <v>#REF!</v>
      </c>
      <c r="I82" s="58"/>
      <c r="J82" s="58" t="e">
        <f>#REF!+#REF!+#REF!</f>
        <v>#REF!</v>
      </c>
      <c r="K82" s="58" t="e">
        <f>#REF!+#REF!+#REF!</f>
        <v>#REF!</v>
      </c>
      <c r="L82" s="58" t="e">
        <f>#REF!+#REF!+#REF!</f>
        <v>#REF!</v>
      </c>
      <c r="M82" s="58" t="e">
        <f>#REF!+#REF!+#REF!</f>
        <v>#REF!</v>
      </c>
      <c r="N82" s="94">
        <v>77500</v>
      </c>
      <c r="O82" s="58">
        <v>79500</v>
      </c>
      <c r="P82" s="58" t="e">
        <f>#REF!+#REF!+#REF!+#REF!</f>
        <v>#REF!</v>
      </c>
      <c r="Q82" s="167" t="e">
        <f>P82/O82</f>
        <v>#REF!</v>
      </c>
      <c r="R82" s="58">
        <v>50000</v>
      </c>
      <c r="S82" s="58">
        <f>S83</f>
        <v>0</v>
      </c>
      <c r="T82" s="58">
        <f>T83</f>
        <v>0</v>
      </c>
      <c r="U82" s="58">
        <f>U83</f>
        <v>50000</v>
      </c>
      <c r="W82" s="95"/>
      <c r="X82" s="95"/>
    </row>
    <row r="83" spans="1:24" s="68" customFormat="1" ht="24">
      <c r="A83" s="55"/>
      <c r="B83" s="96">
        <v>75478</v>
      </c>
      <c r="C83" s="97"/>
      <c r="D83" s="98" t="s">
        <v>207</v>
      </c>
      <c r="E83" s="99"/>
      <c r="F83" s="99"/>
      <c r="G83" s="100"/>
      <c r="H83" s="99"/>
      <c r="I83" s="99"/>
      <c r="J83" s="99"/>
      <c r="K83" s="99"/>
      <c r="L83" s="99"/>
      <c r="M83" s="99"/>
      <c r="N83" s="101"/>
      <c r="O83" s="99"/>
      <c r="P83" s="99"/>
      <c r="Q83" s="167"/>
      <c r="R83" s="99">
        <v>50000</v>
      </c>
      <c r="S83" s="99">
        <f>SUM(S84:S85)</f>
        <v>0</v>
      </c>
      <c r="T83" s="99">
        <f>SUM(T84:T85)</f>
        <v>0</v>
      </c>
      <c r="U83" s="99">
        <f>SUM(U84:U85)</f>
        <v>50000</v>
      </c>
      <c r="W83" s="102"/>
      <c r="X83" s="102"/>
    </row>
    <row r="84" spans="1:24" s="80" customFormat="1" ht="48">
      <c r="A84" s="55"/>
      <c r="B84" s="103"/>
      <c r="C84" s="45">
        <v>2130</v>
      </c>
      <c r="D84" s="17" t="s">
        <v>37</v>
      </c>
      <c r="E84" s="105"/>
      <c r="F84" s="105"/>
      <c r="G84" s="106">
        <v>3000</v>
      </c>
      <c r="H84" s="105">
        <f>G84</f>
        <v>3000</v>
      </c>
      <c r="I84" s="105"/>
      <c r="J84" s="105">
        <v>3000</v>
      </c>
      <c r="K84" s="105">
        <v>2170</v>
      </c>
      <c r="L84" s="105">
        <v>2170</v>
      </c>
      <c r="M84" s="105">
        <v>3000</v>
      </c>
      <c r="N84" s="107">
        <v>3000</v>
      </c>
      <c r="O84" s="105">
        <v>3000</v>
      </c>
      <c r="P84" s="105"/>
      <c r="Q84" s="167">
        <f>P84/O84</f>
        <v>0</v>
      </c>
      <c r="R84" s="105">
        <v>41692</v>
      </c>
      <c r="S84" s="105"/>
      <c r="T84" s="105"/>
      <c r="U84" s="21">
        <f>R84+S84-T84</f>
        <v>41692</v>
      </c>
      <c r="W84" s="95"/>
      <c r="X84" s="95"/>
    </row>
    <row r="85" spans="1:24" s="80" customFormat="1" ht="60">
      <c r="A85" s="55"/>
      <c r="B85" s="103"/>
      <c r="C85" s="104">
        <v>6430</v>
      </c>
      <c r="D85" s="17" t="s">
        <v>98</v>
      </c>
      <c r="E85" s="105"/>
      <c r="F85" s="105"/>
      <c r="G85" s="106"/>
      <c r="H85" s="105"/>
      <c r="I85" s="105"/>
      <c r="J85" s="105"/>
      <c r="K85" s="105"/>
      <c r="L85" s="105"/>
      <c r="M85" s="105"/>
      <c r="N85" s="107"/>
      <c r="O85" s="105"/>
      <c r="P85" s="105"/>
      <c r="Q85" s="167"/>
      <c r="R85" s="105">
        <v>8308</v>
      </c>
      <c r="S85" s="105"/>
      <c r="T85" s="105"/>
      <c r="U85" s="21">
        <f t="shared" ref="U85:U149" si="13">R85+S85-T85</f>
        <v>8308</v>
      </c>
      <c r="W85" s="95"/>
      <c r="X85" s="95"/>
    </row>
    <row r="86" spans="1:24" s="5" customFormat="1" ht="72">
      <c r="A86" s="41">
        <v>756</v>
      </c>
      <c r="B86" s="42"/>
      <c r="C86" s="41"/>
      <c r="D86" s="42" t="s">
        <v>84</v>
      </c>
      <c r="E86" s="128">
        <f>SUM(E87:E87)</f>
        <v>7355767</v>
      </c>
      <c r="F86" s="128">
        <f>SUM(F87:F87)</f>
        <v>7797187</v>
      </c>
      <c r="G86" s="129">
        <f t="shared" si="0"/>
        <v>1.06</v>
      </c>
      <c r="H86" s="130">
        <f>SUM(H87:H87)</f>
        <v>8047500</v>
      </c>
      <c r="I86" s="130">
        <f>SUM(I87:I87)</f>
        <v>4262386</v>
      </c>
      <c r="J86" s="129">
        <f t="shared" si="8"/>
        <v>0.53</v>
      </c>
      <c r="K86" s="131">
        <f>SUM(K87:K87)</f>
        <v>7710500</v>
      </c>
      <c r="L86" s="131">
        <f>SUM(L87:L87)</f>
        <v>10060717</v>
      </c>
      <c r="M86" s="129">
        <f t="shared" si="9"/>
        <v>1.3</v>
      </c>
      <c r="N86" s="21">
        <f t="shared" ref="N86:T86" si="14">N87+N90</f>
        <v>9640000</v>
      </c>
      <c r="O86" s="21">
        <f t="shared" si="14"/>
        <v>4278539</v>
      </c>
      <c r="P86" s="21">
        <f t="shared" si="14"/>
        <v>0</v>
      </c>
      <c r="Q86" s="21">
        <f t="shared" si="14"/>
        <v>8640000</v>
      </c>
      <c r="R86" s="21">
        <v>9454479</v>
      </c>
      <c r="S86" s="21">
        <f t="shared" si="14"/>
        <v>0</v>
      </c>
      <c r="T86" s="21">
        <f t="shared" si="14"/>
        <v>0</v>
      </c>
      <c r="U86" s="21">
        <f t="shared" si="13"/>
        <v>9454479</v>
      </c>
    </row>
    <row r="87" spans="1:24" s="2" customFormat="1" ht="36">
      <c r="A87" s="43"/>
      <c r="B87" s="44">
        <v>75622</v>
      </c>
      <c r="C87" s="43"/>
      <c r="D87" s="44" t="s">
        <v>85</v>
      </c>
      <c r="E87" s="132">
        <f>SUM(E88:E89)</f>
        <v>7355767</v>
      </c>
      <c r="F87" s="132">
        <f>SUM(F88:F89)</f>
        <v>7797187</v>
      </c>
      <c r="G87" s="129">
        <f t="shared" si="0"/>
        <v>1.06</v>
      </c>
      <c r="H87" s="133">
        <f>SUM(H88:H89)</f>
        <v>8047500</v>
      </c>
      <c r="I87" s="133">
        <f>SUM(I88:I89)</f>
        <v>4262386</v>
      </c>
      <c r="J87" s="129">
        <f t="shared" si="8"/>
        <v>0.53</v>
      </c>
      <c r="K87" s="134">
        <f>SUM(K88:K89)</f>
        <v>7710500</v>
      </c>
      <c r="L87" s="134">
        <f>SUM(L88:L89)</f>
        <v>10060717</v>
      </c>
      <c r="M87" s="129">
        <f t="shared" si="9"/>
        <v>1.3</v>
      </c>
      <c r="N87" s="22">
        <f>SUM(N88:N89)</f>
        <v>9640000</v>
      </c>
      <c r="O87" s="22">
        <f>SUM(O88:O89)</f>
        <v>4278539</v>
      </c>
      <c r="P87" s="129">
        <f t="shared" si="7"/>
        <v>0.44</v>
      </c>
      <c r="Q87" s="22">
        <f>SUM(Q88:Q89)</f>
        <v>8640000</v>
      </c>
      <c r="R87" s="22">
        <v>9374479</v>
      </c>
      <c r="S87" s="22">
        <f>SUM(S88:S89)</f>
        <v>0</v>
      </c>
      <c r="T87" s="22">
        <f>SUM(T88:T89)</f>
        <v>0</v>
      </c>
      <c r="U87" s="21">
        <f t="shared" si="13"/>
        <v>9374479</v>
      </c>
    </row>
    <row r="88" spans="1:24" ht="24">
      <c r="A88" s="45"/>
      <c r="B88" s="17"/>
      <c r="C88" s="45" t="s">
        <v>50</v>
      </c>
      <c r="D88" s="17" t="s">
        <v>25</v>
      </c>
      <c r="E88" s="135">
        <v>7215767</v>
      </c>
      <c r="F88" s="135">
        <v>7598026</v>
      </c>
      <c r="G88" s="129">
        <f t="shared" si="0"/>
        <v>1.05</v>
      </c>
      <c r="H88" s="136">
        <v>7907500</v>
      </c>
      <c r="I88" s="136">
        <v>4034496</v>
      </c>
      <c r="J88" s="129">
        <f t="shared" si="8"/>
        <v>0.51</v>
      </c>
      <c r="K88" s="137">
        <v>7570500</v>
      </c>
      <c r="L88" s="137">
        <v>9629022</v>
      </c>
      <c r="M88" s="129">
        <f t="shared" si="9"/>
        <v>1.27</v>
      </c>
      <c r="N88" s="23">
        <v>9500000</v>
      </c>
      <c r="O88" s="23">
        <v>4172540</v>
      </c>
      <c r="P88" s="129">
        <f t="shared" si="7"/>
        <v>0.44</v>
      </c>
      <c r="Q88" s="23">
        <v>8500000</v>
      </c>
      <c r="R88" s="23">
        <v>9234479</v>
      </c>
      <c r="S88" s="23"/>
      <c r="T88" s="23"/>
      <c r="U88" s="21">
        <f t="shared" si="13"/>
        <v>9234479</v>
      </c>
    </row>
    <row r="89" spans="1:24" ht="24">
      <c r="A89" s="45"/>
      <c r="B89" s="17"/>
      <c r="C89" s="45" t="s">
        <v>51</v>
      </c>
      <c r="D89" s="17" t="s">
        <v>52</v>
      </c>
      <c r="E89" s="135">
        <v>140000</v>
      </c>
      <c r="F89" s="135">
        <v>199161</v>
      </c>
      <c r="G89" s="129">
        <f t="shared" si="0"/>
        <v>1.42</v>
      </c>
      <c r="H89" s="136">
        <v>140000</v>
      </c>
      <c r="I89" s="136">
        <v>227890</v>
      </c>
      <c r="J89" s="129">
        <f t="shared" si="8"/>
        <v>1.63</v>
      </c>
      <c r="K89" s="137">
        <v>140000</v>
      </c>
      <c r="L89" s="137">
        <v>431695</v>
      </c>
      <c r="M89" s="129">
        <f t="shared" si="9"/>
        <v>3.08</v>
      </c>
      <c r="N89" s="23">
        <v>140000</v>
      </c>
      <c r="O89" s="23">
        <v>105999</v>
      </c>
      <c r="P89" s="129">
        <f t="shared" si="7"/>
        <v>0.76</v>
      </c>
      <c r="Q89" s="23">
        <v>140000</v>
      </c>
      <c r="R89" s="23">
        <v>140000</v>
      </c>
      <c r="S89" s="23"/>
      <c r="T89" s="23"/>
      <c r="U89" s="21">
        <f t="shared" si="13"/>
        <v>140000</v>
      </c>
    </row>
    <row r="90" spans="1:24" ht="60">
      <c r="A90" s="53"/>
      <c r="B90" s="54">
        <v>75618</v>
      </c>
      <c r="C90" s="53"/>
      <c r="D90" s="168" t="s">
        <v>172</v>
      </c>
      <c r="E90" s="162"/>
      <c r="F90" s="162"/>
      <c r="G90" s="163"/>
      <c r="H90" s="164"/>
      <c r="I90" s="164"/>
      <c r="J90" s="163"/>
      <c r="K90" s="165"/>
      <c r="L90" s="165"/>
      <c r="M90" s="163"/>
      <c r="N90" s="27">
        <f t="shared" ref="N90:T90" si="15">SUM(N91)</f>
        <v>0</v>
      </c>
      <c r="O90" s="27">
        <f t="shared" si="15"/>
        <v>0</v>
      </c>
      <c r="P90" s="27">
        <f t="shared" si="15"/>
        <v>0</v>
      </c>
      <c r="Q90" s="27">
        <f t="shared" si="15"/>
        <v>0</v>
      </c>
      <c r="R90" s="27">
        <v>80000</v>
      </c>
      <c r="S90" s="27">
        <f t="shared" si="15"/>
        <v>0</v>
      </c>
      <c r="T90" s="27">
        <f t="shared" si="15"/>
        <v>0</v>
      </c>
      <c r="U90" s="21">
        <f t="shared" si="13"/>
        <v>80000</v>
      </c>
    </row>
    <row r="91" spans="1:24" ht="60">
      <c r="A91" s="45"/>
      <c r="B91" s="17"/>
      <c r="C91" s="45" t="s">
        <v>88</v>
      </c>
      <c r="D91" s="156" t="s">
        <v>171</v>
      </c>
      <c r="E91" s="135"/>
      <c r="F91" s="135"/>
      <c r="G91" s="129"/>
      <c r="H91" s="136"/>
      <c r="I91" s="136"/>
      <c r="J91" s="129"/>
      <c r="K91" s="137"/>
      <c r="L91" s="137"/>
      <c r="M91" s="129"/>
      <c r="N91" s="23"/>
      <c r="O91" s="23"/>
      <c r="P91" s="129"/>
      <c r="Q91" s="23"/>
      <c r="R91" s="23">
        <v>80000</v>
      </c>
      <c r="S91" s="23"/>
      <c r="T91" s="23"/>
      <c r="U91" s="21">
        <f t="shared" si="13"/>
        <v>80000</v>
      </c>
    </row>
    <row r="92" spans="1:24" s="5" customFormat="1" ht="12">
      <c r="A92" s="41">
        <v>758</v>
      </c>
      <c r="B92" s="42"/>
      <c r="C92" s="41"/>
      <c r="D92" s="42" t="s">
        <v>17</v>
      </c>
      <c r="E92" s="128">
        <f>E93+E99+E103+E101+E95</f>
        <v>19482561</v>
      </c>
      <c r="F92" s="128">
        <f>F93+F99+F103+F101+F95</f>
        <v>19640519</v>
      </c>
      <c r="G92" s="129">
        <f t="shared" si="0"/>
        <v>1.01</v>
      </c>
      <c r="H92" s="130">
        <f>H93+H99+H103+H101+H95</f>
        <v>21824426</v>
      </c>
      <c r="I92" s="130">
        <f>I93+I99+I103+I101+I95</f>
        <v>12901727</v>
      </c>
      <c r="J92" s="129">
        <f t="shared" si="8"/>
        <v>0.59</v>
      </c>
      <c r="K92" s="131">
        <f>K93+K99+K103+K101+K95</f>
        <v>21758991</v>
      </c>
      <c r="L92" s="131">
        <f>L93+L99+L103+L101+L95</f>
        <v>21928411</v>
      </c>
      <c r="M92" s="129">
        <f t="shared" si="9"/>
        <v>1.01</v>
      </c>
      <c r="N92" s="21">
        <f>N93+N99+N103+N101+N95</f>
        <v>24315496</v>
      </c>
      <c r="O92" s="21">
        <f>O93+O99+O103+O101+O95</f>
        <v>14221722</v>
      </c>
      <c r="P92" s="129">
        <f t="shared" si="7"/>
        <v>0.57999999999999996</v>
      </c>
      <c r="Q92" s="21">
        <f>Q93+Q99+Q103+Q101+Q95</f>
        <v>24378496</v>
      </c>
      <c r="R92" s="21">
        <v>24299998</v>
      </c>
      <c r="S92" s="21">
        <f>S93+S99+S103+S101+S95</f>
        <v>0</v>
      </c>
      <c r="T92" s="21">
        <f>T93+T99+T103+T101+T95</f>
        <v>0</v>
      </c>
      <c r="U92" s="21">
        <f t="shared" si="13"/>
        <v>24299998</v>
      </c>
    </row>
    <row r="93" spans="1:24" s="2" customFormat="1" ht="36">
      <c r="A93" s="43"/>
      <c r="B93" s="44">
        <v>75801</v>
      </c>
      <c r="C93" s="43"/>
      <c r="D93" s="44" t="s">
        <v>64</v>
      </c>
      <c r="E93" s="132">
        <f>SUM(E94:E94)</f>
        <v>13252827</v>
      </c>
      <c r="F93" s="132">
        <f>SUM(F94:F94)</f>
        <v>13252827</v>
      </c>
      <c r="G93" s="129">
        <f t="shared" si="0"/>
        <v>1</v>
      </c>
      <c r="H93" s="133">
        <f>SUM(H94:H94)</f>
        <v>14192721</v>
      </c>
      <c r="I93" s="133">
        <f>SUM(I94:I94)</f>
        <v>8733984</v>
      </c>
      <c r="J93" s="129">
        <f t="shared" si="8"/>
        <v>0.62</v>
      </c>
      <c r="K93" s="134">
        <f>SUM(K94:K94)</f>
        <v>14426862</v>
      </c>
      <c r="L93" s="134">
        <f>SUM(L94:L94)</f>
        <v>14426862</v>
      </c>
      <c r="M93" s="129">
        <f t="shared" si="9"/>
        <v>1</v>
      </c>
      <c r="N93" s="22">
        <f>SUM(N94:N94)</f>
        <v>15331528</v>
      </c>
      <c r="O93" s="22">
        <f>SUM(O94:O94)</f>
        <v>9434784</v>
      </c>
      <c r="P93" s="129">
        <f t="shared" si="7"/>
        <v>0.62</v>
      </c>
      <c r="Q93" s="22">
        <f>SUM(Q94:Q94)</f>
        <v>15331528</v>
      </c>
      <c r="R93" s="22">
        <v>16001160</v>
      </c>
      <c r="S93" s="22">
        <f>SUM(S94:S94)</f>
        <v>0</v>
      </c>
      <c r="T93" s="22">
        <f>SUM(T94:T94)</f>
        <v>0</v>
      </c>
      <c r="U93" s="21">
        <f t="shared" si="13"/>
        <v>16001160</v>
      </c>
    </row>
    <row r="94" spans="1:24" ht="24">
      <c r="A94" s="45"/>
      <c r="B94" s="17"/>
      <c r="C94" s="45">
        <v>2920</v>
      </c>
      <c r="D94" s="17" t="s">
        <v>26</v>
      </c>
      <c r="E94" s="135">
        <v>13252827</v>
      </c>
      <c r="F94" s="135">
        <v>13252827</v>
      </c>
      <c r="G94" s="129">
        <f t="shared" si="0"/>
        <v>1</v>
      </c>
      <c r="H94" s="136">
        <v>14192721</v>
      </c>
      <c r="I94" s="136">
        <v>8733984</v>
      </c>
      <c r="J94" s="129">
        <f t="shared" si="8"/>
        <v>0.62</v>
      </c>
      <c r="K94" s="137">
        <v>14426862</v>
      </c>
      <c r="L94" s="137">
        <v>14426862</v>
      </c>
      <c r="M94" s="129">
        <f t="shared" si="9"/>
        <v>1</v>
      </c>
      <c r="N94" s="23">
        <v>15331528</v>
      </c>
      <c r="O94" s="23">
        <v>9434784</v>
      </c>
      <c r="P94" s="129">
        <f t="shared" si="7"/>
        <v>0.62</v>
      </c>
      <c r="Q94" s="23">
        <v>15331528</v>
      </c>
      <c r="R94" s="23">
        <v>16001160</v>
      </c>
      <c r="S94" s="23"/>
      <c r="T94" s="23"/>
      <c r="U94" s="21">
        <f t="shared" si="13"/>
        <v>16001160</v>
      </c>
    </row>
    <row r="95" spans="1:24" s="2" customFormat="1" ht="24">
      <c r="A95" s="43"/>
      <c r="B95" s="44">
        <v>75802</v>
      </c>
      <c r="C95" s="43"/>
      <c r="D95" s="44" t="s">
        <v>89</v>
      </c>
      <c r="E95" s="132">
        <f>SUM(E96:E98)</f>
        <v>636212</v>
      </c>
      <c r="F95" s="132">
        <f>SUM(F96:F98)</f>
        <v>636212</v>
      </c>
      <c r="G95" s="129">
        <f t="shared" si="0"/>
        <v>1</v>
      </c>
      <c r="H95" s="133">
        <f>SUM(H96:H98)</f>
        <v>386000</v>
      </c>
      <c r="I95" s="133">
        <f>SUM(I96:I98)</f>
        <v>386000</v>
      </c>
      <c r="J95" s="129">
        <f t="shared" si="8"/>
        <v>1</v>
      </c>
      <c r="K95" s="134">
        <f>SUM(K96:K98)</f>
        <v>386000</v>
      </c>
      <c r="L95" s="134">
        <f>SUM(L96:L98)</f>
        <v>386000</v>
      </c>
      <c r="M95" s="129">
        <f t="shared" si="9"/>
        <v>1</v>
      </c>
      <c r="N95" s="22">
        <f>SUM(N96:N98)</f>
        <v>440000</v>
      </c>
      <c r="O95" s="22">
        <f>SUM(O96:O98)</f>
        <v>440000</v>
      </c>
      <c r="P95" s="129">
        <f t="shared" si="7"/>
        <v>1</v>
      </c>
      <c r="Q95" s="22">
        <f>SUM(Q96:Q98)</f>
        <v>440000</v>
      </c>
      <c r="R95" s="22">
        <v>0</v>
      </c>
      <c r="S95" s="22">
        <f>SUM(S96:S98)</f>
        <v>0</v>
      </c>
      <c r="T95" s="22">
        <f>SUM(T96:T98)</f>
        <v>0</v>
      </c>
      <c r="U95" s="21">
        <f t="shared" si="13"/>
        <v>0</v>
      </c>
    </row>
    <row r="96" spans="1:24" s="13" customFormat="1" ht="24">
      <c r="A96" s="45"/>
      <c r="B96" s="17"/>
      <c r="C96" s="45">
        <v>2760</v>
      </c>
      <c r="D96" s="169" t="s">
        <v>103</v>
      </c>
      <c r="E96" s="135">
        <v>186212</v>
      </c>
      <c r="F96" s="135">
        <v>186212</v>
      </c>
      <c r="G96" s="129">
        <f t="shared" si="0"/>
        <v>1</v>
      </c>
      <c r="H96" s="136"/>
      <c r="I96" s="136"/>
      <c r="J96" s="129"/>
      <c r="K96" s="137"/>
      <c r="L96" s="137"/>
      <c r="M96" s="129"/>
      <c r="N96" s="28"/>
      <c r="O96" s="28"/>
      <c r="P96" s="129"/>
      <c r="Q96" s="28"/>
      <c r="R96" s="28">
        <v>0</v>
      </c>
      <c r="S96" s="28"/>
      <c r="T96" s="28"/>
      <c r="U96" s="21">
        <f t="shared" si="13"/>
        <v>0</v>
      </c>
    </row>
    <row r="97" spans="1:21" ht="36">
      <c r="A97" s="45"/>
      <c r="B97" s="17"/>
      <c r="C97" s="45">
        <v>2780</v>
      </c>
      <c r="D97" s="17" t="s">
        <v>90</v>
      </c>
      <c r="E97" s="135">
        <v>450000</v>
      </c>
      <c r="F97" s="135">
        <v>450000</v>
      </c>
      <c r="G97" s="129">
        <f t="shared" si="0"/>
        <v>1</v>
      </c>
      <c r="H97" s="136"/>
      <c r="I97" s="136"/>
      <c r="J97" s="129"/>
      <c r="K97" s="137"/>
      <c r="L97" s="137"/>
      <c r="M97" s="129"/>
      <c r="N97" s="23"/>
      <c r="O97" s="23"/>
      <c r="P97" s="129"/>
      <c r="Q97" s="23"/>
      <c r="R97" s="23">
        <v>0</v>
      </c>
      <c r="S97" s="23"/>
      <c r="T97" s="23"/>
      <c r="U97" s="21">
        <f t="shared" si="13"/>
        <v>0</v>
      </c>
    </row>
    <row r="98" spans="1:21" ht="96">
      <c r="A98" s="45"/>
      <c r="B98" s="17"/>
      <c r="C98" s="45">
        <v>6180</v>
      </c>
      <c r="D98" s="17" t="s">
        <v>167</v>
      </c>
      <c r="E98" s="135"/>
      <c r="F98" s="135"/>
      <c r="G98" s="129"/>
      <c r="H98" s="136">
        <v>386000</v>
      </c>
      <c r="I98" s="136">
        <v>386000</v>
      </c>
      <c r="J98" s="129"/>
      <c r="K98" s="137">
        <v>386000</v>
      </c>
      <c r="L98" s="137">
        <v>386000</v>
      </c>
      <c r="M98" s="129"/>
      <c r="N98" s="23">
        <v>440000</v>
      </c>
      <c r="O98" s="23">
        <v>440000</v>
      </c>
      <c r="P98" s="129"/>
      <c r="Q98" s="23">
        <v>440000</v>
      </c>
      <c r="R98" s="23">
        <v>0</v>
      </c>
      <c r="S98" s="23"/>
      <c r="T98" s="23"/>
      <c r="U98" s="21">
        <f t="shared" si="13"/>
        <v>0</v>
      </c>
    </row>
    <row r="99" spans="1:21" s="2" customFormat="1" ht="24">
      <c r="A99" s="43"/>
      <c r="B99" s="44">
        <v>75803</v>
      </c>
      <c r="C99" s="43"/>
      <c r="D99" s="44" t="s">
        <v>33</v>
      </c>
      <c r="E99" s="132">
        <f>SUM(E100:E100)</f>
        <v>5341760</v>
      </c>
      <c r="F99" s="132">
        <f>SUM(F100:F100)</f>
        <v>5341760</v>
      </c>
      <c r="G99" s="129">
        <f t="shared" si="0"/>
        <v>1</v>
      </c>
      <c r="H99" s="133">
        <f>SUM(H100:H100)</f>
        <v>6698199</v>
      </c>
      <c r="I99" s="133">
        <f>SUM(I100:I100)</f>
        <v>3349098</v>
      </c>
      <c r="J99" s="129">
        <f t="shared" si="8"/>
        <v>0.5</v>
      </c>
      <c r="K99" s="134">
        <f>SUM(K100:K100)</f>
        <v>6698199</v>
      </c>
      <c r="L99" s="134">
        <f>SUM(L100:L100)</f>
        <v>6698199</v>
      </c>
      <c r="M99" s="129">
        <f t="shared" si="9"/>
        <v>1</v>
      </c>
      <c r="N99" s="22">
        <f>SUM(N100:N100)</f>
        <v>7871621</v>
      </c>
      <c r="O99" s="22">
        <f>SUM(O100:O100)</f>
        <v>3935808</v>
      </c>
      <c r="P99" s="129">
        <f t="shared" si="7"/>
        <v>0.5</v>
      </c>
      <c r="Q99" s="22">
        <f>SUM(Q100:Q100)</f>
        <v>7871621</v>
      </c>
      <c r="R99" s="22">
        <v>6613496</v>
      </c>
      <c r="S99" s="22">
        <f>SUM(S100:S100)</f>
        <v>0</v>
      </c>
      <c r="T99" s="22">
        <f>SUM(T100:T100)</f>
        <v>0</v>
      </c>
      <c r="U99" s="21">
        <f t="shared" si="13"/>
        <v>6613496</v>
      </c>
    </row>
    <row r="100" spans="1:21" ht="24">
      <c r="A100" s="45"/>
      <c r="B100" s="17"/>
      <c r="C100" s="45">
        <v>2920</v>
      </c>
      <c r="D100" s="17" t="s">
        <v>26</v>
      </c>
      <c r="E100" s="135">
        <v>5341760</v>
      </c>
      <c r="F100" s="135">
        <v>5341760</v>
      </c>
      <c r="G100" s="129">
        <f t="shared" ref="G100:G181" si="16">F100/E100</f>
        <v>1</v>
      </c>
      <c r="H100" s="136">
        <v>6698199</v>
      </c>
      <c r="I100" s="136">
        <v>3349098</v>
      </c>
      <c r="J100" s="129">
        <f t="shared" si="8"/>
        <v>0.5</v>
      </c>
      <c r="K100" s="137">
        <v>6698199</v>
      </c>
      <c r="L100" s="137">
        <v>6698199</v>
      </c>
      <c r="M100" s="129">
        <f t="shared" si="9"/>
        <v>1</v>
      </c>
      <c r="N100" s="23">
        <v>7871621</v>
      </c>
      <c r="O100" s="23">
        <v>3935808</v>
      </c>
      <c r="P100" s="129">
        <f t="shared" si="7"/>
        <v>0.5</v>
      </c>
      <c r="Q100" s="23">
        <v>7871621</v>
      </c>
      <c r="R100" s="23">
        <v>6613496</v>
      </c>
      <c r="S100" s="23"/>
      <c r="T100" s="23"/>
      <c r="U100" s="21">
        <f t="shared" si="13"/>
        <v>6613496</v>
      </c>
    </row>
    <row r="101" spans="1:21" s="2" customFormat="1" ht="24">
      <c r="A101" s="43"/>
      <c r="B101" s="44">
        <v>75832</v>
      </c>
      <c r="C101" s="43"/>
      <c r="D101" s="44" t="s">
        <v>53</v>
      </c>
      <c r="E101" s="132">
        <f>SUM(E102:E102)</f>
        <v>101762</v>
      </c>
      <c r="F101" s="132">
        <f>SUM(F102:F102)</f>
        <v>101762</v>
      </c>
      <c r="G101" s="129">
        <f t="shared" si="16"/>
        <v>1</v>
      </c>
      <c r="H101" s="133">
        <f>SUM(H102:H102)</f>
        <v>339576</v>
      </c>
      <c r="I101" s="133">
        <f>SUM(I102:I102)</f>
        <v>169788</v>
      </c>
      <c r="J101" s="129">
        <f t="shared" si="8"/>
        <v>0.5</v>
      </c>
      <c r="K101" s="134">
        <f>SUM(K102:K102)</f>
        <v>0</v>
      </c>
      <c r="L101" s="134">
        <f>SUM(L102:L102)</f>
        <v>0</v>
      </c>
      <c r="M101" s="129"/>
      <c r="N101" s="22">
        <f>SUM(N102:N102)</f>
        <v>497347</v>
      </c>
      <c r="O101" s="22">
        <f>SUM(O102:O102)</f>
        <v>248676</v>
      </c>
      <c r="P101" s="129">
        <f t="shared" si="7"/>
        <v>0.5</v>
      </c>
      <c r="Q101" s="22">
        <f>SUM(Q102:Q102)</f>
        <v>497347</v>
      </c>
      <c r="R101" s="22">
        <v>1510342</v>
      </c>
      <c r="S101" s="22">
        <f>SUM(S102:S102)</f>
        <v>0</v>
      </c>
      <c r="T101" s="22">
        <f>SUM(T102:T102)</f>
        <v>0</v>
      </c>
      <c r="U101" s="21">
        <f t="shared" si="13"/>
        <v>1510342</v>
      </c>
    </row>
    <row r="102" spans="1:21" ht="24">
      <c r="A102" s="45"/>
      <c r="B102" s="17"/>
      <c r="C102" s="45">
        <v>2920</v>
      </c>
      <c r="D102" s="17" t="s">
        <v>26</v>
      </c>
      <c r="E102" s="135">
        <v>101762</v>
      </c>
      <c r="F102" s="135">
        <v>101762</v>
      </c>
      <c r="G102" s="129">
        <f t="shared" si="16"/>
        <v>1</v>
      </c>
      <c r="H102" s="136">
        <v>339576</v>
      </c>
      <c r="I102" s="136">
        <v>169788</v>
      </c>
      <c r="J102" s="129">
        <f t="shared" si="8"/>
        <v>0.5</v>
      </c>
      <c r="K102" s="137"/>
      <c r="L102" s="137"/>
      <c r="M102" s="129"/>
      <c r="N102" s="23">
        <v>497347</v>
      </c>
      <c r="O102" s="23">
        <v>248676</v>
      </c>
      <c r="P102" s="129">
        <f t="shared" si="7"/>
        <v>0.5</v>
      </c>
      <c r="Q102" s="23">
        <v>497347</v>
      </c>
      <c r="R102" s="23">
        <v>1510342</v>
      </c>
      <c r="S102" s="23"/>
      <c r="T102" s="23"/>
      <c r="U102" s="21">
        <f t="shared" si="13"/>
        <v>1510342</v>
      </c>
    </row>
    <row r="103" spans="1:21" s="2" customFormat="1" ht="24">
      <c r="A103" s="43"/>
      <c r="B103" s="44">
        <v>75814</v>
      </c>
      <c r="C103" s="43"/>
      <c r="D103" s="44" t="s">
        <v>28</v>
      </c>
      <c r="E103" s="132">
        <f>SUM(E104:E109)</f>
        <v>150000</v>
      </c>
      <c r="F103" s="132">
        <f>SUM(F104:F109)</f>
        <v>307958</v>
      </c>
      <c r="G103" s="129">
        <f t="shared" si="16"/>
        <v>2.0499999999999998</v>
      </c>
      <c r="H103" s="133">
        <f>SUM(H104:H109)</f>
        <v>207930</v>
      </c>
      <c r="I103" s="133">
        <f>SUM(I104:I109)</f>
        <v>262857</v>
      </c>
      <c r="J103" s="129">
        <f t="shared" si="8"/>
        <v>1.26</v>
      </c>
      <c r="K103" s="134">
        <f>SUM(K104:K109)</f>
        <v>247930</v>
      </c>
      <c r="L103" s="134">
        <f>SUM(L104:L109)</f>
        <v>417350</v>
      </c>
      <c r="M103" s="129">
        <f t="shared" si="9"/>
        <v>1.68</v>
      </c>
      <c r="N103" s="22">
        <f>SUM(N104:N109)</f>
        <v>175000</v>
      </c>
      <c r="O103" s="22">
        <f>SUM(O104:O109)</f>
        <v>162454</v>
      </c>
      <c r="P103" s="129">
        <f t="shared" si="7"/>
        <v>0.93</v>
      </c>
      <c r="Q103" s="22">
        <f>SUM(Q104:Q109)</f>
        <v>238000</v>
      </c>
      <c r="R103" s="22">
        <v>175000</v>
      </c>
      <c r="S103" s="22">
        <f>SUM(S104:S109)</f>
        <v>0</v>
      </c>
      <c r="T103" s="22">
        <f>SUM(T104:T109)</f>
        <v>0</v>
      </c>
      <c r="U103" s="21">
        <f t="shared" si="13"/>
        <v>175000</v>
      </c>
    </row>
    <row r="104" spans="1:21" s="13" customFormat="1" ht="48">
      <c r="A104" s="45"/>
      <c r="B104" s="17"/>
      <c r="C104" s="45" t="s">
        <v>88</v>
      </c>
      <c r="D104" s="169" t="s">
        <v>161</v>
      </c>
      <c r="E104" s="135">
        <v>80000</v>
      </c>
      <c r="F104" s="135">
        <v>130504</v>
      </c>
      <c r="G104" s="129">
        <f t="shared" si="16"/>
        <v>1.63</v>
      </c>
      <c r="H104" s="136">
        <v>100000</v>
      </c>
      <c r="I104" s="136">
        <v>84429</v>
      </c>
      <c r="J104" s="129">
        <f t="shared" si="8"/>
        <v>0.84</v>
      </c>
      <c r="K104" s="137">
        <v>140000</v>
      </c>
      <c r="L104" s="137">
        <v>92382</v>
      </c>
      <c r="M104" s="129">
        <f t="shared" si="9"/>
        <v>0.66</v>
      </c>
      <c r="N104" s="28">
        <v>0</v>
      </c>
      <c r="O104" s="28">
        <v>66305</v>
      </c>
      <c r="P104" s="129"/>
      <c r="Q104" s="28">
        <v>70000</v>
      </c>
      <c r="R104" s="28">
        <v>0</v>
      </c>
      <c r="S104" s="28"/>
      <c r="T104" s="28"/>
      <c r="U104" s="21">
        <f t="shared" si="13"/>
        <v>0</v>
      </c>
    </row>
    <row r="105" spans="1:21" s="13" customFormat="1" ht="36">
      <c r="A105" s="45"/>
      <c r="B105" s="17"/>
      <c r="C105" s="45" t="s">
        <v>99</v>
      </c>
      <c r="D105" s="169" t="s">
        <v>93</v>
      </c>
      <c r="E105" s="135">
        <v>30000</v>
      </c>
      <c r="F105" s="135">
        <v>30180</v>
      </c>
      <c r="G105" s="129">
        <f t="shared" si="16"/>
        <v>1.01</v>
      </c>
      <c r="H105" s="136">
        <v>0</v>
      </c>
      <c r="I105" s="136">
        <v>34620</v>
      </c>
      <c r="J105" s="129"/>
      <c r="K105" s="137">
        <v>0</v>
      </c>
      <c r="L105" s="137">
        <v>40200</v>
      </c>
      <c r="M105" s="129"/>
      <c r="N105" s="28">
        <v>0</v>
      </c>
      <c r="O105" s="28">
        <v>5580</v>
      </c>
      <c r="P105" s="129"/>
      <c r="Q105" s="28">
        <v>6000</v>
      </c>
      <c r="R105" s="28">
        <v>0</v>
      </c>
      <c r="S105" s="28"/>
      <c r="T105" s="28"/>
      <c r="U105" s="21">
        <f t="shared" si="13"/>
        <v>0</v>
      </c>
    </row>
    <row r="106" spans="1:21" s="13" customFormat="1" ht="36">
      <c r="A106" s="45"/>
      <c r="B106" s="17"/>
      <c r="C106" s="45" t="s">
        <v>68</v>
      </c>
      <c r="D106" s="169" t="s">
        <v>93</v>
      </c>
      <c r="E106" s="135">
        <v>0</v>
      </c>
      <c r="F106" s="135">
        <v>0</v>
      </c>
      <c r="G106" s="129"/>
      <c r="H106" s="136">
        <v>0</v>
      </c>
      <c r="I106" s="136">
        <v>0</v>
      </c>
      <c r="J106" s="129"/>
      <c r="K106" s="137">
        <v>0</v>
      </c>
      <c r="L106" s="137">
        <v>0</v>
      </c>
      <c r="M106" s="129"/>
      <c r="N106" s="28">
        <v>0</v>
      </c>
      <c r="O106" s="28">
        <v>0</v>
      </c>
      <c r="P106" s="129"/>
      <c r="Q106" s="28">
        <v>0</v>
      </c>
      <c r="R106" s="28">
        <v>0</v>
      </c>
      <c r="S106" s="28">
        <v>0</v>
      </c>
      <c r="T106" s="28">
        <v>0</v>
      </c>
      <c r="U106" s="21">
        <f t="shared" si="13"/>
        <v>0</v>
      </c>
    </row>
    <row r="107" spans="1:21" s="13" customFormat="1" ht="24">
      <c r="A107" s="45"/>
      <c r="B107" s="17"/>
      <c r="C107" s="49" t="s">
        <v>111</v>
      </c>
      <c r="D107" s="169" t="s">
        <v>119</v>
      </c>
      <c r="E107" s="135">
        <v>0</v>
      </c>
      <c r="F107" s="135">
        <v>123</v>
      </c>
      <c r="G107" s="129"/>
      <c r="H107" s="136">
        <v>0</v>
      </c>
      <c r="I107" s="136">
        <v>74</v>
      </c>
      <c r="J107" s="129"/>
      <c r="K107" s="137">
        <v>0</v>
      </c>
      <c r="L107" s="137">
        <v>288</v>
      </c>
      <c r="M107" s="129"/>
      <c r="N107" s="28">
        <v>0</v>
      </c>
      <c r="O107" s="28">
        <v>0</v>
      </c>
      <c r="P107" s="129"/>
      <c r="Q107" s="28">
        <v>0</v>
      </c>
      <c r="R107" s="28">
        <v>0</v>
      </c>
      <c r="S107" s="28">
        <v>0</v>
      </c>
      <c r="T107" s="28">
        <v>0</v>
      </c>
      <c r="U107" s="21">
        <f t="shared" si="13"/>
        <v>0</v>
      </c>
    </row>
    <row r="108" spans="1:21" ht="12">
      <c r="A108" s="45"/>
      <c r="B108" s="17"/>
      <c r="C108" s="45" t="s">
        <v>48</v>
      </c>
      <c r="D108" s="17" t="s">
        <v>24</v>
      </c>
      <c r="E108" s="135">
        <v>40000</v>
      </c>
      <c r="F108" s="135">
        <v>147151</v>
      </c>
      <c r="G108" s="129">
        <f t="shared" si="16"/>
        <v>3.68</v>
      </c>
      <c r="H108" s="136">
        <v>57930</v>
      </c>
      <c r="I108" s="136">
        <v>93734</v>
      </c>
      <c r="J108" s="129">
        <f>I108/H108</f>
        <v>1.62</v>
      </c>
      <c r="K108" s="137">
        <v>57930</v>
      </c>
      <c r="L108" s="137">
        <v>234480</v>
      </c>
      <c r="M108" s="129">
        <f>L108/K108</f>
        <v>4.05</v>
      </c>
      <c r="N108" s="23">
        <v>175000</v>
      </c>
      <c r="O108" s="23">
        <v>68650</v>
      </c>
      <c r="P108" s="129">
        <f>O108/N108</f>
        <v>0.39</v>
      </c>
      <c r="Q108" s="23">
        <v>140000</v>
      </c>
      <c r="R108" s="23">
        <v>175000</v>
      </c>
      <c r="S108" s="23"/>
      <c r="T108" s="23"/>
      <c r="U108" s="21">
        <f t="shared" si="13"/>
        <v>175000</v>
      </c>
    </row>
    <row r="109" spans="1:21" ht="12">
      <c r="A109" s="45"/>
      <c r="B109" s="17"/>
      <c r="C109" s="45" t="s">
        <v>55</v>
      </c>
      <c r="D109" s="17" t="s">
        <v>118</v>
      </c>
      <c r="E109" s="135"/>
      <c r="F109" s="135"/>
      <c r="G109" s="129"/>
      <c r="H109" s="136">
        <v>50000</v>
      </c>
      <c r="I109" s="136">
        <v>50000</v>
      </c>
      <c r="J109" s="129"/>
      <c r="K109" s="137">
        <v>50000</v>
      </c>
      <c r="L109" s="137">
        <v>50000</v>
      </c>
      <c r="M109" s="129"/>
      <c r="N109" s="23">
        <v>0</v>
      </c>
      <c r="O109" s="23">
        <v>21919</v>
      </c>
      <c r="P109" s="129"/>
      <c r="Q109" s="23">
        <v>22000</v>
      </c>
      <c r="R109" s="23">
        <v>0</v>
      </c>
      <c r="S109" s="23"/>
      <c r="T109" s="23"/>
      <c r="U109" s="21">
        <f t="shared" si="13"/>
        <v>0</v>
      </c>
    </row>
    <row r="110" spans="1:21" s="5" customFormat="1" ht="12">
      <c r="A110" s="41">
        <v>801</v>
      </c>
      <c r="B110" s="42"/>
      <c r="C110" s="41"/>
      <c r="D110" s="42" t="s">
        <v>18</v>
      </c>
      <c r="E110" s="128">
        <f>E113+E111+E128+E119+E132</f>
        <v>305495</v>
      </c>
      <c r="F110" s="128">
        <f>F113+F111+F128+F119+F132</f>
        <v>319776</v>
      </c>
      <c r="G110" s="129">
        <f t="shared" si="16"/>
        <v>1.05</v>
      </c>
      <c r="H110" s="130">
        <f>H113+H111+H128+H119+H132</f>
        <v>64337</v>
      </c>
      <c r="I110" s="130">
        <f>I113+I128+I119+I132+I111</f>
        <v>71911</v>
      </c>
      <c r="J110" s="129">
        <f>I110/H110</f>
        <v>1.1200000000000001</v>
      </c>
      <c r="K110" s="131">
        <f>K113+K128+K119+K132+K111</f>
        <v>255131</v>
      </c>
      <c r="L110" s="131">
        <f>L113+L128+L119+L132+L111</f>
        <v>301579</v>
      </c>
      <c r="M110" s="129">
        <f>L110/K110</f>
        <v>1.18</v>
      </c>
      <c r="N110" s="21">
        <f>N113+N128+N119+N132+N111</f>
        <v>75110</v>
      </c>
      <c r="O110" s="21">
        <f>O113+O128+O119+O132+O111</f>
        <v>43776</v>
      </c>
      <c r="P110" s="129">
        <f>O110/N110</f>
        <v>0.57999999999999996</v>
      </c>
      <c r="Q110" s="21">
        <f>Q113+Q128+Q119+Q132+Q111</f>
        <v>73500</v>
      </c>
      <c r="R110" s="21">
        <v>225520</v>
      </c>
      <c r="S110" s="21">
        <f>S113+S128+S119+S132+S111</f>
        <v>0</v>
      </c>
      <c r="T110" s="21">
        <f>T113+T128+T119+T132+T111</f>
        <v>0</v>
      </c>
      <c r="U110" s="21">
        <f t="shared" si="13"/>
        <v>225520</v>
      </c>
    </row>
    <row r="111" spans="1:21" s="5" customFormat="1" ht="12">
      <c r="A111" s="41"/>
      <c r="B111" s="42">
        <v>80111</v>
      </c>
      <c r="C111" s="41"/>
      <c r="D111" s="42" t="s">
        <v>159</v>
      </c>
      <c r="E111" s="128">
        <f>SUM(E112)</f>
        <v>0</v>
      </c>
      <c r="F111" s="128">
        <f>SUM(F112)</f>
        <v>0</v>
      </c>
      <c r="G111" s="129"/>
      <c r="H111" s="130">
        <f>SUM(H112)</f>
        <v>0</v>
      </c>
      <c r="I111" s="130">
        <f>SUM(I112)</f>
        <v>0</v>
      </c>
      <c r="J111" s="129"/>
      <c r="K111" s="131">
        <f>SUM(K112)</f>
        <v>0</v>
      </c>
      <c r="L111" s="131">
        <f>SUM(L112)</f>
        <v>0</v>
      </c>
      <c r="M111" s="129"/>
      <c r="N111" s="21">
        <f>SUM(N112)</f>
        <v>0</v>
      </c>
      <c r="O111" s="21">
        <f>SUM(O112)</f>
        <v>1078</v>
      </c>
      <c r="P111" s="129"/>
      <c r="Q111" s="21">
        <f>SUM(Q112)</f>
        <v>1200</v>
      </c>
      <c r="R111" s="21">
        <v>1200</v>
      </c>
      <c r="S111" s="21">
        <f>SUM(S112)</f>
        <v>0</v>
      </c>
      <c r="T111" s="21">
        <f>SUM(T112)</f>
        <v>0</v>
      </c>
      <c r="U111" s="21">
        <f t="shared" si="13"/>
        <v>1200</v>
      </c>
    </row>
    <row r="112" spans="1:21" s="5" customFormat="1" ht="12">
      <c r="A112" s="41"/>
      <c r="B112" s="42"/>
      <c r="C112" s="170" t="s">
        <v>48</v>
      </c>
      <c r="D112" s="171" t="s">
        <v>24</v>
      </c>
      <c r="E112" s="172"/>
      <c r="F112" s="172"/>
      <c r="G112" s="129"/>
      <c r="H112" s="173"/>
      <c r="I112" s="173"/>
      <c r="J112" s="129"/>
      <c r="K112" s="174"/>
      <c r="L112" s="174"/>
      <c r="M112" s="175"/>
      <c r="N112" s="29">
        <v>0</v>
      </c>
      <c r="O112" s="29">
        <v>1078</v>
      </c>
      <c r="P112" s="129"/>
      <c r="Q112" s="29">
        <v>1200</v>
      </c>
      <c r="R112" s="29">
        <v>1200</v>
      </c>
      <c r="S112" s="29"/>
      <c r="T112" s="29"/>
      <c r="U112" s="21">
        <f t="shared" si="13"/>
        <v>1200</v>
      </c>
    </row>
    <row r="113" spans="1:21" s="2" customFormat="1" ht="12">
      <c r="A113" s="43"/>
      <c r="B113" s="44">
        <v>80120</v>
      </c>
      <c r="C113" s="43"/>
      <c r="D113" s="44" t="s">
        <v>19</v>
      </c>
      <c r="E113" s="132">
        <f>SUM(E114:E118)</f>
        <v>11920</v>
      </c>
      <c r="F113" s="132">
        <f>SUM(F114:F118)</f>
        <v>10306</v>
      </c>
      <c r="G113" s="129">
        <f t="shared" si="16"/>
        <v>0.86</v>
      </c>
      <c r="H113" s="133">
        <f>SUM(H114:H118)</f>
        <v>6000</v>
      </c>
      <c r="I113" s="133">
        <f>SUM(I114:I118)</f>
        <v>5491</v>
      </c>
      <c r="J113" s="129">
        <f>I113/H113</f>
        <v>0.92</v>
      </c>
      <c r="K113" s="134">
        <f>SUM(K114:K118)</f>
        <v>6000</v>
      </c>
      <c r="L113" s="134">
        <f>SUM(L114:L118)</f>
        <v>11272</v>
      </c>
      <c r="M113" s="129">
        <f>L113/K113</f>
        <v>1.88</v>
      </c>
      <c r="N113" s="22">
        <f>SUM(N114:N118)</f>
        <v>9810</v>
      </c>
      <c r="O113" s="22">
        <f>SUM(O114:O118)</f>
        <v>2798</v>
      </c>
      <c r="P113" s="129">
        <f>O113/N113</f>
        <v>0.28999999999999998</v>
      </c>
      <c r="Q113" s="22">
        <f>SUM(Q114:Q118)</f>
        <v>5000</v>
      </c>
      <c r="R113" s="22">
        <v>5000</v>
      </c>
      <c r="S113" s="22">
        <f>SUM(S114:S118)</f>
        <v>0</v>
      </c>
      <c r="T113" s="22">
        <f>SUM(T114:T118)</f>
        <v>0</v>
      </c>
      <c r="U113" s="21">
        <f t="shared" si="13"/>
        <v>5000</v>
      </c>
    </row>
    <row r="114" spans="1:21" ht="108">
      <c r="A114" s="45"/>
      <c r="B114" s="17"/>
      <c r="C114" s="138" t="s">
        <v>46</v>
      </c>
      <c r="D114" s="17" t="s">
        <v>44</v>
      </c>
      <c r="E114" s="135">
        <v>9100</v>
      </c>
      <c r="F114" s="135">
        <v>7792</v>
      </c>
      <c r="G114" s="129">
        <f t="shared" si="16"/>
        <v>0.86</v>
      </c>
      <c r="H114" s="136">
        <v>6000</v>
      </c>
      <c r="I114" s="136">
        <v>3528</v>
      </c>
      <c r="J114" s="129">
        <f>I114/H114</f>
        <v>0.59</v>
      </c>
      <c r="K114" s="137">
        <v>6000</v>
      </c>
      <c r="L114" s="137">
        <v>6581</v>
      </c>
      <c r="M114" s="129">
        <f>L114/K114</f>
        <v>1.1000000000000001</v>
      </c>
      <c r="N114" s="23">
        <v>5610</v>
      </c>
      <c r="O114" s="23">
        <v>1814</v>
      </c>
      <c r="P114" s="129">
        <f>O114/N114</f>
        <v>0.32</v>
      </c>
      <c r="Q114" s="23">
        <v>3000</v>
      </c>
      <c r="R114" s="23">
        <v>3000</v>
      </c>
      <c r="S114" s="23"/>
      <c r="T114" s="23"/>
      <c r="U114" s="21">
        <f t="shared" si="13"/>
        <v>3000</v>
      </c>
    </row>
    <row r="115" spans="1:21" ht="12">
      <c r="A115" s="45"/>
      <c r="B115" s="17"/>
      <c r="C115" s="138" t="s">
        <v>49</v>
      </c>
      <c r="D115" s="17" t="s">
        <v>27</v>
      </c>
      <c r="E115" s="135">
        <v>200</v>
      </c>
      <c r="F115" s="135">
        <v>69</v>
      </c>
      <c r="G115" s="129">
        <f t="shared" si="16"/>
        <v>0.35</v>
      </c>
      <c r="H115" s="136"/>
      <c r="I115" s="136"/>
      <c r="J115" s="129"/>
      <c r="K115" s="137"/>
      <c r="L115" s="137"/>
      <c r="M115" s="129"/>
      <c r="N115" s="23"/>
      <c r="O115" s="23"/>
      <c r="P115" s="129"/>
      <c r="Q115" s="23"/>
      <c r="R115" s="23">
        <v>0</v>
      </c>
      <c r="S115" s="23"/>
      <c r="T115" s="23"/>
      <c r="U115" s="21">
        <f t="shared" si="13"/>
        <v>0</v>
      </c>
    </row>
    <row r="116" spans="1:21" ht="24">
      <c r="A116" s="45"/>
      <c r="B116" s="17"/>
      <c r="C116" s="157" t="s">
        <v>111</v>
      </c>
      <c r="D116" s="17" t="s">
        <v>119</v>
      </c>
      <c r="E116" s="135">
        <v>0</v>
      </c>
      <c r="F116" s="135">
        <v>16</v>
      </c>
      <c r="G116" s="129"/>
      <c r="H116" s="136">
        <v>0</v>
      </c>
      <c r="I116" s="136">
        <v>49</v>
      </c>
      <c r="J116" s="129"/>
      <c r="K116" s="137">
        <v>0</v>
      </c>
      <c r="L116" s="137">
        <v>202</v>
      </c>
      <c r="M116" s="129"/>
      <c r="N116" s="23">
        <v>200</v>
      </c>
      <c r="O116" s="23">
        <v>0</v>
      </c>
      <c r="P116" s="129"/>
      <c r="Q116" s="23"/>
      <c r="R116" s="23">
        <v>0</v>
      </c>
      <c r="S116" s="23"/>
      <c r="T116" s="23"/>
      <c r="U116" s="21">
        <f t="shared" si="13"/>
        <v>0</v>
      </c>
    </row>
    <row r="117" spans="1:21" ht="12">
      <c r="A117" s="45"/>
      <c r="B117" s="17"/>
      <c r="C117" s="138" t="s">
        <v>48</v>
      </c>
      <c r="D117" s="17" t="s">
        <v>24</v>
      </c>
      <c r="E117" s="135">
        <v>2620</v>
      </c>
      <c r="F117" s="135">
        <v>2429</v>
      </c>
      <c r="G117" s="129">
        <f t="shared" si="16"/>
        <v>0.93</v>
      </c>
      <c r="H117" s="136">
        <v>0</v>
      </c>
      <c r="I117" s="136">
        <v>1914</v>
      </c>
      <c r="J117" s="129"/>
      <c r="K117" s="137">
        <v>0</v>
      </c>
      <c r="L117" s="137">
        <v>4488</v>
      </c>
      <c r="M117" s="129"/>
      <c r="N117" s="23">
        <v>4000</v>
      </c>
      <c r="O117" s="23">
        <v>984</v>
      </c>
      <c r="P117" s="129">
        <f>O117/N117</f>
        <v>0.25</v>
      </c>
      <c r="Q117" s="23">
        <v>2000</v>
      </c>
      <c r="R117" s="23">
        <v>2000</v>
      </c>
      <c r="S117" s="23"/>
      <c r="T117" s="23"/>
      <c r="U117" s="21">
        <f t="shared" si="13"/>
        <v>2000</v>
      </c>
    </row>
    <row r="118" spans="1:21" ht="12">
      <c r="A118" s="45"/>
      <c r="B118" s="17"/>
      <c r="C118" s="138" t="s">
        <v>55</v>
      </c>
      <c r="D118" s="17" t="s">
        <v>118</v>
      </c>
      <c r="E118" s="135"/>
      <c r="F118" s="135"/>
      <c r="G118" s="129"/>
      <c r="H118" s="136"/>
      <c r="I118" s="136"/>
      <c r="J118" s="129"/>
      <c r="K118" s="137">
        <v>0</v>
      </c>
      <c r="L118" s="137">
        <v>1</v>
      </c>
      <c r="M118" s="129"/>
      <c r="N118" s="23"/>
      <c r="O118" s="23"/>
      <c r="P118" s="129"/>
      <c r="Q118" s="23"/>
      <c r="R118" s="23">
        <v>0</v>
      </c>
      <c r="S118" s="23"/>
      <c r="T118" s="23"/>
      <c r="U118" s="21">
        <f t="shared" si="13"/>
        <v>0</v>
      </c>
    </row>
    <row r="119" spans="1:21" s="2" customFormat="1" ht="12">
      <c r="A119" s="43"/>
      <c r="B119" s="44">
        <v>80130</v>
      </c>
      <c r="C119" s="43"/>
      <c r="D119" s="44" t="s">
        <v>40</v>
      </c>
      <c r="E119" s="132">
        <f>SUM(E120:E126)</f>
        <v>28400</v>
      </c>
      <c r="F119" s="132">
        <f>SUM(F120:F126)</f>
        <v>50570</v>
      </c>
      <c r="G119" s="129">
        <f t="shared" si="16"/>
        <v>1.78</v>
      </c>
      <c r="H119" s="133">
        <f>SUM(H120:H126)</f>
        <v>24987</v>
      </c>
      <c r="I119" s="133">
        <f>SUM(I120:I126)</f>
        <v>49780</v>
      </c>
      <c r="J119" s="129">
        <f>I119/H119</f>
        <v>1.99</v>
      </c>
      <c r="K119" s="134">
        <f>SUM(K120:K126)</f>
        <v>24987</v>
      </c>
      <c r="L119" s="134">
        <f>SUM(L120:L126)</f>
        <v>73865</v>
      </c>
      <c r="M119" s="129">
        <f>L119/K119</f>
        <v>2.96</v>
      </c>
      <c r="N119" s="22">
        <f>SUM(N120:N126)</f>
        <v>31000</v>
      </c>
      <c r="O119" s="22">
        <f>SUM(O120:O126)</f>
        <v>21797</v>
      </c>
      <c r="P119" s="129">
        <f>O119/N119</f>
        <v>0.7</v>
      </c>
      <c r="Q119" s="22">
        <f>SUM(Q120:Q126)</f>
        <v>33000</v>
      </c>
      <c r="R119" s="22">
        <v>32000</v>
      </c>
      <c r="S119" s="22">
        <f>SUM(S120:S127)</f>
        <v>0</v>
      </c>
      <c r="T119" s="22">
        <f>SUM(T120:T127)</f>
        <v>0</v>
      </c>
      <c r="U119" s="21">
        <f t="shared" si="13"/>
        <v>32000</v>
      </c>
    </row>
    <row r="120" spans="1:21" s="2" customFormat="1" ht="36">
      <c r="A120" s="43"/>
      <c r="B120" s="44"/>
      <c r="C120" s="45" t="s">
        <v>133</v>
      </c>
      <c r="D120" s="169" t="s">
        <v>152</v>
      </c>
      <c r="E120" s="132"/>
      <c r="F120" s="132"/>
      <c r="G120" s="129"/>
      <c r="H120" s="136">
        <v>0</v>
      </c>
      <c r="I120" s="136">
        <v>713</v>
      </c>
      <c r="J120" s="129"/>
      <c r="K120" s="137">
        <v>0</v>
      </c>
      <c r="L120" s="137">
        <v>713</v>
      </c>
      <c r="M120" s="129"/>
      <c r="N120" s="28">
        <v>0</v>
      </c>
      <c r="O120" s="28">
        <v>298</v>
      </c>
      <c r="P120" s="129"/>
      <c r="Q120" s="28">
        <v>0</v>
      </c>
      <c r="R120" s="28">
        <v>0</v>
      </c>
      <c r="S120" s="28">
        <v>0</v>
      </c>
      <c r="T120" s="28">
        <v>0</v>
      </c>
      <c r="U120" s="21">
        <f t="shared" si="13"/>
        <v>0</v>
      </c>
    </row>
    <row r="121" spans="1:21" s="2" customFormat="1" ht="24">
      <c r="A121" s="43"/>
      <c r="B121" s="44"/>
      <c r="C121" s="45" t="s">
        <v>134</v>
      </c>
      <c r="D121" s="169" t="s">
        <v>160</v>
      </c>
      <c r="E121" s="132"/>
      <c r="F121" s="132"/>
      <c r="G121" s="129"/>
      <c r="H121" s="136"/>
      <c r="I121" s="136"/>
      <c r="J121" s="129"/>
      <c r="K121" s="137"/>
      <c r="L121" s="137"/>
      <c r="M121" s="129"/>
      <c r="N121" s="28">
        <v>0</v>
      </c>
      <c r="O121" s="28">
        <v>1530</v>
      </c>
      <c r="P121" s="129"/>
      <c r="Q121" s="28">
        <v>0</v>
      </c>
      <c r="R121" s="28">
        <v>0</v>
      </c>
      <c r="S121" s="28">
        <v>0</v>
      </c>
      <c r="T121" s="28">
        <v>0</v>
      </c>
      <c r="U121" s="21">
        <f t="shared" si="13"/>
        <v>0</v>
      </c>
    </row>
    <row r="122" spans="1:21" ht="12">
      <c r="A122" s="45"/>
      <c r="B122" s="17"/>
      <c r="C122" s="138" t="s">
        <v>49</v>
      </c>
      <c r="D122" s="17" t="s">
        <v>27</v>
      </c>
      <c r="E122" s="135">
        <v>15000</v>
      </c>
      <c r="F122" s="135">
        <v>35550</v>
      </c>
      <c r="G122" s="129">
        <f t="shared" si="16"/>
        <v>2.37</v>
      </c>
      <c r="H122" s="136">
        <v>15247</v>
      </c>
      <c r="I122" s="136">
        <v>26622</v>
      </c>
      <c r="J122" s="129">
        <f>I122/H122</f>
        <v>1.75</v>
      </c>
      <c r="K122" s="137">
        <v>15247</v>
      </c>
      <c r="L122" s="137">
        <v>42131</v>
      </c>
      <c r="M122" s="129">
        <f>L122/K122</f>
        <v>2.76</v>
      </c>
      <c r="N122" s="23">
        <v>17000</v>
      </c>
      <c r="O122" s="23">
        <v>9357</v>
      </c>
      <c r="P122" s="129">
        <f>O122/N122</f>
        <v>0.55000000000000004</v>
      </c>
      <c r="Q122" s="23">
        <v>19000</v>
      </c>
      <c r="R122" s="23">
        <v>17000</v>
      </c>
      <c r="S122" s="23"/>
      <c r="T122" s="23"/>
      <c r="U122" s="21">
        <f t="shared" si="13"/>
        <v>17000</v>
      </c>
    </row>
    <row r="123" spans="1:21" ht="108">
      <c r="A123" s="45"/>
      <c r="B123" s="17"/>
      <c r="C123" s="138" t="s">
        <v>46</v>
      </c>
      <c r="D123" s="17" t="s">
        <v>44</v>
      </c>
      <c r="E123" s="135">
        <v>8400</v>
      </c>
      <c r="F123" s="135">
        <v>9715</v>
      </c>
      <c r="G123" s="129">
        <f t="shared" si="16"/>
        <v>1.1599999999999999</v>
      </c>
      <c r="H123" s="136">
        <v>8000</v>
      </c>
      <c r="I123" s="136">
        <v>7749</v>
      </c>
      <c r="J123" s="129">
        <f>I123/H123</f>
        <v>0.97</v>
      </c>
      <c r="K123" s="137">
        <v>8000</v>
      </c>
      <c r="L123" s="137">
        <v>12491</v>
      </c>
      <c r="M123" s="129">
        <f>L123/K123</f>
        <v>1.56</v>
      </c>
      <c r="N123" s="23">
        <v>9000</v>
      </c>
      <c r="O123" s="23">
        <v>6058</v>
      </c>
      <c r="P123" s="129">
        <f>O123/N123</f>
        <v>0.67</v>
      </c>
      <c r="Q123" s="23">
        <v>9000</v>
      </c>
      <c r="R123" s="23">
        <v>10000</v>
      </c>
      <c r="S123" s="23"/>
      <c r="T123" s="23"/>
      <c r="U123" s="21">
        <f t="shared" si="13"/>
        <v>10000</v>
      </c>
    </row>
    <row r="124" spans="1:21" s="15" customFormat="1" ht="24">
      <c r="A124" s="49"/>
      <c r="B124" s="50"/>
      <c r="C124" s="157" t="s">
        <v>157</v>
      </c>
      <c r="D124" s="50" t="s">
        <v>119</v>
      </c>
      <c r="E124" s="157" t="s">
        <v>114</v>
      </c>
      <c r="F124" s="176" t="s">
        <v>115</v>
      </c>
      <c r="G124" s="129"/>
      <c r="H124" s="177" t="s">
        <v>114</v>
      </c>
      <c r="I124" s="178">
        <v>956</v>
      </c>
      <c r="J124" s="129"/>
      <c r="K124" s="179" t="s">
        <v>114</v>
      </c>
      <c r="L124" s="180">
        <v>1374</v>
      </c>
      <c r="M124" s="129"/>
      <c r="N124" s="30" t="s">
        <v>158</v>
      </c>
      <c r="O124" s="35">
        <v>0</v>
      </c>
      <c r="P124" s="129"/>
      <c r="Q124" s="30" t="s">
        <v>158</v>
      </c>
      <c r="R124" s="30">
        <v>0</v>
      </c>
      <c r="S124" s="30" t="s">
        <v>158</v>
      </c>
      <c r="T124" s="30" t="s">
        <v>158</v>
      </c>
      <c r="U124" s="21">
        <f t="shared" si="13"/>
        <v>0</v>
      </c>
    </row>
    <row r="125" spans="1:21" s="15" customFormat="1" ht="12">
      <c r="A125" s="49"/>
      <c r="B125" s="50"/>
      <c r="C125" s="157" t="s">
        <v>48</v>
      </c>
      <c r="D125" s="50" t="s">
        <v>24</v>
      </c>
      <c r="E125" s="157" t="s">
        <v>114</v>
      </c>
      <c r="F125" s="176" t="s">
        <v>116</v>
      </c>
      <c r="G125" s="129"/>
      <c r="H125" s="177" t="s">
        <v>114</v>
      </c>
      <c r="I125" s="178">
        <v>1483</v>
      </c>
      <c r="J125" s="129"/>
      <c r="K125" s="179" t="s">
        <v>114</v>
      </c>
      <c r="L125" s="180">
        <v>3736</v>
      </c>
      <c r="M125" s="129"/>
      <c r="N125" s="30" t="s">
        <v>114</v>
      </c>
      <c r="O125" s="35">
        <v>673</v>
      </c>
      <c r="P125" s="129"/>
      <c r="Q125" s="30" t="s">
        <v>114</v>
      </c>
      <c r="R125" s="30">
        <v>0</v>
      </c>
      <c r="S125" s="30" t="s">
        <v>114</v>
      </c>
      <c r="T125" s="30" t="s">
        <v>114</v>
      </c>
      <c r="U125" s="21">
        <f t="shared" si="13"/>
        <v>0</v>
      </c>
    </row>
    <row r="126" spans="1:21" ht="24">
      <c r="A126" s="45"/>
      <c r="B126" s="17"/>
      <c r="C126" s="138" t="s">
        <v>55</v>
      </c>
      <c r="D126" s="17" t="s">
        <v>56</v>
      </c>
      <c r="E126" s="135">
        <v>5000</v>
      </c>
      <c r="F126" s="135">
        <v>5305</v>
      </c>
      <c r="G126" s="129">
        <f t="shared" si="16"/>
        <v>1.06</v>
      </c>
      <c r="H126" s="136">
        <v>1740</v>
      </c>
      <c r="I126" s="136">
        <v>12257</v>
      </c>
      <c r="J126" s="129">
        <f>I126/H126</f>
        <v>7.04</v>
      </c>
      <c r="K126" s="137">
        <v>1740</v>
      </c>
      <c r="L126" s="137">
        <v>13420</v>
      </c>
      <c r="M126" s="129">
        <f>L126/K126</f>
        <v>7.71</v>
      </c>
      <c r="N126" s="23">
        <v>5000</v>
      </c>
      <c r="O126" s="23">
        <v>3881</v>
      </c>
      <c r="P126" s="129">
        <f>O126/N126</f>
        <v>0.78</v>
      </c>
      <c r="Q126" s="23">
        <v>5000</v>
      </c>
      <c r="R126" s="23">
        <v>5000</v>
      </c>
      <c r="S126" s="23"/>
      <c r="T126" s="23"/>
      <c r="U126" s="21">
        <f t="shared" si="13"/>
        <v>5000</v>
      </c>
    </row>
    <row r="127" spans="1:21" ht="36">
      <c r="A127" s="45"/>
      <c r="B127" s="17"/>
      <c r="C127" s="138">
        <v>2380</v>
      </c>
      <c r="D127" s="156" t="s">
        <v>174</v>
      </c>
      <c r="E127" s="135"/>
      <c r="F127" s="135"/>
      <c r="G127" s="129"/>
      <c r="H127" s="136"/>
      <c r="I127" s="136"/>
      <c r="J127" s="129"/>
      <c r="K127" s="137"/>
      <c r="L127" s="137"/>
      <c r="M127" s="129"/>
      <c r="N127" s="23"/>
      <c r="O127" s="23"/>
      <c r="P127" s="129"/>
      <c r="Q127" s="23"/>
      <c r="R127" s="23">
        <v>0</v>
      </c>
      <c r="S127" s="23"/>
      <c r="T127" s="23"/>
      <c r="U127" s="21">
        <f t="shared" si="13"/>
        <v>0</v>
      </c>
    </row>
    <row r="128" spans="1:21" s="2" customFormat="1" ht="12">
      <c r="A128" s="43"/>
      <c r="B128" s="44">
        <v>80132</v>
      </c>
      <c r="C128" s="181"/>
      <c r="D128" s="44" t="s">
        <v>36</v>
      </c>
      <c r="E128" s="132">
        <f>SUM(E129:E131)</f>
        <v>32600</v>
      </c>
      <c r="F128" s="132">
        <f>SUM(F129:F131)</f>
        <v>32900</v>
      </c>
      <c r="G128" s="129">
        <f t="shared" si="16"/>
        <v>1.01</v>
      </c>
      <c r="H128" s="133">
        <f>SUM(H129:H131)</f>
        <v>33350</v>
      </c>
      <c r="I128" s="133">
        <f>SUM(I129:I131)</f>
        <v>16640</v>
      </c>
      <c r="J128" s="129">
        <f>I128/H128</f>
        <v>0.5</v>
      </c>
      <c r="K128" s="134">
        <f>SUM(K129:K131)</f>
        <v>33350</v>
      </c>
      <c r="L128" s="134">
        <f>SUM(L129:L131)</f>
        <v>33350</v>
      </c>
      <c r="M128" s="129">
        <f>L128/K128</f>
        <v>1</v>
      </c>
      <c r="N128" s="22">
        <f>SUM(N129:N131)</f>
        <v>34300</v>
      </c>
      <c r="O128" s="22">
        <f>SUM(O129:O131)</f>
        <v>18103</v>
      </c>
      <c r="P128" s="129">
        <f>O128/N128</f>
        <v>0.53</v>
      </c>
      <c r="Q128" s="22">
        <f>SUM(Q129:Q131)</f>
        <v>34300</v>
      </c>
      <c r="R128" s="22">
        <v>36000</v>
      </c>
      <c r="S128" s="22">
        <f>SUM(S129:S131)</f>
        <v>0</v>
      </c>
      <c r="T128" s="22">
        <f>SUM(T129:T131)</f>
        <v>0</v>
      </c>
      <c r="U128" s="21">
        <f t="shared" si="13"/>
        <v>36000</v>
      </c>
    </row>
    <row r="129" spans="1:21" s="2" customFormat="1" ht="12">
      <c r="A129" s="43"/>
      <c r="B129" s="44"/>
      <c r="C129" s="138" t="s">
        <v>48</v>
      </c>
      <c r="D129" s="169" t="s">
        <v>24</v>
      </c>
      <c r="E129" s="135"/>
      <c r="F129" s="135"/>
      <c r="G129" s="129"/>
      <c r="H129" s="136"/>
      <c r="I129" s="136"/>
      <c r="J129" s="129"/>
      <c r="K129" s="137"/>
      <c r="L129" s="137"/>
      <c r="M129" s="175"/>
      <c r="N129" s="28">
        <v>0</v>
      </c>
      <c r="O129" s="28">
        <v>908</v>
      </c>
      <c r="P129" s="129"/>
      <c r="Q129" s="28">
        <v>0</v>
      </c>
      <c r="R129" s="28">
        <v>1400</v>
      </c>
      <c r="S129" s="28"/>
      <c r="T129" s="28"/>
      <c r="U129" s="21">
        <f t="shared" si="13"/>
        <v>1400</v>
      </c>
    </row>
    <row r="130" spans="1:21" ht="24">
      <c r="A130" s="45"/>
      <c r="B130" s="17"/>
      <c r="C130" s="157" t="s">
        <v>108</v>
      </c>
      <c r="D130" s="17" t="s">
        <v>56</v>
      </c>
      <c r="E130" s="135">
        <v>0</v>
      </c>
      <c r="F130" s="135">
        <v>300</v>
      </c>
      <c r="G130" s="129"/>
      <c r="H130" s="136">
        <v>0</v>
      </c>
      <c r="I130" s="136"/>
      <c r="J130" s="129"/>
      <c r="K130" s="137">
        <v>0</v>
      </c>
      <c r="L130" s="137"/>
      <c r="M130" s="129"/>
      <c r="N130" s="23">
        <v>0</v>
      </c>
      <c r="O130" s="23">
        <v>35</v>
      </c>
      <c r="P130" s="129"/>
      <c r="Q130" s="23">
        <v>0</v>
      </c>
      <c r="R130" s="23">
        <v>0</v>
      </c>
      <c r="S130" s="23">
        <v>0</v>
      </c>
      <c r="T130" s="23">
        <v>0</v>
      </c>
      <c r="U130" s="21">
        <f t="shared" si="13"/>
        <v>0</v>
      </c>
    </row>
    <row r="131" spans="1:21" ht="72">
      <c r="A131" s="45"/>
      <c r="B131" s="17"/>
      <c r="C131" s="45">
        <v>2710</v>
      </c>
      <c r="D131" s="17" t="s">
        <v>41</v>
      </c>
      <c r="E131" s="135">
        <v>32600</v>
      </c>
      <c r="F131" s="135">
        <v>32600</v>
      </c>
      <c r="G131" s="129">
        <f t="shared" si="16"/>
        <v>1</v>
      </c>
      <c r="H131" s="136">
        <v>33350</v>
      </c>
      <c r="I131" s="136">
        <v>16640</v>
      </c>
      <c r="J131" s="129">
        <f>I131/H131</f>
        <v>0.5</v>
      </c>
      <c r="K131" s="137">
        <v>33350</v>
      </c>
      <c r="L131" s="137">
        <v>33350</v>
      </c>
      <c r="M131" s="129">
        <f>L131/K131</f>
        <v>1</v>
      </c>
      <c r="N131" s="23">
        <v>34300</v>
      </c>
      <c r="O131" s="23">
        <v>17160</v>
      </c>
      <c r="P131" s="129">
        <f>O131/N131</f>
        <v>0.5</v>
      </c>
      <c r="Q131" s="23">
        <v>34300</v>
      </c>
      <c r="R131" s="23">
        <v>34600</v>
      </c>
      <c r="S131" s="23"/>
      <c r="T131" s="23"/>
      <c r="U131" s="21">
        <f t="shared" si="13"/>
        <v>34600</v>
      </c>
    </row>
    <row r="132" spans="1:21" s="12" customFormat="1" ht="12">
      <c r="A132" s="41"/>
      <c r="B132" s="42">
        <v>80195</v>
      </c>
      <c r="C132" s="41"/>
      <c r="D132" s="110" t="s">
        <v>81</v>
      </c>
      <c r="E132" s="128">
        <f>SUM(E133:E138)</f>
        <v>232575</v>
      </c>
      <c r="F132" s="128">
        <f>SUM(F133:F138)</f>
        <v>226000</v>
      </c>
      <c r="G132" s="129">
        <f t="shared" si="16"/>
        <v>0.97</v>
      </c>
      <c r="H132" s="130">
        <f>SUM(H133:H138)</f>
        <v>0</v>
      </c>
      <c r="I132" s="130">
        <f>SUM(I133:I138)</f>
        <v>0</v>
      </c>
      <c r="J132" s="129"/>
      <c r="K132" s="131">
        <f>SUM(K133:K138)</f>
        <v>190794</v>
      </c>
      <c r="L132" s="131">
        <f>SUM(L133:L138)</f>
        <v>183092</v>
      </c>
      <c r="M132" s="129">
        <f>L132/K132</f>
        <v>0.96</v>
      </c>
      <c r="N132" s="21">
        <f>SUM(N133:N138)</f>
        <v>0</v>
      </c>
      <c r="O132" s="21">
        <f>SUM(O133:O138)</f>
        <v>0</v>
      </c>
      <c r="P132" s="129"/>
      <c r="Q132" s="21">
        <f>SUM(Q133:Q138)</f>
        <v>0</v>
      </c>
      <c r="R132" s="21">
        <v>151320</v>
      </c>
      <c r="S132" s="21">
        <f>SUM(S133:S138)</f>
        <v>0</v>
      </c>
      <c r="T132" s="21">
        <f>SUM(T133:T138)</f>
        <v>0</v>
      </c>
      <c r="U132" s="21">
        <f t="shared" si="13"/>
        <v>151320</v>
      </c>
    </row>
    <row r="133" spans="1:21" s="12" customFormat="1" ht="12">
      <c r="A133" s="41"/>
      <c r="B133" s="42"/>
      <c r="C133" s="138" t="s">
        <v>49</v>
      </c>
      <c r="D133" s="169" t="s">
        <v>204</v>
      </c>
      <c r="E133" s="135"/>
      <c r="F133" s="135"/>
      <c r="G133" s="129"/>
      <c r="H133" s="136"/>
      <c r="I133" s="136"/>
      <c r="J133" s="129"/>
      <c r="K133" s="137">
        <v>0</v>
      </c>
      <c r="L133" s="137">
        <v>178</v>
      </c>
      <c r="M133" s="175"/>
      <c r="N133" s="21"/>
      <c r="O133" s="21"/>
      <c r="P133" s="129"/>
      <c r="Q133" s="21"/>
      <c r="R133" s="28">
        <v>150000</v>
      </c>
      <c r="S133" s="28"/>
      <c r="T133" s="28"/>
      <c r="U133" s="28">
        <f t="shared" si="13"/>
        <v>150000</v>
      </c>
    </row>
    <row r="134" spans="1:21" s="12" customFormat="1" ht="36">
      <c r="A134" s="41"/>
      <c r="B134" s="42"/>
      <c r="C134" s="138" t="s">
        <v>138</v>
      </c>
      <c r="D134" s="17" t="s">
        <v>148</v>
      </c>
      <c r="E134" s="135"/>
      <c r="F134" s="135"/>
      <c r="G134" s="129"/>
      <c r="H134" s="136"/>
      <c r="I134" s="136"/>
      <c r="J134" s="129"/>
      <c r="K134" s="137">
        <v>133397</v>
      </c>
      <c r="L134" s="137">
        <v>127868</v>
      </c>
      <c r="M134" s="175"/>
      <c r="N134" s="29">
        <v>0</v>
      </c>
      <c r="O134" s="29"/>
      <c r="P134" s="129"/>
      <c r="Q134" s="29">
        <v>0</v>
      </c>
      <c r="R134" s="29">
        <v>0</v>
      </c>
      <c r="S134" s="29">
        <v>0</v>
      </c>
      <c r="T134" s="29">
        <v>0</v>
      </c>
      <c r="U134" s="21">
        <f t="shared" si="13"/>
        <v>0</v>
      </c>
    </row>
    <row r="135" spans="1:21" s="12" customFormat="1" ht="36">
      <c r="A135" s="41"/>
      <c r="B135" s="42"/>
      <c r="C135" s="138" t="s">
        <v>139</v>
      </c>
      <c r="D135" s="17" t="s">
        <v>148</v>
      </c>
      <c r="E135" s="135"/>
      <c r="F135" s="135"/>
      <c r="G135" s="129"/>
      <c r="H135" s="136"/>
      <c r="I135" s="136"/>
      <c r="J135" s="129"/>
      <c r="K135" s="137">
        <v>23541</v>
      </c>
      <c r="L135" s="137">
        <v>22565</v>
      </c>
      <c r="M135" s="175"/>
      <c r="N135" s="29">
        <v>0</v>
      </c>
      <c r="O135" s="29"/>
      <c r="P135" s="129"/>
      <c r="Q135" s="29">
        <v>0</v>
      </c>
      <c r="R135" s="29">
        <v>0</v>
      </c>
      <c r="S135" s="29">
        <v>0</v>
      </c>
      <c r="T135" s="29">
        <v>0</v>
      </c>
      <c r="U135" s="21">
        <f t="shared" si="13"/>
        <v>0</v>
      </c>
    </row>
    <row r="136" spans="1:21" ht="48">
      <c r="A136" s="45"/>
      <c r="B136" s="17"/>
      <c r="C136" s="45">
        <v>2130</v>
      </c>
      <c r="D136" s="17" t="s">
        <v>37</v>
      </c>
      <c r="E136" s="135">
        <v>30525</v>
      </c>
      <c r="F136" s="135">
        <v>30425</v>
      </c>
      <c r="G136" s="129">
        <f t="shared" si="16"/>
        <v>1</v>
      </c>
      <c r="H136" s="136"/>
      <c r="I136" s="136"/>
      <c r="J136" s="129"/>
      <c r="K136" s="137">
        <v>11126</v>
      </c>
      <c r="L136" s="137">
        <v>11126</v>
      </c>
      <c r="M136" s="129">
        <f>L136/K136</f>
        <v>1</v>
      </c>
      <c r="N136" s="23"/>
      <c r="O136" s="23"/>
      <c r="P136" s="129"/>
      <c r="Q136" s="23"/>
      <c r="R136" s="23">
        <v>1320</v>
      </c>
      <c r="S136" s="23"/>
      <c r="T136" s="23"/>
      <c r="U136" s="21">
        <f t="shared" si="13"/>
        <v>1320</v>
      </c>
    </row>
    <row r="137" spans="1:21" ht="72">
      <c r="A137" s="45"/>
      <c r="B137" s="17"/>
      <c r="C137" s="45">
        <v>2120</v>
      </c>
      <c r="D137" s="17" t="s">
        <v>58</v>
      </c>
      <c r="E137" s="135">
        <v>202050</v>
      </c>
      <c r="F137" s="135">
        <v>195575</v>
      </c>
      <c r="G137" s="129">
        <f t="shared" si="16"/>
        <v>0.97</v>
      </c>
      <c r="H137" s="136"/>
      <c r="I137" s="136"/>
      <c r="J137" s="129"/>
      <c r="K137" s="137"/>
      <c r="L137" s="137"/>
      <c r="M137" s="129" t="e">
        <f>L137/K137</f>
        <v>#DIV/0!</v>
      </c>
      <c r="N137" s="23"/>
      <c r="O137" s="23"/>
      <c r="P137" s="129"/>
      <c r="Q137" s="23"/>
      <c r="R137" s="23">
        <v>0</v>
      </c>
      <c r="S137" s="23"/>
      <c r="T137" s="23"/>
      <c r="U137" s="21">
        <f t="shared" si="13"/>
        <v>0</v>
      </c>
    </row>
    <row r="138" spans="1:21" ht="84">
      <c r="A138" s="45"/>
      <c r="B138" s="17"/>
      <c r="C138" s="45">
        <v>2700</v>
      </c>
      <c r="D138" s="17" t="s">
        <v>153</v>
      </c>
      <c r="E138" s="135"/>
      <c r="F138" s="135"/>
      <c r="G138" s="129"/>
      <c r="H138" s="136"/>
      <c r="I138" s="136"/>
      <c r="J138" s="129"/>
      <c r="K138" s="137">
        <v>22730</v>
      </c>
      <c r="L138" s="137">
        <v>21355</v>
      </c>
      <c r="M138" s="129"/>
      <c r="N138" s="23"/>
      <c r="O138" s="23"/>
      <c r="P138" s="129"/>
      <c r="Q138" s="23"/>
      <c r="R138" s="23">
        <v>0</v>
      </c>
      <c r="S138" s="23"/>
      <c r="T138" s="23"/>
      <c r="U138" s="21">
        <f t="shared" si="13"/>
        <v>0</v>
      </c>
    </row>
    <row r="139" spans="1:21" s="6" customFormat="1" ht="12.75">
      <c r="A139" s="46">
        <v>803</v>
      </c>
      <c r="B139" s="46"/>
      <c r="C139" s="139"/>
      <c r="D139" s="182" t="s">
        <v>71</v>
      </c>
      <c r="E139" s="141">
        <f>E140</f>
        <v>45197</v>
      </c>
      <c r="F139" s="141">
        <f>F140</f>
        <v>45197</v>
      </c>
      <c r="G139" s="129">
        <f t="shared" si="16"/>
        <v>1</v>
      </c>
      <c r="H139" s="142">
        <f>H140</f>
        <v>0</v>
      </c>
      <c r="I139" s="142">
        <f>I140</f>
        <v>0</v>
      </c>
      <c r="J139" s="129"/>
      <c r="K139" s="143">
        <f>K140</f>
        <v>0</v>
      </c>
      <c r="L139" s="143">
        <f>L140</f>
        <v>0</v>
      </c>
      <c r="M139" s="129"/>
      <c r="N139" s="24">
        <f>N140</f>
        <v>0</v>
      </c>
      <c r="O139" s="24">
        <f>O140</f>
        <v>0</v>
      </c>
      <c r="P139" s="129"/>
      <c r="Q139" s="24">
        <f>Q140</f>
        <v>0</v>
      </c>
      <c r="R139" s="24">
        <v>0</v>
      </c>
      <c r="S139" s="24">
        <f>S140</f>
        <v>0</v>
      </c>
      <c r="T139" s="24">
        <f>T140</f>
        <v>0</v>
      </c>
      <c r="U139" s="21">
        <f t="shared" si="13"/>
        <v>0</v>
      </c>
    </row>
    <row r="140" spans="1:21" s="6" customFormat="1" ht="24">
      <c r="A140" s="47"/>
      <c r="B140" s="47">
        <v>80309</v>
      </c>
      <c r="C140" s="144"/>
      <c r="D140" s="183" t="s">
        <v>72</v>
      </c>
      <c r="E140" s="146">
        <f>SUM(E141:E142)</f>
        <v>45197</v>
      </c>
      <c r="F140" s="146">
        <f>SUM(F141:F142)</f>
        <v>45197</v>
      </c>
      <c r="G140" s="129">
        <f t="shared" si="16"/>
        <v>1</v>
      </c>
      <c r="H140" s="147">
        <f>SUM(H141:H142)</f>
        <v>0</v>
      </c>
      <c r="I140" s="147">
        <f>SUM(I141:I142)</f>
        <v>0</v>
      </c>
      <c r="J140" s="129"/>
      <c r="K140" s="148">
        <f>SUM(K141:K142)</f>
        <v>0</v>
      </c>
      <c r="L140" s="148">
        <f>SUM(L141:L142)</f>
        <v>0</v>
      </c>
      <c r="M140" s="129"/>
      <c r="N140" s="25">
        <f>SUM(N141:N142)</f>
        <v>0</v>
      </c>
      <c r="O140" s="25">
        <f>SUM(O141:O142)</f>
        <v>0</v>
      </c>
      <c r="P140" s="129"/>
      <c r="Q140" s="25">
        <f>SUM(Q141:Q142)</f>
        <v>0</v>
      </c>
      <c r="R140" s="25">
        <v>0</v>
      </c>
      <c r="S140" s="25">
        <f>SUM(S141:S142)</f>
        <v>0</v>
      </c>
      <c r="T140" s="25">
        <f>SUM(T141:T142)</f>
        <v>0</v>
      </c>
      <c r="U140" s="21">
        <f t="shared" si="13"/>
        <v>0</v>
      </c>
    </row>
    <row r="141" spans="1:21" s="6" customFormat="1" ht="72">
      <c r="A141" s="46"/>
      <c r="B141" s="46"/>
      <c r="C141" s="155">
        <v>2328</v>
      </c>
      <c r="D141" s="150" t="s">
        <v>73</v>
      </c>
      <c r="E141" s="151">
        <v>33898</v>
      </c>
      <c r="F141" s="151">
        <v>33898</v>
      </c>
      <c r="G141" s="129">
        <f t="shared" si="16"/>
        <v>1</v>
      </c>
      <c r="H141" s="152"/>
      <c r="I141" s="152"/>
      <c r="J141" s="129"/>
      <c r="K141" s="153"/>
      <c r="L141" s="153"/>
      <c r="M141" s="129"/>
      <c r="N141" s="26"/>
      <c r="O141" s="26"/>
      <c r="P141" s="129"/>
      <c r="Q141" s="26"/>
      <c r="R141" s="26">
        <v>0</v>
      </c>
      <c r="S141" s="26"/>
      <c r="T141" s="26"/>
      <c r="U141" s="21">
        <f t="shared" si="13"/>
        <v>0</v>
      </c>
    </row>
    <row r="142" spans="1:21" s="6" customFormat="1" ht="72">
      <c r="A142" s="46"/>
      <c r="B142" s="46"/>
      <c r="C142" s="155">
        <v>2329</v>
      </c>
      <c r="D142" s="150" t="s">
        <v>73</v>
      </c>
      <c r="E142" s="151">
        <v>11299</v>
      </c>
      <c r="F142" s="151">
        <v>11299</v>
      </c>
      <c r="G142" s="129">
        <f t="shared" si="16"/>
        <v>1</v>
      </c>
      <c r="H142" s="152"/>
      <c r="I142" s="152"/>
      <c r="J142" s="129"/>
      <c r="K142" s="153"/>
      <c r="L142" s="153"/>
      <c r="M142" s="129"/>
      <c r="N142" s="26"/>
      <c r="O142" s="26"/>
      <c r="P142" s="129"/>
      <c r="Q142" s="26"/>
      <c r="R142" s="26">
        <v>0</v>
      </c>
      <c r="S142" s="26"/>
      <c r="T142" s="26"/>
      <c r="U142" s="21">
        <f t="shared" si="13"/>
        <v>0</v>
      </c>
    </row>
    <row r="143" spans="1:21" s="5" customFormat="1" ht="27" customHeight="1">
      <c r="A143" s="41">
        <v>851</v>
      </c>
      <c r="B143" s="42"/>
      <c r="C143" s="41"/>
      <c r="D143" s="42" t="s">
        <v>12</v>
      </c>
      <c r="E143" s="128">
        <f>E147</f>
        <v>1103780</v>
      </c>
      <c r="F143" s="128">
        <f>F147+F144</f>
        <v>1104964</v>
      </c>
      <c r="G143" s="129">
        <f t="shared" si="16"/>
        <v>1</v>
      </c>
      <c r="H143" s="130">
        <f>H147</f>
        <v>1174000</v>
      </c>
      <c r="I143" s="130">
        <f>I147+I144</f>
        <v>696111</v>
      </c>
      <c r="J143" s="129">
        <f>I143/H143</f>
        <v>0.59</v>
      </c>
      <c r="K143" s="131">
        <f>K147</f>
        <v>1495388</v>
      </c>
      <c r="L143" s="131">
        <f>L147+L144</f>
        <v>1499667</v>
      </c>
      <c r="M143" s="129">
        <f>L143/K143</f>
        <v>1</v>
      </c>
      <c r="N143" s="21">
        <f>N147</f>
        <v>1090000</v>
      </c>
      <c r="O143" s="21">
        <f>O147+O144</f>
        <v>1071941</v>
      </c>
      <c r="P143" s="129">
        <f>O143/N143</f>
        <v>0.98</v>
      </c>
      <c r="Q143" s="21">
        <f>Q147</f>
        <v>1090000</v>
      </c>
      <c r="R143" s="21">
        <v>2885119</v>
      </c>
      <c r="S143" s="21">
        <f>S147</f>
        <v>19764</v>
      </c>
      <c r="T143" s="21">
        <f>T147</f>
        <v>0</v>
      </c>
      <c r="U143" s="21">
        <f t="shared" si="13"/>
        <v>2904883</v>
      </c>
    </row>
    <row r="144" spans="1:21" s="2" customFormat="1" ht="12">
      <c r="A144" s="43"/>
      <c r="B144" s="44">
        <v>85111</v>
      </c>
      <c r="C144" s="43"/>
      <c r="D144" s="44" t="s">
        <v>128</v>
      </c>
      <c r="E144" s="132">
        <f>SUM(E145:E146)</f>
        <v>0</v>
      </c>
      <c r="F144" s="132">
        <f>SUM(F145:F146)</f>
        <v>1184</v>
      </c>
      <c r="G144" s="129"/>
      <c r="H144" s="133">
        <f>SUM(H145:H146)</f>
        <v>0</v>
      </c>
      <c r="I144" s="133">
        <f>SUM(I145:I146)</f>
        <v>2092</v>
      </c>
      <c r="J144" s="129"/>
      <c r="K144" s="134">
        <f>SUM(K145:K146)</f>
        <v>0</v>
      </c>
      <c r="L144" s="134">
        <f>SUM(L145:L146)</f>
        <v>4279</v>
      </c>
      <c r="M144" s="129"/>
      <c r="N144" s="22">
        <f>SUM(N145:N146)</f>
        <v>0</v>
      </c>
      <c r="O144" s="22">
        <f>SUM(O145:O146)</f>
        <v>1233</v>
      </c>
      <c r="P144" s="129"/>
      <c r="Q144" s="22">
        <f>SUM(Q145:Q146)</f>
        <v>1000</v>
      </c>
      <c r="R144" s="22">
        <v>0</v>
      </c>
      <c r="S144" s="22">
        <f>SUM(S145:S146)</f>
        <v>0</v>
      </c>
      <c r="T144" s="22">
        <f>SUM(T145:T146)</f>
        <v>0</v>
      </c>
      <c r="U144" s="21">
        <f t="shared" si="13"/>
        <v>0</v>
      </c>
    </row>
    <row r="145" spans="1:21" ht="24">
      <c r="A145" s="45"/>
      <c r="B145" s="50"/>
      <c r="C145" s="49" t="s">
        <v>111</v>
      </c>
      <c r="D145" s="17" t="s">
        <v>119</v>
      </c>
      <c r="E145" s="135">
        <v>0</v>
      </c>
      <c r="F145" s="135">
        <v>110</v>
      </c>
      <c r="G145" s="129"/>
      <c r="H145" s="136">
        <v>0</v>
      </c>
      <c r="I145" s="136">
        <v>616</v>
      </c>
      <c r="J145" s="129"/>
      <c r="K145" s="137">
        <v>0</v>
      </c>
      <c r="L145" s="137">
        <v>1449</v>
      </c>
      <c r="M145" s="129"/>
      <c r="N145" s="23">
        <v>0</v>
      </c>
      <c r="O145" s="23">
        <v>282</v>
      </c>
      <c r="P145" s="129"/>
      <c r="Q145" s="23">
        <v>0</v>
      </c>
      <c r="R145" s="23">
        <v>0</v>
      </c>
      <c r="S145" s="23">
        <v>0</v>
      </c>
      <c r="T145" s="23">
        <v>0</v>
      </c>
      <c r="U145" s="21">
        <f t="shared" si="13"/>
        <v>0</v>
      </c>
    </row>
    <row r="146" spans="1:21" ht="24">
      <c r="A146" s="45"/>
      <c r="B146" s="50"/>
      <c r="C146" s="49" t="s">
        <v>108</v>
      </c>
      <c r="D146" s="17" t="s">
        <v>56</v>
      </c>
      <c r="E146" s="135">
        <v>0</v>
      </c>
      <c r="F146" s="135">
        <v>1074</v>
      </c>
      <c r="G146" s="129"/>
      <c r="H146" s="136">
        <v>0</v>
      </c>
      <c r="I146" s="136">
        <v>1476</v>
      </c>
      <c r="J146" s="129"/>
      <c r="K146" s="137">
        <v>0</v>
      </c>
      <c r="L146" s="137">
        <v>2830</v>
      </c>
      <c r="M146" s="129"/>
      <c r="N146" s="23">
        <v>0</v>
      </c>
      <c r="O146" s="23">
        <v>951</v>
      </c>
      <c r="P146" s="129"/>
      <c r="Q146" s="23">
        <v>1000</v>
      </c>
      <c r="R146" s="23">
        <v>0</v>
      </c>
      <c r="S146" s="23"/>
      <c r="T146" s="23"/>
      <c r="U146" s="21">
        <f t="shared" si="13"/>
        <v>0</v>
      </c>
    </row>
    <row r="147" spans="1:21" s="2" customFormat="1" ht="60">
      <c r="A147" s="43"/>
      <c r="B147" s="44">
        <v>85156</v>
      </c>
      <c r="C147" s="43"/>
      <c r="D147" s="44" t="s">
        <v>45</v>
      </c>
      <c r="E147" s="132">
        <f>SUM(E148:E148)</f>
        <v>1103780</v>
      </c>
      <c r="F147" s="132">
        <f>SUM(F148:F148)</f>
        <v>1103780</v>
      </c>
      <c r="G147" s="129">
        <f t="shared" si="16"/>
        <v>1</v>
      </c>
      <c r="H147" s="133">
        <f>SUM(H148:H148)</f>
        <v>1174000</v>
      </c>
      <c r="I147" s="133">
        <f>SUM(I148:I148)</f>
        <v>694019</v>
      </c>
      <c r="J147" s="129">
        <f>I147/H147</f>
        <v>0.59</v>
      </c>
      <c r="K147" s="134">
        <f>SUM(K148:K148)</f>
        <v>1495388</v>
      </c>
      <c r="L147" s="134">
        <f>SUM(L148:L148)</f>
        <v>1495388</v>
      </c>
      <c r="M147" s="129">
        <f>L147/K147</f>
        <v>1</v>
      </c>
      <c r="N147" s="27">
        <f>SUM(N148)</f>
        <v>1090000</v>
      </c>
      <c r="O147" s="22">
        <f>SUM(O148:O148)</f>
        <v>1070708</v>
      </c>
      <c r="P147" s="129">
        <f>O147/N147</f>
        <v>0.98</v>
      </c>
      <c r="Q147" s="27">
        <f>SUM(Q148)</f>
        <v>1090000</v>
      </c>
      <c r="R147" s="27">
        <v>2885119</v>
      </c>
      <c r="S147" s="27">
        <f>SUM(S148)</f>
        <v>19764</v>
      </c>
      <c r="T147" s="27">
        <f>SUM(T148)</f>
        <v>0</v>
      </c>
      <c r="U147" s="21">
        <f t="shared" si="13"/>
        <v>2904883</v>
      </c>
    </row>
    <row r="148" spans="1:21" ht="84">
      <c r="A148" s="45"/>
      <c r="B148" s="17"/>
      <c r="C148" s="45">
        <v>2110</v>
      </c>
      <c r="D148" s="17" t="s">
        <v>43</v>
      </c>
      <c r="E148" s="135">
        <v>1103780</v>
      </c>
      <c r="F148" s="135">
        <v>1103780</v>
      </c>
      <c r="G148" s="129">
        <f t="shared" si="16"/>
        <v>1</v>
      </c>
      <c r="H148" s="136">
        <v>1174000</v>
      </c>
      <c r="I148" s="136">
        <v>694019</v>
      </c>
      <c r="J148" s="129">
        <f>I148/H148</f>
        <v>0.59</v>
      </c>
      <c r="K148" s="137">
        <v>1495388</v>
      </c>
      <c r="L148" s="137">
        <v>1495388</v>
      </c>
      <c r="M148" s="129">
        <f>L148/K148</f>
        <v>1</v>
      </c>
      <c r="N148" s="23">
        <v>1090000</v>
      </c>
      <c r="O148" s="23">
        <v>1070708</v>
      </c>
      <c r="P148" s="129">
        <f>O148/N148</f>
        <v>0.98</v>
      </c>
      <c r="Q148" s="23">
        <v>1090000</v>
      </c>
      <c r="R148" s="23">
        <v>2885119</v>
      </c>
      <c r="S148" s="23">
        <v>19764</v>
      </c>
      <c r="T148" s="23"/>
      <c r="U148" s="21">
        <f t="shared" si="13"/>
        <v>2904883</v>
      </c>
    </row>
    <row r="149" spans="1:21" s="5" customFormat="1" ht="12">
      <c r="A149" s="41">
        <v>852</v>
      </c>
      <c r="B149" s="42"/>
      <c r="C149" s="41"/>
      <c r="D149" s="42" t="s">
        <v>13</v>
      </c>
      <c r="E149" s="128">
        <f>E150+E161+E182+E188+E178+E193</f>
        <v>10387534</v>
      </c>
      <c r="F149" s="128">
        <f>F150+F161+F182+F188+F178+F193</f>
        <v>10657060</v>
      </c>
      <c r="G149" s="129">
        <f t="shared" si="16"/>
        <v>1.03</v>
      </c>
      <c r="H149" s="130">
        <f>H150+H161+H182+H188+H178+H193</f>
        <v>9488200</v>
      </c>
      <c r="I149" s="130">
        <f>I150+I161+I182+I188+I178+I193</f>
        <v>5095715</v>
      </c>
      <c r="J149" s="129">
        <f>I149/H149</f>
        <v>0.54</v>
      </c>
      <c r="K149" s="131">
        <f>K150+K161+K182+K188+K178+K193</f>
        <v>10972342</v>
      </c>
      <c r="L149" s="131">
        <f>L150+L161+L182+L188+L178+L193</f>
        <v>11505659</v>
      </c>
      <c r="M149" s="129">
        <f>L149/K149</f>
        <v>1.05</v>
      </c>
      <c r="N149" s="21">
        <f>N150+N161+N182+N188+N178+N193</f>
        <v>10272620</v>
      </c>
      <c r="O149" s="21">
        <f>O150+O161+O182+O188+O178+O193</f>
        <v>5348980</v>
      </c>
      <c r="P149" s="129">
        <f>O149/N149</f>
        <v>0.52</v>
      </c>
      <c r="Q149" s="21">
        <f>Q150+Q161+Q182+Q188+Q178+Q193</f>
        <v>10586270</v>
      </c>
      <c r="R149" s="21">
        <v>12965708</v>
      </c>
      <c r="S149" s="21">
        <f>S150+S161+S182+S188+S178+S193</f>
        <v>0</v>
      </c>
      <c r="T149" s="21">
        <f>T150+T161+T182+T188+T178+T193</f>
        <v>0</v>
      </c>
      <c r="U149" s="21">
        <f t="shared" si="13"/>
        <v>12965708</v>
      </c>
    </row>
    <row r="150" spans="1:21" s="2" customFormat="1" ht="24">
      <c r="A150" s="43"/>
      <c r="B150" s="44">
        <v>85201</v>
      </c>
      <c r="C150" s="43"/>
      <c r="D150" s="44" t="s">
        <v>14</v>
      </c>
      <c r="E150" s="132">
        <f>SUM(E151:E160)</f>
        <v>246980</v>
      </c>
      <c r="F150" s="132">
        <f>SUM(F151:F160)</f>
        <v>256920</v>
      </c>
      <c r="G150" s="129">
        <f t="shared" si="16"/>
        <v>1.04</v>
      </c>
      <c r="H150" s="133">
        <f>SUM(H151:H160)</f>
        <v>131200</v>
      </c>
      <c r="I150" s="133">
        <f>SUM(I151:I160)</f>
        <v>84775</v>
      </c>
      <c r="J150" s="129">
        <f>I150/H150</f>
        <v>0.65</v>
      </c>
      <c r="K150" s="134">
        <f>SUM(K151:K160)</f>
        <v>581200</v>
      </c>
      <c r="L150" s="134">
        <f>SUM(L151:L160)</f>
        <v>581670</v>
      </c>
      <c r="M150" s="129">
        <f>L150/K150</f>
        <v>1</v>
      </c>
      <c r="N150" s="22">
        <f>SUM(N151:N160)</f>
        <v>210070</v>
      </c>
      <c r="O150" s="22">
        <f>SUM(O151:O160)</f>
        <v>182464</v>
      </c>
      <c r="P150" s="129">
        <f>O150/N150</f>
        <v>0.87</v>
      </c>
      <c r="Q150" s="22">
        <f>SUM(Q151:Q160)</f>
        <v>210070</v>
      </c>
      <c r="R150" s="22">
        <v>45500</v>
      </c>
      <c r="S150" s="22">
        <f>SUM(S151:S160)</f>
        <v>0</v>
      </c>
      <c r="T150" s="22">
        <f>SUM(T151:T160)</f>
        <v>0</v>
      </c>
      <c r="U150" s="21">
        <f t="shared" ref="U150:U280" si="17">R150+S150-T150</f>
        <v>45500</v>
      </c>
    </row>
    <row r="151" spans="1:21" ht="60">
      <c r="A151" s="45"/>
      <c r="B151" s="17"/>
      <c r="C151" s="49" t="s">
        <v>117</v>
      </c>
      <c r="D151" s="17" t="s">
        <v>124</v>
      </c>
      <c r="E151" s="135">
        <v>0</v>
      </c>
      <c r="F151" s="135">
        <v>391</v>
      </c>
      <c r="G151" s="129"/>
      <c r="H151" s="136">
        <v>0</v>
      </c>
      <c r="I151" s="136">
        <v>1082</v>
      </c>
      <c r="J151" s="129"/>
      <c r="K151" s="137">
        <v>0</v>
      </c>
      <c r="L151" s="137">
        <v>2284</v>
      </c>
      <c r="M151" s="129"/>
      <c r="N151" s="23">
        <v>2000</v>
      </c>
      <c r="O151" s="23">
        <v>200</v>
      </c>
      <c r="P151" s="129"/>
      <c r="Q151" s="23">
        <v>2000</v>
      </c>
      <c r="R151" s="23">
        <v>1000</v>
      </c>
      <c r="S151" s="23"/>
      <c r="T151" s="23"/>
      <c r="U151" s="21">
        <f t="shared" si="17"/>
        <v>1000</v>
      </c>
    </row>
    <row r="152" spans="1:21" ht="12">
      <c r="A152" s="45"/>
      <c r="B152" s="17"/>
      <c r="C152" s="49" t="s">
        <v>106</v>
      </c>
      <c r="D152" s="17" t="s">
        <v>27</v>
      </c>
      <c r="E152" s="135">
        <v>0</v>
      </c>
      <c r="F152" s="135">
        <v>356</v>
      </c>
      <c r="G152" s="129"/>
      <c r="H152" s="136">
        <v>0</v>
      </c>
      <c r="I152" s="136">
        <v>604</v>
      </c>
      <c r="J152" s="129"/>
      <c r="K152" s="137">
        <v>0</v>
      </c>
      <c r="L152" s="137">
        <v>1820</v>
      </c>
      <c r="M152" s="129"/>
      <c r="N152" s="23">
        <v>1750</v>
      </c>
      <c r="O152" s="23">
        <v>1257</v>
      </c>
      <c r="P152" s="129"/>
      <c r="Q152" s="23">
        <v>1750</v>
      </c>
      <c r="R152" s="23">
        <v>0</v>
      </c>
      <c r="S152" s="23">
        <v>0</v>
      </c>
      <c r="T152" s="23">
        <v>0</v>
      </c>
      <c r="U152" s="21">
        <f t="shared" si="17"/>
        <v>0</v>
      </c>
    </row>
    <row r="153" spans="1:21" ht="24">
      <c r="A153" s="45"/>
      <c r="B153" s="17"/>
      <c r="C153" s="49" t="s">
        <v>111</v>
      </c>
      <c r="D153" s="17" t="s">
        <v>119</v>
      </c>
      <c r="E153" s="135">
        <v>0</v>
      </c>
      <c r="F153" s="135">
        <v>0</v>
      </c>
      <c r="G153" s="129"/>
      <c r="H153" s="136">
        <v>0</v>
      </c>
      <c r="I153" s="136">
        <v>0</v>
      </c>
      <c r="J153" s="129"/>
      <c r="K153" s="137">
        <v>0</v>
      </c>
      <c r="L153" s="137">
        <v>272</v>
      </c>
      <c r="M153" s="129"/>
      <c r="N153" s="23">
        <v>0</v>
      </c>
      <c r="O153" s="23">
        <v>369</v>
      </c>
      <c r="P153" s="129"/>
      <c r="Q153" s="23">
        <v>0</v>
      </c>
      <c r="R153" s="23">
        <v>0</v>
      </c>
      <c r="S153" s="23">
        <v>0</v>
      </c>
      <c r="T153" s="23">
        <v>0</v>
      </c>
      <c r="U153" s="21">
        <f t="shared" si="17"/>
        <v>0</v>
      </c>
    </row>
    <row r="154" spans="1:21" ht="12">
      <c r="A154" s="45"/>
      <c r="B154" s="17"/>
      <c r="C154" s="49" t="s">
        <v>107</v>
      </c>
      <c r="D154" s="17" t="s">
        <v>24</v>
      </c>
      <c r="E154" s="135">
        <v>0</v>
      </c>
      <c r="F154" s="135">
        <v>539</v>
      </c>
      <c r="G154" s="129"/>
      <c r="H154" s="136">
        <v>0</v>
      </c>
      <c r="I154" s="136">
        <v>274</v>
      </c>
      <c r="J154" s="129"/>
      <c r="K154" s="137">
        <v>0</v>
      </c>
      <c r="L154" s="137">
        <v>613</v>
      </c>
      <c r="M154" s="129"/>
      <c r="N154" s="23">
        <v>500</v>
      </c>
      <c r="O154" s="23">
        <v>159</v>
      </c>
      <c r="P154" s="129"/>
      <c r="Q154" s="23">
        <v>500</v>
      </c>
      <c r="R154" s="23">
        <v>300</v>
      </c>
      <c r="S154" s="23"/>
      <c r="T154" s="23"/>
      <c r="U154" s="21">
        <f t="shared" si="17"/>
        <v>300</v>
      </c>
    </row>
    <row r="155" spans="1:21" ht="24">
      <c r="A155" s="45"/>
      <c r="B155" s="17"/>
      <c r="C155" s="49" t="s">
        <v>108</v>
      </c>
      <c r="D155" s="17" t="s">
        <v>56</v>
      </c>
      <c r="E155" s="135">
        <v>0</v>
      </c>
      <c r="F155" s="135">
        <v>200</v>
      </c>
      <c r="G155" s="129"/>
      <c r="H155" s="136">
        <v>0</v>
      </c>
      <c r="I155" s="136"/>
      <c r="J155" s="129"/>
      <c r="K155" s="137">
        <v>0</v>
      </c>
      <c r="L155" s="137"/>
      <c r="M155" s="129"/>
      <c r="N155" s="23">
        <v>0</v>
      </c>
      <c r="O155" s="23"/>
      <c r="P155" s="129"/>
      <c r="Q155" s="23">
        <v>0</v>
      </c>
      <c r="R155" s="23">
        <v>0</v>
      </c>
      <c r="S155" s="23">
        <v>0</v>
      </c>
      <c r="T155" s="23">
        <v>0</v>
      </c>
      <c r="U155" s="21">
        <f t="shared" si="17"/>
        <v>0</v>
      </c>
    </row>
    <row r="156" spans="1:21" ht="48">
      <c r="A156" s="45"/>
      <c r="B156" s="17"/>
      <c r="C156" s="45">
        <v>2130</v>
      </c>
      <c r="D156" s="17" t="s">
        <v>37</v>
      </c>
      <c r="E156" s="135">
        <v>47100</v>
      </c>
      <c r="F156" s="135">
        <v>47100</v>
      </c>
      <c r="G156" s="129">
        <f t="shared" si="16"/>
        <v>1</v>
      </c>
      <c r="H156" s="136"/>
      <c r="I156" s="136"/>
      <c r="J156" s="129"/>
      <c r="K156" s="137"/>
      <c r="L156" s="137"/>
      <c r="M156" s="129"/>
      <c r="N156" s="23"/>
      <c r="O156" s="23"/>
      <c r="P156" s="129"/>
      <c r="Q156" s="23"/>
      <c r="R156" s="23">
        <v>0</v>
      </c>
      <c r="S156" s="23"/>
      <c r="T156" s="23"/>
      <c r="U156" s="21">
        <f t="shared" si="17"/>
        <v>0</v>
      </c>
    </row>
    <row r="157" spans="1:21" ht="72">
      <c r="A157" s="45"/>
      <c r="B157" s="17"/>
      <c r="C157" s="45">
        <v>2120</v>
      </c>
      <c r="D157" s="17" t="s">
        <v>58</v>
      </c>
      <c r="E157" s="135">
        <v>0</v>
      </c>
      <c r="F157" s="135">
        <v>0</v>
      </c>
      <c r="G157" s="129"/>
      <c r="H157" s="136">
        <v>0</v>
      </c>
      <c r="I157" s="136">
        <v>0</v>
      </c>
      <c r="J157" s="129"/>
      <c r="K157" s="137">
        <v>0</v>
      </c>
      <c r="L157" s="137">
        <v>0</v>
      </c>
      <c r="M157" s="129"/>
      <c r="N157" s="23">
        <v>0</v>
      </c>
      <c r="O157" s="23">
        <v>0</v>
      </c>
      <c r="P157" s="129"/>
      <c r="Q157" s="23">
        <v>0</v>
      </c>
      <c r="R157" s="23">
        <v>0</v>
      </c>
      <c r="S157" s="23">
        <v>0</v>
      </c>
      <c r="T157" s="23">
        <v>0</v>
      </c>
      <c r="U157" s="21">
        <f t="shared" si="17"/>
        <v>0</v>
      </c>
    </row>
    <row r="158" spans="1:21" ht="72">
      <c r="A158" s="45"/>
      <c r="B158" s="17"/>
      <c r="C158" s="138">
        <v>2320</v>
      </c>
      <c r="D158" s="150" t="s">
        <v>73</v>
      </c>
      <c r="E158" s="135">
        <f>127600+63780</f>
        <v>191380</v>
      </c>
      <c r="F158" s="135">
        <v>199834</v>
      </c>
      <c r="G158" s="129">
        <f t="shared" si="16"/>
        <v>1.04</v>
      </c>
      <c r="H158" s="136">
        <v>131200</v>
      </c>
      <c r="I158" s="136">
        <v>82815</v>
      </c>
      <c r="J158" s="129">
        <f>I158/H158</f>
        <v>0.63</v>
      </c>
      <c r="K158" s="137">
        <v>131200</v>
      </c>
      <c r="L158" s="137">
        <v>126681</v>
      </c>
      <c r="M158" s="129">
        <f>L158/K158</f>
        <v>0.97</v>
      </c>
      <c r="N158" s="23">
        <v>67220</v>
      </c>
      <c r="O158" s="23">
        <v>41879</v>
      </c>
      <c r="P158" s="129">
        <f>O158/N158</f>
        <v>0.62</v>
      </c>
      <c r="Q158" s="23">
        <v>67220</v>
      </c>
      <c r="R158" s="23">
        <v>44200</v>
      </c>
      <c r="S158" s="23"/>
      <c r="T158" s="23"/>
      <c r="U158" s="21">
        <f t="shared" si="17"/>
        <v>44200</v>
      </c>
    </row>
    <row r="159" spans="1:21" ht="84">
      <c r="A159" s="45"/>
      <c r="B159" s="17"/>
      <c r="C159" s="138">
        <v>6420</v>
      </c>
      <c r="D159" s="156" t="s">
        <v>95</v>
      </c>
      <c r="E159" s="135">
        <v>0</v>
      </c>
      <c r="F159" s="135">
        <v>0</v>
      </c>
      <c r="G159" s="129"/>
      <c r="H159" s="136">
        <v>0</v>
      </c>
      <c r="I159" s="136">
        <v>0</v>
      </c>
      <c r="J159" s="129"/>
      <c r="K159" s="137">
        <v>0</v>
      </c>
      <c r="L159" s="137">
        <v>0</v>
      </c>
      <c r="M159" s="129"/>
      <c r="N159" s="23">
        <v>0</v>
      </c>
      <c r="O159" s="23">
        <v>0</v>
      </c>
      <c r="P159" s="129"/>
      <c r="Q159" s="23">
        <v>0</v>
      </c>
      <c r="R159" s="23">
        <v>0</v>
      </c>
      <c r="S159" s="23">
        <v>0</v>
      </c>
      <c r="T159" s="23">
        <v>0</v>
      </c>
      <c r="U159" s="21">
        <f t="shared" si="17"/>
        <v>0</v>
      </c>
    </row>
    <row r="160" spans="1:21" ht="60">
      <c r="A160" s="45"/>
      <c r="B160" s="17"/>
      <c r="C160" s="138">
        <v>6430</v>
      </c>
      <c r="D160" s="17" t="s">
        <v>166</v>
      </c>
      <c r="E160" s="135">
        <v>8500</v>
      </c>
      <c r="F160" s="135">
        <v>8500</v>
      </c>
      <c r="G160" s="129">
        <f t="shared" si="16"/>
        <v>1</v>
      </c>
      <c r="H160" s="136"/>
      <c r="I160" s="136"/>
      <c r="J160" s="129"/>
      <c r="K160" s="137">
        <v>450000</v>
      </c>
      <c r="L160" s="137">
        <v>450000</v>
      </c>
      <c r="M160" s="129">
        <f t="shared" ref="M160:M171" si="18">L160/K160</f>
        <v>1</v>
      </c>
      <c r="N160" s="23">
        <v>138600</v>
      </c>
      <c r="O160" s="23">
        <v>138600</v>
      </c>
      <c r="P160" s="129">
        <f>O160/N160</f>
        <v>1</v>
      </c>
      <c r="Q160" s="23">
        <v>138600</v>
      </c>
      <c r="R160" s="23">
        <v>0</v>
      </c>
      <c r="S160" s="23"/>
      <c r="T160" s="23"/>
      <c r="U160" s="21">
        <f t="shared" si="17"/>
        <v>0</v>
      </c>
    </row>
    <row r="161" spans="1:21" s="2" customFormat="1" ht="12">
      <c r="A161" s="43"/>
      <c r="B161" s="44">
        <v>85202</v>
      </c>
      <c r="C161" s="43"/>
      <c r="D161" s="44" t="s">
        <v>15</v>
      </c>
      <c r="E161" s="132">
        <f>SUM(E163:E172)</f>
        <v>9221853</v>
      </c>
      <c r="F161" s="132">
        <f>SUM(F163:F172)</f>
        <v>9467018</v>
      </c>
      <c r="G161" s="129">
        <f t="shared" si="16"/>
        <v>1.03</v>
      </c>
      <c r="H161" s="133">
        <f>SUM(H163:H172)</f>
        <v>8462000</v>
      </c>
      <c r="I161" s="133">
        <f>SUM(I163:I172)</f>
        <v>4553356</v>
      </c>
      <c r="J161" s="129">
        <f t="shared" ref="J161:J170" si="19">I161/H161</f>
        <v>0.54</v>
      </c>
      <c r="K161" s="134">
        <f>SUM(K163:K172)</f>
        <v>9076209</v>
      </c>
      <c r="L161" s="134">
        <f>SUM(L163:L172)</f>
        <v>9840418</v>
      </c>
      <c r="M161" s="129">
        <f t="shared" si="18"/>
        <v>1.08</v>
      </c>
      <c r="N161" s="22">
        <f>SUM(N163:N172)</f>
        <v>9086800</v>
      </c>
      <c r="O161" s="22">
        <f>SUM(O163:O172)</f>
        <v>4616170</v>
      </c>
      <c r="P161" s="129">
        <f>O161/N161</f>
        <v>0.51</v>
      </c>
      <c r="Q161" s="22">
        <f>SUM(Q163:Q172)</f>
        <v>9395300</v>
      </c>
      <c r="R161" s="22">
        <v>11845072</v>
      </c>
      <c r="S161" s="22">
        <f>SUM(S162:S173)</f>
        <v>0</v>
      </c>
      <c r="T161" s="22">
        <f>SUM(T162:T173)</f>
        <v>0</v>
      </c>
      <c r="U161" s="21">
        <f t="shared" si="17"/>
        <v>11845072</v>
      </c>
    </row>
    <row r="162" spans="1:21" s="2" customFormat="1" ht="60">
      <c r="A162" s="43"/>
      <c r="B162" s="44"/>
      <c r="C162" s="184">
        <v>2440</v>
      </c>
      <c r="D162" s="169" t="s">
        <v>217</v>
      </c>
      <c r="E162" s="132"/>
      <c r="F162" s="132"/>
      <c r="G162" s="129"/>
      <c r="H162" s="133"/>
      <c r="I162" s="133"/>
      <c r="J162" s="129"/>
      <c r="K162" s="134"/>
      <c r="L162" s="134"/>
      <c r="M162" s="129"/>
      <c r="N162" s="22"/>
      <c r="O162" s="22"/>
      <c r="P162" s="129"/>
      <c r="Q162" s="22"/>
      <c r="R162" s="22">
        <v>1800</v>
      </c>
      <c r="S162" s="28"/>
      <c r="T162" s="22"/>
      <c r="U162" s="21">
        <f t="shared" si="17"/>
        <v>1800</v>
      </c>
    </row>
    <row r="163" spans="1:21" ht="108">
      <c r="A163" s="45"/>
      <c r="B163" s="17"/>
      <c r="C163" s="45" t="s">
        <v>46</v>
      </c>
      <c r="D163" s="17" t="s">
        <v>44</v>
      </c>
      <c r="E163" s="135">
        <v>66100</v>
      </c>
      <c r="F163" s="135">
        <v>87677</v>
      </c>
      <c r="G163" s="129">
        <f t="shared" si="16"/>
        <v>1.33</v>
      </c>
      <c r="H163" s="136">
        <v>60000</v>
      </c>
      <c r="I163" s="136">
        <v>27132</v>
      </c>
      <c r="J163" s="129">
        <f t="shared" si="19"/>
        <v>0.45</v>
      </c>
      <c r="K163" s="137">
        <v>82600</v>
      </c>
      <c r="L163" s="137">
        <v>50307</v>
      </c>
      <c r="M163" s="129">
        <f t="shared" si="18"/>
        <v>0.61</v>
      </c>
      <c r="N163" s="23">
        <v>33700</v>
      </c>
      <c r="O163" s="23">
        <v>43004</v>
      </c>
      <c r="P163" s="129">
        <f>O163/N163</f>
        <v>1.28</v>
      </c>
      <c r="Q163" s="23">
        <v>33700</v>
      </c>
      <c r="R163" s="23">
        <v>50583</v>
      </c>
      <c r="S163" s="23"/>
      <c r="T163" s="23"/>
      <c r="U163" s="21">
        <f t="shared" si="17"/>
        <v>50583</v>
      </c>
    </row>
    <row r="164" spans="1:21" ht="12">
      <c r="A164" s="45"/>
      <c r="B164" s="17"/>
      <c r="C164" s="138" t="s">
        <v>49</v>
      </c>
      <c r="D164" s="17" t="s">
        <v>27</v>
      </c>
      <c r="E164" s="135">
        <v>3488269</v>
      </c>
      <c r="F164" s="135">
        <v>3708879</v>
      </c>
      <c r="G164" s="129">
        <f t="shared" si="16"/>
        <v>1.06</v>
      </c>
      <c r="H164" s="136">
        <v>3337000</v>
      </c>
      <c r="I164" s="136">
        <v>1976102</v>
      </c>
      <c r="J164" s="129">
        <f t="shared" si="19"/>
        <v>0.59</v>
      </c>
      <c r="K164" s="137">
        <v>3342262</v>
      </c>
      <c r="L164" s="137">
        <v>4105952</v>
      </c>
      <c r="M164" s="129">
        <f t="shared" si="18"/>
        <v>1.23</v>
      </c>
      <c r="N164" s="23">
        <v>4546000</v>
      </c>
      <c r="O164" s="23">
        <v>2294102</v>
      </c>
      <c r="P164" s="129">
        <f>O164/N164</f>
        <v>0.5</v>
      </c>
      <c r="Q164" s="23">
        <v>4546000</v>
      </c>
      <c r="R164" s="23">
        <v>5206887</v>
      </c>
      <c r="S164" s="23"/>
      <c r="T164" s="23"/>
      <c r="U164" s="21">
        <f t="shared" si="17"/>
        <v>5206887</v>
      </c>
    </row>
    <row r="165" spans="1:21" ht="24">
      <c r="A165" s="45"/>
      <c r="B165" s="17"/>
      <c r="C165" s="138" t="s">
        <v>134</v>
      </c>
      <c r="D165" s="17" t="s">
        <v>123</v>
      </c>
      <c r="E165" s="135"/>
      <c r="F165" s="135"/>
      <c r="G165" s="129"/>
      <c r="H165" s="136">
        <v>0</v>
      </c>
      <c r="I165" s="136">
        <v>15200</v>
      </c>
      <c r="J165" s="129"/>
      <c r="K165" s="137">
        <v>0</v>
      </c>
      <c r="L165" s="137">
        <v>15200</v>
      </c>
      <c r="M165" s="129"/>
      <c r="N165" s="23"/>
      <c r="O165" s="23"/>
      <c r="P165" s="129"/>
      <c r="Q165" s="23"/>
      <c r="R165" s="23">
        <v>0</v>
      </c>
      <c r="S165" s="23">
        <v>0</v>
      </c>
      <c r="T165" s="23">
        <v>0</v>
      </c>
      <c r="U165" s="21">
        <f t="shared" si="17"/>
        <v>0</v>
      </c>
    </row>
    <row r="166" spans="1:21" ht="24">
      <c r="A166" s="45"/>
      <c r="B166" s="17"/>
      <c r="C166" s="157" t="s">
        <v>111</v>
      </c>
      <c r="D166" s="17" t="s">
        <v>119</v>
      </c>
      <c r="E166" s="135">
        <v>0</v>
      </c>
      <c r="F166" s="135">
        <v>481</v>
      </c>
      <c r="G166" s="129"/>
      <c r="H166" s="136">
        <v>0</v>
      </c>
      <c r="I166" s="136">
        <v>144</v>
      </c>
      <c r="J166" s="129"/>
      <c r="K166" s="137">
        <v>0</v>
      </c>
      <c r="L166" s="137">
        <v>477</v>
      </c>
      <c r="M166" s="129"/>
      <c r="N166" s="23">
        <v>100</v>
      </c>
      <c r="O166" s="23">
        <v>92</v>
      </c>
      <c r="P166" s="129"/>
      <c r="Q166" s="23">
        <v>100</v>
      </c>
      <c r="R166" s="23">
        <v>100</v>
      </c>
      <c r="S166" s="23"/>
      <c r="T166" s="23"/>
      <c r="U166" s="21">
        <f t="shared" si="17"/>
        <v>100</v>
      </c>
    </row>
    <row r="167" spans="1:21" ht="48">
      <c r="A167" s="45"/>
      <c r="B167" s="17"/>
      <c r="C167" s="45">
        <v>2130</v>
      </c>
      <c r="D167" s="17" t="s">
        <v>37</v>
      </c>
      <c r="E167" s="135">
        <v>5248773</v>
      </c>
      <c r="F167" s="135">
        <v>5248773</v>
      </c>
      <c r="G167" s="129">
        <f t="shared" si="16"/>
        <v>1</v>
      </c>
      <c r="H167" s="136">
        <v>5015000</v>
      </c>
      <c r="I167" s="136">
        <v>2517764</v>
      </c>
      <c r="J167" s="129">
        <f t="shared" si="19"/>
        <v>0.5</v>
      </c>
      <c r="K167" s="137">
        <v>5319247</v>
      </c>
      <c r="L167" s="137">
        <v>5319247</v>
      </c>
      <c r="M167" s="129">
        <f t="shared" si="18"/>
        <v>1</v>
      </c>
      <c r="N167" s="23">
        <v>4498000</v>
      </c>
      <c r="O167" s="23">
        <v>2267933</v>
      </c>
      <c r="P167" s="129">
        <f>O167/N167</f>
        <v>0.5</v>
      </c>
      <c r="Q167" s="23">
        <v>4803000</v>
      </c>
      <c r="R167" s="23">
        <v>4232945</v>
      </c>
      <c r="S167" s="23"/>
      <c r="T167" s="23"/>
      <c r="U167" s="21">
        <f t="shared" si="17"/>
        <v>4232945</v>
      </c>
    </row>
    <row r="168" spans="1:21" ht="12">
      <c r="A168" s="45"/>
      <c r="B168" s="17"/>
      <c r="C168" s="138" t="s">
        <v>48</v>
      </c>
      <c r="D168" s="17" t="s">
        <v>24</v>
      </c>
      <c r="E168" s="135">
        <f>2300+2000+1500+1000</f>
        <v>6800</v>
      </c>
      <c r="F168" s="135">
        <v>9439</v>
      </c>
      <c r="G168" s="129">
        <f t="shared" si="16"/>
        <v>1.39</v>
      </c>
      <c r="H168" s="136">
        <v>0</v>
      </c>
      <c r="I168" s="136">
        <v>5726</v>
      </c>
      <c r="J168" s="129"/>
      <c r="K168" s="137">
        <v>0</v>
      </c>
      <c r="L168" s="137">
        <v>14660</v>
      </c>
      <c r="M168" s="129"/>
      <c r="N168" s="23">
        <v>5500</v>
      </c>
      <c r="O168" s="23">
        <v>4721</v>
      </c>
      <c r="P168" s="129">
        <f>O168/N168</f>
        <v>0.86</v>
      </c>
      <c r="Q168" s="23">
        <v>5500</v>
      </c>
      <c r="R168" s="23">
        <v>5500</v>
      </c>
      <c r="S168" s="23"/>
      <c r="T168" s="23"/>
      <c r="U168" s="21">
        <f t="shared" si="17"/>
        <v>5500</v>
      </c>
    </row>
    <row r="169" spans="1:21" ht="24">
      <c r="A169" s="45"/>
      <c r="B169" s="17"/>
      <c r="C169" s="138" t="s">
        <v>55</v>
      </c>
      <c r="D169" s="17" t="s">
        <v>56</v>
      </c>
      <c r="E169" s="135">
        <v>17000</v>
      </c>
      <c r="F169" s="135">
        <v>17998</v>
      </c>
      <c r="G169" s="129">
        <f t="shared" si="16"/>
        <v>1.06</v>
      </c>
      <c r="H169" s="136">
        <v>0</v>
      </c>
      <c r="I169" s="136">
        <v>11288</v>
      </c>
      <c r="J169" s="129"/>
      <c r="K169" s="137">
        <v>0</v>
      </c>
      <c r="L169" s="137">
        <v>11627</v>
      </c>
      <c r="M169" s="129"/>
      <c r="N169" s="23">
        <v>3500</v>
      </c>
      <c r="O169" s="23">
        <v>6318</v>
      </c>
      <c r="P169" s="129">
        <f>O169/N169</f>
        <v>1.81</v>
      </c>
      <c r="Q169" s="23">
        <v>7000</v>
      </c>
      <c r="R169" s="23">
        <v>10493</v>
      </c>
      <c r="S169" s="23"/>
      <c r="T169" s="23"/>
      <c r="U169" s="21">
        <f t="shared" si="17"/>
        <v>10493</v>
      </c>
    </row>
    <row r="170" spans="1:21" ht="84">
      <c r="A170" s="45"/>
      <c r="B170" s="17"/>
      <c r="C170" s="138">
        <v>6260</v>
      </c>
      <c r="D170" s="17" t="s">
        <v>91</v>
      </c>
      <c r="E170" s="135">
        <v>313590</v>
      </c>
      <c r="F170" s="135">
        <v>312450</v>
      </c>
      <c r="G170" s="129">
        <f t="shared" si="16"/>
        <v>1</v>
      </c>
      <c r="H170" s="136">
        <v>50000</v>
      </c>
      <c r="I170" s="136">
        <v>0</v>
      </c>
      <c r="J170" s="129">
        <f t="shared" si="19"/>
        <v>0</v>
      </c>
      <c r="K170" s="137">
        <v>50000</v>
      </c>
      <c r="L170" s="137">
        <v>42607</v>
      </c>
      <c r="M170" s="129">
        <f t="shared" si="18"/>
        <v>0.85</v>
      </c>
      <c r="N170" s="23"/>
      <c r="O170" s="23"/>
      <c r="P170" s="129"/>
      <c r="Q170" s="23"/>
      <c r="R170" s="23">
        <v>0</v>
      </c>
      <c r="S170" s="23"/>
      <c r="T170" s="23"/>
      <c r="U170" s="21">
        <f t="shared" si="17"/>
        <v>0</v>
      </c>
    </row>
    <row r="171" spans="1:21" ht="60">
      <c r="A171" s="45"/>
      <c r="B171" s="17"/>
      <c r="C171" s="138">
        <v>6439</v>
      </c>
      <c r="D171" s="17" t="s">
        <v>98</v>
      </c>
      <c r="E171" s="135">
        <v>81321</v>
      </c>
      <c r="F171" s="135">
        <v>81321</v>
      </c>
      <c r="G171" s="129">
        <f t="shared" si="16"/>
        <v>1</v>
      </c>
      <c r="H171" s="136"/>
      <c r="I171" s="136"/>
      <c r="J171" s="129"/>
      <c r="K171" s="137">
        <v>282100</v>
      </c>
      <c r="L171" s="137">
        <v>280341</v>
      </c>
      <c r="M171" s="129">
        <f t="shared" si="18"/>
        <v>0.99</v>
      </c>
      <c r="N171" s="23"/>
      <c r="O171" s="23"/>
      <c r="P171" s="129"/>
      <c r="Q171" s="23"/>
      <c r="R171" s="23">
        <v>340150</v>
      </c>
      <c r="S171" s="23"/>
      <c r="T171" s="23"/>
      <c r="U171" s="21">
        <f t="shared" si="17"/>
        <v>340150</v>
      </c>
    </row>
    <row r="172" spans="1:21" s="2" customFormat="1" ht="84">
      <c r="A172" s="43"/>
      <c r="B172" s="44"/>
      <c r="C172" s="138">
        <v>6630</v>
      </c>
      <c r="D172" s="156" t="s">
        <v>94</v>
      </c>
      <c r="E172" s="135">
        <v>0</v>
      </c>
      <c r="F172" s="135">
        <v>0</v>
      </c>
      <c r="G172" s="129"/>
      <c r="H172" s="136">
        <v>0</v>
      </c>
      <c r="I172" s="136">
        <v>0</v>
      </c>
      <c r="J172" s="129"/>
      <c r="K172" s="137">
        <v>0</v>
      </c>
      <c r="L172" s="137">
        <v>0</v>
      </c>
      <c r="M172" s="129"/>
      <c r="N172" s="28">
        <v>0</v>
      </c>
      <c r="O172" s="28">
        <v>0</v>
      </c>
      <c r="P172" s="129"/>
      <c r="Q172" s="28">
        <v>0</v>
      </c>
      <c r="R172" s="28">
        <v>0</v>
      </c>
      <c r="S172" s="28">
        <v>0</v>
      </c>
      <c r="T172" s="28">
        <v>0</v>
      </c>
      <c r="U172" s="21">
        <f t="shared" si="17"/>
        <v>0</v>
      </c>
    </row>
    <row r="173" spans="1:21" ht="108">
      <c r="A173" s="45"/>
      <c r="B173" s="17"/>
      <c r="C173" s="49" t="s">
        <v>193</v>
      </c>
      <c r="D173" s="156" t="s">
        <v>196</v>
      </c>
      <c r="E173" s="135"/>
      <c r="F173" s="135"/>
      <c r="G173" s="129"/>
      <c r="H173" s="136"/>
      <c r="I173" s="136"/>
      <c r="J173" s="129"/>
      <c r="K173" s="137">
        <v>5043</v>
      </c>
      <c r="L173" s="137">
        <v>5043</v>
      </c>
      <c r="M173" s="129"/>
      <c r="N173" s="23">
        <v>6120</v>
      </c>
      <c r="O173" s="23">
        <v>6120</v>
      </c>
      <c r="P173" s="129"/>
      <c r="Q173" s="23">
        <v>6120</v>
      </c>
      <c r="R173" s="23">
        <v>1996614</v>
      </c>
      <c r="S173" s="23"/>
      <c r="T173" s="23"/>
      <c r="U173" s="21">
        <f>R173+S173-T173</f>
        <v>1996614</v>
      </c>
    </row>
    <row r="174" spans="1:21" s="2" customFormat="1" ht="12">
      <c r="A174" s="43"/>
      <c r="B174" s="44"/>
      <c r="C174" s="138"/>
      <c r="D174" s="156" t="s">
        <v>197</v>
      </c>
      <c r="E174" s="135"/>
      <c r="F174" s="135"/>
      <c r="G174" s="129"/>
      <c r="H174" s="136"/>
      <c r="I174" s="136"/>
      <c r="J174" s="129"/>
      <c r="K174" s="137"/>
      <c r="L174" s="137"/>
      <c r="M174" s="129"/>
      <c r="N174" s="28"/>
      <c r="O174" s="28"/>
      <c r="P174" s="129"/>
      <c r="Q174" s="28"/>
      <c r="R174" s="28"/>
      <c r="S174" s="28"/>
      <c r="T174" s="28"/>
      <c r="U174" s="21"/>
    </row>
    <row r="175" spans="1:21" ht="84">
      <c r="A175" s="45"/>
      <c r="B175" s="17"/>
      <c r="C175" s="49"/>
      <c r="D175" s="168" t="s">
        <v>194</v>
      </c>
      <c r="E175" s="135"/>
      <c r="F175" s="135"/>
      <c r="G175" s="129"/>
      <c r="H175" s="136"/>
      <c r="I175" s="136"/>
      <c r="J175" s="129"/>
      <c r="K175" s="137"/>
      <c r="L175" s="137"/>
      <c r="M175" s="129"/>
      <c r="N175" s="23"/>
      <c r="O175" s="23"/>
      <c r="P175" s="129"/>
      <c r="Q175" s="23"/>
      <c r="R175" s="23">
        <v>1996614</v>
      </c>
      <c r="S175" s="23">
        <f>SUM(S177)</f>
        <v>0</v>
      </c>
      <c r="T175" s="23">
        <f>SUM(T177)</f>
        <v>0</v>
      </c>
      <c r="U175" s="23">
        <f>SUM(U177)</f>
        <v>1996614</v>
      </c>
    </row>
    <row r="176" spans="1:21" ht="24">
      <c r="A176" s="45"/>
      <c r="B176" s="17"/>
      <c r="C176" s="49"/>
      <c r="D176" s="168" t="s">
        <v>195</v>
      </c>
      <c r="E176" s="135"/>
      <c r="F176" s="135"/>
      <c r="G176" s="129"/>
      <c r="H176" s="136"/>
      <c r="I176" s="136"/>
      <c r="J176" s="129"/>
      <c r="K176" s="137"/>
      <c r="L176" s="137"/>
      <c r="M176" s="129"/>
      <c r="N176" s="23"/>
      <c r="O176" s="23"/>
      <c r="P176" s="129"/>
      <c r="Q176" s="23"/>
      <c r="R176" s="23"/>
      <c r="S176" s="23"/>
      <c r="T176" s="23"/>
      <c r="U176" s="23"/>
    </row>
    <row r="177" spans="1:21" ht="108">
      <c r="A177" s="45"/>
      <c r="B177" s="17"/>
      <c r="C177" s="49" t="s">
        <v>193</v>
      </c>
      <c r="D177" s="156" t="s">
        <v>196</v>
      </c>
      <c r="E177" s="135"/>
      <c r="F177" s="135"/>
      <c r="G177" s="129"/>
      <c r="H177" s="136"/>
      <c r="I177" s="136"/>
      <c r="J177" s="129"/>
      <c r="K177" s="137">
        <v>5043</v>
      </c>
      <c r="L177" s="137">
        <v>5043</v>
      </c>
      <c r="M177" s="129"/>
      <c r="N177" s="23">
        <v>6120</v>
      </c>
      <c r="O177" s="23">
        <v>6120</v>
      </c>
      <c r="P177" s="129"/>
      <c r="Q177" s="23">
        <v>6120</v>
      </c>
      <c r="R177" s="23">
        <v>1996614</v>
      </c>
      <c r="S177" s="23"/>
      <c r="T177" s="23"/>
      <c r="U177" s="21">
        <f>R177+S177-T177</f>
        <v>1996614</v>
      </c>
    </row>
    <row r="178" spans="1:21" s="2" customFormat="1" ht="12">
      <c r="A178" s="43"/>
      <c r="B178" s="44">
        <v>85203</v>
      </c>
      <c r="C178" s="43"/>
      <c r="D178" s="145" t="s">
        <v>82</v>
      </c>
      <c r="E178" s="132">
        <f>SUM(E179:E181)</f>
        <v>718854</v>
      </c>
      <c r="F178" s="132">
        <f>SUM(F179:F181)</f>
        <v>719764</v>
      </c>
      <c r="G178" s="129">
        <f t="shared" si="16"/>
        <v>1</v>
      </c>
      <c r="H178" s="133">
        <f>SUM(H179:H181)</f>
        <v>697000</v>
      </c>
      <c r="I178" s="133">
        <f>SUM(I179:I181)</f>
        <v>362506</v>
      </c>
      <c r="J178" s="129">
        <f>I178/H178</f>
        <v>0.52</v>
      </c>
      <c r="K178" s="134">
        <f>SUM(K179:K181)</f>
        <v>848250</v>
      </c>
      <c r="L178" s="134">
        <f>SUM(L179:L181)</f>
        <v>849342</v>
      </c>
      <c r="M178" s="129">
        <f t="shared" ref="M178:M190" si="20">L178/K178</f>
        <v>1</v>
      </c>
      <c r="N178" s="22">
        <f>SUM(N179:N181)</f>
        <v>750000</v>
      </c>
      <c r="O178" s="22">
        <f>SUM(O179:O181)</f>
        <v>393156</v>
      </c>
      <c r="P178" s="129">
        <f>O178/N178</f>
        <v>0.52</v>
      </c>
      <c r="Q178" s="22">
        <f>SUM(Q179:Q181)</f>
        <v>750000</v>
      </c>
      <c r="R178" s="22">
        <v>766566</v>
      </c>
      <c r="S178" s="22">
        <f>SUM(S179:S181)</f>
        <v>0</v>
      </c>
      <c r="T178" s="22">
        <f>SUM(T179:T181)</f>
        <v>0</v>
      </c>
      <c r="U178" s="21">
        <f t="shared" si="17"/>
        <v>766566</v>
      </c>
    </row>
    <row r="179" spans="1:21" ht="84">
      <c r="A179" s="45"/>
      <c r="B179" s="17"/>
      <c r="C179" s="45">
        <v>2110</v>
      </c>
      <c r="D179" s="17" t="s">
        <v>43</v>
      </c>
      <c r="E179" s="135">
        <v>706854</v>
      </c>
      <c r="F179" s="135">
        <v>706854</v>
      </c>
      <c r="G179" s="129">
        <f t="shared" si="16"/>
        <v>1</v>
      </c>
      <c r="H179" s="136">
        <v>697000</v>
      </c>
      <c r="I179" s="136">
        <v>362066</v>
      </c>
      <c r="J179" s="129">
        <f>I179/H179</f>
        <v>0.52</v>
      </c>
      <c r="K179" s="137">
        <v>826250</v>
      </c>
      <c r="L179" s="137">
        <v>826250</v>
      </c>
      <c r="M179" s="129">
        <f t="shared" si="20"/>
        <v>1</v>
      </c>
      <c r="N179" s="23">
        <v>750000</v>
      </c>
      <c r="O179" s="23">
        <v>392550</v>
      </c>
      <c r="P179" s="129">
        <f>O179/N179</f>
        <v>0.52</v>
      </c>
      <c r="Q179" s="23">
        <v>750000</v>
      </c>
      <c r="R179" s="23">
        <v>766566</v>
      </c>
      <c r="S179" s="23"/>
      <c r="T179" s="23"/>
      <c r="U179" s="21">
        <f t="shared" si="17"/>
        <v>766566</v>
      </c>
    </row>
    <row r="180" spans="1:21" ht="72">
      <c r="A180" s="45"/>
      <c r="B180" s="17"/>
      <c r="C180" s="49" t="s">
        <v>112</v>
      </c>
      <c r="D180" s="17" t="s">
        <v>120</v>
      </c>
      <c r="E180" s="135">
        <v>0</v>
      </c>
      <c r="F180" s="135">
        <v>910</v>
      </c>
      <c r="G180" s="129"/>
      <c r="H180" s="136">
        <v>0</v>
      </c>
      <c r="I180" s="136">
        <v>440</v>
      </c>
      <c r="J180" s="129"/>
      <c r="K180" s="137">
        <v>0</v>
      </c>
      <c r="L180" s="137">
        <v>1117</v>
      </c>
      <c r="M180" s="129"/>
      <c r="N180" s="23">
        <v>0</v>
      </c>
      <c r="O180" s="23">
        <v>606</v>
      </c>
      <c r="P180" s="129"/>
      <c r="Q180" s="23">
        <v>0</v>
      </c>
      <c r="R180" s="23">
        <v>0</v>
      </c>
      <c r="S180" s="23">
        <v>0</v>
      </c>
      <c r="T180" s="23">
        <v>0</v>
      </c>
      <c r="U180" s="21">
        <f t="shared" si="17"/>
        <v>0</v>
      </c>
    </row>
    <row r="181" spans="1:21" ht="96">
      <c r="A181" s="45"/>
      <c r="B181" s="17"/>
      <c r="C181" s="138">
        <v>6410</v>
      </c>
      <c r="D181" s="17" t="s">
        <v>92</v>
      </c>
      <c r="E181" s="135">
        <v>12000</v>
      </c>
      <c r="F181" s="135">
        <v>12000</v>
      </c>
      <c r="G181" s="129">
        <f t="shared" si="16"/>
        <v>1</v>
      </c>
      <c r="H181" s="136"/>
      <c r="I181" s="136"/>
      <c r="J181" s="129"/>
      <c r="K181" s="137">
        <v>22000</v>
      </c>
      <c r="L181" s="137">
        <v>21975</v>
      </c>
      <c r="M181" s="129">
        <f t="shared" si="20"/>
        <v>1</v>
      </c>
      <c r="N181" s="23"/>
      <c r="O181" s="23"/>
      <c r="P181" s="129"/>
      <c r="Q181" s="23"/>
      <c r="R181" s="23">
        <v>0</v>
      </c>
      <c r="S181" s="23"/>
      <c r="T181" s="23"/>
      <c r="U181" s="21">
        <f t="shared" si="17"/>
        <v>0</v>
      </c>
    </row>
    <row r="182" spans="1:21" s="2" customFormat="1" ht="12">
      <c r="A182" s="43"/>
      <c r="B182" s="44">
        <v>85204</v>
      </c>
      <c r="C182" s="43"/>
      <c r="D182" s="44" t="s">
        <v>16</v>
      </c>
      <c r="E182" s="132">
        <f>SUM(E183:E187)</f>
        <v>179247</v>
      </c>
      <c r="F182" s="132">
        <f>SUM(F183:F187)</f>
        <v>191444</v>
      </c>
      <c r="G182" s="129">
        <f>F182/E182</f>
        <v>1.07</v>
      </c>
      <c r="H182" s="133">
        <f>SUM(H183:H187)</f>
        <v>195000</v>
      </c>
      <c r="I182" s="133">
        <f>SUM(I183:I187)</f>
        <v>91005</v>
      </c>
      <c r="J182" s="129">
        <f>I182/H182</f>
        <v>0.47</v>
      </c>
      <c r="K182" s="134">
        <f>SUM(K183:K187)</f>
        <v>195000</v>
      </c>
      <c r="L182" s="134">
        <f>SUM(L183:L187)</f>
        <v>225374</v>
      </c>
      <c r="M182" s="129">
        <f t="shared" si="20"/>
        <v>1.1599999999999999</v>
      </c>
      <c r="N182" s="22">
        <f>SUM(N183:N187)</f>
        <v>220900</v>
      </c>
      <c r="O182" s="22">
        <f>SUM(O183:O187)</f>
        <v>152615</v>
      </c>
      <c r="P182" s="129">
        <f t="shared" ref="P182:P191" si="21">O182/N182</f>
        <v>0.69</v>
      </c>
      <c r="Q182" s="22">
        <f>SUM(Q183:Q187)</f>
        <v>226400</v>
      </c>
      <c r="R182" s="22">
        <v>300300</v>
      </c>
      <c r="S182" s="22">
        <f>SUM(S183:S187)</f>
        <v>0</v>
      </c>
      <c r="T182" s="22">
        <f>SUM(T183:T187)</f>
        <v>0</v>
      </c>
      <c r="U182" s="21">
        <f t="shared" si="17"/>
        <v>300300</v>
      </c>
    </row>
    <row r="183" spans="1:21" ht="12">
      <c r="A183" s="45"/>
      <c r="B183" s="17"/>
      <c r="C183" s="138" t="s">
        <v>76</v>
      </c>
      <c r="D183" s="17" t="s">
        <v>77</v>
      </c>
      <c r="E183" s="135">
        <v>2200</v>
      </c>
      <c r="F183" s="135">
        <v>5116</v>
      </c>
      <c r="G183" s="129">
        <f>F183/E183</f>
        <v>2.33</v>
      </c>
      <c r="H183" s="136">
        <v>0</v>
      </c>
      <c r="I183" s="136">
        <v>3192</v>
      </c>
      <c r="J183" s="129"/>
      <c r="K183" s="137">
        <v>0</v>
      </c>
      <c r="L183" s="137">
        <v>8663</v>
      </c>
      <c r="M183" s="129"/>
      <c r="N183" s="23">
        <v>2500</v>
      </c>
      <c r="O183" s="23">
        <v>7936</v>
      </c>
      <c r="P183" s="129">
        <f t="shared" si="21"/>
        <v>3.17</v>
      </c>
      <c r="Q183" s="23">
        <v>8000</v>
      </c>
      <c r="R183" s="23">
        <v>5300</v>
      </c>
      <c r="S183" s="23"/>
      <c r="T183" s="23"/>
      <c r="U183" s="21">
        <f t="shared" si="17"/>
        <v>5300</v>
      </c>
    </row>
    <row r="184" spans="1:21" ht="12">
      <c r="A184" s="45"/>
      <c r="B184" s="17"/>
      <c r="C184" s="138" t="s">
        <v>49</v>
      </c>
      <c r="D184" s="17" t="s">
        <v>27</v>
      </c>
      <c r="E184" s="135"/>
      <c r="F184" s="135"/>
      <c r="G184" s="129"/>
      <c r="H184" s="136"/>
      <c r="I184" s="136"/>
      <c r="J184" s="129"/>
      <c r="K184" s="137">
        <v>0</v>
      </c>
      <c r="L184" s="137">
        <v>14</v>
      </c>
      <c r="M184" s="129"/>
      <c r="N184" s="23">
        <v>0</v>
      </c>
      <c r="O184" s="23">
        <v>0</v>
      </c>
      <c r="P184" s="129"/>
      <c r="Q184" s="23">
        <v>0</v>
      </c>
      <c r="R184" s="23">
        <v>0</v>
      </c>
      <c r="S184" s="23">
        <v>0</v>
      </c>
      <c r="T184" s="23">
        <v>0</v>
      </c>
      <c r="U184" s="21">
        <f t="shared" si="17"/>
        <v>0</v>
      </c>
    </row>
    <row r="185" spans="1:21" ht="24">
      <c r="A185" s="45"/>
      <c r="B185" s="17"/>
      <c r="C185" s="157" t="s">
        <v>111</v>
      </c>
      <c r="D185" s="17" t="s">
        <v>119</v>
      </c>
      <c r="E185" s="135">
        <v>0</v>
      </c>
      <c r="F185" s="135">
        <v>192</v>
      </c>
      <c r="G185" s="129"/>
      <c r="H185" s="136">
        <v>0</v>
      </c>
      <c r="I185" s="136">
        <v>123</v>
      </c>
      <c r="J185" s="129"/>
      <c r="K185" s="137">
        <v>0</v>
      </c>
      <c r="L185" s="137">
        <v>575</v>
      </c>
      <c r="M185" s="129"/>
      <c r="N185" s="23">
        <v>0</v>
      </c>
      <c r="O185" s="23">
        <v>14</v>
      </c>
      <c r="P185" s="129"/>
      <c r="Q185" s="23">
        <v>0</v>
      </c>
      <c r="R185" s="23">
        <v>0</v>
      </c>
      <c r="S185" s="23">
        <v>0</v>
      </c>
      <c r="T185" s="23">
        <v>0</v>
      </c>
      <c r="U185" s="21">
        <f t="shared" si="17"/>
        <v>0</v>
      </c>
    </row>
    <row r="186" spans="1:21" ht="12">
      <c r="A186" s="45"/>
      <c r="B186" s="17"/>
      <c r="C186" s="157" t="s">
        <v>108</v>
      </c>
      <c r="D186" s="17" t="s">
        <v>168</v>
      </c>
      <c r="E186" s="135">
        <v>0</v>
      </c>
      <c r="F186" s="135">
        <v>3211</v>
      </c>
      <c r="G186" s="129"/>
      <c r="H186" s="136">
        <v>0</v>
      </c>
      <c r="I186" s="136">
        <v>1928</v>
      </c>
      <c r="J186" s="129"/>
      <c r="K186" s="137">
        <v>0</v>
      </c>
      <c r="L186" s="137">
        <v>2393</v>
      </c>
      <c r="M186" s="129"/>
      <c r="N186" s="23">
        <v>0</v>
      </c>
      <c r="O186" s="23">
        <v>35</v>
      </c>
      <c r="P186" s="129"/>
      <c r="Q186" s="23">
        <v>0</v>
      </c>
      <c r="R186" s="23">
        <v>0</v>
      </c>
      <c r="S186" s="23">
        <v>0</v>
      </c>
      <c r="T186" s="23">
        <v>0</v>
      </c>
      <c r="U186" s="21">
        <f t="shared" si="17"/>
        <v>0</v>
      </c>
    </row>
    <row r="187" spans="1:21" ht="72">
      <c r="A187" s="45"/>
      <c r="B187" s="17"/>
      <c r="C187" s="138">
        <v>2320</v>
      </c>
      <c r="D187" s="150" t="s">
        <v>73</v>
      </c>
      <c r="E187" s="135">
        <v>177047</v>
      </c>
      <c r="F187" s="135">
        <v>182925</v>
      </c>
      <c r="G187" s="129">
        <f>F187/E187</f>
        <v>1.03</v>
      </c>
      <c r="H187" s="136">
        <v>195000</v>
      </c>
      <c r="I187" s="136">
        <v>85762</v>
      </c>
      <c r="J187" s="129">
        <f>I187/H187</f>
        <v>0.44</v>
      </c>
      <c r="K187" s="137">
        <v>195000</v>
      </c>
      <c r="L187" s="137">
        <v>213729</v>
      </c>
      <c r="M187" s="129">
        <f t="shared" si="20"/>
        <v>1.1000000000000001</v>
      </c>
      <c r="N187" s="23">
        <v>218400</v>
      </c>
      <c r="O187" s="23">
        <v>144630</v>
      </c>
      <c r="P187" s="129">
        <f t="shared" si="21"/>
        <v>0.66</v>
      </c>
      <c r="Q187" s="23">
        <v>218400</v>
      </c>
      <c r="R187" s="23">
        <v>295000</v>
      </c>
      <c r="S187" s="23"/>
      <c r="T187" s="23"/>
      <c r="U187" s="21">
        <f t="shared" si="17"/>
        <v>295000</v>
      </c>
    </row>
    <row r="188" spans="1:21" s="2" customFormat="1" ht="24">
      <c r="A188" s="43"/>
      <c r="B188" s="44">
        <v>85218</v>
      </c>
      <c r="C188" s="43"/>
      <c r="D188" s="44" t="s">
        <v>63</v>
      </c>
      <c r="E188" s="132">
        <f>SUM(E189:E192)</f>
        <v>7400</v>
      </c>
      <c r="F188" s="132">
        <f>SUM(F189:F192)</f>
        <v>8714</v>
      </c>
      <c r="G188" s="129">
        <f>F188/E188</f>
        <v>1.18</v>
      </c>
      <c r="H188" s="133">
        <f>SUM(H189:H192)</f>
        <v>3000</v>
      </c>
      <c r="I188" s="133">
        <f>SUM(I189:I192)</f>
        <v>4073</v>
      </c>
      <c r="J188" s="129">
        <f>I188/H188</f>
        <v>1.36</v>
      </c>
      <c r="K188" s="134">
        <f>SUM(K189:K191)</f>
        <v>6683</v>
      </c>
      <c r="L188" s="134">
        <f>SUM(L189:L192)</f>
        <v>8855</v>
      </c>
      <c r="M188" s="129">
        <f t="shared" si="20"/>
        <v>1.33</v>
      </c>
      <c r="N188" s="22">
        <f>SUM(N189:N191)</f>
        <v>4850</v>
      </c>
      <c r="O188" s="22">
        <f>SUM(O189:O192)</f>
        <v>4575</v>
      </c>
      <c r="P188" s="129">
        <f t="shared" si="21"/>
        <v>0.94</v>
      </c>
      <c r="Q188" s="22">
        <f>SUM(Q189:Q191)</f>
        <v>4500</v>
      </c>
      <c r="R188" s="22">
        <v>8270</v>
      </c>
      <c r="S188" s="22">
        <f>SUM(S189:S192)</f>
        <v>0</v>
      </c>
      <c r="T188" s="22">
        <f>SUM(T189:T192)</f>
        <v>0</v>
      </c>
      <c r="U188" s="21">
        <f t="shared" si="17"/>
        <v>8270</v>
      </c>
    </row>
    <row r="189" spans="1:21" ht="48">
      <c r="A189" s="45"/>
      <c r="B189" s="17"/>
      <c r="C189" s="45">
        <v>2130</v>
      </c>
      <c r="D189" s="17" t="s">
        <v>37</v>
      </c>
      <c r="E189" s="135">
        <v>6000</v>
      </c>
      <c r="F189" s="135">
        <v>6000</v>
      </c>
      <c r="G189" s="129">
        <f>F189/E189</f>
        <v>1</v>
      </c>
      <c r="H189" s="136">
        <v>3000</v>
      </c>
      <c r="I189" s="136">
        <v>3000</v>
      </c>
      <c r="J189" s="129">
        <f>I189/H189</f>
        <v>1</v>
      </c>
      <c r="K189" s="137">
        <v>6000</v>
      </c>
      <c r="L189" s="137">
        <v>6000</v>
      </c>
      <c r="M189" s="129">
        <f t="shared" si="20"/>
        <v>1</v>
      </c>
      <c r="N189" s="23">
        <v>3000</v>
      </c>
      <c r="O189" s="23">
        <v>3000</v>
      </c>
      <c r="P189" s="129">
        <f t="shared" si="21"/>
        <v>1</v>
      </c>
      <c r="Q189" s="23">
        <v>3000</v>
      </c>
      <c r="R189" s="23">
        <v>6000</v>
      </c>
      <c r="S189" s="23"/>
      <c r="T189" s="23"/>
      <c r="U189" s="21">
        <f t="shared" si="17"/>
        <v>6000</v>
      </c>
    </row>
    <row r="190" spans="1:21" ht="12">
      <c r="A190" s="45"/>
      <c r="B190" s="17"/>
      <c r="C190" s="138" t="s">
        <v>49</v>
      </c>
      <c r="D190" s="17" t="s">
        <v>27</v>
      </c>
      <c r="E190" s="135">
        <v>700</v>
      </c>
      <c r="F190" s="135">
        <v>865</v>
      </c>
      <c r="G190" s="129">
        <f>F190/E190</f>
        <v>1.24</v>
      </c>
      <c r="H190" s="136">
        <v>0</v>
      </c>
      <c r="I190" s="136">
        <v>219</v>
      </c>
      <c r="J190" s="129"/>
      <c r="K190" s="137">
        <v>683</v>
      </c>
      <c r="L190" s="137">
        <v>930</v>
      </c>
      <c r="M190" s="129">
        <f t="shared" si="20"/>
        <v>1.36</v>
      </c>
      <c r="N190" s="23">
        <v>350</v>
      </c>
      <c r="O190" s="23">
        <v>11</v>
      </c>
      <c r="P190" s="129">
        <f t="shared" si="21"/>
        <v>0.03</v>
      </c>
      <c r="Q190" s="23"/>
      <c r="R190" s="23">
        <v>50</v>
      </c>
      <c r="S190" s="23"/>
      <c r="T190" s="23"/>
      <c r="U190" s="21">
        <f t="shared" si="17"/>
        <v>50</v>
      </c>
    </row>
    <row r="191" spans="1:21" ht="12">
      <c r="A191" s="45"/>
      <c r="B191" s="17"/>
      <c r="C191" s="138" t="s">
        <v>48</v>
      </c>
      <c r="D191" s="17" t="s">
        <v>24</v>
      </c>
      <c r="E191" s="135">
        <v>700</v>
      </c>
      <c r="F191" s="135">
        <v>1172</v>
      </c>
      <c r="G191" s="129">
        <f>F191/E191</f>
        <v>1.67</v>
      </c>
      <c r="H191" s="136">
        <v>0</v>
      </c>
      <c r="I191" s="136">
        <v>854</v>
      </c>
      <c r="J191" s="129"/>
      <c r="K191" s="137">
        <v>0</v>
      </c>
      <c r="L191" s="137">
        <v>1925</v>
      </c>
      <c r="M191" s="129"/>
      <c r="N191" s="23">
        <v>1500</v>
      </c>
      <c r="O191" s="23">
        <v>540</v>
      </c>
      <c r="P191" s="129">
        <f t="shared" si="21"/>
        <v>0.36</v>
      </c>
      <c r="Q191" s="23">
        <v>1500</v>
      </c>
      <c r="R191" s="23">
        <v>1000</v>
      </c>
      <c r="S191" s="23"/>
      <c r="T191" s="23"/>
      <c r="U191" s="21">
        <f t="shared" si="17"/>
        <v>1000</v>
      </c>
    </row>
    <row r="192" spans="1:21" ht="12">
      <c r="A192" s="45"/>
      <c r="B192" s="17"/>
      <c r="C192" s="157" t="s">
        <v>108</v>
      </c>
      <c r="D192" s="17" t="s">
        <v>118</v>
      </c>
      <c r="E192" s="135">
        <v>0</v>
      </c>
      <c r="F192" s="135">
        <v>677</v>
      </c>
      <c r="G192" s="129"/>
      <c r="H192" s="136"/>
      <c r="I192" s="136"/>
      <c r="J192" s="129"/>
      <c r="K192" s="137"/>
      <c r="L192" s="137"/>
      <c r="M192" s="129"/>
      <c r="N192" s="23">
        <v>0</v>
      </c>
      <c r="O192" s="23">
        <v>1024</v>
      </c>
      <c r="P192" s="129"/>
      <c r="Q192" s="23">
        <v>1000</v>
      </c>
      <c r="R192" s="23">
        <v>1220</v>
      </c>
      <c r="S192" s="23"/>
      <c r="T192" s="23"/>
      <c r="U192" s="21">
        <f t="shared" si="17"/>
        <v>1220</v>
      </c>
    </row>
    <row r="193" spans="1:21" s="14" customFormat="1" ht="12.75">
      <c r="A193" s="47"/>
      <c r="B193" s="47">
        <v>85295</v>
      </c>
      <c r="C193" s="144"/>
      <c r="D193" s="145" t="s">
        <v>104</v>
      </c>
      <c r="E193" s="146">
        <f>SUM(E194:E195)</f>
        <v>13200</v>
      </c>
      <c r="F193" s="146">
        <f>SUM(F194:F195)</f>
        <v>13200</v>
      </c>
      <c r="G193" s="166">
        <f t="shared" ref="G193:G202" si="22">F193/E193</f>
        <v>1</v>
      </c>
      <c r="H193" s="147">
        <f>SUM(H194:H195)</f>
        <v>0</v>
      </c>
      <c r="I193" s="147">
        <f>SUM(I194:I195)</f>
        <v>0</v>
      </c>
      <c r="J193" s="166"/>
      <c r="K193" s="148">
        <f>K15+SUM(K194:K195)</f>
        <v>265000</v>
      </c>
      <c r="L193" s="148">
        <f>SUM(L194:L195)</f>
        <v>0</v>
      </c>
      <c r="M193" s="163">
        <f t="shared" ref="M193:M208" si="23">L193/K193</f>
        <v>0</v>
      </c>
      <c r="N193" s="31">
        <f>SUM(N194:N195)</f>
        <v>0</v>
      </c>
      <c r="O193" s="31">
        <f>SUM(O194:O195)</f>
        <v>0</v>
      </c>
      <c r="P193" s="163"/>
      <c r="Q193" s="31">
        <f>SUM(Q194:Q195)</f>
        <v>0</v>
      </c>
      <c r="R193" s="31">
        <v>0</v>
      </c>
      <c r="S193" s="31">
        <f>SUM(S194:S195)</f>
        <v>0</v>
      </c>
      <c r="T193" s="31">
        <f>SUM(T194:T195)</f>
        <v>0</v>
      </c>
      <c r="U193" s="21">
        <f t="shared" si="17"/>
        <v>0</v>
      </c>
    </row>
    <row r="194" spans="1:21" ht="72">
      <c r="A194" s="45"/>
      <c r="B194" s="17"/>
      <c r="C194" s="45">
        <v>2120</v>
      </c>
      <c r="D194" s="17" t="s">
        <v>58</v>
      </c>
      <c r="E194" s="135">
        <v>11700</v>
      </c>
      <c r="F194" s="135">
        <v>13200</v>
      </c>
      <c r="G194" s="129">
        <f t="shared" si="22"/>
        <v>1.1299999999999999</v>
      </c>
      <c r="H194" s="136"/>
      <c r="I194" s="136"/>
      <c r="J194" s="129"/>
      <c r="K194" s="137"/>
      <c r="L194" s="137"/>
      <c r="M194" s="129"/>
      <c r="N194" s="23"/>
      <c r="O194" s="23"/>
      <c r="P194" s="129"/>
      <c r="Q194" s="23"/>
      <c r="R194" s="23">
        <v>0</v>
      </c>
      <c r="S194" s="23"/>
      <c r="T194" s="23"/>
      <c r="U194" s="21">
        <f t="shared" si="17"/>
        <v>0</v>
      </c>
    </row>
    <row r="195" spans="1:21" ht="84">
      <c r="A195" s="45"/>
      <c r="B195" s="17"/>
      <c r="C195" s="138">
        <v>6420</v>
      </c>
      <c r="D195" s="156" t="s">
        <v>95</v>
      </c>
      <c r="E195" s="135">
        <v>1500</v>
      </c>
      <c r="F195" s="135">
        <v>0</v>
      </c>
      <c r="G195" s="129">
        <f t="shared" si="22"/>
        <v>0</v>
      </c>
      <c r="H195" s="136"/>
      <c r="I195" s="136">
        <v>0</v>
      </c>
      <c r="J195" s="129"/>
      <c r="K195" s="137"/>
      <c r="L195" s="137">
        <v>0</v>
      </c>
      <c r="M195" s="129"/>
      <c r="N195" s="23"/>
      <c r="O195" s="23">
        <v>0</v>
      </c>
      <c r="P195" s="129"/>
      <c r="Q195" s="23"/>
      <c r="R195" s="23">
        <v>0</v>
      </c>
      <c r="S195" s="23"/>
      <c r="T195" s="23"/>
      <c r="U195" s="21">
        <f t="shared" si="17"/>
        <v>0</v>
      </c>
    </row>
    <row r="196" spans="1:21" s="5" customFormat="1" ht="36">
      <c r="A196" s="41">
        <v>853</v>
      </c>
      <c r="B196" s="42"/>
      <c r="C196" s="185"/>
      <c r="D196" s="42" t="s">
        <v>47</v>
      </c>
      <c r="E196" s="128">
        <f>E197+E199+E205+E208</f>
        <v>1354158</v>
      </c>
      <c r="F196" s="128">
        <f>F197+F199+F205+F208</f>
        <v>1353480</v>
      </c>
      <c r="G196" s="129">
        <f t="shared" si="22"/>
        <v>1</v>
      </c>
      <c r="H196" s="130">
        <f>H197+H199+H205+H208</f>
        <v>5548741</v>
      </c>
      <c r="I196" s="130">
        <f>I197+I199+I205+I208</f>
        <v>55702</v>
      </c>
      <c r="J196" s="129">
        <f>I196/H196</f>
        <v>0.01</v>
      </c>
      <c r="K196" s="131">
        <f>K197+K199+K205+K208</f>
        <v>6398609</v>
      </c>
      <c r="L196" s="131">
        <f>L197+L199+L205+L208</f>
        <v>5835168</v>
      </c>
      <c r="M196" s="129">
        <f t="shared" si="23"/>
        <v>0.91</v>
      </c>
      <c r="N196" s="21">
        <f>N197+N199+N205+N208</f>
        <v>19183122</v>
      </c>
      <c r="O196" s="21">
        <f>O197+O199+O205+O208</f>
        <v>5731046</v>
      </c>
      <c r="P196" s="129">
        <f t="shared" ref="P196:P208" si="24">O196/N196</f>
        <v>0.3</v>
      </c>
      <c r="Q196" s="21">
        <f>Q197+Q199+Q205+Q208</f>
        <v>19183322</v>
      </c>
      <c r="R196" s="21">
        <v>4504610</v>
      </c>
      <c r="S196" s="21">
        <f>S197+S199+S205+S208</f>
        <v>0</v>
      </c>
      <c r="T196" s="21">
        <f>T197+T199+T205+T208</f>
        <v>0</v>
      </c>
      <c r="U196" s="21">
        <f t="shared" si="17"/>
        <v>4504610</v>
      </c>
    </row>
    <row r="197" spans="1:21" s="2" customFormat="1" ht="24">
      <c r="A197" s="43"/>
      <c r="B197" s="44">
        <v>85321</v>
      </c>
      <c r="C197" s="43"/>
      <c r="D197" s="44" t="s">
        <v>35</v>
      </c>
      <c r="E197" s="132">
        <f>SUM(E198:E198)</f>
        <v>83000</v>
      </c>
      <c r="F197" s="132">
        <f>SUM(F198:F198)</f>
        <v>83000</v>
      </c>
      <c r="G197" s="129">
        <f t="shared" si="22"/>
        <v>1</v>
      </c>
      <c r="H197" s="133">
        <f>SUM(H198:H198)</f>
        <v>109000</v>
      </c>
      <c r="I197" s="133">
        <f>SUM(I198:I198)</f>
        <v>55507</v>
      </c>
      <c r="J197" s="129">
        <f>I197/H197</f>
        <v>0.51</v>
      </c>
      <c r="K197" s="134">
        <f>SUM(K198:K198)</f>
        <v>138000</v>
      </c>
      <c r="L197" s="134">
        <f>SUM(L198:L198)</f>
        <v>138000</v>
      </c>
      <c r="M197" s="129">
        <f t="shared" si="23"/>
        <v>1</v>
      </c>
      <c r="N197" s="22">
        <f>SUM(N198:N198)</f>
        <v>116000</v>
      </c>
      <c r="O197" s="22">
        <f>SUM(O198:O198)</f>
        <v>58857</v>
      </c>
      <c r="P197" s="129">
        <f t="shared" si="24"/>
        <v>0.51</v>
      </c>
      <c r="Q197" s="22">
        <f>SUM(Q198:Q198)</f>
        <v>116000</v>
      </c>
      <c r="R197" s="22">
        <v>116220</v>
      </c>
      <c r="S197" s="22">
        <f>SUM(S198:S198)</f>
        <v>0</v>
      </c>
      <c r="T197" s="22">
        <f>SUM(T198:T198)</f>
        <v>0</v>
      </c>
      <c r="U197" s="21">
        <f t="shared" si="17"/>
        <v>116220</v>
      </c>
    </row>
    <row r="198" spans="1:21" ht="84">
      <c r="A198" s="45"/>
      <c r="B198" s="17"/>
      <c r="C198" s="45">
        <v>2110</v>
      </c>
      <c r="D198" s="17" t="s">
        <v>43</v>
      </c>
      <c r="E198" s="135">
        <v>83000</v>
      </c>
      <c r="F198" s="135">
        <v>83000</v>
      </c>
      <c r="G198" s="129">
        <f t="shared" si="22"/>
        <v>1</v>
      </c>
      <c r="H198" s="136">
        <v>109000</v>
      </c>
      <c r="I198" s="136">
        <v>55507</v>
      </c>
      <c r="J198" s="129">
        <f>I198/H198</f>
        <v>0.51</v>
      </c>
      <c r="K198" s="137">
        <v>138000</v>
      </c>
      <c r="L198" s="137">
        <v>138000</v>
      </c>
      <c r="M198" s="129">
        <f t="shared" si="23"/>
        <v>1</v>
      </c>
      <c r="N198" s="23">
        <v>116000</v>
      </c>
      <c r="O198" s="23">
        <v>58857</v>
      </c>
      <c r="P198" s="129">
        <f t="shared" si="24"/>
        <v>0.51</v>
      </c>
      <c r="Q198" s="23">
        <v>116000</v>
      </c>
      <c r="R198" s="23">
        <v>116220</v>
      </c>
      <c r="S198" s="23"/>
      <c r="T198" s="23"/>
      <c r="U198" s="21">
        <f t="shared" si="17"/>
        <v>116220</v>
      </c>
    </row>
    <row r="199" spans="1:21" s="2" customFormat="1" ht="12">
      <c r="A199" s="43"/>
      <c r="B199" s="51">
        <v>85333</v>
      </c>
      <c r="C199" s="43"/>
      <c r="D199" s="44" t="s">
        <v>59</v>
      </c>
      <c r="E199" s="132">
        <f>SUM(E200:E204)</f>
        <v>365691</v>
      </c>
      <c r="F199" s="132">
        <f>SUM(F200:F204)</f>
        <v>364059</v>
      </c>
      <c r="G199" s="129">
        <f t="shared" si="22"/>
        <v>1</v>
      </c>
      <c r="H199" s="133">
        <f>SUM(H200:H204)</f>
        <v>0</v>
      </c>
      <c r="I199" s="133">
        <f>SUM(I200:I204)</f>
        <v>0</v>
      </c>
      <c r="J199" s="129"/>
      <c r="K199" s="134">
        <f>SUM(K200:K204)</f>
        <v>805134</v>
      </c>
      <c r="L199" s="134">
        <f>SUM(L200:L204)</f>
        <v>794977</v>
      </c>
      <c r="M199" s="129">
        <f t="shared" si="23"/>
        <v>0.99</v>
      </c>
      <c r="N199" s="22">
        <f>SUM(N200:N204)</f>
        <v>877017</v>
      </c>
      <c r="O199" s="22">
        <f>SUM(O200:O204)</f>
        <v>475800</v>
      </c>
      <c r="P199" s="129">
        <f t="shared" si="24"/>
        <v>0.54</v>
      </c>
      <c r="Q199" s="22">
        <f>SUM(Q200:Q204)</f>
        <v>876217</v>
      </c>
      <c r="R199" s="22">
        <v>857322</v>
      </c>
      <c r="S199" s="22">
        <f>SUM(S200:S207)</f>
        <v>0</v>
      </c>
      <c r="T199" s="22">
        <f>SUM(T200:T207)</f>
        <v>0</v>
      </c>
      <c r="U199" s="21">
        <f t="shared" si="17"/>
        <v>857322</v>
      </c>
    </row>
    <row r="200" spans="1:21" ht="108">
      <c r="A200" s="45"/>
      <c r="B200" s="17"/>
      <c r="C200" s="45" t="s">
        <v>46</v>
      </c>
      <c r="D200" s="17" t="s">
        <v>44</v>
      </c>
      <c r="E200" s="135">
        <v>11000</v>
      </c>
      <c r="F200" s="135">
        <v>9020</v>
      </c>
      <c r="G200" s="129">
        <f t="shared" si="22"/>
        <v>0.82</v>
      </c>
      <c r="H200" s="136"/>
      <c r="I200" s="136"/>
      <c r="J200" s="129"/>
      <c r="K200" s="137">
        <v>14250</v>
      </c>
      <c r="L200" s="137">
        <v>8426</v>
      </c>
      <c r="M200" s="129">
        <f t="shared" si="23"/>
        <v>0.59</v>
      </c>
      <c r="N200" s="23">
        <v>9000</v>
      </c>
      <c r="O200" s="23">
        <v>7644</v>
      </c>
      <c r="P200" s="129">
        <f t="shared" si="24"/>
        <v>0.85</v>
      </c>
      <c r="Q200" s="23">
        <v>9000</v>
      </c>
      <c r="R200" s="23">
        <v>7000</v>
      </c>
      <c r="S200" s="23"/>
      <c r="T200" s="23"/>
      <c r="U200" s="21">
        <f t="shared" si="17"/>
        <v>7000</v>
      </c>
    </row>
    <row r="201" spans="1:21" ht="12">
      <c r="A201" s="45"/>
      <c r="B201" s="17"/>
      <c r="C201" s="45" t="s">
        <v>49</v>
      </c>
      <c r="D201" s="17" t="s">
        <v>27</v>
      </c>
      <c r="E201" s="135">
        <v>1500</v>
      </c>
      <c r="F201" s="135">
        <v>1766</v>
      </c>
      <c r="G201" s="129">
        <f t="shared" si="22"/>
        <v>1.18</v>
      </c>
      <c r="H201" s="136"/>
      <c r="I201" s="136"/>
      <c r="J201" s="129"/>
      <c r="K201" s="137">
        <v>0</v>
      </c>
      <c r="L201" s="137">
        <v>739</v>
      </c>
      <c r="M201" s="129"/>
      <c r="N201" s="23">
        <v>1000</v>
      </c>
      <c r="O201" s="23">
        <v>198</v>
      </c>
      <c r="P201" s="129">
        <f t="shared" si="24"/>
        <v>0.2</v>
      </c>
      <c r="Q201" s="23">
        <v>200</v>
      </c>
      <c r="R201" s="23">
        <v>500</v>
      </c>
      <c r="S201" s="23"/>
      <c r="T201" s="23"/>
      <c r="U201" s="21">
        <f t="shared" si="17"/>
        <v>500</v>
      </c>
    </row>
    <row r="202" spans="1:21" ht="12">
      <c r="A202" s="45"/>
      <c r="B202" s="17"/>
      <c r="C202" s="138" t="s">
        <v>48</v>
      </c>
      <c r="D202" s="17" t="s">
        <v>24</v>
      </c>
      <c r="E202" s="135">
        <v>1000</v>
      </c>
      <c r="F202" s="135">
        <v>1073</v>
      </c>
      <c r="G202" s="129">
        <f t="shared" si="22"/>
        <v>1.07</v>
      </c>
      <c r="H202" s="136"/>
      <c r="I202" s="136"/>
      <c r="J202" s="129"/>
      <c r="K202" s="137">
        <v>0</v>
      </c>
      <c r="L202" s="137">
        <v>2449</v>
      </c>
      <c r="M202" s="129"/>
      <c r="N202" s="23">
        <v>1500</v>
      </c>
      <c r="O202" s="23">
        <v>1339</v>
      </c>
      <c r="P202" s="129">
        <f t="shared" si="24"/>
        <v>0.89</v>
      </c>
      <c r="Q202" s="23">
        <v>1500</v>
      </c>
      <c r="R202" s="23">
        <v>1500</v>
      </c>
      <c r="S202" s="23"/>
      <c r="T202" s="23"/>
      <c r="U202" s="21">
        <f t="shared" si="17"/>
        <v>1500</v>
      </c>
    </row>
    <row r="203" spans="1:21" ht="36">
      <c r="A203" s="45"/>
      <c r="B203" s="17"/>
      <c r="C203" s="138">
        <v>2008</v>
      </c>
      <c r="D203" s="17" t="s">
        <v>148</v>
      </c>
      <c r="E203" s="135"/>
      <c r="F203" s="135"/>
      <c r="G203" s="129"/>
      <c r="H203" s="136"/>
      <c r="I203" s="136"/>
      <c r="J203" s="129"/>
      <c r="K203" s="137">
        <v>153184</v>
      </c>
      <c r="L203" s="137">
        <v>145663</v>
      </c>
      <c r="M203" s="129">
        <f t="shared" si="23"/>
        <v>0.95</v>
      </c>
      <c r="N203" s="23">
        <v>124917</v>
      </c>
      <c r="O203" s="23">
        <v>96319</v>
      </c>
      <c r="P203" s="129">
        <f t="shared" si="24"/>
        <v>0.77</v>
      </c>
      <c r="Q203" s="23">
        <v>124917</v>
      </c>
      <c r="R203" s="23">
        <v>0</v>
      </c>
      <c r="S203" s="23"/>
      <c r="T203" s="23"/>
      <c r="U203" s="21">
        <f t="shared" si="17"/>
        <v>0</v>
      </c>
    </row>
    <row r="204" spans="1:21" ht="96">
      <c r="A204" s="45"/>
      <c r="B204" s="17"/>
      <c r="C204" s="138">
        <v>2690</v>
      </c>
      <c r="D204" s="17" t="s">
        <v>86</v>
      </c>
      <c r="E204" s="135">
        <v>352191</v>
      </c>
      <c r="F204" s="135">
        <v>352200</v>
      </c>
      <c r="G204" s="129">
        <f>F204/E204</f>
        <v>1</v>
      </c>
      <c r="H204" s="136"/>
      <c r="I204" s="136"/>
      <c r="J204" s="129"/>
      <c r="K204" s="137">
        <v>637700</v>
      </c>
      <c r="L204" s="137">
        <v>637700</v>
      </c>
      <c r="M204" s="129">
        <f t="shared" si="23"/>
        <v>1</v>
      </c>
      <c r="N204" s="23">
        <v>740600</v>
      </c>
      <c r="O204" s="23">
        <v>370300</v>
      </c>
      <c r="P204" s="129">
        <f t="shared" si="24"/>
        <v>0.5</v>
      </c>
      <c r="Q204" s="23">
        <v>740600</v>
      </c>
      <c r="R204" s="23">
        <v>691500</v>
      </c>
      <c r="S204" s="23"/>
      <c r="T204" s="23"/>
      <c r="U204" s="21">
        <f t="shared" si="17"/>
        <v>691500</v>
      </c>
    </row>
    <row r="205" spans="1:21" ht="12">
      <c r="A205" s="45"/>
      <c r="B205" s="44">
        <v>85334</v>
      </c>
      <c r="C205" s="138"/>
      <c r="D205" s="54" t="s">
        <v>169</v>
      </c>
      <c r="E205" s="132">
        <f>SUM(E206)</f>
        <v>0</v>
      </c>
      <c r="F205" s="132">
        <f>SUM(F206)</f>
        <v>0</v>
      </c>
      <c r="G205" s="166"/>
      <c r="H205" s="133">
        <f>SUM(H206)</f>
        <v>0</v>
      </c>
      <c r="I205" s="133">
        <f>SUM(I206)</f>
        <v>0</v>
      </c>
      <c r="J205" s="166"/>
      <c r="K205" s="134">
        <f>SUM(K206)</f>
        <v>6538</v>
      </c>
      <c r="L205" s="134">
        <f>SUM(L206)</f>
        <v>6537</v>
      </c>
      <c r="M205" s="163"/>
      <c r="N205" s="27">
        <f>SUM(N206)</f>
        <v>0</v>
      </c>
      <c r="O205" s="27">
        <f>SUM(O206)</f>
        <v>0</v>
      </c>
      <c r="P205" s="163"/>
      <c r="Q205" s="27">
        <f>SUM(Q206)</f>
        <v>0</v>
      </c>
      <c r="R205" s="27">
        <v>0</v>
      </c>
      <c r="S205" s="27">
        <f>SUM(S206)</f>
        <v>0</v>
      </c>
      <c r="T205" s="27">
        <f>SUM(T206)</f>
        <v>0</v>
      </c>
      <c r="U205" s="21">
        <f t="shared" si="17"/>
        <v>0</v>
      </c>
    </row>
    <row r="206" spans="1:21" ht="84">
      <c r="A206" s="45"/>
      <c r="B206" s="17"/>
      <c r="C206" s="138">
        <v>2110</v>
      </c>
      <c r="D206" s="17" t="s">
        <v>43</v>
      </c>
      <c r="E206" s="135"/>
      <c r="F206" s="135"/>
      <c r="G206" s="129"/>
      <c r="H206" s="136"/>
      <c r="I206" s="136"/>
      <c r="J206" s="129"/>
      <c r="K206" s="137">
        <v>6538</v>
      </c>
      <c r="L206" s="137">
        <v>6537</v>
      </c>
      <c r="M206" s="129"/>
      <c r="N206" s="23"/>
      <c r="O206" s="23"/>
      <c r="P206" s="129"/>
      <c r="Q206" s="23"/>
      <c r="R206" s="23">
        <v>0</v>
      </c>
      <c r="S206" s="23"/>
      <c r="T206" s="23"/>
      <c r="U206" s="21">
        <f t="shared" si="17"/>
        <v>0</v>
      </c>
    </row>
    <row r="207" spans="1:21" ht="108">
      <c r="A207" s="45"/>
      <c r="B207" s="17"/>
      <c r="C207" s="49" t="s">
        <v>187</v>
      </c>
      <c r="D207" s="156" t="s">
        <v>186</v>
      </c>
      <c r="E207" s="135"/>
      <c r="F207" s="135"/>
      <c r="G207" s="129"/>
      <c r="H207" s="136"/>
      <c r="I207" s="136"/>
      <c r="J207" s="129"/>
      <c r="K207" s="137"/>
      <c r="L207" s="137"/>
      <c r="M207" s="129"/>
      <c r="N207" s="23"/>
      <c r="O207" s="23"/>
      <c r="P207" s="129"/>
      <c r="Q207" s="23"/>
      <c r="R207" s="23">
        <v>156822</v>
      </c>
      <c r="S207" s="23"/>
      <c r="T207" s="23"/>
      <c r="U207" s="21">
        <f t="shared" si="17"/>
        <v>156822</v>
      </c>
    </row>
    <row r="208" spans="1:21" s="11" customFormat="1" ht="12">
      <c r="A208" s="43"/>
      <c r="B208" s="44">
        <v>85395</v>
      </c>
      <c r="C208" s="43"/>
      <c r="D208" s="54" t="s">
        <v>81</v>
      </c>
      <c r="E208" s="132">
        <f>SUM(E209:E254)</f>
        <v>905467</v>
      </c>
      <c r="F208" s="132">
        <f>SUM(F209:F254)</f>
        <v>906421</v>
      </c>
      <c r="G208" s="129">
        <f>F208/E208</f>
        <v>1</v>
      </c>
      <c r="H208" s="133">
        <f>SUM(H209:H254)</f>
        <v>5439741</v>
      </c>
      <c r="I208" s="133">
        <f>SUM(I209:I254)</f>
        <v>195</v>
      </c>
      <c r="J208" s="129">
        <f>I208/H208</f>
        <v>0</v>
      </c>
      <c r="K208" s="134">
        <f>SUM(K209:K254)</f>
        <v>5448937</v>
      </c>
      <c r="L208" s="134">
        <f>SUM(L209:L254)</f>
        <v>4895654</v>
      </c>
      <c r="M208" s="129">
        <f t="shared" si="23"/>
        <v>0.9</v>
      </c>
      <c r="N208" s="22">
        <f>SUM(N209:N254)</f>
        <v>18190105</v>
      </c>
      <c r="O208" s="22">
        <f>SUM(O209:O254)</f>
        <v>5196389</v>
      </c>
      <c r="P208" s="129">
        <f t="shared" si="24"/>
        <v>0.28999999999999998</v>
      </c>
      <c r="Q208" s="22">
        <f>SUM(Q209:Q254)</f>
        <v>18191105</v>
      </c>
      <c r="R208" s="22">
        <v>3531068</v>
      </c>
      <c r="S208" s="22">
        <f>SUM(S210:S217)</f>
        <v>0</v>
      </c>
      <c r="T208" s="22">
        <f>SUM(T210:T217)</f>
        <v>0</v>
      </c>
      <c r="U208" s="21">
        <f t="shared" si="17"/>
        <v>3531068</v>
      </c>
    </row>
    <row r="209" spans="1:21" ht="12">
      <c r="A209" s="45"/>
      <c r="B209" s="17"/>
      <c r="C209" s="49" t="s">
        <v>107</v>
      </c>
      <c r="D209" s="17" t="s">
        <v>24</v>
      </c>
      <c r="E209" s="135">
        <v>0</v>
      </c>
      <c r="F209" s="135">
        <v>3186</v>
      </c>
      <c r="G209" s="129"/>
      <c r="H209" s="136">
        <v>0</v>
      </c>
      <c r="I209" s="136">
        <v>195</v>
      </c>
      <c r="J209" s="129"/>
      <c r="K209" s="137">
        <v>0</v>
      </c>
      <c r="L209" s="137">
        <v>1727</v>
      </c>
      <c r="M209" s="129"/>
      <c r="N209" s="23">
        <v>0</v>
      </c>
      <c r="O209" s="23">
        <v>1170</v>
      </c>
      <c r="P209" s="129"/>
      <c r="Q209" s="23">
        <v>1000</v>
      </c>
      <c r="R209" s="23">
        <v>0</v>
      </c>
      <c r="S209" s="23"/>
      <c r="T209" s="23"/>
      <c r="U209" s="21">
        <f t="shared" si="17"/>
        <v>0</v>
      </c>
    </row>
    <row r="210" spans="1:21" ht="108">
      <c r="A210" s="45"/>
      <c r="B210" s="17"/>
      <c r="C210" s="49" t="s">
        <v>135</v>
      </c>
      <c r="D210" s="156" t="s">
        <v>186</v>
      </c>
      <c r="E210" s="135"/>
      <c r="F210" s="135"/>
      <c r="G210" s="129"/>
      <c r="H210" s="136">
        <v>861955</v>
      </c>
      <c r="I210" s="136">
        <v>0</v>
      </c>
      <c r="J210" s="129"/>
      <c r="K210" s="137">
        <v>856912</v>
      </c>
      <c r="L210" s="137">
        <v>766242</v>
      </c>
      <c r="M210" s="129"/>
      <c r="N210" s="23">
        <v>2843700</v>
      </c>
      <c r="O210" s="23">
        <v>776828</v>
      </c>
      <c r="P210" s="129"/>
      <c r="Q210" s="23">
        <v>2843700</v>
      </c>
      <c r="R210" s="23">
        <v>337406</v>
      </c>
      <c r="S210" s="23"/>
      <c r="T210" s="23"/>
      <c r="U210" s="21">
        <f>R210+S210-T210</f>
        <v>337406</v>
      </c>
    </row>
    <row r="211" spans="1:21" ht="60">
      <c r="A211" s="45"/>
      <c r="B211" s="17"/>
      <c r="C211" s="49" t="s">
        <v>137</v>
      </c>
      <c r="D211" s="17" t="s">
        <v>170</v>
      </c>
      <c r="E211" s="135"/>
      <c r="F211" s="135"/>
      <c r="G211" s="129"/>
      <c r="H211" s="136">
        <v>119471</v>
      </c>
      <c r="I211" s="136">
        <v>0</v>
      </c>
      <c r="J211" s="129"/>
      <c r="K211" s="137">
        <v>119471</v>
      </c>
      <c r="L211" s="137">
        <v>119471</v>
      </c>
      <c r="M211" s="129"/>
      <c r="N211" s="23">
        <v>135571</v>
      </c>
      <c r="O211" s="23">
        <v>128374</v>
      </c>
      <c r="P211" s="129"/>
      <c r="Q211" s="23">
        <v>135571</v>
      </c>
      <c r="R211" s="23">
        <v>0</v>
      </c>
      <c r="S211" s="23"/>
      <c r="T211" s="23"/>
      <c r="U211" s="21">
        <f t="shared" si="17"/>
        <v>0</v>
      </c>
    </row>
    <row r="212" spans="1:21" ht="108">
      <c r="A212" s="45"/>
      <c r="B212" s="17"/>
      <c r="C212" s="49" t="s">
        <v>187</v>
      </c>
      <c r="D212" s="156" t="s">
        <v>186</v>
      </c>
      <c r="E212" s="135"/>
      <c r="F212" s="135"/>
      <c r="G212" s="129"/>
      <c r="H212" s="136"/>
      <c r="I212" s="136"/>
      <c r="J212" s="129"/>
      <c r="K212" s="137"/>
      <c r="L212" s="137"/>
      <c r="M212" s="129"/>
      <c r="N212" s="23"/>
      <c r="O212" s="23"/>
      <c r="P212" s="129"/>
      <c r="Q212" s="23"/>
      <c r="R212" s="23">
        <v>2745075</v>
      </c>
      <c r="S212" s="23"/>
      <c r="T212" s="23"/>
      <c r="U212" s="21">
        <f>R212+S212-T212</f>
        <v>2745075</v>
      </c>
    </row>
    <row r="213" spans="1:21" ht="108">
      <c r="A213" s="45"/>
      <c r="B213" s="17"/>
      <c r="C213" s="49" t="s">
        <v>136</v>
      </c>
      <c r="D213" s="156" t="s">
        <v>186</v>
      </c>
      <c r="E213" s="135"/>
      <c r="F213" s="135"/>
      <c r="G213" s="129"/>
      <c r="H213" s="136"/>
      <c r="I213" s="136"/>
      <c r="J213" s="129"/>
      <c r="K213" s="137"/>
      <c r="L213" s="137"/>
      <c r="M213" s="129"/>
      <c r="N213" s="23"/>
      <c r="O213" s="23"/>
      <c r="P213" s="129"/>
      <c r="Q213" s="23"/>
      <c r="R213" s="23">
        <v>423353</v>
      </c>
      <c r="S213" s="23"/>
      <c r="T213" s="23"/>
      <c r="U213" s="21">
        <f t="shared" si="17"/>
        <v>423353</v>
      </c>
    </row>
    <row r="214" spans="1:21" ht="72">
      <c r="A214" s="45"/>
      <c r="B214" s="17"/>
      <c r="C214" s="49" t="s">
        <v>149</v>
      </c>
      <c r="D214" s="150" t="s">
        <v>212</v>
      </c>
      <c r="E214" s="135"/>
      <c r="F214" s="135"/>
      <c r="G214" s="129"/>
      <c r="H214" s="136"/>
      <c r="I214" s="136"/>
      <c r="J214" s="129"/>
      <c r="K214" s="137"/>
      <c r="L214" s="137"/>
      <c r="M214" s="129"/>
      <c r="N214" s="23"/>
      <c r="O214" s="23"/>
      <c r="P214" s="129"/>
      <c r="Q214" s="23"/>
      <c r="R214" s="23">
        <v>926</v>
      </c>
      <c r="S214" s="23"/>
      <c r="T214" s="23"/>
      <c r="U214" s="21">
        <f t="shared" si="17"/>
        <v>926</v>
      </c>
    </row>
    <row r="215" spans="1:21" ht="108">
      <c r="A215" s="45"/>
      <c r="B215" s="17"/>
      <c r="C215" s="49" t="s">
        <v>193</v>
      </c>
      <c r="D215" s="156" t="s">
        <v>186</v>
      </c>
      <c r="E215" s="135"/>
      <c r="F215" s="135"/>
      <c r="G215" s="129"/>
      <c r="H215" s="136"/>
      <c r="I215" s="136"/>
      <c r="J215" s="129"/>
      <c r="K215" s="137">
        <v>5043</v>
      </c>
      <c r="L215" s="137">
        <v>5043</v>
      </c>
      <c r="M215" s="129"/>
      <c r="N215" s="23">
        <v>6120</v>
      </c>
      <c r="O215" s="23">
        <v>6120</v>
      </c>
      <c r="P215" s="129"/>
      <c r="Q215" s="23">
        <v>6120</v>
      </c>
      <c r="R215" s="23">
        <v>22203</v>
      </c>
      <c r="S215" s="23"/>
      <c r="T215" s="23"/>
      <c r="U215" s="21">
        <f>R215+S215-T215</f>
        <v>22203</v>
      </c>
    </row>
    <row r="216" spans="1:21" ht="108">
      <c r="A216" s="45"/>
      <c r="B216" s="17"/>
      <c r="C216" s="49" t="s">
        <v>140</v>
      </c>
      <c r="D216" s="156" t="s">
        <v>186</v>
      </c>
      <c r="E216" s="135"/>
      <c r="F216" s="135"/>
      <c r="G216" s="129"/>
      <c r="H216" s="136"/>
      <c r="I216" s="136"/>
      <c r="J216" s="129"/>
      <c r="K216" s="137">
        <v>5043</v>
      </c>
      <c r="L216" s="137">
        <v>5043</v>
      </c>
      <c r="M216" s="129"/>
      <c r="N216" s="23">
        <v>6120</v>
      </c>
      <c r="O216" s="23">
        <v>6120</v>
      </c>
      <c r="P216" s="129"/>
      <c r="Q216" s="23">
        <v>6120</v>
      </c>
      <c r="R216" s="23">
        <v>0</v>
      </c>
      <c r="S216" s="23"/>
      <c r="T216" s="23"/>
      <c r="U216" s="21">
        <f>R216+S216-T216</f>
        <v>0</v>
      </c>
    </row>
    <row r="217" spans="1:21" ht="108">
      <c r="A217" s="45"/>
      <c r="B217" s="17"/>
      <c r="C217" s="49" t="s">
        <v>141</v>
      </c>
      <c r="D217" s="156" t="s">
        <v>186</v>
      </c>
      <c r="E217" s="135"/>
      <c r="F217" s="135"/>
      <c r="G217" s="129"/>
      <c r="H217" s="136"/>
      <c r="I217" s="136"/>
      <c r="J217" s="129"/>
      <c r="K217" s="137">
        <v>5043</v>
      </c>
      <c r="L217" s="137">
        <v>5043</v>
      </c>
      <c r="M217" s="129"/>
      <c r="N217" s="23">
        <v>6120</v>
      </c>
      <c r="O217" s="23">
        <v>6120</v>
      </c>
      <c r="P217" s="129"/>
      <c r="Q217" s="23">
        <v>6120</v>
      </c>
      <c r="R217" s="23">
        <v>2105</v>
      </c>
      <c r="S217" s="23"/>
      <c r="T217" s="23"/>
      <c r="U217" s="21">
        <f t="shared" si="17"/>
        <v>2105</v>
      </c>
    </row>
    <row r="218" spans="1:21" ht="12">
      <c r="A218" s="45"/>
      <c r="B218" s="17"/>
      <c r="C218" s="49" t="s">
        <v>188</v>
      </c>
      <c r="D218" s="17"/>
      <c r="E218" s="135"/>
      <c r="F218" s="135"/>
      <c r="G218" s="129"/>
      <c r="H218" s="136"/>
      <c r="I218" s="136"/>
      <c r="J218" s="129"/>
      <c r="K218" s="137"/>
      <c r="L218" s="137"/>
      <c r="M218" s="129"/>
      <c r="N218" s="23"/>
      <c r="O218" s="23"/>
      <c r="P218" s="129"/>
      <c r="Q218" s="23"/>
      <c r="R218" s="23"/>
      <c r="S218" s="23"/>
      <c r="T218" s="23"/>
      <c r="U218" s="21"/>
    </row>
    <row r="219" spans="1:21" ht="12">
      <c r="A219" s="45"/>
      <c r="B219" s="17"/>
      <c r="C219" s="49"/>
      <c r="D219" s="54" t="s">
        <v>189</v>
      </c>
      <c r="E219" s="135"/>
      <c r="F219" s="135"/>
      <c r="G219" s="129"/>
      <c r="H219" s="136"/>
      <c r="I219" s="136"/>
      <c r="J219" s="129"/>
      <c r="K219" s="137"/>
      <c r="L219" s="137"/>
      <c r="M219" s="129"/>
      <c r="N219" s="23"/>
      <c r="O219" s="23"/>
      <c r="P219" s="129"/>
      <c r="Q219" s="23"/>
      <c r="R219" s="27">
        <v>49994</v>
      </c>
      <c r="S219" s="27">
        <f>SUM(S220:S221)</f>
        <v>0</v>
      </c>
      <c r="T219" s="27">
        <f>SUM(T220:T221)</f>
        <v>0</v>
      </c>
      <c r="U219" s="21">
        <f t="shared" si="17"/>
        <v>49994</v>
      </c>
    </row>
    <row r="220" spans="1:21" ht="108">
      <c r="A220" s="45"/>
      <c r="B220" s="17"/>
      <c r="C220" s="49" t="s">
        <v>187</v>
      </c>
      <c r="D220" s="156" t="s">
        <v>186</v>
      </c>
      <c r="E220" s="135"/>
      <c r="F220" s="135"/>
      <c r="G220" s="129"/>
      <c r="H220" s="136"/>
      <c r="I220" s="136"/>
      <c r="J220" s="129"/>
      <c r="K220" s="137"/>
      <c r="L220" s="137"/>
      <c r="M220" s="129"/>
      <c r="N220" s="23"/>
      <c r="O220" s="23"/>
      <c r="P220" s="129"/>
      <c r="Q220" s="23"/>
      <c r="R220" s="23">
        <v>42495</v>
      </c>
      <c r="S220" s="23"/>
      <c r="T220" s="23"/>
      <c r="U220" s="21">
        <f t="shared" ref="U220:U225" si="25">R220+S220-T220</f>
        <v>42495</v>
      </c>
    </row>
    <row r="221" spans="1:21" ht="108">
      <c r="A221" s="45"/>
      <c r="B221" s="17"/>
      <c r="C221" s="49" t="s">
        <v>136</v>
      </c>
      <c r="D221" s="156" t="s">
        <v>186</v>
      </c>
      <c r="E221" s="135"/>
      <c r="F221" s="135"/>
      <c r="G221" s="129"/>
      <c r="H221" s="136"/>
      <c r="I221" s="136"/>
      <c r="J221" s="129"/>
      <c r="K221" s="137"/>
      <c r="L221" s="137"/>
      <c r="M221" s="129"/>
      <c r="N221" s="23"/>
      <c r="O221" s="23"/>
      <c r="P221" s="129"/>
      <c r="Q221" s="23"/>
      <c r="R221" s="23">
        <v>7499</v>
      </c>
      <c r="S221" s="23"/>
      <c r="T221" s="23"/>
      <c r="U221" s="21">
        <f t="shared" si="25"/>
        <v>7499</v>
      </c>
    </row>
    <row r="222" spans="1:21" ht="12">
      <c r="A222" s="45"/>
      <c r="B222" s="17"/>
      <c r="C222" s="49"/>
      <c r="D222" s="54" t="s">
        <v>192</v>
      </c>
      <c r="E222" s="135"/>
      <c r="F222" s="135"/>
      <c r="G222" s="129"/>
      <c r="H222" s="136"/>
      <c r="I222" s="136"/>
      <c r="J222" s="129"/>
      <c r="K222" s="137"/>
      <c r="L222" s="137"/>
      <c r="M222" s="129"/>
      <c r="N222" s="23"/>
      <c r="O222" s="23"/>
      <c r="P222" s="129"/>
      <c r="Q222" s="23"/>
      <c r="R222" s="27">
        <v>157311</v>
      </c>
      <c r="S222" s="27">
        <f>SUM(S223:S224)</f>
        <v>0</v>
      </c>
      <c r="T222" s="27">
        <f>SUM(T223:T224)</f>
        <v>0</v>
      </c>
      <c r="U222" s="21">
        <f t="shared" si="25"/>
        <v>157311</v>
      </c>
    </row>
    <row r="223" spans="1:21" ht="108">
      <c r="A223" s="45"/>
      <c r="B223" s="17"/>
      <c r="C223" s="49" t="s">
        <v>187</v>
      </c>
      <c r="D223" s="156" t="s">
        <v>186</v>
      </c>
      <c r="E223" s="135"/>
      <c r="F223" s="135"/>
      <c r="G223" s="129"/>
      <c r="H223" s="136"/>
      <c r="I223" s="136"/>
      <c r="J223" s="129"/>
      <c r="K223" s="137"/>
      <c r="L223" s="137"/>
      <c r="M223" s="129"/>
      <c r="N223" s="23"/>
      <c r="O223" s="23"/>
      <c r="P223" s="129"/>
      <c r="Q223" s="23"/>
      <c r="R223" s="23">
        <v>149401</v>
      </c>
      <c r="S223" s="23"/>
      <c r="T223" s="23"/>
      <c r="U223" s="21">
        <f t="shared" si="25"/>
        <v>149401</v>
      </c>
    </row>
    <row r="224" spans="1:21" ht="108">
      <c r="A224" s="45"/>
      <c r="B224" s="17"/>
      <c r="C224" s="49" t="s">
        <v>136</v>
      </c>
      <c r="D224" s="156" t="s">
        <v>186</v>
      </c>
      <c r="E224" s="135"/>
      <c r="F224" s="135"/>
      <c r="G224" s="129"/>
      <c r="H224" s="136"/>
      <c r="I224" s="136"/>
      <c r="J224" s="129"/>
      <c r="K224" s="137"/>
      <c r="L224" s="137"/>
      <c r="M224" s="129"/>
      <c r="N224" s="23"/>
      <c r="O224" s="23"/>
      <c r="P224" s="129"/>
      <c r="Q224" s="23"/>
      <c r="R224" s="87">
        <v>7910</v>
      </c>
      <c r="S224" s="23"/>
      <c r="T224" s="23"/>
      <c r="U224" s="21">
        <f t="shared" si="25"/>
        <v>7910</v>
      </c>
    </row>
    <row r="225" spans="1:21" ht="12">
      <c r="A225" s="45"/>
      <c r="B225" s="17"/>
      <c r="C225" s="49"/>
      <c r="D225" s="17" t="s">
        <v>22</v>
      </c>
      <c r="E225" s="135"/>
      <c r="F225" s="135"/>
      <c r="G225" s="129"/>
      <c r="H225" s="136"/>
      <c r="I225" s="136"/>
      <c r="J225" s="129"/>
      <c r="K225" s="137"/>
      <c r="L225" s="137"/>
      <c r="M225" s="129"/>
      <c r="N225" s="23"/>
      <c r="O225" s="23"/>
      <c r="P225" s="129"/>
      <c r="Q225" s="23"/>
      <c r="R225" s="23">
        <v>461736</v>
      </c>
      <c r="S225" s="23">
        <f>SUM(S228:S232)</f>
        <v>0</v>
      </c>
      <c r="T225" s="23">
        <f>SUM(T228:T232)</f>
        <v>0</v>
      </c>
      <c r="U225" s="21">
        <f t="shared" si="25"/>
        <v>461736</v>
      </c>
    </row>
    <row r="226" spans="1:21" ht="84">
      <c r="A226" s="45"/>
      <c r="B226" s="17"/>
      <c r="C226" s="49"/>
      <c r="D226" s="88" t="s">
        <v>190</v>
      </c>
      <c r="E226" s="135"/>
      <c r="F226" s="135"/>
      <c r="G226" s="129"/>
      <c r="H226" s="136"/>
      <c r="I226" s="136"/>
      <c r="J226" s="129"/>
      <c r="K226" s="137"/>
      <c r="L226" s="137"/>
      <c r="M226" s="129"/>
      <c r="N226" s="23"/>
      <c r="O226" s="23"/>
      <c r="P226" s="129"/>
      <c r="Q226" s="23"/>
      <c r="R226" s="23"/>
      <c r="S226" s="23"/>
      <c r="T226" s="23"/>
      <c r="U226" s="21"/>
    </row>
    <row r="227" spans="1:21" ht="108">
      <c r="A227" s="45"/>
      <c r="B227" s="17"/>
      <c r="C227" s="49" t="s">
        <v>187</v>
      </c>
      <c r="D227" s="156" t="s">
        <v>186</v>
      </c>
      <c r="E227" s="135"/>
      <c r="F227" s="135"/>
      <c r="G227" s="129"/>
      <c r="H227" s="136"/>
      <c r="I227" s="136"/>
      <c r="J227" s="129"/>
      <c r="K227" s="137"/>
      <c r="L227" s="137"/>
      <c r="M227" s="129"/>
      <c r="N227" s="23"/>
      <c r="O227" s="23"/>
      <c r="P227" s="129"/>
      <c r="Q227" s="23"/>
      <c r="R227" s="23">
        <v>1206250</v>
      </c>
      <c r="S227" s="23"/>
      <c r="T227" s="23"/>
      <c r="U227" s="21">
        <f>R227+S227-T227</f>
        <v>1206250</v>
      </c>
    </row>
    <row r="228" spans="1:21" ht="108">
      <c r="A228" s="45"/>
      <c r="B228" s="17"/>
      <c r="C228" s="49" t="s">
        <v>135</v>
      </c>
      <c r="D228" s="156" t="s">
        <v>186</v>
      </c>
      <c r="E228" s="135"/>
      <c r="F228" s="135"/>
      <c r="G228" s="129"/>
      <c r="H228" s="136">
        <v>861955</v>
      </c>
      <c r="I228" s="136">
        <v>0</v>
      </c>
      <c r="J228" s="129"/>
      <c r="K228" s="137">
        <v>856912</v>
      </c>
      <c r="L228" s="137">
        <v>766242</v>
      </c>
      <c r="M228" s="129"/>
      <c r="N228" s="23">
        <v>2843700</v>
      </c>
      <c r="O228" s="23">
        <v>776828</v>
      </c>
      <c r="P228" s="129"/>
      <c r="Q228" s="23">
        <v>2843700</v>
      </c>
      <c r="R228" s="23">
        <v>0</v>
      </c>
      <c r="S228" s="23"/>
      <c r="T228" s="23"/>
      <c r="U228" s="21">
        <f t="shared" ref="U228:U233" si="26">R228+S228-T228</f>
        <v>0</v>
      </c>
    </row>
    <row r="229" spans="1:21" ht="108">
      <c r="A229" s="45"/>
      <c r="B229" s="17"/>
      <c r="C229" s="49" t="s">
        <v>136</v>
      </c>
      <c r="D229" s="156" t="s">
        <v>186</v>
      </c>
      <c r="E229" s="135"/>
      <c r="F229" s="135"/>
      <c r="G229" s="129"/>
      <c r="H229" s="136">
        <v>29708</v>
      </c>
      <c r="I229" s="136">
        <v>0</v>
      </c>
      <c r="J229" s="129"/>
      <c r="K229" s="137">
        <v>29530</v>
      </c>
      <c r="L229" s="137">
        <v>27332</v>
      </c>
      <c r="M229" s="129"/>
      <c r="N229" s="23">
        <v>168798</v>
      </c>
      <c r="O229" s="23">
        <v>51553</v>
      </c>
      <c r="P229" s="129"/>
      <c r="Q229" s="23">
        <v>168798</v>
      </c>
      <c r="R229" s="23">
        <v>212868</v>
      </c>
      <c r="S229" s="23"/>
      <c r="T229" s="23"/>
      <c r="U229" s="21">
        <f t="shared" si="26"/>
        <v>212868</v>
      </c>
    </row>
    <row r="230" spans="1:21" ht="108">
      <c r="A230" s="45"/>
      <c r="B230" s="17"/>
      <c r="C230" s="49" t="s">
        <v>193</v>
      </c>
      <c r="D230" s="156" t="s">
        <v>186</v>
      </c>
      <c r="E230" s="135"/>
      <c r="F230" s="135"/>
      <c r="G230" s="129"/>
      <c r="H230" s="136"/>
      <c r="I230" s="136"/>
      <c r="J230" s="129"/>
      <c r="K230" s="137">
        <v>5043</v>
      </c>
      <c r="L230" s="137">
        <v>5043</v>
      </c>
      <c r="M230" s="129"/>
      <c r="N230" s="23">
        <v>6120</v>
      </c>
      <c r="O230" s="23">
        <v>6120</v>
      </c>
      <c r="P230" s="129"/>
      <c r="Q230" s="23">
        <v>6120</v>
      </c>
      <c r="R230" s="23">
        <v>3428</v>
      </c>
      <c r="S230" s="23"/>
      <c r="T230" s="23"/>
      <c r="U230" s="21">
        <f t="shared" si="26"/>
        <v>3428</v>
      </c>
    </row>
    <row r="231" spans="1:21" ht="108">
      <c r="A231" s="45"/>
      <c r="B231" s="17"/>
      <c r="C231" s="49" t="s">
        <v>140</v>
      </c>
      <c r="D231" s="156" t="s">
        <v>186</v>
      </c>
      <c r="E231" s="135"/>
      <c r="F231" s="135"/>
      <c r="G231" s="129"/>
      <c r="H231" s="136"/>
      <c r="I231" s="136"/>
      <c r="J231" s="129"/>
      <c r="K231" s="137">
        <v>5043</v>
      </c>
      <c r="L231" s="137">
        <v>5043</v>
      </c>
      <c r="M231" s="129"/>
      <c r="N231" s="23">
        <v>6120</v>
      </c>
      <c r="O231" s="23">
        <v>6120</v>
      </c>
      <c r="P231" s="129"/>
      <c r="Q231" s="23">
        <v>6120</v>
      </c>
      <c r="R231" s="23">
        <v>0</v>
      </c>
      <c r="S231" s="23"/>
      <c r="T231" s="23"/>
      <c r="U231" s="21">
        <f t="shared" si="26"/>
        <v>0</v>
      </c>
    </row>
    <row r="232" spans="1:21" ht="108">
      <c r="A232" s="45"/>
      <c r="B232" s="17"/>
      <c r="C232" s="49" t="s">
        <v>141</v>
      </c>
      <c r="D232" s="156" t="s">
        <v>186</v>
      </c>
      <c r="E232" s="135"/>
      <c r="F232" s="135"/>
      <c r="G232" s="129"/>
      <c r="H232" s="136"/>
      <c r="I232" s="136"/>
      <c r="J232" s="129"/>
      <c r="K232" s="137">
        <v>5043</v>
      </c>
      <c r="L232" s="137">
        <v>5043</v>
      </c>
      <c r="M232" s="129"/>
      <c r="N232" s="23">
        <v>6120</v>
      </c>
      <c r="O232" s="23">
        <v>6120</v>
      </c>
      <c r="P232" s="129"/>
      <c r="Q232" s="23">
        <v>6120</v>
      </c>
      <c r="R232" s="23">
        <v>605</v>
      </c>
      <c r="S232" s="23"/>
      <c r="T232" s="23"/>
      <c r="U232" s="21">
        <f t="shared" si="26"/>
        <v>605</v>
      </c>
    </row>
    <row r="233" spans="1:21" ht="12">
      <c r="A233" s="45"/>
      <c r="B233" s="17"/>
      <c r="C233" s="49"/>
      <c r="D233" s="54" t="s">
        <v>22</v>
      </c>
      <c r="E233" s="135"/>
      <c r="F233" s="135"/>
      <c r="G233" s="129"/>
      <c r="H233" s="136"/>
      <c r="I233" s="136"/>
      <c r="J233" s="129"/>
      <c r="K233" s="137"/>
      <c r="L233" s="137"/>
      <c r="M233" s="129"/>
      <c r="N233" s="23"/>
      <c r="O233" s="23"/>
      <c r="P233" s="129"/>
      <c r="Q233" s="23"/>
      <c r="R233" s="27">
        <v>248750</v>
      </c>
      <c r="S233" s="27">
        <f>SUM(S235:S239)</f>
        <v>0</v>
      </c>
      <c r="T233" s="27">
        <f>SUM(T235:T239)</f>
        <v>0</v>
      </c>
      <c r="U233" s="21">
        <f t="shared" si="26"/>
        <v>248750</v>
      </c>
    </row>
    <row r="234" spans="1:21" ht="72">
      <c r="A234" s="45"/>
      <c r="B234" s="17"/>
      <c r="C234" s="49"/>
      <c r="D234" s="186" t="s">
        <v>191</v>
      </c>
      <c r="E234" s="135"/>
      <c r="F234" s="135"/>
      <c r="G234" s="129"/>
      <c r="H234" s="136"/>
      <c r="I234" s="136"/>
      <c r="J234" s="129"/>
      <c r="K234" s="137"/>
      <c r="L234" s="137"/>
      <c r="M234" s="129"/>
      <c r="N234" s="23"/>
      <c r="O234" s="23"/>
      <c r="P234" s="129"/>
      <c r="Q234" s="23"/>
      <c r="R234" s="23"/>
      <c r="S234" s="23"/>
      <c r="T234" s="23"/>
      <c r="U234" s="21"/>
    </row>
    <row r="235" spans="1:21" ht="108">
      <c r="A235" s="45"/>
      <c r="B235" s="17"/>
      <c r="C235" s="49" t="s">
        <v>187</v>
      </c>
      <c r="D235" s="156" t="s">
        <v>186</v>
      </c>
      <c r="E235" s="135"/>
      <c r="F235" s="135"/>
      <c r="G235" s="129"/>
      <c r="H235" s="136"/>
      <c r="I235" s="136"/>
      <c r="J235" s="129"/>
      <c r="K235" s="137"/>
      <c r="L235" s="137"/>
      <c r="M235" s="129"/>
      <c r="N235" s="23"/>
      <c r="O235" s="23"/>
      <c r="P235" s="129"/>
      <c r="Q235" s="23"/>
      <c r="R235" s="23">
        <v>240169</v>
      </c>
      <c r="S235" s="23"/>
      <c r="T235" s="23"/>
      <c r="U235" s="21">
        <f>R235+S235-T235</f>
        <v>240169</v>
      </c>
    </row>
    <row r="236" spans="1:21" ht="108">
      <c r="A236" s="45"/>
      <c r="B236" s="17"/>
      <c r="C236" s="49" t="s">
        <v>135</v>
      </c>
      <c r="D236" s="156" t="s">
        <v>186</v>
      </c>
      <c r="E236" s="135"/>
      <c r="F236" s="135"/>
      <c r="G236" s="129"/>
      <c r="H236" s="136">
        <v>861955</v>
      </c>
      <c r="I236" s="136">
        <v>0</v>
      </c>
      <c r="J236" s="129"/>
      <c r="K236" s="137">
        <v>856912</v>
      </c>
      <c r="L236" s="137">
        <v>766242</v>
      </c>
      <c r="M236" s="129"/>
      <c r="N236" s="23">
        <v>2843700</v>
      </c>
      <c r="O236" s="23">
        <v>776828</v>
      </c>
      <c r="P236" s="129"/>
      <c r="Q236" s="23">
        <v>2843700</v>
      </c>
      <c r="R236" s="23">
        <v>0</v>
      </c>
      <c r="S236" s="23"/>
      <c r="T236" s="23"/>
      <c r="U236" s="21">
        <f>R236+S236-T236</f>
        <v>0</v>
      </c>
    </row>
    <row r="237" spans="1:21" ht="108">
      <c r="A237" s="45"/>
      <c r="B237" s="17"/>
      <c r="C237" s="49" t="s">
        <v>136</v>
      </c>
      <c r="D237" s="156" t="s">
        <v>186</v>
      </c>
      <c r="E237" s="135"/>
      <c r="F237" s="135"/>
      <c r="G237" s="129"/>
      <c r="H237" s="136">
        <v>29708</v>
      </c>
      <c r="I237" s="136">
        <v>0</v>
      </c>
      <c r="J237" s="129"/>
      <c r="K237" s="137">
        <v>29530</v>
      </c>
      <c r="L237" s="137">
        <v>27332</v>
      </c>
      <c r="M237" s="129"/>
      <c r="N237" s="23">
        <v>168798</v>
      </c>
      <c r="O237" s="23">
        <v>51553</v>
      </c>
      <c r="P237" s="129"/>
      <c r="Q237" s="23">
        <v>168798</v>
      </c>
      <c r="R237" s="23">
        <v>8581</v>
      </c>
      <c r="S237" s="23"/>
      <c r="T237" s="23"/>
      <c r="U237" s="21">
        <f>R237+S237-T237</f>
        <v>8581</v>
      </c>
    </row>
    <row r="238" spans="1:21" ht="108">
      <c r="A238" s="45"/>
      <c r="B238" s="17"/>
      <c r="C238" s="49" t="s">
        <v>140</v>
      </c>
      <c r="D238" s="156" t="s">
        <v>186</v>
      </c>
      <c r="E238" s="135"/>
      <c r="F238" s="135"/>
      <c r="G238" s="129"/>
      <c r="H238" s="136"/>
      <c r="I238" s="136"/>
      <c r="J238" s="129"/>
      <c r="K238" s="137">
        <v>5043</v>
      </c>
      <c r="L238" s="137">
        <v>5043</v>
      </c>
      <c r="M238" s="129"/>
      <c r="N238" s="23">
        <v>6120</v>
      </c>
      <c r="O238" s="23">
        <v>6120</v>
      </c>
      <c r="P238" s="129"/>
      <c r="Q238" s="23">
        <v>6120</v>
      </c>
      <c r="R238" s="23">
        <v>0</v>
      </c>
      <c r="S238" s="23"/>
      <c r="T238" s="23"/>
      <c r="U238" s="21">
        <f>R238+S238-T238</f>
        <v>0</v>
      </c>
    </row>
    <row r="239" spans="1:21" ht="108">
      <c r="A239" s="45"/>
      <c r="B239" s="17"/>
      <c r="C239" s="49" t="s">
        <v>141</v>
      </c>
      <c r="D239" s="156" t="s">
        <v>186</v>
      </c>
      <c r="E239" s="135"/>
      <c r="F239" s="135"/>
      <c r="G239" s="129"/>
      <c r="H239" s="136"/>
      <c r="I239" s="136"/>
      <c r="J239" s="129"/>
      <c r="K239" s="137">
        <v>5043</v>
      </c>
      <c r="L239" s="137">
        <v>5043</v>
      </c>
      <c r="M239" s="129"/>
      <c r="N239" s="23">
        <v>6120</v>
      </c>
      <c r="O239" s="23">
        <v>6120</v>
      </c>
      <c r="P239" s="129"/>
      <c r="Q239" s="23">
        <v>6120</v>
      </c>
      <c r="R239" s="23">
        <v>0</v>
      </c>
      <c r="S239" s="23"/>
      <c r="T239" s="23"/>
      <c r="U239" s="21">
        <f>R239+S239-T239</f>
        <v>0</v>
      </c>
    </row>
    <row r="240" spans="1:21" ht="12">
      <c r="A240" s="45"/>
      <c r="B240" s="17"/>
      <c r="C240" s="187"/>
      <c r="D240" s="88" t="s">
        <v>200</v>
      </c>
      <c r="E240" s="188"/>
      <c r="F240" s="188"/>
      <c r="G240" s="189"/>
      <c r="H240" s="190"/>
      <c r="I240" s="190"/>
      <c r="J240" s="189"/>
      <c r="K240" s="191"/>
      <c r="L240" s="191"/>
      <c r="M240" s="189"/>
      <c r="N240" s="89"/>
      <c r="O240" s="89"/>
      <c r="P240" s="189"/>
      <c r="Q240" s="89"/>
      <c r="R240" s="90">
        <v>126953</v>
      </c>
      <c r="S240" s="90">
        <f>SUM(S242:S243)</f>
        <v>0</v>
      </c>
      <c r="T240" s="90">
        <f>SUM(T242:T243)</f>
        <v>0</v>
      </c>
      <c r="U240" s="86">
        <f t="shared" ref="U240:U252" si="27">R240+S240-T240</f>
        <v>126953</v>
      </c>
    </row>
    <row r="241" spans="1:21" ht="24">
      <c r="A241" s="45"/>
      <c r="B241" s="17"/>
      <c r="C241" s="187"/>
      <c r="D241" s="88" t="s">
        <v>201</v>
      </c>
      <c r="E241" s="188"/>
      <c r="F241" s="188"/>
      <c r="G241" s="189"/>
      <c r="H241" s="190"/>
      <c r="I241" s="190"/>
      <c r="J241" s="189"/>
      <c r="K241" s="191"/>
      <c r="L241" s="191"/>
      <c r="M241" s="189"/>
      <c r="N241" s="89"/>
      <c r="O241" s="89"/>
      <c r="P241" s="189"/>
      <c r="Q241" s="89"/>
      <c r="R241" s="90">
        <v>0</v>
      </c>
      <c r="S241" s="27"/>
      <c r="T241" s="27"/>
      <c r="U241" s="86">
        <f t="shared" si="27"/>
        <v>0</v>
      </c>
    </row>
    <row r="242" spans="1:21" ht="108">
      <c r="A242" s="45"/>
      <c r="B242" s="17"/>
      <c r="C242" s="187" t="s">
        <v>135</v>
      </c>
      <c r="D242" s="156" t="s">
        <v>186</v>
      </c>
      <c r="E242" s="192"/>
      <c r="F242" s="192"/>
      <c r="G242" s="193"/>
      <c r="H242" s="194">
        <v>861955</v>
      </c>
      <c r="I242" s="194">
        <v>0</v>
      </c>
      <c r="J242" s="193"/>
      <c r="K242" s="195">
        <v>856912</v>
      </c>
      <c r="L242" s="195">
        <v>766242</v>
      </c>
      <c r="M242" s="193"/>
      <c r="N242" s="92">
        <v>2843700</v>
      </c>
      <c r="O242" s="92">
        <v>776828</v>
      </c>
      <c r="P242" s="193"/>
      <c r="Q242" s="92">
        <v>2843700</v>
      </c>
      <c r="R242" s="93">
        <v>107910</v>
      </c>
      <c r="S242" s="27"/>
      <c r="T242" s="27"/>
      <c r="U242" s="86">
        <f t="shared" si="27"/>
        <v>107910</v>
      </c>
    </row>
    <row r="243" spans="1:21" ht="108">
      <c r="A243" s="45"/>
      <c r="B243" s="17"/>
      <c r="C243" s="187" t="s">
        <v>136</v>
      </c>
      <c r="D243" s="156" t="s">
        <v>186</v>
      </c>
      <c r="E243" s="192"/>
      <c r="F243" s="192"/>
      <c r="G243" s="193"/>
      <c r="H243" s="194">
        <v>29708</v>
      </c>
      <c r="I243" s="194">
        <v>0</v>
      </c>
      <c r="J243" s="193"/>
      <c r="K243" s="195">
        <v>29530</v>
      </c>
      <c r="L243" s="195">
        <v>27332</v>
      </c>
      <c r="M243" s="193"/>
      <c r="N243" s="92">
        <v>168798</v>
      </c>
      <c r="O243" s="92">
        <v>51553</v>
      </c>
      <c r="P243" s="193"/>
      <c r="Q243" s="92">
        <v>168798</v>
      </c>
      <c r="R243" s="93">
        <v>19043</v>
      </c>
      <c r="S243" s="27"/>
      <c r="T243" s="27"/>
      <c r="U243" s="86">
        <f t="shared" si="27"/>
        <v>19043</v>
      </c>
    </row>
    <row r="244" spans="1:21" ht="12">
      <c r="A244" s="45"/>
      <c r="B244" s="17"/>
      <c r="C244" s="187"/>
      <c r="D244" s="91"/>
      <c r="E244" s="192"/>
      <c r="F244" s="192"/>
      <c r="G244" s="193"/>
      <c r="H244" s="194"/>
      <c r="I244" s="194"/>
      <c r="J244" s="193"/>
      <c r="K244" s="195"/>
      <c r="L244" s="195"/>
      <c r="M244" s="193"/>
      <c r="N244" s="92"/>
      <c r="O244" s="92"/>
      <c r="P244" s="193"/>
      <c r="Q244" s="92"/>
      <c r="R244" s="93">
        <v>0</v>
      </c>
      <c r="S244" s="27"/>
      <c r="T244" s="27"/>
      <c r="U244" s="86">
        <f t="shared" si="27"/>
        <v>0</v>
      </c>
    </row>
    <row r="245" spans="1:21" ht="24">
      <c r="A245" s="45"/>
      <c r="B245" s="17"/>
      <c r="C245" s="187"/>
      <c r="D245" s="88" t="s">
        <v>202</v>
      </c>
      <c r="E245" s="188"/>
      <c r="F245" s="188"/>
      <c r="G245" s="189"/>
      <c r="H245" s="190"/>
      <c r="I245" s="190"/>
      <c r="J245" s="189"/>
      <c r="K245" s="191"/>
      <c r="L245" s="191"/>
      <c r="M245" s="189"/>
      <c r="N245" s="89"/>
      <c r="O245" s="89"/>
      <c r="P245" s="189"/>
      <c r="Q245" s="89"/>
      <c r="R245" s="90">
        <v>100118</v>
      </c>
      <c r="S245" s="90">
        <f>SUM(S247:S248)</f>
        <v>0</v>
      </c>
      <c r="T245" s="90">
        <f>SUM(T247:T248)</f>
        <v>0</v>
      </c>
      <c r="U245" s="86">
        <f t="shared" si="27"/>
        <v>100118</v>
      </c>
    </row>
    <row r="246" spans="1:21" ht="24">
      <c r="A246" s="45"/>
      <c r="B246" s="17"/>
      <c r="C246" s="187"/>
      <c r="D246" s="88" t="s">
        <v>201</v>
      </c>
      <c r="E246" s="188"/>
      <c r="F246" s="188"/>
      <c r="G246" s="189"/>
      <c r="H246" s="190"/>
      <c r="I246" s="190"/>
      <c r="J246" s="189"/>
      <c r="K246" s="191"/>
      <c r="L246" s="191"/>
      <c r="M246" s="189"/>
      <c r="N246" s="89"/>
      <c r="O246" s="89"/>
      <c r="P246" s="189"/>
      <c r="Q246" s="89"/>
      <c r="R246" s="90">
        <v>0</v>
      </c>
      <c r="S246" s="27"/>
      <c r="T246" s="27"/>
      <c r="U246" s="86">
        <f t="shared" si="27"/>
        <v>0</v>
      </c>
    </row>
    <row r="247" spans="1:21" ht="108">
      <c r="A247" s="45"/>
      <c r="B247" s="17"/>
      <c r="C247" s="187" t="s">
        <v>135</v>
      </c>
      <c r="D247" s="156" t="s">
        <v>186</v>
      </c>
      <c r="E247" s="192"/>
      <c r="F247" s="192"/>
      <c r="G247" s="193"/>
      <c r="H247" s="194">
        <v>861955</v>
      </c>
      <c r="I247" s="194">
        <v>0</v>
      </c>
      <c r="J247" s="193"/>
      <c r="K247" s="195">
        <v>856912</v>
      </c>
      <c r="L247" s="195">
        <v>766242</v>
      </c>
      <c r="M247" s="193"/>
      <c r="N247" s="92">
        <v>2843700</v>
      </c>
      <c r="O247" s="92">
        <v>776828</v>
      </c>
      <c r="P247" s="193"/>
      <c r="Q247" s="92">
        <v>2843700</v>
      </c>
      <c r="R247" s="93">
        <v>85100</v>
      </c>
      <c r="S247" s="27"/>
      <c r="T247" s="27"/>
      <c r="U247" s="86">
        <f t="shared" si="27"/>
        <v>85100</v>
      </c>
    </row>
    <row r="248" spans="1:21" ht="108">
      <c r="A248" s="45"/>
      <c r="B248" s="17"/>
      <c r="C248" s="187" t="s">
        <v>136</v>
      </c>
      <c r="D248" s="156" t="s">
        <v>186</v>
      </c>
      <c r="E248" s="192"/>
      <c r="F248" s="192"/>
      <c r="G248" s="193"/>
      <c r="H248" s="194">
        <v>29708</v>
      </c>
      <c r="I248" s="194">
        <v>0</v>
      </c>
      <c r="J248" s="193"/>
      <c r="K248" s="195">
        <v>29530</v>
      </c>
      <c r="L248" s="195">
        <v>27332</v>
      </c>
      <c r="M248" s="193"/>
      <c r="N248" s="92">
        <v>168798</v>
      </c>
      <c r="O248" s="92">
        <v>51553</v>
      </c>
      <c r="P248" s="193"/>
      <c r="Q248" s="92">
        <v>168798</v>
      </c>
      <c r="R248" s="93">
        <v>15018</v>
      </c>
      <c r="S248" s="27"/>
      <c r="T248" s="27"/>
      <c r="U248" s="86">
        <f t="shared" si="27"/>
        <v>15018</v>
      </c>
    </row>
    <row r="249" spans="1:21" ht="12">
      <c r="A249" s="45"/>
      <c r="B249" s="17"/>
      <c r="C249" s="187"/>
      <c r="D249" s="88" t="s">
        <v>203</v>
      </c>
      <c r="E249" s="188"/>
      <c r="F249" s="188"/>
      <c r="G249" s="189"/>
      <c r="H249" s="190"/>
      <c r="I249" s="190"/>
      <c r="J249" s="189"/>
      <c r="K249" s="191"/>
      <c r="L249" s="191"/>
      <c r="M249" s="189"/>
      <c r="N249" s="89"/>
      <c r="O249" s="89"/>
      <c r="P249" s="189"/>
      <c r="Q249" s="89"/>
      <c r="R249" s="90">
        <v>154982</v>
      </c>
      <c r="S249" s="90">
        <f>SUM(S251:S252)</f>
        <v>0</v>
      </c>
      <c r="T249" s="90">
        <f>SUM(T251:T252)</f>
        <v>0</v>
      </c>
      <c r="U249" s="86">
        <f t="shared" si="27"/>
        <v>154982</v>
      </c>
    </row>
    <row r="250" spans="1:21" ht="24">
      <c r="A250" s="45"/>
      <c r="B250" s="17"/>
      <c r="C250" s="187"/>
      <c r="D250" s="88" t="s">
        <v>201</v>
      </c>
      <c r="E250" s="188"/>
      <c r="F250" s="188"/>
      <c r="G250" s="189"/>
      <c r="H250" s="190"/>
      <c r="I250" s="190"/>
      <c r="J250" s="189"/>
      <c r="K250" s="191"/>
      <c r="L250" s="191"/>
      <c r="M250" s="189"/>
      <c r="N250" s="89"/>
      <c r="O250" s="89"/>
      <c r="P250" s="189"/>
      <c r="Q250" s="89"/>
      <c r="R250" s="90">
        <v>0</v>
      </c>
      <c r="S250" s="27"/>
      <c r="T250" s="27"/>
      <c r="U250" s="86">
        <f t="shared" si="27"/>
        <v>0</v>
      </c>
    </row>
    <row r="251" spans="1:21" ht="108">
      <c r="A251" s="45"/>
      <c r="B251" s="17"/>
      <c r="C251" s="187" t="s">
        <v>135</v>
      </c>
      <c r="D251" s="156" t="s">
        <v>186</v>
      </c>
      <c r="E251" s="192"/>
      <c r="F251" s="192"/>
      <c r="G251" s="193"/>
      <c r="H251" s="194">
        <v>861955</v>
      </c>
      <c r="I251" s="194">
        <v>0</v>
      </c>
      <c r="J251" s="193"/>
      <c r="K251" s="195">
        <v>856912</v>
      </c>
      <c r="L251" s="195">
        <v>766242</v>
      </c>
      <c r="M251" s="193"/>
      <c r="N251" s="92">
        <v>2843700</v>
      </c>
      <c r="O251" s="92">
        <v>776828</v>
      </c>
      <c r="P251" s="193"/>
      <c r="Q251" s="92">
        <v>2843700</v>
      </c>
      <c r="R251" s="93">
        <v>144396</v>
      </c>
      <c r="S251" s="27"/>
      <c r="T251" s="27"/>
      <c r="U251" s="86">
        <f t="shared" si="27"/>
        <v>144396</v>
      </c>
    </row>
    <row r="252" spans="1:21" ht="108">
      <c r="A252" s="45"/>
      <c r="B252" s="17"/>
      <c r="C252" s="187" t="s">
        <v>136</v>
      </c>
      <c r="D252" s="156" t="s">
        <v>186</v>
      </c>
      <c r="E252" s="192"/>
      <c r="F252" s="192"/>
      <c r="G252" s="193"/>
      <c r="H252" s="194">
        <v>29708</v>
      </c>
      <c r="I252" s="194">
        <v>0</v>
      </c>
      <c r="J252" s="193"/>
      <c r="K252" s="195">
        <v>29530</v>
      </c>
      <c r="L252" s="195">
        <v>27332</v>
      </c>
      <c r="M252" s="193"/>
      <c r="N252" s="92">
        <v>168798</v>
      </c>
      <c r="O252" s="92">
        <v>51553</v>
      </c>
      <c r="P252" s="193"/>
      <c r="Q252" s="92">
        <v>168798</v>
      </c>
      <c r="R252" s="93">
        <v>10586</v>
      </c>
      <c r="S252" s="27"/>
      <c r="T252" s="27"/>
      <c r="U252" s="86">
        <f t="shared" si="27"/>
        <v>10586</v>
      </c>
    </row>
    <row r="253" spans="1:21" ht="60">
      <c r="A253" s="45"/>
      <c r="B253" s="17"/>
      <c r="C253" s="49" t="s">
        <v>149</v>
      </c>
      <c r="D253" s="17" t="s">
        <v>150</v>
      </c>
      <c r="E253" s="135"/>
      <c r="F253" s="135"/>
      <c r="G253" s="129"/>
      <c r="H253" s="136"/>
      <c r="I253" s="136"/>
      <c r="J253" s="129"/>
      <c r="K253" s="137"/>
      <c r="L253" s="137"/>
      <c r="M253" s="129"/>
      <c r="N253" s="23">
        <v>99384</v>
      </c>
      <c r="O253" s="23">
        <v>99152</v>
      </c>
      <c r="P253" s="129"/>
      <c r="Q253" s="23">
        <v>99384</v>
      </c>
      <c r="R253" s="23">
        <v>0</v>
      </c>
      <c r="S253" s="23"/>
      <c r="T253" s="23"/>
      <c r="U253" s="21">
        <f t="shared" si="17"/>
        <v>0</v>
      </c>
    </row>
    <row r="254" spans="1:21" ht="72">
      <c r="A254" s="45"/>
      <c r="B254" s="17"/>
      <c r="C254" s="45">
        <v>2128</v>
      </c>
      <c r="D254" s="17" t="s">
        <v>58</v>
      </c>
      <c r="E254" s="135">
        <v>905467</v>
      </c>
      <c r="F254" s="135">
        <v>903235</v>
      </c>
      <c r="G254" s="129">
        <f>F254/E254</f>
        <v>1</v>
      </c>
      <c r="H254" s="136"/>
      <c r="I254" s="136"/>
      <c r="J254" s="129"/>
      <c r="K254" s="137"/>
      <c r="L254" s="137"/>
      <c r="M254" s="129"/>
      <c r="N254" s="23">
        <v>0</v>
      </c>
      <c r="O254" s="23">
        <v>0</v>
      </c>
      <c r="P254" s="129"/>
      <c r="Q254" s="23">
        <v>0</v>
      </c>
      <c r="R254" s="23">
        <v>0</v>
      </c>
      <c r="S254" s="23"/>
      <c r="T254" s="23"/>
      <c r="U254" s="21">
        <f t="shared" si="17"/>
        <v>0</v>
      </c>
    </row>
    <row r="255" spans="1:21" ht="72">
      <c r="A255" s="45"/>
      <c r="B255" s="17"/>
      <c r="C255" s="49"/>
      <c r="D255" s="168" t="s">
        <v>198</v>
      </c>
      <c r="E255" s="135"/>
      <c r="F255" s="135"/>
      <c r="G255" s="129"/>
      <c r="H255" s="136"/>
      <c r="I255" s="136"/>
      <c r="J255" s="129"/>
      <c r="K255" s="137"/>
      <c r="L255" s="137"/>
      <c r="M255" s="129"/>
      <c r="N255" s="23"/>
      <c r="O255" s="23"/>
      <c r="P255" s="129"/>
      <c r="Q255" s="23"/>
      <c r="R255" s="27">
        <v>519361</v>
      </c>
      <c r="S255" s="27">
        <f>SUM(S256:S257)</f>
        <v>0</v>
      </c>
      <c r="T255" s="27">
        <f>SUM(T256:T257)</f>
        <v>0</v>
      </c>
      <c r="U255" s="21">
        <f>R255+S255-T255</f>
        <v>519361</v>
      </c>
    </row>
    <row r="256" spans="1:21" ht="108">
      <c r="A256" s="45"/>
      <c r="B256" s="17"/>
      <c r="C256" s="49" t="s">
        <v>187</v>
      </c>
      <c r="D256" s="156" t="s">
        <v>186</v>
      </c>
      <c r="E256" s="135"/>
      <c r="F256" s="135"/>
      <c r="G256" s="129"/>
      <c r="H256" s="136"/>
      <c r="I256" s="136"/>
      <c r="J256" s="129"/>
      <c r="K256" s="137"/>
      <c r="L256" s="137"/>
      <c r="M256" s="129"/>
      <c r="N256" s="23"/>
      <c r="O256" s="23"/>
      <c r="P256" s="129"/>
      <c r="Q256" s="23"/>
      <c r="R256" s="23">
        <v>441457</v>
      </c>
      <c r="S256" s="23"/>
      <c r="T256" s="23"/>
      <c r="U256" s="21">
        <f>R256+S256-T256</f>
        <v>441457</v>
      </c>
    </row>
    <row r="257" spans="1:21" ht="108">
      <c r="A257" s="45"/>
      <c r="B257" s="17"/>
      <c r="C257" s="49" t="s">
        <v>136</v>
      </c>
      <c r="D257" s="156" t="s">
        <v>186</v>
      </c>
      <c r="E257" s="135"/>
      <c r="F257" s="135"/>
      <c r="G257" s="129"/>
      <c r="H257" s="136"/>
      <c r="I257" s="136"/>
      <c r="J257" s="129"/>
      <c r="K257" s="137"/>
      <c r="L257" s="137"/>
      <c r="M257" s="129"/>
      <c r="N257" s="23"/>
      <c r="O257" s="23"/>
      <c r="P257" s="129"/>
      <c r="Q257" s="23"/>
      <c r="R257" s="23">
        <v>77904</v>
      </c>
      <c r="S257" s="23"/>
      <c r="T257" s="23"/>
      <c r="U257" s="21">
        <f>R257+S257-T257</f>
        <v>77904</v>
      </c>
    </row>
    <row r="258" spans="1:21" s="2" customFormat="1" ht="24">
      <c r="A258" s="43"/>
      <c r="B258" s="44"/>
      <c r="C258" s="196"/>
      <c r="D258" s="168" t="s">
        <v>208</v>
      </c>
      <c r="E258" s="132"/>
      <c r="F258" s="132"/>
      <c r="G258" s="166"/>
      <c r="H258" s="133"/>
      <c r="I258" s="133"/>
      <c r="J258" s="166"/>
      <c r="K258" s="134"/>
      <c r="L258" s="134"/>
      <c r="M258" s="166"/>
      <c r="N258" s="22"/>
      <c r="O258" s="22"/>
      <c r="P258" s="166"/>
      <c r="Q258" s="22"/>
      <c r="R258" s="22">
        <v>144677</v>
      </c>
      <c r="S258" s="22">
        <f>SUM(S259:S261)</f>
        <v>0</v>
      </c>
      <c r="T258" s="22">
        <f>SUM(T259:T261)</f>
        <v>0</v>
      </c>
      <c r="U258" s="21">
        <f>U260+U261</f>
        <v>144677</v>
      </c>
    </row>
    <row r="259" spans="1:21" ht="24">
      <c r="A259" s="45"/>
      <c r="B259" s="17"/>
      <c r="C259" s="49"/>
      <c r="D259" s="156" t="s">
        <v>201</v>
      </c>
      <c r="E259" s="135"/>
      <c r="F259" s="135"/>
      <c r="G259" s="129"/>
      <c r="H259" s="136"/>
      <c r="I259" s="136"/>
      <c r="J259" s="129"/>
      <c r="K259" s="137"/>
      <c r="L259" s="137"/>
      <c r="M259" s="129"/>
      <c r="N259" s="23"/>
      <c r="O259" s="23"/>
      <c r="P259" s="129"/>
      <c r="Q259" s="23"/>
      <c r="R259" s="23"/>
      <c r="S259" s="23"/>
      <c r="T259" s="23"/>
      <c r="U259" s="21"/>
    </row>
    <row r="260" spans="1:21" ht="108">
      <c r="A260" s="45"/>
      <c r="B260" s="17"/>
      <c r="C260" s="49" t="s">
        <v>187</v>
      </c>
      <c r="D260" s="156" t="s">
        <v>186</v>
      </c>
      <c r="E260" s="135"/>
      <c r="F260" s="135"/>
      <c r="G260" s="129"/>
      <c r="H260" s="136"/>
      <c r="I260" s="136"/>
      <c r="J260" s="129"/>
      <c r="K260" s="137"/>
      <c r="L260" s="137"/>
      <c r="M260" s="129"/>
      <c r="N260" s="23"/>
      <c r="O260" s="23"/>
      <c r="P260" s="129"/>
      <c r="Q260" s="23"/>
      <c r="R260" s="23">
        <v>136702</v>
      </c>
      <c r="S260" s="23"/>
      <c r="T260" s="23"/>
      <c r="U260" s="21">
        <f>R260+S260-T260</f>
        <v>136702</v>
      </c>
    </row>
    <row r="261" spans="1:21" ht="108">
      <c r="A261" s="45"/>
      <c r="B261" s="17"/>
      <c r="C261" s="49" t="s">
        <v>193</v>
      </c>
      <c r="D261" s="156" t="s">
        <v>186</v>
      </c>
      <c r="E261" s="135"/>
      <c r="F261" s="135"/>
      <c r="G261" s="129"/>
      <c r="H261" s="136"/>
      <c r="I261" s="136"/>
      <c r="J261" s="129"/>
      <c r="K261" s="137"/>
      <c r="L261" s="137"/>
      <c r="M261" s="129"/>
      <c r="N261" s="23"/>
      <c r="O261" s="23"/>
      <c r="P261" s="129"/>
      <c r="Q261" s="23"/>
      <c r="R261" s="23">
        <v>7975</v>
      </c>
      <c r="S261" s="23"/>
      <c r="T261" s="23"/>
      <c r="U261" s="21">
        <f>R261+S261-T261</f>
        <v>7975</v>
      </c>
    </row>
    <row r="262" spans="1:21" ht="12">
      <c r="A262" s="45"/>
      <c r="B262" s="17"/>
      <c r="C262" s="49"/>
      <c r="D262" s="168" t="s">
        <v>209</v>
      </c>
      <c r="E262" s="135"/>
      <c r="F262" s="135"/>
      <c r="G262" s="129"/>
      <c r="H262" s="136"/>
      <c r="I262" s="136"/>
      <c r="J262" s="129"/>
      <c r="K262" s="137"/>
      <c r="L262" s="137"/>
      <c r="M262" s="129"/>
      <c r="N262" s="23"/>
      <c r="O262" s="23"/>
      <c r="P262" s="129"/>
      <c r="Q262" s="23"/>
      <c r="R262" s="27">
        <v>33007</v>
      </c>
      <c r="S262" s="108">
        <f>SUM(S263:S265)</f>
        <v>0</v>
      </c>
      <c r="T262" s="27">
        <f>SUM(T263:T265)</f>
        <v>0</v>
      </c>
      <c r="U262" s="21">
        <f>U264+U265</f>
        <v>33007</v>
      </c>
    </row>
    <row r="263" spans="1:21" ht="12">
      <c r="A263" s="45"/>
      <c r="B263" s="17"/>
      <c r="C263" s="49"/>
      <c r="D263" s="156" t="s">
        <v>210</v>
      </c>
      <c r="E263" s="135"/>
      <c r="F263" s="135"/>
      <c r="G263" s="129"/>
      <c r="H263" s="136"/>
      <c r="I263" s="136"/>
      <c r="J263" s="129"/>
      <c r="K263" s="137"/>
      <c r="L263" s="137"/>
      <c r="M263" s="129"/>
      <c r="N263" s="23"/>
      <c r="O263" s="23"/>
      <c r="P263" s="129"/>
      <c r="Q263" s="23"/>
      <c r="R263" s="23"/>
      <c r="S263" s="23"/>
      <c r="T263" s="23"/>
      <c r="U263" s="21"/>
    </row>
    <row r="264" spans="1:21" ht="108">
      <c r="A264" s="45"/>
      <c r="B264" s="17"/>
      <c r="C264" s="49" t="s">
        <v>187</v>
      </c>
      <c r="D264" s="156" t="s">
        <v>186</v>
      </c>
      <c r="E264" s="135"/>
      <c r="F264" s="135"/>
      <c r="G264" s="129"/>
      <c r="H264" s="136"/>
      <c r="I264" s="136"/>
      <c r="J264" s="129"/>
      <c r="K264" s="137"/>
      <c r="L264" s="137"/>
      <c r="M264" s="129"/>
      <c r="N264" s="23"/>
      <c r="O264" s="23"/>
      <c r="P264" s="129"/>
      <c r="Q264" s="23"/>
      <c r="R264" s="23">
        <v>28056</v>
      </c>
      <c r="S264" s="23"/>
      <c r="T264" s="23"/>
      <c r="U264" s="21">
        <f t="shared" ref="U264:U276" si="28">R264+S264-T264</f>
        <v>28056</v>
      </c>
    </row>
    <row r="265" spans="1:21" ht="108">
      <c r="A265" s="45"/>
      <c r="B265" s="17"/>
      <c r="C265" s="49" t="s">
        <v>136</v>
      </c>
      <c r="D265" s="156" t="s">
        <v>186</v>
      </c>
      <c r="E265" s="135"/>
      <c r="F265" s="135"/>
      <c r="G265" s="129"/>
      <c r="H265" s="136"/>
      <c r="I265" s="136"/>
      <c r="J265" s="129"/>
      <c r="K265" s="137"/>
      <c r="L265" s="137"/>
      <c r="M265" s="129"/>
      <c r="N265" s="23"/>
      <c r="O265" s="23"/>
      <c r="P265" s="129"/>
      <c r="Q265" s="23"/>
      <c r="R265" s="23">
        <v>4951</v>
      </c>
      <c r="S265" s="23"/>
      <c r="T265" s="23"/>
      <c r="U265" s="21">
        <f t="shared" si="28"/>
        <v>4951</v>
      </c>
    </row>
    <row r="266" spans="1:21" ht="12">
      <c r="A266" s="45"/>
      <c r="B266" s="17"/>
      <c r="C266" s="49"/>
      <c r="D266" s="168" t="s">
        <v>214</v>
      </c>
      <c r="E266" s="135"/>
      <c r="F266" s="135"/>
      <c r="G266" s="129"/>
      <c r="H266" s="136"/>
      <c r="I266" s="136"/>
      <c r="J266" s="129"/>
      <c r="K266" s="137"/>
      <c r="L266" s="137"/>
      <c r="M266" s="129"/>
      <c r="N266" s="23"/>
      <c r="O266" s="23"/>
      <c r="P266" s="129"/>
      <c r="Q266" s="23"/>
      <c r="R266" s="27">
        <v>393289</v>
      </c>
      <c r="S266" s="27">
        <f>SUM(S267:S271)</f>
        <v>0</v>
      </c>
      <c r="T266" s="27">
        <f>SUM(T267:T271)</f>
        <v>0</v>
      </c>
      <c r="U266" s="21">
        <f>U268+U269</f>
        <v>393289</v>
      </c>
    </row>
    <row r="267" spans="1:21" ht="12">
      <c r="A267" s="45"/>
      <c r="B267" s="17"/>
      <c r="C267" s="49"/>
      <c r="D267" s="156" t="s">
        <v>213</v>
      </c>
      <c r="E267" s="135"/>
      <c r="F267" s="135"/>
      <c r="G267" s="129"/>
      <c r="H267" s="136"/>
      <c r="I267" s="136"/>
      <c r="J267" s="129"/>
      <c r="K267" s="137"/>
      <c r="L267" s="137"/>
      <c r="M267" s="129"/>
      <c r="N267" s="23"/>
      <c r="O267" s="23"/>
      <c r="P267" s="129"/>
      <c r="Q267" s="23"/>
      <c r="R267" s="23"/>
      <c r="S267" s="23"/>
      <c r="T267" s="23"/>
      <c r="U267" s="21"/>
    </row>
    <row r="268" spans="1:21" ht="108">
      <c r="A268" s="45"/>
      <c r="B268" s="17"/>
      <c r="C268" s="49" t="s">
        <v>187</v>
      </c>
      <c r="D268" s="156" t="s">
        <v>186</v>
      </c>
      <c r="E268" s="135"/>
      <c r="F268" s="135"/>
      <c r="G268" s="129"/>
      <c r="H268" s="136"/>
      <c r="I268" s="136"/>
      <c r="J268" s="129"/>
      <c r="K268" s="137"/>
      <c r="L268" s="137"/>
      <c r="M268" s="129"/>
      <c r="N268" s="23"/>
      <c r="O268" s="23"/>
      <c r="P268" s="129"/>
      <c r="Q268" s="23"/>
      <c r="R268" s="23">
        <v>334296</v>
      </c>
      <c r="S268" s="23"/>
      <c r="T268" s="23"/>
      <c r="U268" s="21">
        <f t="shared" ref="U268:U269" si="29">R268+S268-T268</f>
        <v>334296</v>
      </c>
    </row>
    <row r="269" spans="1:21" ht="108">
      <c r="A269" s="45"/>
      <c r="B269" s="17"/>
      <c r="C269" s="49" t="s">
        <v>136</v>
      </c>
      <c r="D269" s="156" t="s">
        <v>186</v>
      </c>
      <c r="E269" s="135"/>
      <c r="F269" s="135"/>
      <c r="G269" s="129"/>
      <c r="H269" s="136"/>
      <c r="I269" s="136"/>
      <c r="J269" s="129"/>
      <c r="K269" s="137"/>
      <c r="L269" s="137"/>
      <c r="M269" s="129"/>
      <c r="N269" s="23"/>
      <c r="O269" s="23"/>
      <c r="P269" s="129"/>
      <c r="Q269" s="23"/>
      <c r="R269" s="23">
        <v>58993</v>
      </c>
      <c r="S269" s="23"/>
      <c r="T269" s="23"/>
      <c r="U269" s="21">
        <f t="shared" si="29"/>
        <v>58993</v>
      </c>
    </row>
    <row r="270" spans="1:21" ht="108">
      <c r="A270" s="45"/>
      <c r="B270" s="17"/>
      <c r="C270" s="49" t="s">
        <v>193</v>
      </c>
      <c r="D270" s="156" t="s">
        <v>186</v>
      </c>
      <c r="E270" s="135"/>
      <c r="F270" s="135"/>
      <c r="G270" s="129"/>
      <c r="H270" s="136"/>
      <c r="I270" s="136"/>
      <c r="J270" s="129"/>
      <c r="K270" s="137"/>
      <c r="L270" s="137"/>
      <c r="M270" s="129"/>
      <c r="N270" s="23"/>
      <c r="O270" s="23"/>
      <c r="P270" s="129"/>
      <c r="Q270" s="23"/>
      <c r="R270" s="23">
        <v>8500</v>
      </c>
      <c r="S270" s="23"/>
      <c r="T270" s="23"/>
      <c r="U270" s="21">
        <f>R270+S270-T270</f>
        <v>8500</v>
      </c>
    </row>
    <row r="271" spans="1:21" ht="108">
      <c r="A271" s="45"/>
      <c r="B271" s="17"/>
      <c r="C271" s="49" t="s">
        <v>141</v>
      </c>
      <c r="D271" s="156" t="s">
        <v>186</v>
      </c>
      <c r="E271" s="135"/>
      <c r="F271" s="135"/>
      <c r="G271" s="129"/>
      <c r="H271" s="136"/>
      <c r="I271" s="136"/>
      <c r="J271" s="129"/>
      <c r="K271" s="137"/>
      <c r="L271" s="137"/>
      <c r="M271" s="129"/>
      <c r="N271" s="23"/>
      <c r="O271" s="23"/>
      <c r="P271" s="129"/>
      <c r="Q271" s="23"/>
      <c r="R271" s="23">
        <v>1500</v>
      </c>
      <c r="S271" s="23"/>
      <c r="T271" s="23"/>
      <c r="U271" s="21">
        <f>R271+S271-T271</f>
        <v>1500</v>
      </c>
    </row>
    <row r="272" spans="1:21" ht="12">
      <c r="A272" s="45"/>
      <c r="B272" s="17"/>
      <c r="C272" s="49"/>
      <c r="D272" s="168" t="s">
        <v>211</v>
      </c>
      <c r="E272" s="135"/>
      <c r="F272" s="135"/>
      <c r="G272" s="129"/>
      <c r="H272" s="136"/>
      <c r="I272" s="136"/>
      <c r="J272" s="129"/>
      <c r="K272" s="137"/>
      <c r="L272" s="137"/>
      <c r="M272" s="129"/>
      <c r="N272" s="23"/>
      <c r="O272" s="23"/>
      <c r="P272" s="129"/>
      <c r="Q272" s="23"/>
      <c r="R272" s="27">
        <v>168549</v>
      </c>
      <c r="S272" s="108">
        <f>SUM(S273:S276)</f>
        <v>0</v>
      </c>
      <c r="T272" s="27">
        <f>SUM(T273:T276)</f>
        <v>0</v>
      </c>
      <c r="U272" s="21">
        <f>U274+U276</f>
        <v>168549</v>
      </c>
    </row>
    <row r="273" spans="1:21" ht="24">
      <c r="A273" s="45"/>
      <c r="B273" s="17"/>
      <c r="C273" s="49"/>
      <c r="D273" s="156" t="s">
        <v>201</v>
      </c>
      <c r="E273" s="135"/>
      <c r="F273" s="135"/>
      <c r="G273" s="129"/>
      <c r="H273" s="136"/>
      <c r="I273" s="136"/>
      <c r="J273" s="129"/>
      <c r="K273" s="137"/>
      <c r="L273" s="137"/>
      <c r="M273" s="129"/>
      <c r="N273" s="23"/>
      <c r="O273" s="23"/>
      <c r="P273" s="129"/>
      <c r="Q273" s="23"/>
      <c r="R273" s="23"/>
      <c r="S273" s="23"/>
      <c r="T273" s="23"/>
      <c r="U273" s="21"/>
    </row>
    <row r="274" spans="1:21" ht="108">
      <c r="A274" s="45"/>
      <c r="B274" s="17"/>
      <c r="C274" s="49" t="s">
        <v>187</v>
      </c>
      <c r="D274" s="156" t="s">
        <v>186</v>
      </c>
      <c r="E274" s="135"/>
      <c r="F274" s="135"/>
      <c r="G274" s="129"/>
      <c r="H274" s="136"/>
      <c r="I274" s="136"/>
      <c r="J274" s="129"/>
      <c r="K274" s="137"/>
      <c r="L274" s="137"/>
      <c r="M274" s="129"/>
      <c r="N274" s="23"/>
      <c r="O274" s="23"/>
      <c r="P274" s="129"/>
      <c r="Q274" s="23"/>
      <c r="R274" s="23">
        <v>166249</v>
      </c>
      <c r="S274" s="23"/>
      <c r="T274" s="23"/>
      <c r="U274" s="21">
        <f t="shared" si="28"/>
        <v>166249</v>
      </c>
    </row>
    <row r="275" spans="1:21" ht="72">
      <c r="A275" s="45"/>
      <c r="B275" s="17"/>
      <c r="C275" s="49" t="s">
        <v>149</v>
      </c>
      <c r="D275" s="150" t="s">
        <v>212</v>
      </c>
      <c r="E275" s="135"/>
      <c r="F275" s="135"/>
      <c r="G275" s="129"/>
      <c r="H275" s="136"/>
      <c r="I275" s="136"/>
      <c r="J275" s="129"/>
      <c r="K275" s="137"/>
      <c r="L275" s="137"/>
      <c r="M275" s="129"/>
      <c r="N275" s="23"/>
      <c r="O275" s="23"/>
      <c r="P275" s="129"/>
      <c r="Q275" s="23"/>
      <c r="R275" s="23">
        <v>926</v>
      </c>
      <c r="S275" s="23"/>
      <c r="T275" s="23"/>
      <c r="U275" s="21">
        <f t="shared" si="28"/>
        <v>926</v>
      </c>
    </row>
    <row r="276" spans="1:21" ht="108">
      <c r="A276" s="45"/>
      <c r="B276" s="17"/>
      <c r="C276" s="49" t="s">
        <v>193</v>
      </c>
      <c r="D276" s="156" t="s">
        <v>186</v>
      </c>
      <c r="E276" s="135"/>
      <c r="F276" s="135"/>
      <c r="G276" s="129"/>
      <c r="H276" s="136"/>
      <c r="I276" s="136"/>
      <c r="J276" s="129"/>
      <c r="K276" s="137"/>
      <c r="L276" s="137"/>
      <c r="M276" s="129"/>
      <c r="N276" s="23"/>
      <c r="O276" s="23"/>
      <c r="P276" s="129"/>
      <c r="Q276" s="23"/>
      <c r="R276" s="23">
        <v>2300</v>
      </c>
      <c r="S276" s="23"/>
      <c r="T276" s="23"/>
      <c r="U276" s="21">
        <f t="shared" si="28"/>
        <v>2300</v>
      </c>
    </row>
    <row r="277" spans="1:21" s="5" customFormat="1" ht="24">
      <c r="A277" s="41">
        <v>854</v>
      </c>
      <c r="B277" s="42"/>
      <c r="C277" s="41"/>
      <c r="D277" s="42" t="s">
        <v>20</v>
      </c>
      <c r="E277" s="128">
        <f>E284+E291+E289+E278</f>
        <v>5984772</v>
      </c>
      <c r="F277" s="128">
        <f>F284+F291+F289+F278</f>
        <v>5986104</v>
      </c>
      <c r="G277" s="129">
        <f>F277/E277</f>
        <v>1</v>
      </c>
      <c r="H277" s="130">
        <f>H284+H291+H289+H278</f>
        <v>271682</v>
      </c>
      <c r="I277" s="130">
        <f>I284+I291+I289+I278</f>
        <v>32719</v>
      </c>
      <c r="J277" s="129">
        <f>I277/H277</f>
        <v>0.12</v>
      </c>
      <c r="K277" s="131">
        <f>K284+K291+K289+K278</f>
        <v>309998</v>
      </c>
      <c r="L277" s="131">
        <f>L284+L291+L289+L278</f>
        <v>322448</v>
      </c>
      <c r="M277" s="129">
        <f>L277/K277</f>
        <v>1.04</v>
      </c>
      <c r="N277" s="21">
        <f>N284+N291+N289+N278</f>
        <v>18000</v>
      </c>
      <c r="O277" s="21">
        <f>O284+O291+O289+O278</f>
        <v>14966</v>
      </c>
      <c r="P277" s="129">
        <f>O277/N277</f>
        <v>0.83</v>
      </c>
      <c r="Q277" s="21">
        <f>Q284+Q291+Q289+Q278</f>
        <v>19300</v>
      </c>
      <c r="R277" s="21">
        <v>28209</v>
      </c>
      <c r="S277" s="21">
        <f>S284+S291+S289+S278</f>
        <v>0</v>
      </c>
      <c r="T277" s="21">
        <f>T284+T291+T289+T278</f>
        <v>0</v>
      </c>
      <c r="U277" s="21">
        <f t="shared" si="17"/>
        <v>28209</v>
      </c>
    </row>
    <row r="278" spans="1:21" s="2" customFormat="1" ht="36">
      <c r="A278" s="43"/>
      <c r="B278" s="44">
        <v>85406</v>
      </c>
      <c r="C278" s="43"/>
      <c r="D278" s="145" t="s">
        <v>102</v>
      </c>
      <c r="E278" s="132">
        <f>SUM(E279:E282)</f>
        <v>5515</v>
      </c>
      <c r="F278" s="132">
        <f>SUM(F279:F282)</f>
        <v>5603</v>
      </c>
      <c r="G278" s="129">
        <f>F278/E278</f>
        <v>1.02</v>
      </c>
      <c r="H278" s="133">
        <f>SUM(H279:H282)</f>
        <v>0</v>
      </c>
      <c r="I278" s="133">
        <f>SUM(I279:I282)</f>
        <v>96</v>
      </c>
      <c r="J278" s="129"/>
      <c r="K278" s="134">
        <f>SUM(K279:K282)</f>
        <v>32316</v>
      </c>
      <c r="L278" s="134">
        <f>SUM(L279:L282)</f>
        <v>32438</v>
      </c>
      <c r="M278" s="129">
        <f>L278/K278</f>
        <v>1</v>
      </c>
      <c r="N278" s="22">
        <f>SUM(N279:N282)</f>
        <v>0</v>
      </c>
      <c r="O278" s="22">
        <f>SUM(O279:O282)</f>
        <v>1238</v>
      </c>
      <c r="P278" s="129"/>
      <c r="Q278" s="22">
        <f>SUM(Q279:Q282)</f>
        <v>1300</v>
      </c>
      <c r="R278" s="22">
        <v>3209</v>
      </c>
      <c r="S278" s="22">
        <f>SUM(S280:S283)</f>
        <v>0</v>
      </c>
      <c r="T278" s="22">
        <f>SUM(T280:T283)</f>
        <v>0</v>
      </c>
      <c r="U278" s="21">
        <f t="shared" si="17"/>
        <v>3209</v>
      </c>
    </row>
    <row r="279" spans="1:21" ht="12">
      <c r="A279" s="45"/>
      <c r="B279" s="17"/>
      <c r="C279" s="49" t="s">
        <v>106</v>
      </c>
      <c r="D279" s="150" t="s">
        <v>27</v>
      </c>
      <c r="E279" s="135">
        <v>0</v>
      </c>
      <c r="F279" s="135">
        <v>88</v>
      </c>
      <c r="G279" s="129"/>
      <c r="H279" s="136">
        <v>0</v>
      </c>
      <c r="I279" s="136">
        <v>96</v>
      </c>
      <c r="J279" s="129"/>
      <c r="K279" s="137">
        <v>0</v>
      </c>
      <c r="L279" s="137">
        <v>96</v>
      </c>
      <c r="M279" s="129"/>
      <c r="N279" s="23">
        <v>0</v>
      </c>
      <c r="O279" s="23">
        <v>93</v>
      </c>
      <c r="P279" s="129"/>
      <c r="Q279" s="23">
        <v>100</v>
      </c>
      <c r="R279" s="23">
        <v>0</v>
      </c>
      <c r="S279" s="23">
        <v>0</v>
      </c>
      <c r="T279" s="23">
        <v>0</v>
      </c>
      <c r="U279" s="21">
        <f t="shared" si="17"/>
        <v>0</v>
      </c>
    </row>
    <row r="280" spans="1:21" ht="12">
      <c r="A280" s="45"/>
      <c r="B280" s="17"/>
      <c r="C280" s="49" t="s">
        <v>48</v>
      </c>
      <c r="D280" s="150" t="s">
        <v>24</v>
      </c>
      <c r="E280" s="135"/>
      <c r="F280" s="135"/>
      <c r="G280" s="129"/>
      <c r="H280" s="136"/>
      <c r="I280" s="136"/>
      <c r="J280" s="129"/>
      <c r="K280" s="137"/>
      <c r="L280" s="137"/>
      <c r="M280" s="129"/>
      <c r="N280" s="23">
        <v>0</v>
      </c>
      <c r="O280" s="23">
        <v>1145</v>
      </c>
      <c r="P280" s="129"/>
      <c r="Q280" s="23">
        <v>1200</v>
      </c>
      <c r="R280" s="23">
        <v>1200</v>
      </c>
      <c r="S280" s="23"/>
      <c r="T280" s="23"/>
      <c r="U280" s="21">
        <f t="shared" si="17"/>
        <v>1200</v>
      </c>
    </row>
    <row r="281" spans="1:21" ht="12">
      <c r="A281" s="45"/>
      <c r="B281" s="17"/>
      <c r="C281" s="49" t="s">
        <v>108</v>
      </c>
      <c r="D281" s="17" t="s">
        <v>118</v>
      </c>
      <c r="E281" s="135"/>
      <c r="F281" s="135"/>
      <c r="G281" s="129"/>
      <c r="H281" s="136"/>
      <c r="I281" s="136"/>
      <c r="J281" s="129"/>
      <c r="K281" s="137">
        <v>0</v>
      </c>
      <c r="L281" s="137">
        <v>26</v>
      </c>
      <c r="M281" s="129"/>
      <c r="N281" s="23"/>
      <c r="O281" s="23"/>
      <c r="P281" s="129"/>
      <c r="Q281" s="23"/>
      <c r="R281" s="23">
        <v>0</v>
      </c>
      <c r="S281" s="23"/>
      <c r="T281" s="23"/>
      <c r="U281" s="21">
        <f t="shared" ref="U281:U306" si="30">R281+S281-T281</f>
        <v>0</v>
      </c>
    </row>
    <row r="282" spans="1:21" s="13" customFormat="1" ht="48">
      <c r="A282" s="45"/>
      <c r="B282" s="17"/>
      <c r="C282" s="45">
        <v>2130</v>
      </c>
      <c r="D282" s="17" t="s">
        <v>37</v>
      </c>
      <c r="E282" s="135">
        <v>5515</v>
      </c>
      <c r="F282" s="135">
        <v>5515</v>
      </c>
      <c r="G282" s="129">
        <f>F282/E282</f>
        <v>1</v>
      </c>
      <c r="H282" s="136"/>
      <c r="I282" s="136"/>
      <c r="J282" s="129"/>
      <c r="K282" s="137">
        <v>32316</v>
      </c>
      <c r="L282" s="137">
        <v>32316</v>
      </c>
      <c r="M282" s="129">
        <f t="shared" ref="M282:M291" si="31">L282/K282</f>
        <v>1</v>
      </c>
      <c r="N282" s="28"/>
      <c r="O282" s="28"/>
      <c r="P282" s="129"/>
      <c r="Q282" s="28"/>
      <c r="R282" s="28">
        <v>0</v>
      </c>
      <c r="S282" s="28"/>
      <c r="T282" s="28"/>
      <c r="U282" s="21">
        <f t="shared" si="30"/>
        <v>0</v>
      </c>
    </row>
    <row r="283" spans="1:21" ht="12">
      <c r="A283" s="45"/>
      <c r="B283" s="17"/>
      <c r="C283" s="157" t="s">
        <v>108</v>
      </c>
      <c r="D283" s="17" t="s">
        <v>118</v>
      </c>
      <c r="E283" s="135">
        <v>0</v>
      </c>
      <c r="F283" s="135">
        <v>677</v>
      </c>
      <c r="G283" s="129"/>
      <c r="H283" s="136"/>
      <c r="I283" s="136"/>
      <c r="J283" s="129"/>
      <c r="K283" s="137"/>
      <c r="L283" s="137"/>
      <c r="M283" s="129"/>
      <c r="N283" s="23">
        <v>0</v>
      </c>
      <c r="O283" s="23">
        <v>1024</v>
      </c>
      <c r="P283" s="129"/>
      <c r="Q283" s="23">
        <v>1000</v>
      </c>
      <c r="R283" s="23">
        <v>2009</v>
      </c>
      <c r="S283" s="23"/>
      <c r="T283" s="23"/>
      <c r="U283" s="21">
        <f t="shared" si="30"/>
        <v>2009</v>
      </c>
    </row>
    <row r="284" spans="1:21" s="2" customFormat="1" ht="12">
      <c r="A284" s="43"/>
      <c r="B284" s="44">
        <v>85410</v>
      </c>
      <c r="C284" s="43"/>
      <c r="D284" s="44" t="s">
        <v>21</v>
      </c>
      <c r="E284" s="132">
        <f>SUM(E285:E288)</f>
        <v>9000</v>
      </c>
      <c r="F284" s="132">
        <f>SUM(F285:F288)</f>
        <v>11646</v>
      </c>
      <c r="G284" s="129">
        <f>F284/E284</f>
        <v>1.29</v>
      </c>
      <c r="H284" s="133">
        <f>SUM(H285:H288)</f>
        <v>31082</v>
      </c>
      <c r="I284" s="133">
        <f>SUM(I285:I288)</f>
        <v>18823</v>
      </c>
      <c r="J284" s="129">
        <f t="shared" ref="J284:J291" si="32">I284/H284</f>
        <v>0.61</v>
      </c>
      <c r="K284" s="134">
        <f>SUM(K285:K288)</f>
        <v>31082</v>
      </c>
      <c r="L284" s="134">
        <f>SUM(L285:L288)</f>
        <v>43410</v>
      </c>
      <c r="M284" s="129">
        <f t="shared" si="31"/>
        <v>1.4</v>
      </c>
      <c r="N284" s="22">
        <f>SUM(N285:N288)</f>
        <v>9000</v>
      </c>
      <c r="O284" s="22">
        <f>SUM(O285:O288)</f>
        <v>4728</v>
      </c>
      <c r="P284" s="129">
        <f>O284/N284</f>
        <v>0.53</v>
      </c>
      <c r="Q284" s="22">
        <f>SUM(Q285:Q288)</f>
        <v>9000</v>
      </c>
      <c r="R284" s="22">
        <v>10000</v>
      </c>
      <c r="S284" s="22">
        <f>SUM(S285:S288)</f>
        <v>0</v>
      </c>
      <c r="T284" s="22">
        <f>SUM(T285:T288)</f>
        <v>0</v>
      </c>
      <c r="U284" s="21">
        <f t="shared" si="30"/>
        <v>10000</v>
      </c>
    </row>
    <row r="285" spans="1:21" ht="12">
      <c r="A285" s="45"/>
      <c r="B285" s="17"/>
      <c r="C285" s="45" t="s">
        <v>49</v>
      </c>
      <c r="D285" s="17" t="s">
        <v>27</v>
      </c>
      <c r="E285" s="135">
        <v>6000</v>
      </c>
      <c r="F285" s="135">
        <v>8241</v>
      </c>
      <c r="G285" s="129">
        <f>F285/E285</f>
        <v>1.37</v>
      </c>
      <c r="H285" s="136">
        <v>0</v>
      </c>
      <c r="I285" s="136">
        <v>4502</v>
      </c>
      <c r="J285" s="129"/>
      <c r="K285" s="137">
        <v>0</v>
      </c>
      <c r="L285" s="137">
        <v>8278</v>
      </c>
      <c r="M285" s="129"/>
      <c r="N285" s="23">
        <v>6000</v>
      </c>
      <c r="O285" s="23">
        <v>3484</v>
      </c>
      <c r="P285" s="129">
        <f>O285/N285</f>
        <v>0.57999999999999996</v>
      </c>
      <c r="Q285" s="23">
        <v>6000</v>
      </c>
      <c r="R285" s="23">
        <v>7000</v>
      </c>
      <c r="S285" s="23"/>
      <c r="T285" s="23"/>
      <c r="U285" s="21">
        <f t="shared" si="30"/>
        <v>7000</v>
      </c>
    </row>
    <row r="286" spans="1:21" ht="99" customHeight="1">
      <c r="A286" s="45"/>
      <c r="B286" s="17"/>
      <c r="C286" s="45" t="s">
        <v>46</v>
      </c>
      <c r="D286" s="17" t="s">
        <v>44</v>
      </c>
      <c r="E286" s="135">
        <v>3000</v>
      </c>
      <c r="F286" s="135">
        <v>3401</v>
      </c>
      <c r="G286" s="129">
        <f>F286/E286</f>
        <v>1.1299999999999999</v>
      </c>
      <c r="H286" s="136">
        <v>12000</v>
      </c>
      <c r="I286" s="136">
        <v>14094</v>
      </c>
      <c r="J286" s="129">
        <f t="shared" si="32"/>
        <v>1.17</v>
      </c>
      <c r="K286" s="137">
        <v>12000</v>
      </c>
      <c r="L286" s="137">
        <v>15807</v>
      </c>
      <c r="M286" s="129">
        <f t="shared" si="31"/>
        <v>1.32</v>
      </c>
      <c r="N286" s="23">
        <v>3000</v>
      </c>
      <c r="O286" s="23">
        <v>1244</v>
      </c>
      <c r="P286" s="129">
        <f>O286/N286</f>
        <v>0.41</v>
      </c>
      <c r="Q286" s="23">
        <v>3000</v>
      </c>
      <c r="R286" s="23">
        <v>3000</v>
      </c>
      <c r="S286" s="23"/>
      <c r="T286" s="23"/>
      <c r="U286" s="21">
        <f t="shared" si="30"/>
        <v>3000</v>
      </c>
    </row>
    <row r="287" spans="1:21" ht="24">
      <c r="A287" s="45"/>
      <c r="B287" s="17"/>
      <c r="C287" s="49" t="s">
        <v>111</v>
      </c>
      <c r="D287" s="17" t="s">
        <v>119</v>
      </c>
      <c r="E287" s="135">
        <v>0</v>
      </c>
      <c r="F287" s="135">
        <v>4</v>
      </c>
      <c r="G287" s="129"/>
      <c r="H287" s="136">
        <v>0</v>
      </c>
      <c r="I287" s="136">
        <v>227</v>
      </c>
      <c r="J287" s="129"/>
      <c r="K287" s="137">
        <v>0</v>
      </c>
      <c r="L287" s="137">
        <v>243</v>
      </c>
      <c r="M287" s="129"/>
      <c r="N287" s="23">
        <v>0</v>
      </c>
      <c r="O287" s="23">
        <v>0</v>
      </c>
      <c r="P287" s="129"/>
      <c r="Q287" s="23">
        <v>0</v>
      </c>
      <c r="R287" s="23">
        <v>0</v>
      </c>
      <c r="S287" s="23">
        <v>0</v>
      </c>
      <c r="T287" s="23">
        <v>0</v>
      </c>
      <c r="U287" s="21">
        <f t="shared" si="30"/>
        <v>0</v>
      </c>
    </row>
    <row r="288" spans="1:21" ht="12">
      <c r="A288" s="45"/>
      <c r="B288" s="17"/>
      <c r="C288" s="49" t="s">
        <v>108</v>
      </c>
      <c r="D288" s="17" t="s">
        <v>118</v>
      </c>
      <c r="E288" s="135"/>
      <c r="F288" s="135"/>
      <c r="G288" s="129"/>
      <c r="H288" s="136">
        <v>19082</v>
      </c>
      <c r="I288" s="136">
        <v>0</v>
      </c>
      <c r="J288" s="129">
        <f t="shared" si="32"/>
        <v>0</v>
      </c>
      <c r="K288" s="137">
        <v>19082</v>
      </c>
      <c r="L288" s="137">
        <v>19082</v>
      </c>
      <c r="M288" s="129">
        <f t="shared" si="31"/>
        <v>1</v>
      </c>
      <c r="N288" s="23">
        <v>0</v>
      </c>
      <c r="O288" s="23"/>
      <c r="P288" s="129"/>
      <c r="Q288" s="23">
        <v>0</v>
      </c>
      <c r="R288" s="23">
        <v>0</v>
      </c>
      <c r="S288" s="23">
        <v>0</v>
      </c>
      <c r="T288" s="23">
        <v>0</v>
      </c>
      <c r="U288" s="21">
        <f t="shared" si="30"/>
        <v>0</v>
      </c>
    </row>
    <row r="289" spans="1:21" s="11" customFormat="1" ht="36">
      <c r="A289" s="43"/>
      <c r="B289" s="44">
        <v>85413</v>
      </c>
      <c r="C289" s="43"/>
      <c r="D289" s="54" t="s">
        <v>96</v>
      </c>
      <c r="E289" s="132">
        <f>SUM(E290)</f>
        <v>151200</v>
      </c>
      <c r="F289" s="132">
        <f>SUM(F290)</f>
        <v>151199</v>
      </c>
      <c r="G289" s="129">
        <f>F289/E289</f>
        <v>1</v>
      </c>
      <c r="H289" s="133">
        <f>SUM(H290)</f>
        <v>226800</v>
      </c>
      <c r="I289" s="133">
        <f>SUM(I290)</f>
        <v>0</v>
      </c>
      <c r="J289" s="129">
        <f t="shared" si="32"/>
        <v>0</v>
      </c>
      <c r="K289" s="134">
        <f>SUM(K290)</f>
        <v>226800</v>
      </c>
      <c r="L289" s="134">
        <f>SUM(L290)</f>
        <v>226800</v>
      </c>
      <c r="M289" s="129">
        <f t="shared" si="31"/>
        <v>1</v>
      </c>
      <c r="N289" s="27">
        <f>SUM(N290)</f>
        <v>0</v>
      </c>
      <c r="O289" s="27">
        <f>SUM(O290)</f>
        <v>0</v>
      </c>
      <c r="P289" s="129"/>
      <c r="Q289" s="27">
        <f>SUM(Q290)</f>
        <v>0</v>
      </c>
      <c r="R289" s="27">
        <v>0</v>
      </c>
      <c r="S289" s="27">
        <f>SUM(S290)</f>
        <v>0</v>
      </c>
      <c r="T289" s="27">
        <f>SUM(T290)</f>
        <v>0</v>
      </c>
      <c r="U289" s="21">
        <f t="shared" si="30"/>
        <v>0</v>
      </c>
    </row>
    <row r="290" spans="1:21" ht="84">
      <c r="A290" s="45"/>
      <c r="B290" s="17"/>
      <c r="C290" s="138">
        <v>2700</v>
      </c>
      <c r="D290" s="17" t="s">
        <v>42</v>
      </c>
      <c r="E290" s="135">
        <v>151200</v>
      </c>
      <c r="F290" s="135">
        <v>151199</v>
      </c>
      <c r="G290" s="129">
        <f>F290/E290</f>
        <v>1</v>
      </c>
      <c r="H290" s="136">
        <v>226800</v>
      </c>
      <c r="I290" s="136">
        <v>0</v>
      </c>
      <c r="J290" s="129">
        <f t="shared" si="32"/>
        <v>0</v>
      </c>
      <c r="K290" s="137">
        <v>226800</v>
      </c>
      <c r="L290" s="137">
        <v>226800</v>
      </c>
      <c r="M290" s="129">
        <f t="shared" si="31"/>
        <v>1</v>
      </c>
      <c r="N290" s="23"/>
      <c r="O290" s="23"/>
      <c r="P290" s="129"/>
      <c r="Q290" s="23"/>
      <c r="R290" s="23">
        <v>0</v>
      </c>
      <c r="S290" s="23"/>
      <c r="T290" s="23"/>
      <c r="U290" s="21">
        <f t="shared" si="30"/>
        <v>0</v>
      </c>
    </row>
    <row r="291" spans="1:21" s="2" customFormat="1" ht="24">
      <c r="A291" s="43"/>
      <c r="B291" s="44">
        <v>85415</v>
      </c>
      <c r="C291" s="43"/>
      <c r="D291" s="44" t="s">
        <v>60</v>
      </c>
      <c r="E291" s="132">
        <f>SUM(E292:E296)</f>
        <v>5819057</v>
      </c>
      <c r="F291" s="132">
        <f>SUM(F292:F296)</f>
        <v>5817656</v>
      </c>
      <c r="G291" s="129">
        <f>F291/E291</f>
        <v>1</v>
      </c>
      <c r="H291" s="133">
        <f>SUM(H292:H296)</f>
        <v>13800</v>
      </c>
      <c r="I291" s="133">
        <f>SUM(I292:I296)</f>
        <v>13800</v>
      </c>
      <c r="J291" s="129">
        <f t="shared" si="32"/>
        <v>1</v>
      </c>
      <c r="K291" s="134">
        <f>SUM(K292:K296)</f>
        <v>19800</v>
      </c>
      <c r="L291" s="134">
        <f>SUM(L292:L296)</f>
        <v>19800</v>
      </c>
      <c r="M291" s="129">
        <f t="shared" si="31"/>
        <v>1</v>
      </c>
      <c r="N291" s="22">
        <f>SUM(N292:N296)</f>
        <v>9000</v>
      </c>
      <c r="O291" s="22">
        <f>SUM(O292:O296)</f>
        <v>9000</v>
      </c>
      <c r="P291" s="129">
        <f>O291/N291</f>
        <v>1</v>
      </c>
      <c r="Q291" s="22">
        <f>SUM(Q292:Q296)</f>
        <v>9000</v>
      </c>
      <c r="R291" s="22">
        <v>15000</v>
      </c>
      <c r="S291" s="22">
        <f>SUM(S292:S296)</f>
        <v>0</v>
      </c>
      <c r="T291" s="22">
        <f>SUM(T292:T296)</f>
        <v>0</v>
      </c>
      <c r="U291" s="21">
        <f t="shared" si="30"/>
        <v>15000</v>
      </c>
    </row>
    <row r="292" spans="1:21" ht="12">
      <c r="A292" s="45"/>
      <c r="B292" s="17"/>
      <c r="C292" s="49" t="s">
        <v>107</v>
      </c>
      <c r="D292" s="17" t="s">
        <v>24</v>
      </c>
      <c r="E292" s="135">
        <v>0</v>
      </c>
      <c r="F292" s="135">
        <v>119</v>
      </c>
      <c r="G292" s="129"/>
      <c r="H292" s="136">
        <v>0</v>
      </c>
      <c r="I292" s="136"/>
      <c r="J292" s="129"/>
      <c r="K292" s="137">
        <v>0</v>
      </c>
      <c r="L292" s="137"/>
      <c r="M292" s="129"/>
      <c r="N292" s="23">
        <v>0</v>
      </c>
      <c r="O292" s="23"/>
      <c r="P292" s="129"/>
      <c r="Q292" s="23">
        <v>0</v>
      </c>
      <c r="R292" s="23">
        <v>0</v>
      </c>
      <c r="S292" s="23">
        <v>0</v>
      </c>
      <c r="T292" s="23">
        <v>0</v>
      </c>
      <c r="U292" s="21">
        <f t="shared" si="30"/>
        <v>0</v>
      </c>
    </row>
    <row r="293" spans="1:21" s="13" customFormat="1" ht="48">
      <c r="A293" s="45"/>
      <c r="B293" s="17"/>
      <c r="C293" s="45">
        <v>2130</v>
      </c>
      <c r="D293" s="17" t="s">
        <v>37</v>
      </c>
      <c r="E293" s="135">
        <v>21600</v>
      </c>
      <c r="F293" s="135">
        <v>21600</v>
      </c>
      <c r="G293" s="129">
        <f>F293/E293</f>
        <v>1</v>
      </c>
      <c r="H293" s="136">
        <v>4800</v>
      </c>
      <c r="I293" s="136">
        <v>4800</v>
      </c>
      <c r="J293" s="129">
        <f>I293/H293</f>
        <v>1</v>
      </c>
      <c r="K293" s="137">
        <v>4800</v>
      </c>
      <c r="L293" s="137">
        <v>4800</v>
      </c>
      <c r="M293" s="129">
        <f>L293/K293</f>
        <v>1</v>
      </c>
      <c r="N293" s="28"/>
      <c r="O293" s="28"/>
      <c r="P293" s="129"/>
      <c r="Q293" s="28"/>
      <c r="R293" s="28">
        <v>0</v>
      </c>
      <c r="S293" s="28"/>
      <c r="T293" s="28"/>
      <c r="U293" s="21">
        <f t="shared" si="30"/>
        <v>0</v>
      </c>
    </row>
    <row r="294" spans="1:21" s="2" customFormat="1" ht="60">
      <c r="A294" s="43"/>
      <c r="B294" s="44"/>
      <c r="C294" s="45">
        <v>2330</v>
      </c>
      <c r="D294" s="17" t="s">
        <v>61</v>
      </c>
      <c r="E294" s="135">
        <v>15000</v>
      </c>
      <c r="F294" s="135">
        <v>15000</v>
      </c>
      <c r="G294" s="129">
        <f>F294/E294</f>
        <v>1</v>
      </c>
      <c r="H294" s="136">
        <v>9000</v>
      </c>
      <c r="I294" s="136">
        <v>9000</v>
      </c>
      <c r="J294" s="129">
        <f>I294/H294</f>
        <v>1</v>
      </c>
      <c r="K294" s="137">
        <v>15000</v>
      </c>
      <c r="L294" s="137">
        <v>15000</v>
      </c>
      <c r="M294" s="129">
        <f>L294/K294</f>
        <v>1</v>
      </c>
      <c r="N294" s="23">
        <v>9000</v>
      </c>
      <c r="O294" s="23">
        <v>9000</v>
      </c>
      <c r="P294" s="129">
        <f>O294/N294</f>
        <v>1</v>
      </c>
      <c r="Q294" s="23">
        <v>9000</v>
      </c>
      <c r="R294" s="23">
        <v>15000</v>
      </c>
      <c r="S294" s="23"/>
      <c r="T294" s="23"/>
      <c r="U294" s="21">
        <f t="shared" si="30"/>
        <v>15000</v>
      </c>
    </row>
    <row r="295" spans="1:21" ht="60">
      <c r="A295" s="45"/>
      <c r="B295" s="17"/>
      <c r="C295" s="45">
        <v>2338</v>
      </c>
      <c r="D295" s="17" t="s">
        <v>61</v>
      </c>
      <c r="E295" s="197">
        <v>3934961</v>
      </c>
      <c r="F295" s="197">
        <v>3933928</v>
      </c>
      <c r="G295" s="129">
        <f>F295/E295</f>
        <v>1</v>
      </c>
      <c r="H295" s="198"/>
      <c r="I295" s="198"/>
      <c r="J295" s="129"/>
      <c r="K295" s="199"/>
      <c r="L295" s="199"/>
      <c r="M295" s="129"/>
      <c r="N295" s="32"/>
      <c r="O295" s="32"/>
      <c r="P295" s="129"/>
      <c r="Q295" s="32"/>
      <c r="R295" s="32">
        <v>0</v>
      </c>
      <c r="S295" s="32"/>
      <c r="T295" s="32"/>
      <c r="U295" s="21">
        <f t="shared" si="30"/>
        <v>0</v>
      </c>
    </row>
    <row r="296" spans="1:21" ht="60">
      <c r="A296" s="45"/>
      <c r="B296" s="17"/>
      <c r="C296" s="45">
        <v>2339</v>
      </c>
      <c r="D296" s="17" t="s">
        <v>61</v>
      </c>
      <c r="E296" s="197">
        <v>1847496</v>
      </c>
      <c r="F296" s="197">
        <v>1847009</v>
      </c>
      <c r="G296" s="129">
        <f>F296/E296</f>
        <v>1</v>
      </c>
      <c r="H296" s="198"/>
      <c r="I296" s="198"/>
      <c r="J296" s="129"/>
      <c r="K296" s="199"/>
      <c r="L296" s="199"/>
      <c r="M296" s="129"/>
      <c r="N296" s="32"/>
      <c r="O296" s="32"/>
      <c r="P296" s="129"/>
      <c r="Q296" s="32"/>
      <c r="R296" s="32">
        <v>0</v>
      </c>
      <c r="S296" s="32"/>
      <c r="T296" s="32"/>
      <c r="U296" s="21">
        <f t="shared" si="30"/>
        <v>0</v>
      </c>
    </row>
    <row r="297" spans="1:21" ht="24">
      <c r="A297" s="43">
        <v>921</v>
      </c>
      <c r="B297" s="44"/>
      <c r="C297" s="45"/>
      <c r="D297" s="110" t="s">
        <v>151</v>
      </c>
      <c r="E297" s="200">
        <f>SUM(E298+E300)</f>
        <v>0</v>
      </c>
      <c r="F297" s="200">
        <f>SUM(F298+F300)</f>
        <v>0</v>
      </c>
      <c r="G297" s="166"/>
      <c r="H297" s="201">
        <f>SUM(H298+H300)</f>
        <v>2000</v>
      </c>
      <c r="I297" s="201">
        <f>SUM(I298+I300)</f>
        <v>0</v>
      </c>
      <c r="J297" s="166"/>
      <c r="K297" s="202">
        <f>SUM(K298+K300)</f>
        <v>2000</v>
      </c>
      <c r="L297" s="202">
        <f>SUM(L298+L300)</f>
        <v>1998</v>
      </c>
      <c r="M297" s="163"/>
      <c r="N297" s="33">
        <f>SUM(N298+N300)</f>
        <v>0</v>
      </c>
      <c r="O297" s="33">
        <f>SUM(O298+O300)</f>
        <v>0</v>
      </c>
      <c r="P297" s="129"/>
      <c r="Q297" s="33">
        <f>SUM(Q298+Q300)</f>
        <v>0</v>
      </c>
      <c r="R297" s="33">
        <v>0</v>
      </c>
      <c r="S297" s="33">
        <f>SUM(S298+S300)</f>
        <v>0</v>
      </c>
      <c r="T297" s="33">
        <f>SUM(T298+T300)</f>
        <v>0</v>
      </c>
      <c r="U297" s="21">
        <f t="shared" si="30"/>
        <v>0</v>
      </c>
    </row>
    <row r="298" spans="1:21" ht="12">
      <c r="A298" s="43"/>
      <c r="B298" s="44">
        <v>92116</v>
      </c>
      <c r="C298" s="45"/>
      <c r="D298" s="54" t="s">
        <v>154</v>
      </c>
      <c r="E298" s="200">
        <f>SUM(E299)</f>
        <v>0</v>
      </c>
      <c r="F298" s="200">
        <f>SUM(F299)</f>
        <v>0</v>
      </c>
      <c r="G298" s="166"/>
      <c r="H298" s="201">
        <f>SUM(H299)</f>
        <v>2000</v>
      </c>
      <c r="I298" s="201">
        <f>SUM(I299)</f>
        <v>0</v>
      </c>
      <c r="J298" s="166"/>
      <c r="K298" s="202">
        <f>SUM(K299)</f>
        <v>2000</v>
      </c>
      <c r="L298" s="202">
        <f>SUM(L299)</f>
        <v>1998</v>
      </c>
      <c r="M298" s="163"/>
      <c r="N298" s="33">
        <f>SUM(N299)</f>
        <v>0</v>
      </c>
      <c r="O298" s="33">
        <f>SUM(O299)</f>
        <v>0</v>
      </c>
      <c r="P298" s="163"/>
      <c r="Q298" s="33">
        <f>SUM(Q299)</f>
        <v>0</v>
      </c>
      <c r="R298" s="33">
        <v>0</v>
      </c>
      <c r="S298" s="33">
        <f>SUM(S299)</f>
        <v>0</v>
      </c>
      <c r="T298" s="33">
        <f>SUM(T299)</f>
        <v>0</v>
      </c>
      <c r="U298" s="21">
        <f t="shared" si="30"/>
        <v>0</v>
      </c>
    </row>
    <row r="299" spans="1:21" ht="48">
      <c r="A299" s="45"/>
      <c r="B299" s="17"/>
      <c r="C299" s="45">
        <v>2440</v>
      </c>
      <c r="D299" s="17" t="s">
        <v>156</v>
      </c>
      <c r="E299" s="197"/>
      <c r="F299" s="197"/>
      <c r="G299" s="129"/>
      <c r="H299" s="198">
        <v>2000</v>
      </c>
      <c r="I299" s="198">
        <v>0</v>
      </c>
      <c r="J299" s="129"/>
      <c r="K299" s="199">
        <v>2000</v>
      </c>
      <c r="L299" s="199">
        <v>1998</v>
      </c>
      <c r="M299" s="129"/>
      <c r="N299" s="32"/>
      <c r="O299" s="32"/>
      <c r="P299" s="129"/>
      <c r="Q299" s="32"/>
      <c r="R299" s="32">
        <v>0</v>
      </c>
      <c r="S299" s="32"/>
      <c r="T299" s="32"/>
      <c r="U299" s="21">
        <f t="shared" si="30"/>
        <v>0</v>
      </c>
    </row>
    <row r="300" spans="1:21" ht="12">
      <c r="A300" s="45"/>
      <c r="B300" s="44">
        <v>92195</v>
      </c>
      <c r="C300" s="45"/>
      <c r="D300" s="54" t="s">
        <v>155</v>
      </c>
      <c r="E300" s="200">
        <f>SUM(E301)</f>
        <v>0</v>
      </c>
      <c r="F300" s="200">
        <f>SUM(F301)</f>
        <v>0</v>
      </c>
      <c r="G300" s="166"/>
      <c r="H300" s="201">
        <f>SUM(H301)</f>
        <v>0</v>
      </c>
      <c r="I300" s="201">
        <f>SUM(I301)</f>
        <v>0</v>
      </c>
      <c r="J300" s="166"/>
      <c r="K300" s="202">
        <f>SUM(K301)</f>
        <v>0</v>
      </c>
      <c r="L300" s="202">
        <f>SUM(L301)</f>
        <v>0</v>
      </c>
      <c r="M300" s="163"/>
      <c r="N300" s="33">
        <f>SUM(N301)</f>
        <v>0</v>
      </c>
      <c r="O300" s="33">
        <f>SUM(O301)</f>
        <v>0</v>
      </c>
      <c r="P300" s="129"/>
      <c r="Q300" s="33">
        <f>SUM(Q301)</f>
        <v>0</v>
      </c>
      <c r="R300" s="33">
        <v>0</v>
      </c>
      <c r="S300" s="33">
        <f>SUM(S301)</f>
        <v>0</v>
      </c>
      <c r="T300" s="33">
        <f>SUM(T301)</f>
        <v>0</v>
      </c>
      <c r="U300" s="21">
        <f t="shared" si="30"/>
        <v>0</v>
      </c>
    </row>
    <row r="301" spans="1:21" ht="36">
      <c r="A301" s="45"/>
      <c r="B301" s="17"/>
      <c r="C301" s="45">
        <v>2008</v>
      </c>
      <c r="D301" s="156" t="s">
        <v>148</v>
      </c>
      <c r="E301" s="197"/>
      <c r="F301" s="197"/>
      <c r="G301" s="129"/>
      <c r="H301" s="198"/>
      <c r="I301" s="198"/>
      <c r="J301" s="129"/>
      <c r="K301" s="199"/>
      <c r="L301" s="199"/>
      <c r="M301" s="129"/>
      <c r="N301" s="32"/>
      <c r="O301" s="32"/>
      <c r="P301" s="129"/>
      <c r="Q301" s="32"/>
      <c r="R301" s="32">
        <v>0</v>
      </c>
      <c r="S301" s="32"/>
      <c r="T301" s="32"/>
      <c r="U301" s="21">
        <f t="shared" si="30"/>
        <v>0</v>
      </c>
    </row>
    <row r="302" spans="1:21" s="61" customFormat="1" ht="36">
      <c r="A302" s="55">
        <v>900</v>
      </c>
      <c r="B302" s="55"/>
      <c r="C302" s="56"/>
      <c r="D302" s="57" t="s">
        <v>179</v>
      </c>
      <c r="E302" s="58"/>
      <c r="F302" s="58"/>
      <c r="G302" s="59"/>
      <c r="H302" s="59"/>
      <c r="I302" s="59"/>
      <c r="J302" s="59"/>
      <c r="K302" s="59"/>
      <c r="L302" s="59"/>
      <c r="M302" s="59"/>
      <c r="N302" s="60"/>
      <c r="O302" s="59"/>
      <c r="P302" s="59"/>
      <c r="Q302" s="167"/>
      <c r="R302" s="59">
        <v>1634172</v>
      </c>
      <c r="S302" s="59">
        <f>S303</f>
        <v>0</v>
      </c>
      <c r="T302" s="59">
        <f>T303</f>
        <v>0</v>
      </c>
      <c r="U302" s="21">
        <f t="shared" si="30"/>
        <v>1634172</v>
      </c>
    </row>
    <row r="303" spans="1:21" s="68" customFormat="1" ht="48">
      <c r="A303" s="62"/>
      <c r="B303" s="62">
        <v>90019</v>
      </c>
      <c r="C303" s="63"/>
      <c r="D303" s="64" t="s">
        <v>180</v>
      </c>
      <c r="E303" s="65"/>
      <c r="F303" s="65"/>
      <c r="G303" s="66"/>
      <c r="H303" s="66"/>
      <c r="I303" s="66"/>
      <c r="J303" s="66"/>
      <c r="K303" s="66"/>
      <c r="L303" s="66"/>
      <c r="M303" s="66"/>
      <c r="N303" s="67"/>
      <c r="O303" s="66"/>
      <c r="P303" s="66"/>
      <c r="Q303" s="167"/>
      <c r="R303" s="66">
        <v>1634172</v>
      </c>
      <c r="S303" s="66">
        <f>SUM(S304:S305)</f>
        <v>0</v>
      </c>
      <c r="T303" s="66">
        <f>SUM(T304:T305)</f>
        <v>0</v>
      </c>
      <c r="U303" s="21">
        <f t="shared" si="30"/>
        <v>1634172</v>
      </c>
    </row>
    <row r="304" spans="1:21" s="68" customFormat="1" ht="12">
      <c r="A304" s="62"/>
      <c r="B304" s="62"/>
      <c r="C304" s="69" t="s">
        <v>76</v>
      </c>
      <c r="D304" s="203" t="s">
        <v>182</v>
      </c>
      <c r="E304" s="65"/>
      <c r="F304" s="65"/>
      <c r="G304" s="66"/>
      <c r="H304" s="66"/>
      <c r="I304" s="66"/>
      <c r="J304" s="66"/>
      <c r="K304" s="66"/>
      <c r="L304" s="66"/>
      <c r="M304" s="66"/>
      <c r="N304" s="67"/>
      <c r="O304" s="66"/>
      <c r="P304" s="66"/>
      <c r="Q304" s="167"/>
      <c r="R304" s="66">
        <v>960000</v>
      </c>
      <c r="S304" s="66"/>
      <c r="T304" s="204"/>
      <c r="U304" s="21">
        <f t="shared" si="30"/>
        <v>960000</v>
      </c>
    </row>
    <row r="305" spans="1:21" ht="12">
      <c r="A305" s="45"/>
      <c r="B305" s="17"/>
      <c r="C305" s="45" t="s">
        <v>55</v>
      </c>
      <c r="D305" s="156" t="s">
        <v>181</v>
      </c>
      <c r="E305" s="197"/>
      <c r="F305" s="197"/>
      <c r="G305" s="129"/>
      <c r="H305" s="198"/>
      <c r="I305" s="198"/>
      <c r="J305" s="129"/>
      <c r="K305" s="199"/>
      <c r="L305" s="199"/>
      <c r="M305" s="129"/>
      <c r="N305" s="32"/>
      <c r="O305" s="32"/>
      <c r="P305" s="129"/>
      <c r="Q305" s="32"/>
      <c r="R305" s="32">
        <v>674172</v>
      </c>
      <c r="S305" s="32"/>
      <c r="T305" s="32"/>
      <c r="U305" s="21">
        <f t="shared" si="30"/>
        <v>674172</v>
      </c>
    </row>
    <row r="306" spans="1:21" s="5" customFormat="1" ht="24.75" customHeight="1">
      <c r="A306" s="41"/>
      <c r="B306" s="42"/>
      <c r="C306" s="41"/>
      <c r="D306" s="42" t="s">
        <v>80</v>
      </c>
      <c r="E306" s="128">
        <f>E8+E14+E33+E43+E57+E92+E143+E149+E110+E277+E86+E196+E139+E17+E79+E297</f>
        <v>49913634</v>
      </c>
      <c r="F306" s="128">
        <f>F8+F14+F33+F43+F57+F92+F143+F149+F110+F277+F86+F196+F139+F17+F79+F297</f>
        <v>51229248</v>
      </c>
      <c r="G306" s="129">
        <f>F306/E306</f>
        <v>1.03</v>
      </c>
      <c r="H306" s="130">
        <f>H8+H14+H33+H43+H57+H92+H143+H149+H110+H277+H86+H196+H139+H17+H79+H297</f>
        <v>50863492</v>
      </c>
      <c r="I306" s="130">
        <f>I8+I14+I33+I43+I57+I92+I143+I149+I110+I277+I86+I196+I139+I17+I79+I297</f>
        <v>25266164</v>
      </c>
      <c r="J306" s="129">
        <f>I306/H306</f>
        <v>0.5</v>
      </c>
      <c r="K306" s="131">
        <f>K8+K14+K33+K43+K57+K92+K143+K149+K110+K277+K86+K196+K139+K17+K79+K297</f>
        <v>53580568</v>
      </c>
      <c r="L306" s="131">
        <f>L8+L14+L33+L43+L57+L92+L143+L149+L110+L277+L86+L196+L139+L17+L79+L297</f>
        <v>56287083</v>
      </c>
      <c r="M306" s="129">
        <f>L306/K306</f>
        <v>1.05</v>
      </c>
      <c r="N306" s="21">
        <f>N8+N14+N33+N43+N57+N92+N143+N149+N110+N277+N86+N196+N139+N17+N79+N297</f>
        <v>77092442</v>
      </c>
      <c r="O306" s="21">
        <f>O8+O14+O33+O43+O57+O92+O143+O149+O110+O277+O86+O196+O139+O17+O79+O297</f>
        <v>32868844</v>
      </c>
      <c r="P306" s="129">
        <f>O306/N306</f>
        <v>0.43</v>
      </c>
      <c r="Q306" s="21">
        <f>Q8+Q14+Q33+Q43+Q57+Q92+Q143+Q149+Q110+Q277+Q86+Q196+Q139+Q17+Q79+Q297</f>
        <v>76374343</v>
      </c>
      <c r="R306" s="21">
        <v>65154219</v>
      </c>
      <c r="S306" s="21">
        <f>S8+S14+S33+S43+S57+S92+S143+S149+S110+S277+S86+S196+S139+S17+S79+S297+S302+S82+S73</f>
        <v>19764</v>
      </c>
      <c r="T306" s="21">
        <f>T8+T14+T33+T43+T57+T92+T143+T149+T110+T277+T86+T196+T139+T17+T79+T297+T302+T82+T73</f>
        <v>963</v>
      </c>
      <c r="U306" s="21">
        <f t="shared" si="30"/>
        <v>65173020</v>
      </c>
    </row>
    <row r="307" spans="1:21">
      <c r="E307" s="19"/>
      <c r="H307" s="19"/>
      <c r="K307" s="19"/>
      <c r="N307" s="34"/>
      <c r="Q307" s="34"/>
      <c r="R307" s="34"/>
      <c r="S307" s="34"/>
      <c r="T307" s="34"/>
      <c r="U307" s="34"/>
    </row>
    <row r="308" spans="1:21">
      <c r="U308" s="34"/>
    </row>
    <row r="309" spans="1:21">
      <c r="U309" s="34"/>
    </row>
    <row r="310" spans="1:21">
      <c r="T310" s="34"/>
      <c r="U310" s="112">
        <f>U306-'[1]budżet 2010'!$W$1830</f>
        <v>-7074400</v>
      </c>
    </row>
    <row r="311" spans="1:21">
      <c r="U311" s="34"/>
    </row>
    <row r="316" spans="1:21">
      <c r="E316" s="18" t="s">
        <v>65</v>
      </c>
      <c r="F316" s="19" t="s">
        <v>65</v>
      </c>
      <c r="H316" s="18" t="s">
        <v>65</v>
      </c>
      <c r="I316" s="19" t="s">
        <v>65</v>
      </c>
      <c r="K316" s="18" t="s">
        <v>65</v>
      </c>
      <c r="L316" s="19" t="s">
        <v>65</v>
      </c>
      <c r="N316" s="20" t="s">
        <v>65</v>
      </c>
      <c r="O316" s="34" t="s">
        <v>65</v>
      </c>
      <c r="Q316" s="20" t="s">
        <v>65</v>
      </c>
      <c r="R316" s="20" t="s">
        <v>65</v>
      </c>
      <c r="S316" s="20" t="s">
        <v>65</v>
      </c>
      <c r="T316" s="20" t="s">
        <v>65</v>
      </c>
      <c r="U316" s="20" t="s">
        <v>65</v>
      </c>
    </row>
  </sheetData>
  <mergeCells count="3">
    <mergeCell ref="E5:G5"/>
    <mergeCell ref="H5:M5"/>
    <mergeCell ref="N5:R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Jabłońska-Drążela</dc:creator>
  <cp:lastModifiedBy>Starostwo</cp:lastModifiedBy>
  <cp:lastPrinted>2010-11-26T11:49:50Z</cp:lastPrinted>
  <dcterms:created xsi:type="dcterms:W3CDTF">2000-10-24T20:52:35Z</dcterms:created>
  <dcterms:modified xsi:type="dcterms:W3CDTF">2010-11-26T11:50:01Z</dcterms:modified>
</cp:coreProperties>
</file>