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355" activeTab="0"/>
  </bookViews>
  <sheets>
    <sheet name="WPF" sheetId="1" r:id="rId1"/>
    <sheet name="Uzupełnienie do przedsięwięć" sheetId="2" r:id="rId2"/>
    <sheet name="Arkusz2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Cygańska M.</author>
  </authors>
  <commentList>
    <comment ref="C17" authorId="0">
      <text>
        <r>
          <rPr>
            <b/>
            <sz val="8"/>
            <rFont val="Tahoma"/>
            <family val="2"/>
          </rPr>
          <t>Cygańska M.:</t>
        </r>
        <r>
          <rPr>
            <sz val="8"/>
            <rFont val="Tahoma"/>
            <family val="2"/>
          </rPr>
          <t xml:space="preserve">
załącznik ogółem z Besti
 o przedsięwzięciach bez UE
</t>
        </r>
      </text>
    </comment>
    <comment ref="C18" authorId="0">
      <text>
        <r>
          <rPr>
            <b/>
            <sz val="8"/>
            <rFont val="Tahoma"/>
            <family val="2"/>
          </rPr>
          <t>Cygańska M.:</t>
        </r>
        <r>
          <rPr>
            <sz val="8"/>
            <rFont val="Tahoma"/>
            <family val="2"/>
          </rPr>
          <t xml:space="preserve">
załącznik 1a z Besti o przedsięwzieciach tylko UE</t>
        </r>
      </text>
    </comment>
  </commentList>
</comments>
</file>

<file path=xl/sharedStrings.xml><?xml version="1.0" encoding="utf-8"?>
<sst xmlns="http://schemas.openxmlformats.org/spreadsheetml/2006/main" count="133" uniqueCount="125">
  <si>
    <t>Wyszczególnienie</t>
  </si>
  <si>
    <t>Przepływy pieniężne i kwota długu</t>
  </si>
  <si>
    <t>Wydatki ogółem</t>
  </si>
  <si>
    <t>Zał. Nr 5 do uchwały ZPT w sprawie wykonania budżetu za okres 1.01.2012-30.06.2012</t>
  </si>
  <si>
    <t>WIELOLETNIA PROGNOZA FINANSOWA  POWIATU  TORUŃSKIEGO   NA  LATA  2011-2020- wykonanie 30.06.2012</t>
  </si>
  <si>
    <t>L.p.</t>
  </si>
  <si>
    <t>Formuła</t>
  </si>
  <si>
    <t>[1a]+[1b]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</si>
  <si>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</si>
  <si>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</si>
  <si>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</si>
  <si>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</si>
  <si>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</si>
  <si>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</si>
  <si>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</si>
  <si>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</si>
  <si>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</si>
  <si>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</si>
  <si>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</si>
  <si>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</si>
  <si>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</si>
  <si>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</si>
  <si>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</si>
  <si>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</si>
  <si>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</si>
  <si>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</si>
  <si>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</si>
  <si>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</si>
  <si>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</si>
  <si>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</si>
  <si>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</si>
  <si>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</si>
  <si>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[1]-[2]</t>
  </si>
  <si>
    <t>Różnica (1-2)</t>
  </si>
  <si>
    <t>Nadwyżka budżetowa z lat ubiegłych plus wolne środki, o których mowa w art. 217 ust.1 pkt 6 ufp, angażowane w budżecie roku bieżącego</t>
  </si>
  <si>
    <t>4a</t>
  </si>
  <si>
    <t xml:space="preserve"> w tym: na pokrycie deficytu budżetu</t>
  </si>
  <si>
    <t>Inne przychody nie związane z zaciągnięciem długu</t>
  </si>
  <si>
    <t>5a</t>
  </si>
  <si>
    <t>[3]+[4]+[5]</t>
  </si>
  <si>
    <t>Środki do dyspozycji (3+4+5)</t>
  </si>
  <si>
    <t>[7a]+[7b]</t>
  </si>
  <si>
    <t>Spłata i obsługa długu, z tego: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</si>
  <si>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</si>
  <si>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</si>
  <si>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</si>
  <si>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</si>
  <si>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</si>
  <si>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</si>
  <si>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</si>
  <si>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</si>
  <si>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</si>
  <si>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[6]-[7]-[8]</t>
  </si>
  <si>
    <t>Środki do dyspozycji (6-7-8)</t>
  </si>
  <si>
    <t>Wydatki majątkowe, w tym:</t>
  </si>
  <si>
    <t>10a</t>
  </si>
  <si>
    <t xml:space="preserve"> wydatki majątkowe objęte limitem art. 226 ust. 4 ufp</t>
  </si>
  <si>
    <t>10b</t>
  </si>
  <si>
    <t>Kredyty, pożyczki, sprzedaż papierów wartościowych</t>
  </si>
  <si>
    <t>11a</t>
  </si>
  <si>
    <t>[9]-[10]+[11]</t>
  </si>
  <si>
    <t>Rozliczenie budżetu (9-10+11)</t>
  </si>
  <si>
    <t>Kwota długu</t>
  </si>
  <si>
    <t>13a</t>
  </si>
  <si>
    <t xml:space="preserve"> w tym: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</si>
  <si>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</si>
  <si>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</si>
  <si>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</si>
  <si>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Wartość przejętych zobowiązań</t>
  </si>
  <si>
    <t>17a</t>
  </si>
  <si>
    <t xml:space="preserve"> w tym od spzoz</t>
  </si>
  <si>
    <t>([13])/[1]</t>
  </si>
  <si>
    <t>Zadłużenie/dochody ogółem - max 60% z art. 170 sufp (bez wyłączeń)</t>
  </si>
  <si>
    <t>18a</t>
  </si>
  <si>
    <t>([13]-[14])/[1]</t>
  </si>
  <si>
    <t>Zadłużenie/dochody ogółem - max 60% z art. 170 sufp (po uwzględnieniu wyłączeń)</t>
  </si>
  <si>
    <t>([7a]+[7b1]+[2c])/[1]</t>
  </si>
  <si>
    <t>Planowana łączna kwota spłaty zobowiązań/dochody ogółem - max 15% z art. 169 sufp (bez wyłączeń)</t>
  </si>
  <si>
    <t>19a</t>
  </si>
  <si>
    <t>([7a]+[7b1]+[2c]-[2d]-[7a1])/[1]</t>
  </si>
  <si>
    <t>Planowana łączna kwota spłaty zobowiązań/dochody ogółem - max 15% z art. 169 sufp (po uwzględnieniu wyłączeń)</t>
  </si>
  <si>
    <t xml:space="preserve"> ([1a]-[24]+[1c])/[1]</t>
  </si>
  <si>
    <t>Relacja (Db-Wb+Dsm)/Do, o której mowa w art. 243 w danym roku</t>
  </si>
  <si>
    <t>20a</t>
  </si>
  <si>
    <t>średnia z trzech poprzednich lat [20]</t>
  </si>
  <si>
    <t>Maksymalny dopuszczalny wskaźnik spłaty z art. 243 ufp</t>
  </si>
  <si>
    <t>([7a]+[7b1]+[2c]+[15])/[1]</t>
  </si>
  <si>
    <t>Relacja planowanej łącznej kwoty spłaty zobowiązań do dochodów  (bez wyłączeń)</t>
  </si>
  <si>
    <t>21a</t>
  </si>
  <si>
    <t>[21]&lt;=[20a]</t>
  </si>
  <si>
    <t>Spełnienie wskaźnika spłaty z art. 243 ufp po uwzględnieniu art. 244 ufp (bez wyłączeń)</t>
  </si>
  <si>
    <t>([7a]+[7b1]+[2c]+[15]-[2d]-[7a1])/[1]</t>
  </si>
  <si>
    <t>Relacja planowanej łącznej kwoty spłaty zobowiązań do dochodów (po uwzględnieniu wyłączeń)</t>
  </si>
  <si>
    <t>22a</t>
  </si>
  <si>
    <t>[22]&lt;=[20a]</t>
  </si>
  <si>
    <t>Spełnienie wskaźnika spłaty z art. 243 ufp po uwzględnieniu art. 244 ufp (po uwzględnieniu wyłączeń)</t>
  </si>
  <si>
    <t>[1a]</t>
  </si>
  <si>
    <t>Dochody bieżące (1a)</t>
  </si>
  <si>
    <t>[2]+[7b]</t>
  </si>
  <si>
    <t>Wydatki bieżące razem (2 + 7b)</t>
  </si>
  <si>
    <t>[23]-[24]</t>
  </si>
  <si>
    <t>Dochody bieżące - wydatki bieżące</t>
  </si>
  <si>
    <t>[1]</t>
  </si>
  <si>
    <t>Dochody ogółem (1)</t>
  </si>
  <si>
    <t>[10]+[24]</t>
  </si>
  <si>
    <t>[26]-[27]</t>
  </si>
  <si>
    <t>Wynik budżetu</t>
  </si>
  <si>
    <t>[4]+[5]+[11]</t>
  </si>
  <si>
    <t>Przychody budżetu (4+5+11)</t>
  </si>
  <si>
    <t>[7a]+[8]</t>
  </si>
  <si>
    <t>Rozchody budżetu (7a + 8)</t>
  </si>
  <si>
    <t>Plan 2012</t>
  </si>
  <si>
    <t>Wykonanie na 30.06.2012</t>
  </si>
  <si>
    <t>Łączne nakłady finansowe</t>
  </si>
  <si>
    <t>Limit 2012</t>
  </si>
  <si>
    <t>[1a.b]+[1a.m]</t>
  </si>
  <si>
    <t>a) programy, projekty lub zadania związane z programami realizowanymi z udziałem środków, o których mowa w art. 5 ust. 1 pkt 2 i 3, (razem)</t>
  </si>
  <si>
    <t>1a.b</t>
  </si>
  <si>
    <t>wydatki bieżące</t>
  </si>
  <si>
    <t>"Uwierzyć w siebie" - cel: przeszkolenie osób kontynuujących naukę, które przebywają w rodzinach zastępczych oraz je opuszczają</t>
  </si>
  <si>
    <t>Szkoła przyszła do Ciebie - cel: przeszkolenie dorosłych mieszkańców woj.kujawsko-pomorskiego celem podniesienia ich kwalifikacji zawodowych</t>
  </si>
  <si>
    <t>"Szkoła innowacyjna i konkurencyjna - dostosowanie oferty szkolnictwa zawodowego do wymagań lokalnego rynku pracy" -cel:podniesienie poziomu dostosowania oferty edukacyjnej do potrzeb kujawsko-pomorskiego rynku pracy, poprzez wdrożenie innowacyjnej współpracy z przedsiębiorcami</t>
  </si>
  <si>
    <t>1a.m</t>
  </si>
  <si>
    <t>wydatki majątkowe</t>
  </si>
  <si>
    <t>"Poprawa bezpieczeństwa na drogach publicznych poprzez wybudowanie dróg rowerowych" - cel: poprawa bezpieczeństwa na drogach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</si>
</sst>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  <numFmt numFmtId="166" formatCode="_-* #,##0\ _z_ł_-;\-* #,##0\ _z_ł_-;_-* &quot;-&quot;??\ _z_ł_-;_-@_-"/>
    <numFmt numFmtId="167" formatCode="#,##0\ _z_ł"/>
    <numFmt numFmtId="168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10" fontId="2" fillId="33" borderId="10" xfId="55" applyNumberFormat="1" applyFont="1" applyFill="1" applyBorder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vertical="center" wrapText="1"/>
    </xf>
    <xf numFmtId="10" fontId="2" fillId="11" borderId="10" xfId="0" applyNumberFormat="1" applyFont="1" applyFill="1" applyBorder="1" applyAlignment="1">
      <alignment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3" fontId="0" fillId="7" borderId="10" xfId="0" applyNumberFormat="1" applyFill="1" applyBorder="1" applyAlignment="1">
      <alignment vertical="center" wrapText="1"/>
    </xf>
    <xf numFmtId="0" fontId="0" fillId="0" borderId="10" xfId="52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center" vertical="center" wrapText="1"/>
      <protection/>
    </xf>
    <xf numFmtId="3" fontId="0" fillId="34" borderId="10" xfId="52" applyNumberFormat="1" applyFont="1" applyFill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 wrapText="1"/>
      <protection/>
    </xf>
    <xf numFmtId="3" fontId="0" fillId="34" borderId="10" xfId="0" applyNumberFormat="1" applyFont="1" applyFill="1" applyBorder="1" applyAlignment="1">
      <alignment vertical="center" wrapText="1"/>
    </xf>
    <xf numFmtId="167" fontId="0" fillId="34" borderId="10" xfId="52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wrapText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3" fontId="40" fillId="0" borderId="10" xfId="0" applyNumberFormat="1" applyFont="1" applyBorder="1" applyAlignment="1">
      <alignment/>
    </xf>
    <xf numFmtId="3" fontId="0" fillId="34" borderId="10" xfId="0" applyNumberFormat="1" applyFill="1" applyBorder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WPF\WPF%202012\WPF%202012\24.05.2012\Przedsi&#281;wzi&#281;cia%20WPF%202012-24.05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ogólna"/>
      <sheetName val="część 1a"/>
      <sheetName val="część 1b"/>
      <sheetName val="część 1c"/>
      <sheetName val="część 2"/>
      <sheetName val="część 3"/>
    </sheetNames>
    <sheetDataSet>
      <sheetData sheetId="0">
        <row r="3">
          <cell r="E3">
            <v>8627534</v>
          </cell>
        </row>
        <row r="7">
          <cell r="E7">
            <v>17035563</v>
          </cell>
        </row>
      </sheetData>
      <sheetData sheetId="1">
        <row r="7">
          <cell r="E7">
            <v>15494563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62" sqref="A1:J62"/>
    </sheetView>
  </sheetViews>
  <sheetFormatPr defaultColWidth="8.796875" defaultRowHeight="14.25"/>
  <cols>
    <col min="3" max="3" width="20.59765625" style="0" customWidth="1"/>
    <col min="4" max="4" width="16.09765625" style="0" customWidth="1"/>
    <col min="5" max="5" width="17.59765625" style="0" customWidth="1"/>
    <col min="6" max="6" width="0.1015625" style="0" customWidth="1"/>
    <col min="7" max="10" width="9" style="0" hidden="1" customWidth="1"/>
  </cols>
  <sheetData>
    <row r="1" spans="1:10" ht="15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70.5" customHeight="1">
      <c r="A2" s="37" t="s">
        <v>4</v>
      </c>
      <c r="B2" s="37"/>
      <c r="C2" s="37"/>
      <c r="D2" s="37"/>
      <c r="E2" s="37"/>
      <c r="F2" s="32"/>
      <c r="G2" s="32"/>
      <c r="H2" s="32"/>
      <c r="I2" s="32"/>
      <c r="J2" s="32"/>
    </row>
    <row r="3" spans="1:10" ht="15.75" customHeight="1">
      <c r="A3" s="37" t="s">
        <v>1</v>
      </c>
      <c r="B3" s="37"/>
      <c r="C3" s="37"/>
      <c r="D3" s="37"/>
      <c r="E3" s="37"/>
      <c r="F3" s="33"/>
      <c r="G3" s="33"/>
      <c r="H3" s="33"/>
      <c r="I3" s="33"/>
      <c r="J3" s="33"/>
    </row>
    <row r="5" spans="1:5" ht="45" customHeight="1">
      <c r="A5" s="2" t="s">
        <v>5</v>
      </c>
      <c r="B5" s="3" t="s">
        <v>6</v>
      </c>
      <c r="C5" s="3" t="s">
        <v>0</v>
      </c>
      <c r="D5" s="18" t="s">
        <v>111</v>
      </c>
      <c r="E5" s="19" t="s">
        <v>112</v>
      </c>
    </row>
    <row r="6" spans="1:5" ht="14.25">
      <c r="A6" s="4">
        <v>1</v>
      </c>
      <c r="B6" s="5" t="s">
        <v>7</v>
      </c>
      <c r="C6" s="5" t="s">
        <v>8</v>
      </c>
      <c r="D6" s="6">
        <f>D7+D9</f>
        <v>89270813</v>
      </c>
      <c r="E6" s="6">
        <f>E7+E9</f>
        <v>36914652.84</v>
      </c>
    </row>
    <row r="7" spans="1:5" ht="14.25">
      <c r="A7" s="7" t="s">
        <v>9</v>
      </c>
      <c r="B7" s="8"/>
      <c r="C7" s="8" t="s">
        <v>10</v>
      </c>
      <c r="D7" s="9">
        <v>69943772</v>
      </c>
      <c r="E7" s="20">
        <v>35331845.17</v>
      </c>
    </row>
    <row r="8" spans="1:5" ht="14.25">
      <c r="A8" s="7" t="s">
        <v>11</v>
      </c>
      <c r="B8" s="8"/>
      <c r="C8" s="8" t="s">
        <v>12</v>
      </c>
      <c r="D8" s="10">
        <v>5886927</v>
      </c>
      <c r="E8" s="20">
        <v>1401683.77</v>
      </c>
    </row>
    <row r="9" spans="1:5" ht="28.5">
      <c r="A9" s="7" t="s">
        <v>13</v>
      </c>
      <c r="B9" s="8"/>
      <c r="C9" s="8" t="s">
        <v>14</v>
      </c>
      <c r="D9" s="10">
        <v>19327041</v>
      </c>
      <c r="E9" s="20">
        <v>1582807.67</v>
      </c>
    </row>
    <row r="10" spans="1:5" ht="14.25">
      <c r="A10" s="7" t="s">
        <v>15</v>
      </c>
      <c r="B10" s="8"/>
      <c r="C10" s="8" t="s">
        <v>16</v>
      </c>
      <c r="D10" s="10">
        <f>1450000+610000</f>
        <v>2060000</v>
      </c>
      <c r="E10" s="20">
        <v>610000</v>
      </c>
    </row>
    <row r="11" spans="1:5" ht="14.25">
      <c r="A11" s="7" t="s">
        <v>17</v>
      </c>
      <c r="B11" s="8"/>
      <c r="C11" s="8" t="s">
        <v>18</v>
      </c>
      <c r="D11" s="10">
        <v>10992773</v>
      </c>
      <c r="E11" s="20">
        <v>967898.6</v>
      </c>
    </row>
    <row r="12" spans="1:5" ht="71.25">
      <c r="A12" s="7">
        <v>2</v>
      </c>
      <c r="B12" s="8"/>
      <c r="C12" s="8" t="s">
        <v>19</v>
      </c>
      <c r="D12" s="9">
        <v>64863743</v>
      </c>
      <c r="E12" s="20">
        <f>30007081.36-362168.36</f>
        <v>29644913</v>
      </c>
    </row>
    <row r="13" spans="1:5" ht="28.5">
      <c r="A13" s="7" t="s">
        <v>20</v>
      </c>
      <c r="B13" s="8"/>
      <c r="C13" s="8" t="s">
        <v>21</v>
      </c>
      <c r="D13" s="10">
        <v>35232323</v>
      </c>
      <c r="E13" s="20">
        <v>16643125.7</v>
      </c>
    </row>
    <row r="14" spans="1:5" ht="42.75">
      <c r="A14" s="7" t="s">
        <v>22</v>
      </c>
      <c r="B14" s="8"/>
      <c r="C14" s="8" t="s">
        <v>23</v>
      </c>
      <c r="D14" s="9">
        <v>753575</v>
      </c>
      <c r="E14" s="20">
        <f>196312.28+67262.55+86691.59</f>
        <v>350266.42000000004</v>
      </c>
    </row>
    <row r="15" spans="1:5" ht="28.5">
      <c r="A15" s="7" t="s">
        <v>24</v>
      </c>
      <c r="B15" s="8"/>
      <c r="C15" s="8" t="s">
        <v>25</v>
      </c>
      <c r="D15" s="9">
        <v>887245</v>
      </c>
      <c r="E15" s="1">
        <v>0</v>
      </c>
    </row>
    <row r="16" spans="1:5" ht="71.25" hidden="1">
      <c r="A16" s="7" t="s">
        <v>26</v>
      </c>
      <c r="B16" s="8"/>
      <c r="C16" s="8" t="s">
        <v>27</v>
      </c>
      <c r="D16" s="9">
        <v>0</v>
      </c>
      <c r="E16" s="1">
        <v>0</v>
      </c>
    </row>
    <row r="17" spans="1:5" ht="28.5">
      <c r="A17" s="7" t="s">
        <v>28</v>
      </c>
      <c r="B17" s="8"/>
      <c r="C17" s="8" t="s">
        <v>29</v>
      </c>
      <c r="D17" s="10">
        <f>'[1]część ogólna'!$E$3</f>
        <v>8627534</v>
      </c>
      <c r="E17" s="1"/>
    </row>
    <row r="18" spans="1:5" ht="57">
      <c r="A18" s="7" t="s">
        <v>30</v>
      </c>
      <c r="B18" s="8"/>
      <c r="C18" s="8" t="s">
        <v>31</v>
      </c>
      <c r="D18" s="9">
        <v>6305179</v>
      </c>
      <c r="E18" s="20">
        <f>246859.15+1556130.38</f>
        <v>1802989.5299999998</v>
      </c>
    </row>
    <row r="19" spans="1:5" ht="14.25">
      <c r="A19" s="4">
        <v>3</v>
      </c>
      <c r="B19" s="5" t="s">
        <v>32</v>
      </c>
      <c r="C19" s="5" t="s">
        <v>33</v>
      </c>
      <c r="D19" s="6">
        <f>D6-D12</f>
        <v>24407070</v>
      </c>
      <c r="E19" s="6">
        <f>E6-E12</f>
        <v>7269739.840000004</v>
      </c>
    </row>
    <row r="20" spans="1:5" ht="99.75">
      <c r="A20" s="7">
        <v>4</v>
      </c>
      <c r="B20" s="8"/>
      <c r="C20" s="8" t="s">
        <v>34</v>
      </c>
      <c r="D20" s="9">
        <f>815000+444132</f>
        <v>1259132</v>
      </c>
      <c r="E20" s="34">
        <v>407500</v>
      </c>
    </row>
    <row r="21" spans="1:5" ht="28.5">
      <c r="A21" s="7" t="s">
        <v>35</v>
      </c>
      <c r="B21" s="8"/>
      <c r="C21" s="8" t="s">
        <v>36</v>
      </c>
      <c r="D21" s="9">
        <v>444132</v>
      </c>
      <c r="E21" s="1"/>
    </row>
    <row r="22" spans="1:5" ht="42.75">
      <c r="A22" s="7">
        <v>5</v>
      </c>
      <c r="B22" s="8"/>
      <c r="C22" s="8" t="s">
        <v>37</v>
      </c>
      <c r="D22" s="9">
        <v>0</v>
      </c>
      <c r="E22" s="1">
        <v>0</v>
      </c>
    </row>
    <row r="23" spans="1:5" ht="28.5">
      <c r="A23" s="7" t="s">
        <v>38</v>
      </c>
      <c r="B23" s="8"/>
      <c r="C23" s="8" t="s">
        <v>36</v>
      </c>
      <c r="D23" s="9">
        <v>0</v>
      </c>
      <c r="E23" s="1">
        <v>0</v>
      </c>
    </row>
    <row r="24" spans="1:5" ht="28.5">
      <c r="A24" s="4">
        <v>6</v>
      </c>
      <c r="B24" s="5" t="s">
        <v>39</v>
      </c>
      <c r="C24" s="5" t="s">
        <v>40</v>
      </c>
      <c r="D24" s="6">
        <f>D19+D20+D22</f>
        <v>25666202</v>
      </c>
      <c r="E24" s="6">
        <f>E19+E20+E22</f>
        <v>7677239.840000004</v>
      </c>
    </row>
    <row r="25" spans="1:5" ht="28.5">
      <c r="A25" s="4">
        <v>7</v>
      </c>
      <c r="B25" s="5" t="s">
        <v>41</v>
      </c>
      <c r="C25" s="5" t="s">
        <v>42</v>
      </c>
      <c r="D25" s="6">
        <f>D26+D28</f>
        <v>1526865</v>
      </c>
      <c r="E25" s="6">
        <f>E26+E28</f>
        <v>769668.36</v>
      </c>
    </row>
    <row r="26" spans="1:5" ht="57">
      <c r="A26" s="7" t="s">
        <v>43</v>
      </c>
      <c r="B26" s="8"/>
      <c r="C26" s="8" t="s">
        <v>44</v>
      </c>
      <c r="D26" s="9">
        <v>815000</v>
      </c>
      <c r="E26" s="20">
        <f>D26/2</f>
        <v>407500</v>
      </c>
    </row>
    <row r="27" spans="1:5" ht="71.25">
      <c r="A27" s="7" t="s">
        <v>45</v>
      </c>
      <c r="B27" s="8"/>
      <c r="C27" s="8" t="s">
        <v>46</v>
      </c>
      <c r="D27" s="9">
        <v>0</v>
      </c>
      <c r="E27" s="1"/>
    </row>
    <row r="28" spans="1:5" ht="28.5">
      <c r="A28" s="7" t="s">
        <v>47</v>
      </c>
      <c r="B28" s="8"/>
      <c r="C28" s="8" t="s">
        <v>48</v>
      </c>
      <c r="D28" s="9">
        <v>711865</v>
      </c>
      <c r="E28" s="20">
        <v>362168.36</v>
      </c>
    </row>
    <row r="29" spans="1:5" ht="28.5">
      <c r="A29" s="7" t="s">
        <v>49</v>
      </c>
      <c r="B29" s="8"/>
      <c r="C29" s="8" t="s">
        <v>50</v>
      </c>
      <c r="D29" s="9">
        <v>711865</v>
      </c>
      <c r="E29" s="20">
        <f>E28</f>
        <v>362168.36</v>
      </c>
    </row>
    <row r="30" spans="1:5" ht="42.75">
      <c r="A30" s="7">
        <v>8</v>
      </c>
      <c r="B30" s="8"/>
      <c r="C30" s="8" t="s">
        <v>51</v>
      </c>
      <c r="D30" s="11"/>
      <c r="E30" s="1"/>
    </row>
    <row r="31" spans="1:5" ht="28.5">
      <c r="A31" s="4">
        <v>9</v>
      </c>
      <c r="B31" s="5" t="s">
        <v>52</v>
      </c>
      <c r="C31" s="5" t="s">
        <v>53</v>
      </c>
      <c r="D31" s="6">
        <f>D24-D25-D30</f>
        <v>24139337</v>
      </c>
      <c r="E31" s="6">
        <f>E24-E25-E30</f>
        <v>6907571.480000003</v>
      </c>
    </row>
    <row r="32" spans="1:5" ht="28.5">
      <c r="A32" s="7">
        <v>10</v>
      </c>
      <c r="B32" s="8"/>
      <c r="C32" s="8" t="s">
        <v>54</v>
      </c>
      <c r="D32" s="9">
        <v>24139337</v>
      </c>
      <c r="E32" s="20">
        <v>3478859.45</v>
      </c>
    </row>
    <row r="33" spans="1:5" ht="42.75" hidden="1">
      <c r="A33" s="7" t="s">
        <v>55</v>
      </c>
      <c r="B33" s="8"/>
      <c r="C33" s="8" t="s">
        <v>56</v>
      </c>
      <c r="D33" s="10">
        <f>'[1]część ogólna'!$E$7</f>
        <v>17035563</v>
      </c>
      <c r="E33" s="1"/>
    </row>
    <row r="34" spans="1:5" ht="57">
      <c r="A34" s="7" t="s">
        <v>57</v>
      </c>
      <c r="B34" s="8"/>
      <c r="C34" s="8" t="s">
        <v>31</v>
      </c>
      <c r="D34" s="10">
        <f>'[1]część 1a'!$E$7</f>
        <v>15494563</v>
      </c>
      <c r="E34" s="20">
        <f>1286679.92+1657441.04</f>
        <v>2944120.96</v>
      </c>
    </row>
    <row r="35" spans="1:5" ht="42.75">
      <c r="A35" s="7">
        <v>11</v>
      </c>
      <c r="B35" s="8"/>
      <c r="C35" s="8" t="s">
        <v>58</v>
      </c>
      <c r="D35" s="9"/>
      <c r="E35" s="1"/>
    </row>
    <row r="36" spans="1:5" ht="28.5">
      <c r="A36" s="7" t="s">
        <v>59</v>
      </c>
      <c r="B36" s="8"/>
      <c r="C36" s="8" t="s">
        <v>36</v>
      </c>
      <c r="D36" s="9">
        <f>D35</f>
        <v>0</v>
      </c>
      <c r="E36" s="1"/>
    </row>
    <row r="37" spans="1:5" ht="28.5">
      <c r="A37" s="4">
        <v>12</v>
      </c>
      <c r="B37" s="5" t="s">
        <v>60</v>
      </c>
      <c r="C37" s="5" t="s">
        <v>61</v>
      </c>
      <c r="D37" s="12">
        <f>D31-D32+D35</f>
        <v>0</v>
      </c>
      <c r="E37" s="12">
        <f>E31-E32+E35</f>
        <v>3428712.030000003</v>
      </c>
    </row>
    <row r="38" spans="1:5" ht="14.25">
      <c r="A38" s="7">
        <v>13</v>
      </c>
      <c r="B38" s="8"/>
      <c r="C38" s="8" t="s">
        <v>62</v>
      </c>
      <c r="D38" s="10">
        <v>11347770</v>
      </c>
      <c r="E38" s="35">
        <v>11755270</v>
      </c>
    </row>
    <row r="39" spans="1:5" ht="99.75" hidden="1">
      <c r="A39" s="7" t="s">
        <v>63</v>
      </c>
      <c r="B39" s="8"/>
      <c r="C39" s="8" t="s">
        <v>64</v>
      </c>
      <c r="D39" s="9"/>
      <c r="E39" s="1"/>
    </row>
    <row r="40" spans="1:5" ht="28.5" hidden="1">
      <c r="A40" s="7">
        <v>14</v>
      </c>
      <c r="B40" s="8"/>
      <c r="C40" s="8" t="s">
        <v>65</v>
      </c>
      <c r="D40" s="9"/>
      <c r="E40" s="1"/>
    </row>
    <row r="41" spans="1:5" ht="114" hidden="1">
      <c r="A41" s="7">
        <v>15</v>
      </c>
      <c r="B41" s="8"/>
      <c r="C41" s="8" t="s">
        <v>66</v>
      </c>
      <c r="D41" s="9">
        <v>0</v>
      </c>
      <c r="E41" s="1"/>
    </row>
    <row r="42" spans="1:5" ht="71.25" hidden="1">
      <c r="A42" s="7">
        <v>16</v>
      </c>
      <c r="B42" s="8"/>
      <c r="C42" s="8" t="s">
        <v>67</v>
      </c>
      <c r="D42" s="9">
        <v>0</v>
      </c>
      <c r="E42" s="1"/>
    </row>
    <row r="43" spans="1:5" ht="28.5" hidden="1">
      <c r="A43" s="7">
        <v>17</v>
      </c>
      <c r="B43" s="8"/>
      <c r="C43" s="8" t="s">
        <v>68</v>
      </c>
      <c r="D43" s="9">
        <v>0</v>
      </c>
      <c r="E43" s="1"/>
    </row>
    <row r="44" spans="1:5" ht="14.25" hidden="1">
      <c r="A44" s="7" t="s">
        <v>69</v>
      </c>
      <c r="B44" s="8"/>
      <c r="C44" s="8" t="s">
        <v>70</v>
      </c>
      <c r="D44" s="9">
        <v>0</v>
      </c>
      <c r="E44" s="1"/>
    </row>
    <row r="45" spans="1:5" ht="57">
      <c r="A45" s="4">
        <v>18</v>
      </c>
      <c r="B45" s="5" t="s">
        <v>71</v>
      </c>
      <c r="C45" s="5" t="s">
        <v>72</v>
      </c>
      <c r="D45" s="13">
        <v>0.1271</v>
      </c>
      <c r="E45" s="21">
        <f>E38/E6</f>
        <v>0.3184445496738416</v>
      </c>
    </row>
    <row r="46" spans="1:5" ht="71.25">
      <c r="A46" s="4" t="s">
        <v>73</v>
      </c>
      <c r="B46" s="5" t="s">
        <v>74</v>
      </c>
      <c r="C46" s="5" t="s">
        <v>75</v>
      </c>
      <c r="D46" s="13">
        <v>0.1271</v>
      </c>
      <c r="E46" s="21">
        <f>(E38-E40)/E6</f>
        <v>0.3184445496738416</v>
      </c>
    </row>
    <row r="47" spans="1:5" ht="85.5">
      <c r="A47" s="4">
        <v>19</v>
      </c>
      <c r="B47" s="5" t="s">
        <v>76</v>
      </c>
      <c r="C47" s="5" t="s">
        <v>77</v>
      </c>
      <c r="D47" s="13">
        <f>(D26+D29+D15)/D6*100%</f>
        <v>0.027042545249363864</v>
      </c>
      <c r="E47" s="21">
        <f>(E26+E28+E15)/E6</f>
        <v>0.02084994171111376</v>
      </c>
    </row>
    <row r="48" spans="1:5" ht="99.75">
      <c r="A48" s="4" t="s">
        <v>78</v>
      </c>
      <c r="B48" s="5" t="s">
        <v>79</v>
      </c>
      <c r="C48" s="5" t="s">
        <v>80</v>
      </c>
      <c r="D48" s="13">
        <f>(D26+D29+D15-D16-D27)/D6*100%</f>
        <v>0.027042545249363864</v>
      </c>
      <c r="E48" s="13">
        <f>(E26+E29+E15-E16-E27)/E6*100%</f>
        <v>0.02084994171111376</v>
      </c>
    </row>
    <row r="49" spans="1:5" ht="57">
      <c r="A49" s="4">
        <v>20</v>
      </c>
      <c r="B49" s="5" t="s">
        <v>81</v>
      </c>
      <c r="C49" s="5" t="s">
        <v>82</v>
      </c>
      <c r="D49" s="13">
        <f>(D7-D56+D10)/D6</f>
        <v>0.07200745444090444</v>
      </c>
      <c r="E49" s="13">
        <f>(E7-E56+E10)/E6</f>
        <v>0.16076986652761385</v>
      </c>
    </row>
    <row r="50" spans="1:5" ht="57">
      <c r="A50" s="14" t="s">
        <v>83</v>
      </c>
      <c r="B50" s="15" t="s">
        <v>84</v>
      </c>
      <c r="C50" s="15" t="s">
        <v>85</v>
      </c>
      <c r="D50" s="16">
        <v>0.056</v>
      </c>
      <c r="E50" s="16">
        <v>0.056</v>
      </c>
    </row>
    <row r="51" spans="1:5" ht="71.25">
      <c r="A51" s="4">
        <v>21</v>
      </c>
      <c r="B51" s="5" t="s">
        <v>86</v>
      </c>
      <c r="C51" s="5" t="s">
        <v>87</v>
      </c>
      <c r="D51" s="13">
        <f>(D26+D29+D15+D41)/D6</f>
        <v>0.027042545249363864</v>
      </c>
      <c r="E51" s="13">
        <f>(E26+E29+E15+E41)/E6</f>
        <v>0.02084994171111376</v>
      </c>
    </row>
    <row r="52" spans="1:5" ht="57">
      <c r="A52" s="14" t="s">
        <v>88</v>
      </c>
      <c r="B52" s="15" t="s">
        <v>89</v>
      </c>
      <c r="C52" s="15" t="s">
        <v>90</v>
      </c>
      <c r="D52" s="17" t="str">
        <f>IF(D51&lt;=D50,"TAK","NIE")</f>
        <v>TAK</v>
      </c>
      <c r="E52" s="17" t="str">
        <f>IF(E51&lt;=E50,"TAK","NIE")</f>
        <v>TAK</v>
      </c>
    </row>
    <row r="53" spans="1:5" ht="85.5">
      <c r="A53" s="4">
        <v>22</v>
      </c>
      <c r="B53" s="5" t="s">
        <v>91</v>
      </c>
      <c r="C53" s="5" t="s">
        <v>92</v>
      </c>
      <c r="D53" s="13">
        <f>(D26+D29+D15+D41-D16-D27)/D6*100%</f>
        <v>0.027042545249363864</v>
      </c>
      <c r="E53" s="13">
        <f>(E26+E29+E15+E41-E16-E27)/E6*100%</f>
        <v>0.02084994171111376</v>
      </c>
    </row>
    <row r="54" spans="1:5" ht="71.25">
      <c r="A54" s="14" t="s">
        <v>93</v>
      </c>
      <c r="B54" s="15" t="s">
        <v>94</v>
      </c>
      <c r="C54" s="15" t="s">
        <v>95</v>
      </c>
      <c r="D54" s="17" t="str">
        <f>IF(D53&lt;=D50,"TAK","NIE")</f>
        <v>TAK</v>
      </c>
      <c r="E54" s="17" t="str">
        <f>IF(E53&lt;=E50,"TAK","NIE")</f>
        <v>TAK</v>
      </c>
    </row>
    <row r="55" spans="1:5" ht="14.25">
      <c r="A55" s="4">
        <v>23</v>
      </c>
      <c r="B55" s="5" t="s">
        <v>96</v>
      </c>
      <c r="C55" s="5" t="s">
        <v>97</v>
      </c>
      <c r="D55" s="6">
        <f>D7</f>
        <v>69943772</v>
      </c>
      <c r="E55" s="6">
        <f>E7</f>
        <v>35331845.17</v>
      </c>
    </row>
    <row r="56" spans="1:5" ht="28.5">
      <c r="A56" s="4">
        <v>24</v>
      </c>
      <c r="B56" s="5" t="s">
        <v>98</v>
      </c>
      <c r="C56" s="5" t="s">
        <v>99</v>
      </c>
      <c r="D56" s="6">
        <f>D12+D28</f>
        <v>65575608</v>
      </c>
      <c r="E56" s="6">
        <f>E12+E28</f>
        <v>30007081.36</v>
      </c>
    </row>
    <row r="57" spans="1:5" ht="28.5">
      <c r="A57" s="4">
        <v>25</v>
      </c>
      <c r="B57" s="5" t="s">
        <v>100</v>
      </c>
      <c r="C57" s="5" t="s">
        <v>101</v>
      </c>
      <c r="D57" s="6">
        <f>D55-D56</f>
        <v>4368164</v>
      </c>
      <c r="E57" s="6">
        <f>E55-E56</f>
        <v>5324763.810000002</v>
      </c>
    </row>
    <row r="58" spans="1:5" ht="14.25">
      <c r="A58" s="4">
        <v>26</v>
      </c>
      <c r="B58" s="5" t="s">
        <v>102</v>
      </c>
      <c r="C58" s="5" t="s">
        <v>103</v>
      </c>
      <c r="D58" s="6">
        <f>D6</f>
        <v>89270813</v>
      </c>
      <c r="E58" s="6">
        <f>E6</f>
        <v>36914652.84</v>
      </c>
    </row>
    <row r="59" spans="1:5" ht="14.25">
      <c r="A59" s="4">
        <v>27</v>
      </c>
      <c r="B59" s="5" t="s">
        <v>104</v>
      </c>
      <c r="C59" s="5" t="s">
        <v>2</v>
      </c>
      <c r="D59" s="6">
        <f>D32+D56</f>
        <v>89714945</v>
      </c>
      <c r="E59" s="6">
        <f>E32+E56</f>
        <v>33485940.81</v>
      </c>
    </row>
    <row r="60" spans="1:5" ht="14.25">
      <c r="A60" s="4">
        <v>28</v>
      </c>
      <c r="B60" s="5" t="s">
        <v>105</v>
      </c>
      <c r="C60" s="5" t="s">
        <v>106</v>
      </c>
      <c r="D60" s="6">
        <f>D58-D59</f>
        <v>-444132</v>
      </c>
      <c r="E60" s="6">
        <f>E58-E59</f>
        <v>3428712.030000005</v>
      </c>
    </row>
    <row r="61" spans="1:5" ht="28.5">
      <c r="A61" s="4">
        <v>29</v>
      </c>
      <c r="B61" s="5" t="s">
        <v>107</v>
      </c>
      <c r="C61" s="5" t="s">
        <v>108</v>
      </c>
      <c r="D61" s="6">
        <f>D20+D22+D35</f>
        <v>1259132</v>
      </c>
      <c r="E61" s="6">
        <f>E20+E22+E35</f>
        <v>407500</v>
      </c>
    </row>
    <row r="62" spans="1:5" ht="28.5">
      <c r="A62" s="4">
        <v>30</v>
      </c>
      <c r="B62" s="5" t="s">
        <v>109</v>
      </c>
      <c r="C62" s="5" t="s">
        <v>110</v>
      </c>
      <c r="D62" s="6">
        <f>D26+D30</f>
        <v>815000</v>
      </c>
      <c r="E62" s="6">
        <f>E26+E30</f>
        <v>407500</v>
      </c>
    </row>
  </sheetData>
  <sheetProtection/>
  <mergeCells count="3">
    <mergeCell ref="A1:J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rstPageNumber="117" useFirstPageNumber="1" horizontalDpi="600" verticalDpi="6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" sqref="C2"/>
    </sheetView>
  </sheetViews>
  <sheetFormatPr defaultColWidth="8.796875" defaultRowHeight="14.25"/>
  <cols>
    <col min="3" max="3" width="20.5" style="0" customWidth="1"/>
    <col min="4" max="4" width="16.19921875" style="0" customWidth="1"/>
    <col min="5" max="5" width="13.8984375" style="0" customWidth="1"/>
    <col min="6" max="6" width="13.19921875" style="0" customWidth="1"/>
  </cols>
  <sheetData>
    <row r="1" spans="1:6" ht="28.5">
      <c r="A1" s="5" t="s">
        <v>5</v>
      </c>
      <c r="B1" s="5" t="s">
        <v>6</v>
      </c>
      <c r="C1" s="5" t="s">
        <v>0</v>
      </c>
      <c r="D1" s="5" t="s">
        <v>113</v>
      </c>
      <c r="E1" s="5" t="s">
        <v>114</v>
      </c>
      <c r="F1" s="31" t="s">
        <v>112</v>
      </c>
    </row>
    <row r="2" spans="1:6" ht="99.75">
      <c r="A2" s="5" t="s">
        <v>9</v>
      </c>
      <c r="B2" s="5" t="s">
        <v>115</v>
      </c>
      <c r="C2" s="5" t="s">
        <v>116</v>
      </c>
      <c r="D2" s="22">
        <f>D3+D7</f>
        <v>51936893</v>
      </c>
      <c r="E2" s="22">
        <f>E3+E7</f>
        <v>21289587</v>
      </c>
      <c r="F2" s="22">
        <f>F3+F7</f>
        <v>1840946.9300000002</v>
      </c>
    </row>
    <row r="3" spans="1:6" ht="14.25">
      <c r="A3" s="23" t="s">
        <v>117</v>
      </c>
      <c r="B3" s="23"/>
      <c r="C3" s="23" t="s">
        <v>118</v>
      </c>
      <c r="D3" s="24">
        <f>SUM(D4:D6)</f>
        <v>13423214</v>
      </c>
      <c r="E3" s="24">
        <f>SUM(E4:E6)</f>
        <v>5795024</v>
      </c>
      <c r="F3" s="24">
        <f>SUM(F4:F6)</f>
        <v>1535020.9300000002</v>
      </c>
    </row>
    <row r="4" spans="1:6" ht="85.5">
      <c r="A4" s="8"/>
      <c r="B4" s="8"/>
      <c r="C4" s="25" t="s">
        <v>119</v>
      </c>
      <c r="D4" s="26">
        <v>1117617</v>
      </c>
      <c r="E4" s="27">
        <v>242110</v>
      </c>
      <c r="F4" s="20">
        <v>18212.53</v>
      </c>
    </row>
    <row r="5" spans="1:6" ht="142.5">
      <c r="A5" s="8"/>
      <c r="B5" s="8"/>
      <c r="C5" s="25" t="s">
        <v>120</v>
      </c>
      <c r="D5" s="28">
        <v>8733571</v>
      </c>
      <c r="E5" s="27">
        <v>2929270</v>
      </c>
      <c r="F5" s="20">
        <v>883993.42</v>
      </c>
    </row>
    <row r="6" spans="1:6" ht="228">
      <c r="A6" s="8"/>
      <c r="B6" s="8"/>
      <c r="C6" s="25" t="s">
        <v>121</v>
      </c>
      <c r="D6" s="28">
        <f>3571074+952</f>
        <v>3572026</v>
      </c>
      <c r="E6" s="27">
        <v>2623644</v>
      </c>
      <c r="F6" s="20">
        <v>632814.98</v>
      </c>
    </row>
    <row r="7" spans="1:6" ht="14.25">
      <c r="A7" s="23" t="s">
        <v>122</v>
      </c>
      <c r="B7" s="23"/>
      <c r="C7" s="23" t="s">
        <v>123</v>
      </c>
      <c r="D7" s="24">
        <f>SUM(D8)</f>
        <v>38513679</v>
      </c>
      <c r="E7" s="29">
        <f>SUM(E8)</f>
        <v>15494563</v>
      </c>
      <c r="F7" s="29">
        <f>SUM(F8)</f>
        <v>305926</v>
      </c>
    </row>
    <row r="8" spans="1:6" ht="114">
      <c r="A8" s="8"/>
      <c r="B8" s="8"/>
      <c r="C8" s="25" t="s">
        <v>124</v>
      </c>
      <c r="D8" s="28">
        <v>38513679</v>
      </c>
      <c r="E8" s="30">
        <v>15494563</v>
      </c>
      <c r="F8" s="20">
        <v>305926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20" useFirstPageNumber="1" horizontalDpi="600" verticalDpi="600" orientation="portrait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Lipińska</cp:lastModifiedBy>
  <cp:lastPrinted>2012-08-10T10:35:25Z</cp:lastPrinted>
  <dcterms:created xsi:type="dcterms:W3CDTF">2010-07-28T16:34:46Z</dcterms:created>
  <dcterms:modified xsi:type="dcterms:W3CDTF">2012-08-10T10:38:28Z</dcterms:modified>
  <cp:category/>
  <cp:version/>
  <cp:contentType/>
  <cp:contentStatus/>
</cp:coreProperties>
</file>