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zał.1 dochody" sheetId="1" r:id="rId1"/>
    <sheet name="zał.2 wydatki" sheetId="2" r:id="rId2"/>
    <sheet name="zał.3" sheetId="3" r:id="rId3"/>
  </sheets>
  <externalReferences>
    <externalReference r:id="rId4"/>
  </externalReferences>
  <definedNames>
    <definedName name="_xlnm._FilterDatabase" localSheetId="0" hidden="1">'zał.1 dochody'!$A$12:$V$325</definedName>
    <definedName name="_xlnm.Print_Area" localSheetId="2">zał.3!$D$1:$T$71</definedName>
    <definedName name="_xlnm.Print_Titles" localSheetId="2">zał.3!$14:$14</definedName>
  </definedNames>
  <calcPr calcId="125725"/>
</workbook>
</file>

<file path=xl/calcChain.xml><?xml version="1.0" encoding="utf-8"?>
<calcChain xmlns="http://schemas.openxmlformats.org/spreadsheetml/2006/main">
  <c r="Q138" i="2"/>
  <c r="P138"/>
  <c r="V1541" l="1"/>
  <c r="V1542"/>
  <c r="Q1721" l="1"/>
  <c r="V15"/>
  <c r="V16"/>
  <c r="V19"/>
  <c r="V21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3"/>
  <c r="V84"/>
  <c r="V85"/>
  <c r="V106"/>
  <c r="V107"/>
  <c r="V108"/>
  <c r="V109"/>
  <c r="V110"/>
  <c r="V111"/>
  <c r="V112"/>
  <c r="V113"/>
  <c r="V114"/>
  <c r="V115"/>
  <c r="V116"/>
  <c r="V117"/>
  <c r="V118"/>
  <c r="V120"/>
  <c r="V121"/>
  <c r="V122"/>
  <c r="V123"/>
  <c r="V124"/>
  <c r="V125"/>
  <c r="V126"/>
  <c r="V127"/>
  <c r="V128"/>
  <c r="V129"/>
  <c r="V130"/>
  <c r="V131"/>
  <c r="V132"/>
  <c r="V139"/>
  <c r="V141"/>
  <c r="V142"/>
  <c r="V144"/>
  <c r="V145"/>
  <c r="V146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6"/>
  <c r="V179"/>
  <c r="V180"/>
  <c r="V181"/>
  <c r="V183"/>
  <c r="V185"/>
  <c r="V188"/>
  <c r="V190"/>
  <c r="V201"/>
  <c r="V202"/>
  <c r="V203"/>
  <c r="V204"/>
  <c r="V205"/>
  <c r="V206"/>
  <c r="V207"/>
  <c r="V208"/>
  <c r="V209"/>
  <c r="V210"/>
  <c r="V211"/>
  <c r="V212"/>
  <c r="V213"/>
  <c r="V214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4"/>
  <c r="V275"/>
  <c r="V276"/>
  <c r="V277"/>
  <c r="V278"/>
  <c r="V279"/>
  <c r="V280"/>
  <c r="V281"/>
  <c r="V282"/>
  <c r="V283"/>
  <c r="V284"/>
  <c r="V285"/>
  <c r="V286"/>
  <c r="V287"/>
  <c r="V289"/>
  <c r="V290"/>
  <c r="V292"/>
  <c r="V295"/>
  <c r="V296"/>
  <c r="V297"/>
  <c r="V298"/>
  <c r="V301"/>
  <c r="V302"/>
  <c r="V304"/>
  <c r="V306"/>
  <c r="V308"/>
  <c r="V309"/>
  <c r="V310"/>
  <c r="V313"/>
  <c r="V314"/>
  <c r="V316"/>
  <c r="V320"/>
  <c r="V321"/>
  <c r="V322"/>
  <c r="V324"/>
  <c r="V327"/>
  <c r="V335"/>
  <c r="V337"/>
  <c r="V338"/>
  <c r="V339"/>
  <c r="V340"/>
  <c r="V341"/>
  <c r="V342"/>
  <c r="V343"/>
  <c r="V345"/>
  <c r="V346"/>
  <c r="V348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13"/>
  <c r="V414"/>
  <c r="V415"/>
  <c r="V416"/>
  <c r="V417"/>
  <c r="V418"/>
  <c r="V419"/>
  <c r="V421"/>
  <c r="V422"/>
  <c r="V423"/>
  <c r="V424"/>
  <c r="V425"/>
  <c r="V426"/>
  <c r="V427"/>
  <c r="V428"/>
  <c r="V430"/>
  <c r="V431"/>
  <c r="V466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7"/>
  <c r="V528"/>
  <c r="V529"/>
  <c r="V530"/>
  <c r="V531"/>
  <c r="V532"/>
  <c r="V533"/>
  <c r="V563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1"/>
  <c r="V592"/>
  <c r="V593"/>
  <c r="V596"/>
  <c r="V597"/>
  <c r="V598"/>
  <c r="V599"/>
  <c r="V600"/>
  <c r="V601"/>
  <c r="V609"/>
  <c r="V610"/>
  <c r="V611"/>
  <c r="V612"/>
  <c r="V614"/>
  <c r="V615"/>
  <c r="V617"/>
  <c r="V618"/>
  <c r="V620"/>
  <c r="V621"/>
  <c r="V623"/>
  <c r="V624"/>
  <c r="V625"/>
  <c r="V627"/>
  <c r="V628"/>
  <c r="V630"/>
  <c r="V631"/>
  <c r="V633"/>
  <c r="V634"/>
  <c r="V636"/>
  <c r="V652"/>
  <c r="V653"/>
  <c r="V654"/>
  <c r="V655"/>
  <c r="V656"/>
  <c r="V657"/>
  <c r="V658"/>
  <c r="V659"/>
  <c r="V660"/>
  <c r="V662"/>
  <c r="V663"/>
  <c r="V664"/>
  <c r="V665"/>
  <c r="V666"/>
  <c r="V667"/>
  <c r="V668"/>
  <c r="V669"/>
  <c r="V670"/>
  <c r="V671"/>
  <c r="V672"/>
  <c r="V673"/>
  <c r="V700"/>
  <c r="V701"/>
  <c r="V702"/>
  <c r="V704"/>
  <c r="V705"/>
  <c r="V706"/>
  <c r="V707"/>
  <c r="V708"/>
  <c r="V709"/>
  <c r="V710"/>
  <c r="V711"/>
  <c r="V713"/>
  <c r="V715"/>
  <c r="V717"/>
  <c r="V719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4"/>
  <c r="V745"/>
  <c r="V746"/>
  <c r="V748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4"/>
  <c r="V776"/>
  <c r="V779"/>
  <c r="V785"/>
  <c r="V787"/>
  <c r="V788"/>
  <c r="V789"/>
  <c r="V791"/>
  <c r="V792"/>
  <c r="V793"/>
  <c r="V797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7"/>
  <c r="V858"/>
  <c r="V860"/>
  <c r="V861"/>
  <c r="V862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3"/>
  <c r="V1004"/>
  <c r="V1005"/>
  <c r="V1006"/>
  <c r="V1007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1"/>
  <c r="V1082"/>
  <c r="V1092"/>
  <c r="V1093"/>
  <c r="V1094"/>
  <c r="V1095"/>
  <c r="V1096"/>
  <c r="V1097"/>
  <c r="V1099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7"/>
  <c r="V1128"/>
  <c r="V1129"/>
  <c r="V1130"/>
  <c r="V1131"/>
  <c r="V1132"/>
  <c r="V1133"/>
  <c r="V1134"/>
  <c r="V1135"/>
  <c r="V1136"/>
  <c r="V1137"/>
  <c r="V1138"/>
  <c r="V1141"/>
  <c r="V1142"/>
  <c r="V1145"/>
  <c r="V1146"/>
  <c r="V1147"/>
  <c r="V1148"/>
  <c r="V1151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9"/>
  <c r="V1257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9"/>
  <c r="V1460"/>
  <c r="V1461"/>
  <c r="V1462"/>
  <c r="V1463"/>
  <c r="V1464"/>
  <c r="V1465"/>
  <c r="V1466"/>
  <c r="V1467"/>
  <c r="V1468"/>
  <c r="V1469"/>
  <c r="V1470"/>
  <c r="V1471"/>
  <c r="V1472"/>
  <c r="V1474"/>
  <c r="V1475"/>
  <c r="V1476"/>
  <c r="V1477"/>
  <c r="V1478"/>
  <c r="V1479"/>
  <c r="V1480"/>
  <c r="V1481"/>
  <c r="V1482"/>
  <c r="V1483"/>
  <c r="V1484"/>
  <c r="V1485"/>
  <c r="V1486"/>
  <c r="V1487"/>
  <c r="V1489"/>
  <c r="V1490"/>
  <c r="V1491"/>
  <c r="V1492"/>
  <c r="V1493"/>
  <c r="V1494"/>
  <c r="V1495"/>
  <c r="V1496"/>
  <c r="V1497"/>
  <c r="V1498"/>
  <c r="V1499"/>
  <c r="V1500"/>
  <c r="V1501"/>
  <c r="V1502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4"/>
  <c r="V1545"/>
  <c r="V1549"/>
  <c r="V1550"/>
  <c r="V1551"/>
  <c r="V1552"/>
  <c r="V1553"/>
  <c r="V1554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3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3"/>
  <c r="V1624"/>
  <c r="V1625"/>
  <c r="V1626"/>
  <c r="V1627"/>
  <c r="V1631"/>
  <c r="V1633"/>
  <c r="V1635"/>
  <c r="V1637"/>
  <c r="V1639"/>
  <c r="V1640"/>
  <c r="V1645"/>
  <c r="V1646"/>
  <c r="V1648"/>
  <c r="V1649"/>
  <c r="V1651"/>
  <c r="V1652"/>
  <c r="V1654"/>
  <c r="V1655"/>
  <c r="V1660"/>
  <c r="V1662"/>
  <c r="V1664"/>
  <c r="V1666"/>
  <c r="V1668"/>
  <c r="V1670"/>
  <c r="V1672"/>
  <c r="V1691"/>
  <c r="V1692"/>
  <c r="V1693"/>
  <c r="V1694"/>
  <c r="V1695"/>
  <c r="V1696"/>
  <c r="V1697"/>
  <c r="V1698"/>
  <c r="V1699"/>
  <c r="V1700"/>
  <c r="V1701"/>
  <c r="V1702"/>
  <c r="V1703"/>
  <c r="V1704"/>
  <c r="V1705"/>
  <c r="V1707"/>
  <c r="V1708"/>
  <c r="V1709"/>
  <c r="V1712"/>
  <c r="V1714"/>
  <c r="V1715"/>
  <c r="V1717"/>
  <c r="V1724"/>
  <c r="V1725"/>
  <c r="V1726"/>
  <c r="V1727"/>
  <c r="V1728"/>
  <c r="V1730"/>
  <c r="V1732"/>
  <c r="V1734"/>
  <c r="V1735"/>
  <c r="V1736"/>
  <c r="V1739"/>
  <c r="V1740"/>
  <c r="V1741"/>
  <c r="V1742"/>
  <c r="V1743"/>
  <c r="V1744"/>
  <c r="V1745"/>
  <c r="V1755"/>
  <c r="V1757"/>
  <c r="V1758"/>
  <c r="V1759"/>
  <c r="V1760"/>
  <c r="V1761"/>
  <c r="V1762"/>
  <c r="V1763"/>
  <c r="V1764"/>
  <c r="V1765"/>
  <c r="V1767"/>
  <c r="V1768"/>
  <c r="V1770"/>
  <c r="V1772"/>
  <c r="V1774"/>
  <c r="V1777"/>
  <c r="V1783"/>
  <c r="V1784"/>
  <c r="V1785"/>
  <c r="V1786"/>
  <c r="R239" i="1"/>
  <c r="R238"/>
  <c r="W15" l="1"/>
  <c r="W17"/>
  <c r="W20"/>
  <c r="W23"/>
  <c r="W28"/>
  <c r="W29"/>
  <c r="W30"/>
  <c r="W31"/>
  <c r="W32"/>
  <c r="W33"/>
  <c r="W34"/>
  <c r="W35"/>
  <c r="W38"/>
  <c r="W39"/>
  <c r="W40"/>
  <c r="W42"/>
  <c r="W44"/>
  <c r="W45"/>
  <c r="W46"/>
  <c r="W49"/>
  <c r="W51"/>
  <c r="W53"/>
  <c r="W57"/>
  <c r="W58"/>
  <c r="W60"/>
  <c r="W61"/>
  <c r="W62"/>
  <c r="W63"/>
  <c r="W66"/>
  <c r="W68"/>
  <c r="W69"/>
  <c r="W71"/>
  <c r="W72"/>
  <c r="W73"/>
  <c r="W74"/>
  <c r="W75"/>
  <c r="W78"/>
  <c r="W79"/>
  <c r="W82"/>
  <c r="W85"/>
  <c r="W86"/>
  <c r="W89"/>
  <c r="W90"/>
  <c r="W93"/>
  <c r="W96"/>
  <c r="W98"/>
  <c r="W99"/>
  <c r="W100"/>
  <c r="W102"/>
  <c r="W104"/>
  <c r="W106"/>
  <c r="W107"/>
  <c r="W108"/>
  <c r="W109"/>
  <c r="W110"/>
  <c r="W111"/>
  <c r="W114"/>
  <c r="W116"/>
  <c r="W118"/>
  <c r="W120"/>
  <c r="W121"/>
  <c r="W122"/>
  <c r="W125"/>
  <c r="W126"/>
  <c r="W130"/>
  <c r="W133"/>
  <c r="W136"/>
  <c r="W137"/>
  <c r="W138"/>
  <c r="W142"/>
  <c r="W145"/>
  <c r="W147"/>
  <c r="W148"/>
  <c r="W149"/>
  <c r="W150"/>
  <c r="W151"/>
  <c r="W153"/>
  <c r="W156"/>
  <c r="W157"/>
  <c r="W160"/>
  <c r="W164"/>
  <c r="W167"/>
  <c r="W169"/>
  <c r="W170"/>
  <c r="W171"/>
  <c r="W173"/>
  <c r="W174"/>
  <c r="W175"/>
  <c r="W176"/>
  <c r="W177"/>
  <c r="W178"/>
  <c r="W182"/>
  <c r="W183"/>
  <c r="W184"/>
  <c r="W186"/>
  <c r="W187"/>
  <c r="W189"/>
  <c r="W190"/>
  <c r="W191"/>
  <c r="W192"/>
  <c r="W194"/>
  <c r="W195"/>
  <c r="W197"/>
  <c r="W199"/>
  <c r="W201"/>
  <c r="W203"/>
  <c r="W207"/>
  <c r="W209"/>
  <c r="W211"/>
  <c r="W212"/>
  <c r="W213"/>
  <c r="W215"/>
  <c r="W216"/>
  <c r="W217"/>
  <c r="W218"/>
  <c r="W219"/>
  <c r="W221"/>
  <c r="W222"/>
  <c r="W225"/>
  <c r="W227"/>
  <c r="W228"/>
  <c r="W229"/>
  <c r="W231"/>
  <c r="W232"/>
  <c r="W233"/>
  <c r="W234"/>
  <c r="W237"/>
  <c r="W244"/>
  <c r="W245"/>
  <c r="W247"/>
  <c r="W248"/>
  <c r="W250"/>
  <c r="W251"/>
  <c r="W253"/>
  <c r="W254"/>
  <c r="W256"/>
  <c r="W257"/>
  <c r="W259"/>
  <c r="W260"/>
  <c r="W262"/>
  <c r="W263"/>
  <c r="W265"/>
  <c r="W266"/>
  <c r="W269"/>
  <c r="W270"/>
  <c r="W272"/>
  <c r="W274"/>
  <c r="W275"/>
  <c r="W277"/>
  <c r="W278"/>
  <c r="W280"/>
  <c r="W281"/>
  <c r="W282"/>
  <c r="W284"/>
  <c r="W285"/>
  <c r="W287"/>
  <c r="W290"/>
  <c r="W292"/>
  <c r="W293"/>
  <c r="W297"/>
  <c r="W299"/>
  <c r="W301"/>
  <c r="W303"/>
  <c r="W304"/>
  <c r="W305"/>
  <c r="W306"/>
  <c r="W307"/>
  <c r="W310"/>
  <c r="W312"/>
  <c r="W315"/>
  <c r="W316"/>
  <c r="W319"/>
  <c r="W322"/>
  <c r="W323"/>
  <c r="W324"/>
  <c r="S63" i="3" l="1"/>
  <c r="S24" l="1"/>
  <c r="S71" s="1"/>
  <c r="R236" i="1" l="1"/>
  <c r="R139"/>
  <c r="R181"/>
  <c r="W181" s="1"/>
  <c r="R97"/>
  <c r="W97" s="1"/>
  <c r="R81"/>
  <c r="W81" s="1"/>
  <c r="V1721" i="2" l="1"/>
  <c r="Q1719"/>
  <c r="V1719" s="1"/>
  <c r="Q1718"/>
  <c r="Q1574"/>
  <c r="V1574" s="1"/>
  <c r="Q1573"/>
  <c r="V1573" s="1"/>
  <c r="Q1222"/>
  <c r="V1222" s="1"/>
  <c r="Q1085"/>
  <c r="V1085" s="1"/>
  <c r="Q884"/>
  <c r="V884" s="1"/>
  <c r="Q824"/>
  <c r="V824" s="1"/>
  <c r="Q781"/>
  <c r="V781" s="1"/>
  <c r="Q445"/>
  <c r="V445" s="1"/>
  <c r="Q434"/>
  <c r="V434" s="1"/>
  <c r="Q47"/>
  <c r="V47" s="1"/>
  <c r="Q44"/>
  <c r="V44" s="1"/>
  <c r="Q45"/>
  <c r="V45" s="1"/>
  <c r="Q46"/>
  <c r="V46" s="1"/>
  <c r="V1718" l="1"/>
  <c r="Q626"/>
  <c r="V626" s="1"/>
  <c r="Q629"/>
  <c r="V629" s="1"/>
  <c r="Q632"/>
  <c r="V632" s="1"/>
  <c r="Q635"/>
  <c r="V635" s="1"/>
  <c r="V140" i="1" l="1"/>
  <c r="U140"/>
  <c r="T140"/>
  <c r="S140"/>
  <c r="K140"/>
  <c r="R128"/>
  <c r="W128" s="1"/>
  <c r="R132"/>
  <c r="W132" s="1"/>
  <c r="R131"/>
  <c r="R129"/>
  <c r="W129" s="1"/>
  <c r="R291"/>
  <c r="W291" s="1"/>
  <c r="R188"/>
  <c r="W188" s="1"/>
  <c r="R185"/>
  <c r="W185" s="1"/>
  <c r="R180"/>
  <c r="W180" s="1"/>
  <c r="R321" l="1"/>
  <c r="R318"/>
  <c r="R314"/>
  <c r="R311"/>
  <c r="W311" s="1"/>
  <c r="R309"/>
  <c r="W309" s="1"/>
  <c r="R302"/>
  <c r="W302" s="1"/>
  <c r="R300"/>
  <c r="W300" s="1"/>
  <c r="R294"/>
  <c r="R289"/>
  <c r="W289" s="1"/>
  <c r="R283"/>
  <c r="W283" s="1"/>
  <c r="R279"/>
  <c r="W279" s="1"/>
  <c r="R276"/>
  <c r="W276" s="1"/>
  <c r="R273"/>
  <c r="W273" s="1"/>
  <c r="R271"/>
  <c r="W271" s="1"/>
  <c r="R268"/>
  <c r="W268" s="1"/>
  <c r="R264"/>
  <c r="W264" s="1"/>
  <c r="R261"/>
  <c r="W261" s="1"/>
  <c r="R258"/>
  <c r="W258" s="1"/>
  <c r="R255"/>
  <c r="W255" s="1"/>
  <c r="R252"/>
  <c r="W252" s="1"/>
  <c r="R249"/>
  <c r="W249" s="1"/>
  <c r="R246"/>
  <c r="W246" s="1"/>
  <c r="R243"/>
  <c r="W243" s="1"/>
  <c r="R241"/>
  <c r="R240"/>
  <c r="W240" s="1"/>
  <c r="W239"/>
  <c r="W238"/>
  <c r="R226"/>
  <c r="W226" s="1"/>
  <c r="R224"/>
  <c r="W224" s="1"/>
  <c r="R220"/>
  <c r="W220" s="1"/>
  <c r="R214"/>
  <c r="W214" s="1"/>
  <c r="R204"/>
  <c r="W204" s="1"/>
  <c r="R200"/>
  <c r="W200" s="1"/>
  <c r="R198"/>
  <c r="W198" s="1"/>
  <c r="R196"/>
  <c r="W196" s="1"/>
  <c r="R193"/>
  <c r="R327" s="1"/>
  <c r="R166"/>
  <c r="W166" s="1"/>
  <c r="R163"/>
  <c r="W163" s="1"/>
  <c r="R159"/>
  <c r="R155"/>
  <c r="R146"/>
  <c r="R141"/>
  <c r="W141" s="1"/>
  <c r="R135"/>
  <c r="W135" s="1"/>
  <c r="R124"/>
  <c r="W124" s="1"/>
  <c r="R117"/>
  <c r="R113"/>
  <c r="W113" s="1"/>
  <c r="R105"/>
  <c r="W105" s="1"/>
  <c r="R103"/>
  <c r="W103" s="1"/>
  <c r="R101"/>
  <c r="W101" s="1"/>
  <c r="R95"/>
  <c r="W95" s="1"/>
  <c r="R88"/>
  <c r="W88" s="1"/>
  <c r="R84"/>
  <c r="W84" s="1"/>
  <c r="R80"/>
  <c r="W80" s="1"/>
  <c r="R77"/>
  <c r="W77" s="1"/>
  <c r="R67"/>
  <c r="W67" s="1"/>
  <c r="R65"/>
  <c r="W65" s="1"/>
  <c r="R55"/>
  <c r="W55" s="1"/>
  <c r="R50"/>
  <c r="W50" s="1"/>
  <c r="R48"/>
  <c r="W48" s="1"/>
  <c r="R37"/>
  <c r="R22"/>
  <c r="R19"/>
  <c r="R16"/>
  <c r="W16" s="1"/>
  <c r="R14"/>
  <c r="W14" s="1"/>
  <c r="Q1221" i="2"/>
  <c r="V1221" s="1"/>
  <c r="Q344"/>
  <c r="V344" s="1"/>
  <c r="R18" i="1" l="1"/>
  <c r="W18" s="1"/>
  <c r="W19"/>
  <c r="R320"/>
  <c r="W320" s="1"/>
  <c r="W321"/>
  <c r="R317"/>
  <c r="W317" s="1"/>
  <c r="W318"/>
  <c r="R313"/>
  <c r="W313" s="1"/>
  <c r="W314"/>
  <c r="W327"/>
  <c r="W193"/>
  <c r="R154"/>
  <c r="W154" s="1"/>
  <c r="W155"/>
  <c r="W117"/>
  <c r="R112"/>
  <c r="W112" s="1"/>
  <c r="R36"/>
  <c r="W36" s="1"/>
  <c r="W37"/>
  <c r="R21"/>
  <c r="W21" s="1"/>
  <c r="W22"/>
  <c r="R235"/>
  <c r="W241"/>
  <c r="R158"/>
  <c r="W158" s="1"/>
  <c r="R179"/>
  <c r="R13"/>
  <c r="W13" s="1"/>
  <c r="R308"/>
  <c r="W308" s="1"/>
  <c r="R64"/>
  <c r="W64" s="1"/>
  <c r="R47"/>
  <c r="W47" s="1"/>
  <c r="R288"/>
  <c r="W288" s="1"/>
  <c r="R94"/>
  <c r="W94" s="1"/>
  <c r="R83"/>
  <c r="W83" s="1"/>
  <c r="Q1776" i="2"/>
  <c r="Q1773"/>
  <c r="V1773" s="1"/>
  <c r="Q1771"/>
  <c r="V1771" s="1"/>
  <c r="Q1769"/>
  <c r="V1769" s="1"/>
  <c r="Q1766"/>
  <c r="V1766" s="1"/>
  <c r="Q1756"/>
  <c r="V1756" s="1"/>
  <c r="Q1754"/>
  <c r="V1754" s="1"/>
  <c r="Q1753"/>
  <c r="V1753" s="1"/>
  <c r="Q1752"/>
  <c r="V1752" s="1"/>
  <c r="Q1751"/>
  <c r="V1751" s="1"/>
  <c r="Q1750"/>
  <c r="V1750" s="1"/>
  <c r="Q1749"/>
  <c r="V1749" s="1"/>
  <c r="Q1748"/>
  <c r="V1748" s="1"/>
  <c r="Q1747"/>
  <c r="V1747" s="1"/>
  <c r="Q1738"/>
  <c r="V1738" s="1"/>
  <c r="Q1733"/>
  <c r="V1733" s="1"/>
  <c r="Q1731"/>
  <c r="V1731" s="1"/>
  <c r="Q1729"/>
  <c r="V1729" s="1"/>
  <c r="Q1723"/>
  <c r="V1723" s="1"/>
  <c r="Q1722"/>
  <c r="V1722" s="1"/>
  <c r="Q1720"/>
  <c r="Q1713"/>
  <c r="V1713" s="1"/>
  <c r="Q1711"/>
  <c r="V1711" s="1"/>
  <c r="Q1706"/>
  <c r="V1706" s="1"/>
  <c r="Q1690"/>
  <c r="V1690" s="1"/>
  <c r="Q1689"/>
  <c r="V1689" s="1"/>
  <c r="Q1688"/>
  <c r="V1688" s="1"/>
  <c r="Q1687"/>
  <c r="V1687" s="1"/>
  <c r="Q1686"/>
  <c r="V1686" s="1"/>
  <c r="Q1685"/>
  <c r="V1685" s="1"/>
  <c r="Q1684"/>
  <c r="V1684" s="1"/>
  <c r="Q1683"/>
  <c r="V1683" s="1"/>
  <c r="Q1682"/>
  <c r="V1682" s="1"/>
  <c r="Q1681"/>
  <c r="V1681" s="1"/>
  <c r="Q1680"/>
  <c r="V1680" s="1"/>
  <c r="Q1679"/>
  <c r="V1679" s="1"/>
  <c r="Q1678"/>
  <c r="V1678" s="1"/>
  <c r="Q1677"/>
  <c r="V1677" s="1"/>
  <c r="Q1676"/>
  <c r="V1676" s="1"/>
  <c r="Q1675"/>
  <c r="V1675" s="1"/>
  <c r="Q1671"/>
  <c r="V1671" s="1"/>
  <c r="Q1669"/>
  <c r="V1669" s="1"/>
  <c r="Q1667"/>
  <c r="V1667" s="1"/>
  <c r="Q1665"/>
  <c r="V1665" s="1"/>
  <c r="Q1663"/>
  <c r="V1663" s="1"/>
  <c r="Q1661"/>
  <c r="V1661" s="1"/>
  <c r="Q1659"/>
  <c r="V1659" s="1"/>
  <c r="Q1653"/>
  <c r="V1653" s="1"/>
  <c r="Q1650"/>
  <c r="V1650" s="1"/>
  <c r="Q1647"/>
  <c r="V1647" s="1"/>
  <c r="Q1644"/>
  <c r="V1644" s="1"/>
  <c r="Q1643"/>
  <c r="V1643" s="1"/>
  <c r="Q1642"/>
  <c r="Q1638"/>
  <c r="V1638" s="1"/>
  <c r="Q1636"/>
  <c r="V1636" s="1"/>
  <c r="Q1634"/>
  <c r="V1634" s="1"/>
  <c r="Q1632"/>
  <c r="V1632" s="1"/>
  <c r="Q1630"/>
  <c r="V1630" s="1"/>
  <c r="Q1629"/>
  <c r="Q1622"/>
  <c r="V1622" s="1"/>
  <c r="Q1604"/>
  <c r="V1604" s="1"/>
  <c r="Q1602"/>
  <c r="V1602" s="1"/>
  <c r="Q1579"/>
  <c r="V1579" s="1"/>
  <c r="Q1578"/>
  <c r="V1578" s="1"/>
  <c r="Q1577"/>
  <c r="V1577" s="1"/>
  <c r="Q1576"/>
  <c r="V1576" s="1"/>
  <c r="Q1575"/>
  <c r="V1575" s="1"/>
  <c r="Q1572"/>
  <c r="V1572" s="1"/>
  <c r="Q1571"/>
  <c r="V1571" s="1"/>
  <c r="Q1570"/>
  <c r="V1570" s="1"/>
  <c r="Q1569"/>
  <c r="V1569" s="1"/>
  <c r="Q1568"/>
  <c r="V1568" s="1"/>
  <c r="Q1567"/>
  <c r="V1567" s="1"/>
  <c r="Q1566"/>
  <c r="V1566" s="1"/>
  <c r="Q1565"/>
  <c r="V1565" s="1"/>
  <c r="Q1564"/>
  <c r="V1564" s="1"/>
  <c r="Q1563"/>
  <c r="V1563" s="1"/>
  <c r="Q1562"/>
  <c r="V1562" s="1"/>
  <c r="Q1561"/>
  <c r="V1561" s="1"/>
  <c r="Q1560"/>
  <c r="V1560" s="1"/>
  <c r="Q1559"/>
  <c r="V1559" s="1"/>
  <c r="Q1558"/>
  <c r="V1558" s="1"/>
  <c r="Q1557"/>
  <c r="V1557" s="1"/>
  <c r="Q1556"/>
  <c r="V1556" s="1"/>
  <c r="Q1547"/>
  <c r="V1547" s="1"/>
  <c r="Q1543"/>
  <c r="V1543" s="1"/>
  <c r="Q1520"/>
  <c r="V1520" s="1"/>
  <c r="Q1503"/>
  <c r="V1503" s="1"/>
  <c r="Q1488"/>
  <c r="V1488" s="1"/>
  <c r="Q1473"/>
  <c r="V1473" s="1"/>
  <c r="Q1458"/>
  <c r="V1458" s="1"/>
  <c r="Q1438"/>
  <c r="V1438" s="1"/>
  <c r="Q1419"/>
  <c r="V1419" s="1"/>
  <c r="Q1393"/>
  <c r="V1393" s="1"/>
  <c r="Q1369"/>
  <c r="V1369" s="1"/>
  <c r="Q1340"/>
  <c r="V1340" s="1"/>
  <c r="Q1312"/>
  <c r="V1312" s="1"/>
  <c r="Q1287"/>
  <c r="V1287" s="1"/>
  <c r="Q1263"/>
  <c r="V1263" s="1"/>
  <c r="Q1261"/>
  <c r="V1261" s="1"/>
  <c r="Q1260"/>
  <c r="V1260" s="1"/>
  <c r="Q1259"/>
  <c r="V1259" s="1"/>
  <c r="Q1258"/>
  <c r="V1258" s="1"/>
  <c r="Q1256"/>
  <c r="V1256" s="1"/>
  <c r="Q1255"/>
  <c r="V1255" s="1"/>
  <c r="Q1254"/>
  <c r="V1254" s="1"/>
  <c r="Q1253"/>
  <c r="V1253" s="1"/>
  <c r="Q1252"/>
  <c r="V1252" s="1"/>
  <c r="Q1251"/>
  <c r="V1251" s="1"/>
  <c r="Q1250"/>
  <c r="V1250" s="1"/>
  <c r="Q1249"/>
  <c r="V1249" s="1"/>
  <c r="Q1248"/>
  <c r="V1248" s="1"/>
  <c r="Q1247"/>
  <c r="V1247" s="1"/>
  <c r="Q1246"/>
  <c r="V1246" s="1"/>
  <c r="Q1245"/>
  <c r="V1245" s="1"/>
  <c r="Q1244"/>
  <c r="V1244" s="1"/>
  <c r="Q1243"/>
  <c r="V1243" s="1"/>
  <c r="Q1242"/>
  <c r="V1242" s="1"/>
  <c r="Q1241"/>
  <c r="V1241" s="1"/>
  <c r="Q1240"/>
  <c r="V1240" s="1"/>
  <c r="Q1239"/>
  <c r="V1239" s="1"/>
  <c r="Q1238"/>
  <c r="V1238" s="1"/>
  <c r="Q1237"/>
  <c r="V1237" s="1"/>
  <c r="Q1236"/>
  <c r="V1236" s="1"/>
  <c r="Q1235"/>
  <c r="V1235" s="1"/>
  <c r="Q1234"/>
  <c r="V1234" s="1"/>
  <c r="Q1233"/>
  <c r="V1233" s="1"/>
  <c r="Q1232"/>
  <c r="V1232" s="1"/>
  <c r="Q1231"/>
  <c r="V1231" s="1"/>
  <c r="Q1230"/>
  <c r="V1230" s="1"/>
  <c r="Q1229"/>
  <c r="V1229" s="1"/>
  <c r="Q1228"/>
  <c r="V1228" s="1"/>
  <c r="Q1227"/>
  <c r="V1227" s="1"/>
  <c r="Q1226"/>
  <c r="V1226" s="1"/>
  <c r="Q1225"/>
  <c r="V1225" s="1"/>
  <c r="Q1224"/>
  <c r="V1224" s="1"/>
  <c r="Q1223"/>
  <c r="V1223" s="1"/>
  <c r="Q1218"/>
  <c r="V1218" s="1"/>
  <c r="Q1171"/>
  <c r="V1171" s="1"/>
  <c r="Q1152"/>
  <c r="V1152" s="1"/>
  <c r="Q1150"/>
  <c r="V1150" s="1"/>
  <c r="Q1143"/>
  <c r="V1143" s="1"/>
  <c r="Q1139"/>
  <c r="V1139" s="1"/>
  <c r="Q1126"/>
  <c r="V1126" s="1"/>
  <c r="Q1100"/>
  <c r="V1100" s="1"/>
  <c r="Q1098"/>
  <c r="V1098" s="1"/>
  <c r="Q1091"/>
  <c r="V1091" s="1"/>
  <c r="Q1090"/>
  <c r="V1090" s="1"/>
  <c r="Q1089"/>
  <c r="V1089" s="1"/>
  <c r="Q1088"/>
  <c r="V1088" s="1"/>
  <c r="Q1087"/>
  <c r="V1087" s="1"/>
  <c r="Q1086"/>
  <c r="V1086" s="1"/>
  <c r="Q1084"/>
  <c r="V1084" s="1"/>
  <c r="Q1080"/>
  <c r="V1080" s="1"/>
  <c r="Q1059"/>
  <c r="V1059" s="1"/>
  <c r="Q1034"/>
  <c r="V1034" s="1"/>
  <c r="Q1033"/>
  <c r="V1033" s="1"/>
  <c r="Q1032"/>
  <c r="V1032" s="1"/>
  <c r="Q1031"/>
  <c r="V1031" s="1"/>
  <c r="Q1030"/>
  <c r="V1030" s="1"/>
  <c r="Q1029"/>
  <c r="V1029" s="1"/>
  <c r="Q1028"/>
  <c r="V1028" s="1"/>
  <c r="Q1027"/>
  <c r="V1027" s="1"/>
  <c r="Q1026"/>
  <c r="V1026" s="1"/>
  <c r="Q1025"/>
  <c r="V1025" s="1"/>
  <c r="Q1024"/>
  <c r="V1024" s="1"/>
  <c r="Q1023"/>
  <c r="V1023" s="1"/>
  <c r="Q1022"/>
  <c r="V1022" s="1"/>
  <c r="Q1021"/>
  <c r="V1021" s="1"/>
  <c r="Q1020"/>
  <c r="V1020" s="1"/>
  <c r="Q1019"/>
  <c r="V1019" s="1"/>
  <c r="Q1018"/>
  <c r="V1018" s="1"/>
  <c r="Q1017"/>
  <c r="V1017" s="1"/>
  <c r="Q1016"/>
  <c r="V1016" s="1"/>
  <c r="Q1015"/>
  <c r="V1015" s="1"/>
  <c r="Q1014"/>
  <c r="V1014" s="1"/>
  <c r="Q1013"/>
  <c r="V1013" s="1"/>
  <c r="Q1012"/>
  <c r="V1012" s="1"/>
  <c r="Q1011"/>
  <c r="V1011" s="1"/>
  <c r="Q1010"/>
  <c r="V1010" s="1"/>
  <c r="Q1009"/>
  <c r="V1009" s="1"/>
  <c r="Q1002"/>
  <c r="V1002" s="1"/>
  <c r="Q976"/>
  <c r="V976" s="1"/>
  <c r="Q949"/>
  <c r="V949" s="1"/>
  <c r="Q923"/>
  <c r="V923" s="1"/>
  <c r="Q894"/>
  <c r="V894" s="1"/>
  <c r="Q893"/>
  <c r="V893" s="1"/>
  <c r="Q892"/>
  <c r="V892" s="1"/>
  <c r="Q891"/>
  <c r="V891" s="1"/>
  <c r="Q890"/>
  <c r="V890" s="1"/>
  <c r="Q889"/>
  <c r="V889" s="1"/>
  <c r="Q888"/>
  <c r="V888" s="1"/>
  <c r="Q887"/>
  <c r="V887" s="1"/>
  <c r="Q886"/>
  <c r="V886" s="1"/>
  <c r="Q885"/>
  <c r="V885" s="1"/>
  <c r="Q883"/>
  <c r="V883" s="1"/>
  <c r="Q882"/>
  <c r="V882" s="1"/>
  <c r="Q881"/>
  <c r="V881" s="1"/>
  <c r="Q880"/>
  <c r="V880" s="1"/>
  <c r="Q879"/>
  <c r="V879" s="1"/>
  <c r="Q878"/>
  <c r="V878" s="1"/>
  <c r="Q877"/>
  <c r="V877" s="1"/>
  <c r="Q876"/>
  <c r="V876" s="1"/>
  <c r="Q875"/>
  <c r="V875" s="1"/>
  <c r="Q874"/>
  <c r="V874" s="1"/>
  <c r="Q873"/>
  <c r="V873" s="1"/>
  <c r="Q872"/>
  <c r="V872" s="1"/>
  <c r="Q870"/>
  <c r="V870" s="1"/>
  <c r="Q869"/>
  <c r="V869" s="1"/>
  <c r="Q868"/>
  <c r="V868" s="1"/>
  <c r="Q867"/>
  <c r="V867" s="1"/>
  <c r="Q866"/>
  <c r="V866" s="1"/>
  <c r="Q865"/>
  <c r="V865" s="1"/>
  <c r="Q864"/>
  <c r="V864" s="1"/>
  <c r="Q859"/>
  <c r="V859" s="1"/>
  <c r="Q856"/>
  <c r="V856" s="1"/>
  <c r="Q829"/>
  <c r="V829" s="1"/>
  <c r="Q828"/>
  <c r="V828" s="1"/>
  <c r="Q827"/>
  <c r="V827" s="1"/>
  <c r="Q826"/>
  <c r="V826" s="1"/>
  <c r="Q825"/>
  <c r="V825" s="1"/>
  <c r="Q823"/>
  <c r="V823" s="1"/>
  <c r="Q822"/>
  <c r="V822" s="1"/>
  <c r="Q821"/>
  <c r="V821" s="1"/>
  <c r="Q820"/>
  <c r="V820" s="1"/>
  <c r="Q819"/>
  <c r="V819" s="1"/>
  <c r="Q818"/>
  <c r="V818" s="1"/>
  <c r="Q817"/>
  <c r="V817" s="1"/>
  <c r="Q816"/>
  <c r="V816" s="1"/>
  <c r="Q815"/>
  <c r="V815" s="1"/>
  <c r="Q814"/>
  <c r="V814" s="1"/>
  <c r="Q813"/>
  <c r="V813" s="1"/>
  <c r="Q812"/>
  <c r="V812" s="1"/>
  <c r="Q811"/>
  <c r="V811" s="1"/>
  <c r="Q810"/>
  <c r="V810" s="1"/>
  <c r="Q809"/>
  <c r="V809" s="1"/>
  <c r="Q808"/>
  <c r="V808" s="1"/>
  <c r="Q807"/>
  <c r="V807" s="1"/>
  <c r="Q806"/>
  <c r="V806" s="1"/>
  <c r="Q805"/>
  <c r="V805" s="1"/>
  <c r="Q804"/>
  <c r="V804" s="1"/>
  <c r="Q803"/>
  <c r="V803" s="1"/>
  <c r="Q802"/>
  <c r="V802" s="1"/>
  <c r="Q801"/>
  <c r="V801" s="1"/>
  <c r="Q800"/>
  <c r="V800" s="1"/>
  <c r="Q796"/>
  <c r="Q790"/>
  <c r="V790" s="1"/>
  <c r="Q786"/>
  <c r="V786" s="1"/>
  <c r="Q784"/>
  <c r="V784" s="1"/>
  <c r="Q783"/>
  <c r="V783" s="1"/>
  <c r="Q782"/>
  <c r="V782" s="1"/>
  <c r="Q780"/>
  <c r="V780" s="1"/>
  <c r="Q778"/>
  <c r="V778" s="1"/>
  <c r="Q775"/>
  <c r="V775" s="1"/>
  <c r="Q773"/>
  <c r="V773" s="1"/>
  <c r="Q749"/>
  <c r="V749" s="1"/>
  <c r="Q747"/>
  <c r="V747" s="1"/>
  <c r="Q743"/>
  <c r="V743" s="1"/>
  <c r="Q720"/>
  <c r="V720" s="1"/>
  <c r="Q718"/>
  <c r="V718" s="1"/>
  <c r="Q716"/>
  <c r="V716" s="1"/>
  <c r="Q714"/>
  <c r="V714" s="1"/>
  <c r="Q712"/>
  <c r="V712" s="1"/>
  <c r="Q703"/>
  <c r="V703" s="1"/>
  <c r="Q699"/>
  <c r="V699" s="1"/>
  <c r="Q698"/>
  <c r="V698" s="1"/>
  <c r="Q697"/>
  <c r="V697" s="1"/>
  <c r="Q696"/>
  <c r="V696" s="1"/>
  <c r="Q695"/>
  <c r="V695" s="1"/>
  <c r="Q694"/>
  <c r="V694" s="1"/>
  <c r="Q693"/>
  <c r="V693" s="1"/>
  <c r="Q692"/>
  <c r="V692" s="1"/>
  <c r="Q691"/>
  <c r="V691" s="1"/>
  <c r="Q690"/>
  <c r="V690" s="1"/>
  <c r="Q689"/>
  <c r="V689" s="1"/>
  <c r="Q688"/>
  <c r="V688" s="1"/>
  <c r="Q687"/>
  <c r="V687" s="1"/>
  <c r="Q686"/>
  <c r="V686" s="1"/>
  <c r="Q685"/>
  <c r="V685" s="1"/>
  <c r="Q684"/>
  <c r="V684" s="1"/>
  <c r="Q683"/>
  <c r="V683" s="1"/>
  <c r="Q682"/>
  <c r="V682" s="1"/>
  <c r="Q681"/>
  <c r="V681" s="1"/>
  <c r="Q680"/>
  <c r="V680" s="1"/>
  <c r="Q679"/>
  <c r="V679" s="1"/>
  <c r="Q678"/>
  <c r="V678" s="1"/>
  <c r="Q677"/>
  <c r="V677" s="1"/>
  <c r="Q676"/>
  <c r="V676" s="1"/>
  <c r="Q675"/>
  <c r="V675" s="1"/>
  <c r="Q661"/>
  <c r="V661" s="1"/>
  <c r="Q651"/>
  <c r="V651" s="1"/>
  <c r="Q650"/>
  <c r="V650" s="1"/>
  <c r="Q649"/>
  <c r="V649" s="1"/>
  <c r="Q648"/>
  <c r="V648" s="1"/>
  <c r="Q647"/>
  <c r="V647" s="1"/>
  <c r="Q646"/>
  <c r="V646" s="1"/>
  <c r="Q645"/>
  <c r="V645" s="1"/>
  <c r="Q644"/>
  <c r="V644" s="1"/>
  <c r="Q643"/>
  <c r="V643" s="1"/>
  <c r="Q642"/>
  <c r="V642" s="1"/>
  <c r="Q641"/>
  <c r="V641" s="1"/>
  <c r="Q640"/>
  <c r="V640" s="1"/>
  <c r="Q639"/>
  <c r="V639" s="1"/>
  <c r="Q638"/>
  <c r="V638" s="1"/>
  <c r="Q622"/>
  <c r="V622" s="1"/>
  <c r="Q619"/>
  <c r="V619" s="1"/>
  <c r="Q616"/>
  <c r="V616" s="1"/>
  <c r="Q613"/>
  <c r="V613" s="1"/>
  <c r="Q608"/>
  <c r="V608" s="1"/>
  <c r="Q607"/>
  <c r="V607" s="1"/>
  <c r="Q606"/>
  <c r="V606" s="1"/>
  <c r="Q605"/>
  <c r="V605" s="1"/>
  <c r="Q604"/>
  <c r="V604" s="1"/>
  <c r="Q603"/>
  <c r="V603" s="1"/>
  <c r="Q594"/>
  <c r="V594" s="1"/>
  <c r="Q590"/>
  <c r="V590" s="1"/>
  <c r="Q564"/>
  <c r="V564" s="1"/>
  <c r="Q562"/>
  <c r="V562" s="1"/>
  <c r="Q561"/>
  <c r="V561" s="1"/>
  <c r="Q560"/>
  <c r="V560" s="1"/>
  <c r="Q559"/>
  <c r="V559" s="1"/>
  <c r="Q558"/>
  <c r="V558" s="1"/>
  <c r="Q557"/>
  <c r="V557" s="1"/>
  <c r="Q556"/>
  <c r="V556" s="1"/>
  <c r="Q555"/>
  <c r="V555" s="1"/>
  <c r="Q554"/>
  <c r="V554" s="1"/>
  <c r="Q553"/>
  <c r="V553" s="1"/>
  <c r="Q552"/>
  <c r="V552" s="1"/>
  <c r="Q551"/>
  <c r="V551" s="1"/>
  <c r="Q550"/>
  <c r="V550" s="1"/>
  <c r="Q549"/>
  <c r="V549" s="1"/>
  <c r="Q548"/>
  <c r="V548" s="1"/>
  <c r="Q547"/>
  <c r="V547" s="1"/>
  <c r="Q546"/>
  <c r="V546" s="1"/>
  <c r="Q545"/>
  <c r="V545" s="1"/>
  <c r="Q544"/>
  <c r="V544" s="1"/>
  <c r="Q543"/>
  <c r="V543" s="1"/>
  <c r="Q542"/>
  <c r="V542" s="1"/>
  <c r="Q541"/>
  <c r="V541" s="1"/>
  <c r="Q540"/>
  <c r="V540" s="1"/>
  <c r="Q539"/>
  <c r="V539" s="1"/>
  <c r="Q538"/>
  <c r="V538" s="1"/>
  <c r="Q537"/>
  <c r="V537" s="1"/>
  <c r="Q536"/>
  <c r="V536" s="1"/>
  <c r="Q535"/>
  <c r="V535" s="1"/>
  <c r="Q526"/>
  <c r="V526" s="1"/>
  <c r="Q495"/>
  <c r="V495" s="1"/>
  <c r="Q467"/>
  <c r="V467" s="1"/>
  <c r="Q465"/>
  <c r="V465" s="1"/>
  <c r="Q464"/>
  <c r="V464" s="1"/>
  <c r="Q463"/>
  <c r="V463" s="1"/>
  <c r="Q462"/>
  <c r="V462" s="1"/>
  <c r="Q461"/>
  <c r="V461" s="1"/>
  <c r="Q460"/>
  <c r="V460" s="1"/>
  <c r="Q459"/>
  <c r="V459" s="1"/>
  <c r="Q458"/>
  <c r="V458" s="1"/>
  <c r="Q457"/>
  <c r="V457" s="1"/>
  <c r="Q456"/>
  <c r="V456" s="1"/>
  <c r="Q455"/>
  <c r="V455" s="1"/>
  <c r="Q454"/>
  <c r="V454" s="1"/>
  <c r="Q453"/>
  <c r="V453" s="1"/>
  <c r="Q452"/>
  <c r="V452" s="1"/>
  <c r="Q451"/>
  <c r="V451" s="1"/>
  <c r="Q450"/>
  <c r="V450" s="1"/>
  <c r="Q449"/>
  <c r="V449" s="1"/>
  <c r="Q448"/>
  <c r="V448" s="1"/>
  <c r="Q447"/>
  <c r="V447" s="1"/>
  <c r="Q446"/>
  <c r="V446" s="1"/>
  <c r="Q444"/>
  <c r="V444" s="1"/>
  <c r="Q443"/>
  <c r="V443" s="1"/>
  <c r="Q442"/>
  <c r="V442" s="1"/>
  <c r="Q441"/>
  <c r="V441" s="1"/>
  <c r="Q440"/>
  <c r="V440" s="1"/>
  <c r="Q439"/>
  <c r="V439" s="1"/>
  <c r="Q438"/>
  <c r="V438" s="1"/>
  <c r="Q437"/>
  <c r="V437" s="1"/>
  <c r="Q436"/>
  <c r="V436" s="1"/>
  <c r="Q435"/>
  <c r="V435" s="1"/>
  <c r="Q433"/>
  <c r="V433" s="1"/>
  <c r="Q429"/>
  <c r="V429" s="1"/>
  <c r="Q420"/>
  <c r="V420" s="1"/>
  <c r="Q412"/>
  <c r="V412" s="1"/>
  <c r="Q410"/>
  <c r="V410" s="1"/>
  <c r="Q409"/>
  <c r="V409" s="1"/>
  <c r="Q408"/>
  <c r="V408" s="1"/>
  <c r="Q407"/>
  <c r="V407" s="1"/>
  <c r="Q406"/>
  <c r="V406" s="1"/>
  <c r="Q405"/>
  <c r="V405" s="1"/>
  <c r="Q404"/>
  <c r="V404" s="1"/>
  <c r="Q403"/>
  <c r="V403" s="1"/>
  <c r="Q402"/>
  <c r="V402" s="1"/>
  <c r="Q401"/>
  <c r="V401" s="1"/>
  <c r="Q374"/>
  <c r="V374" s="1"/>
  <c r="Q372"/>
  <c r="V372" s="1"/>
  <c r="Q371"/>
  <c r="V371" s="1"/>
  <c r="Q370"/>
  <c r="V370" s="1"/>
  <c r="Q369"/>
  <c r="V369" s="1"/>
  <c r="Q368"/>
  <c r="V368" s="1"/>
  <c r="Q367"/>
  <c r="V367" s="1"/>
  <c r="Q366"/>
  <c r="V366" s="1"/>
  <c r="Q365"/>
  <c r="V365" s="1"/>
  <c r="Q364"/>
  <c r="V364" s="1"/>
  <c r="Q363"/>
  <c r="V363" s="1"/>
  <c r="Q362"/>
  <c r="V362" s="1"/>
  <c r="Q361"/>
  <c r="V361" s="1"/>
  <c r="Q360"/>
  <c r="V360" s="1"/>
  <c r="Q359"/>
  <c r="V359" s="1"/>
  <c r="Q358"/>
  <c r="V358" s="1"/>
  <c r="Q357"/>
  <c r="V357" s="1"/>
  <c r="Q356"/>
  <c r="V356" s="1"/>
  <c r="Q355"/>
  <c r="V355" s="1"/>
  <c r="Q354"/>
  <c r="V354" s="1"/>
  <c r="Q353"/>
  <c r="V353" s="1"/>
  <c r="Q352"/>
  <c r="V352" s="1"/>
  <c r="Q351"/>
  <c r="V351" s="1"/>
  <c r="Q350"/>
  <c r="V350" s="1"/>
  <c r="Q349"/>
  <c r="V349" s="1"/>
  <c r="Q336"/>
  <c r="V336" s="1"/>
  <c r="Q334"/>
  <c r="V334" s="1"/>
  <c r="Q333"/>
  <c r="V333" s="1"/>
  <c r="Q332"/>
  <c r="V332" s="1"/>
  <c r="Q331"/>
  <c r="V331" s="1"/>
  <c r="Q330"/>
  <c r="V330" s="1"/>
  <c r="Q329"/>
  <c r="V329" s="1"/>
  <c r="Q328"/>
  <c r="V328" s="1"/>
  <c r="Q323"/>
  <c r="V323" s="1"/>
  <c r="Q319"/>
  <c r="V319" s="1"/>
  <c r="Q315"/>
  <c r="V315" s="1"/>
  <c r="Q312"/>
  <c r="V312" s="1"/>
  <c r="Q307"/>
  <c r="V307" s="1"/>
  <c r="Q305"/>
  <c r="V305" s="1"/>
  <c r="Q303"/>
  <c r="V303" s="1"/>
  <c r="Q300"/>
  <c r="V300" s="1"/>
  <c r="Q294"/>
  <c r="Q291"/>
  <c r="V291" s="1"/>
  <c r="Q288"/>
  <c r="V288" s="1"/>
  <c r="Q273"/>
  <c r="V273" s="1"/>
  <c r="Q238"/>
  <c r="V238" s="1"/>
  <c r="Q229"/>
  <c r="V229" s="1"/>
  <c r="Q215"/>
  <c r="V215" s="1"/>
  <c r="Q200"/>
  <c r="V200" s="1"/>
  <c r="Q199"/>
  <c r="V199" s="1"/>
  <c r="Q198"/>
  <c r="V198" s="1"/>
  <c r="Q197"/>
  <c r="V197" s="1"/>
  <c r="Q196"/>
  <c r="V196" s="1"/>
  <c r="Q195"/>
  <c r="V195" s="1"/>
  <c r="Q194"/>
  <c r="V194" s="1"/>
  <c r="Q193"/>
  <c r="V193" s="1"/>
  <c r="Q192"/>
  <c r="V192" s="1"/>
  <c r="Q191"/>
  <c r="V191" s="1"/>
  <c r="Q189"/>
  <c r="V189" s="1"/>
  <c r="Q187"/>
  <c r="V187" s="1"/>
  <c r="Q186"/>
  <c r="V186" s="1"/>
  <c r="Q184"/>
  <c r="V184" s="1"/>
  <c r="Q178"/>
  <c r="V178" s="1"/>
  <c r="Q175"/>
  <c r="V175" s="1"/>
  <c r="Q147"/>
  <c r="V147" s="1"/>
  <c r="Q143"/>
  <c r="V143" s="1"/>
  <c r="Q140"/>
  <c r="V140" s="1"/>
  <c r="Q137"/>
  <c r="V137" s="1"/>
  <c r="Q136"/>
  <c r="V136" s="1"/>
  <c r="Q135"/>
  <c r="Q119"/>
  <c r="V119" s="1"/>
  <c r="Q105"/>
  <c r="V105" s="1"/>
  <c r="Q103"/>
  <c r="V103" s="1"/>
  <c r="Q102"/>
  <c r="V102" s="1"/>
  <c r="Q101"/>
  <c r="V101" s="1"/>
  <c r="Q100"/>
  <c r="V100" s="1"/>
  <c r="Q99"/>
  <c r="V99" s="1"/>
  <c r="Q98"/>
  <c r="V98" s="1"/>
  <c r="Q97"/>
  <c r="V97" s="1"/>
  <c r="Q96"/>
  <c r="V96" s="1"/>
  <c r="Q95"/>
  <c r="V95" s="1"/>
  <c r="Q94"/>
  <c r="V94" s="1"/>
  <c r="Q93"/>
  <c r="V93" s="1"/>
  <c r="Q92"/>
  <c r="V92" s="1"/>
  <c r="Q91"/>
  <c r="V91" s="1"/>
  <c r="Q90"/>
  <c r="V90" s="1"/>
  <c r="Q89"/>
  <c r="V89" s="1"/>
  <c r="Q88"/>
  <c r="V88" s="1"/>
  <c r="Q82"/>
  <c r="V82" s="1"/>
  <c r="Q54"/>
  <c r="V54" s="1"/>
  <c r="Q52"/>
  <c r="V52" s="1"/>
  <c r="Q51"/>
  <c r="V51" s="1"/>
  <c r="Q50"/>
  <c r="V50" s="1"/>
  <c r="Q49"/>
  <c r="V49" s="1"/>
  <c r="Q48"/>
  <c r="V48" s="1"/>
  <c r="Q43"/>
  <c r="V43" s="1"/>
  <c r="Q42"/>
  <c r="V42" s="1"/>
  <c r="Q41"/>
  <c r="V41" s="1"/>
  <c r="Q40"/>
  <c r="V40" s="1"/>
  <c r="Q39"/>
  <c r="V39" s="1"/>
  <c r="Q38"/>
  <c r="V38" s="1"/>
  <c r="Q37"/>
  <c r="V37" s="1"/>
  <c r="Q36"/>
  <c r="V36" s="1"/>
  <c r="Q35"/>
  <c r="V35" s="1"/>
  <c r="Q34"/>
  <c r="V34" s="1"/>
  <c r="Q33"/>
  <c r="V33" s="1"/>
  <c r="Q32"/>
  <c r="V32" s="1"/>
  <c r="Q31"/>
  <c r="V31" s="1"/>
  <c r="Q30"/>
  <c r="V30" s="1"/>
  <c r="Q29"/>
  <c r="V29" s="1"/>
  <c r="Q28"/>
  <c r="V28" s="1"/>
  <c r="Q27"/>
  <c r="V27" s="1"/>
  <c r="Q26"/>
  <c r="V26" s="1"/>
  <c r="Q25"/>
  <c r="V25" s="1"/>
  <c r="Q24"/>
  <c r="Q20"/>
  <c r="V20" s="1"/>
  <c r="Q18"/>
  <c r="V18" s="1"/>
  <c r="Q14"/>
  <c r="Q13" l="1"/>
  <c r="V14"/>
  <c r="Q134"/>
  <c r="V134" s="1"/>
  <c r="V135"/>
  <c r="Q293"/>
  <c r="V293" s="1"/>
  <c r="V294"/>
  <c r="Q795"/>
  <c r="V796"/>
  <c r="V1720"/>
  <c r="Q1716"/>
  <c r="Q1775"/>
  <c r="V1775" s="1"/>
  <c r="V1776"/>
  <c r="V24"/>
  <c r="Q23"/>
  <c r="V23" s="1"/>
  <c r="Q1628"/>
  <c r="V1628" s="1"/>
  <c r="V1629"/>
  <c r="Q1657"/>
  <c r="Q1656"/>
  <c r="V1656" s="1"/>
  <c r="V1657"/>
  <c r="Q1641"/>
  <c r="V1641" s="1"/>
  <c r="V1642"/>
  <c r="R165" i="1"/>
  <c r="W165" s="1"/>
  <c r="W179"/>
  <c r="R223"/>
  <c r="W223" s="1"/>
  <c r="W235"/>
  <c r="Q1008" i="2"/>
  <c r="V1008" s="1"/>
  <c r="Q1746"/>
  <c r="Q777"/>
  <c r="V777" s="1"/>
  <c r="Q674"/>
  <c r="V674" s="1"/>
  <c r="Q318"/>
  <c r="Q311"/>
  <c r="V311" s="1"/>
  <c r="Q299"/>
  <c r="V299" s="1"/>
  <c r="Q182"/>
  <c r="Q17"/>
  <c r="V17" s="1"/>
  <c r="Q133"/>
  <c r="V133" s="1"/>
  <c r="Q1555"/>
  <c r="Q87"/>
  <c r="Q1083"/>
  <c r="V1083" s="1"/>
  <c r="Q1782"/>
  <c r="V1782" s="1"/>
  <c r="Q602"/>
  <c r="V602" s="1"/>
  <c r="Q400"/>
  <c r="V400" s="1"/>
  <c r="Q534"/>
  <c r="V534" s="1"/>
  <c r="Q22"/>
  <c r="V22" s="1"/>
  <c r="Q1674"/>
  <c r="Q1779"/>
  <c r="V1779" s="1"/>
  <c r="Q1220"/>
  <c r="Q799"/>
  <c r="Q637"/>
  <c r="V637" s="1"/>
  <c r="Q432"/>
  <c r="V432" s="1"/>
  <c r="Q347"/>
  <c r="V347" s="1"/>
  <c r="Q326"/>
  <c r="V326" s="1"/>
  <c r="Q871"/>
  <c r="K53" i="3"/>
  <c r="K34"/>
  <c r="V799" i="2" l="1"/>
  <c r="Q863"/>
  <c r="V863" s="1"/>
  <c r="V871"/>
  <c r="Q1546"/>
  <c r="V1546" s="1"/>
  <c r="V1555"/>
  <c r="Q1737"/>
  <c r="V1737" s="1"/>
  <c r="V1746"/>
  <c r="Q794"/>
  <c r="V794" s="1"/>
  <c r="V795"/>
  <c r="V13"/>
  <c r="Q1673"/>
  <c r="V1673" s="1"/>
  <c r="V1674"/>
  <c r="Q1149"/>
  <c r="V1149" s="1"/>
  <c r="V1220"/>
  <c r="Q317"/>
  <c r="V317" s="1"/>
  <c r="V318"/>
  <c r="Q177"/>
  <c r="V177" s="1"/>
  <c r="V182"/>
  <c r="Q86"/>
  <c r="V86" s="1"/>
  <c r="V87"/>
  <c r="R325" i="1"/>
  <c r="W325" s="1"/>
  <c r="Q1710" i="2"/>
  <c r="V1716"/>
  <c r="Q325"/>
  <c r="V325" s="1"/>
  <c r="N97"/>
  <c r="M97"/>
  <c r="L97"/>
  <c r="O97"/>
  <c r="O1221"/>
  <c r="Q798" l="1"/>
  <c r="V798" s="1"/>
  <c r="Q1778"/>
  <c r="Q1780" s="1"/>
  <c r="R329" i="1"/>
  <c r="W329" s="1"/>
  <c r="V1710" i="2"/>
  <c r="O930"/>
  <c r="V187" i="1"/>
  <c r="U187"/>
  <c r="T187"/>
  <c r="S187"/>
  <c r="V1778" i="2" l="1"/>
  <c r="V1780"/>
  <c r="Q1787"/>
  <c r="V1787" s="1"/>
  <c r="O445"/>
  <c r="N445"/>
  <c r="M445"/>
  <c r="L445"/>
  <c r="T530"/>
  <c r="S530"/>
  <c r="R530"/>
  <c r="P124" i="1" l="1"/>
  <c r="O124"/>
  <c r="N124"/>
  <c r="M124"/>
  <c r="L124"/>
  <c r="V125"/>
  <c r="U125"/>
  <c r="T125"/>
  <c r="S125"/>
  <c r="K125"/>
  <c r="F57" i="3"/>
  <c r="H56"/>
  <c r="H54"/>
  <c r="K30" l="1"/>
  <c r="H69" l="1"/>
  <c r="H27" l="1"/>
  <c r="M27"/>
  <c r="M26"/>
  <c r="M29"/>
  <c r="T434" i="2"/>
  <c r="S434"/>
  <c r="R434"/>
  <c r="K434"/>
  <c r="N526"/>
  <c r="M526"/>
  <c r="L526"/>
  <c r="O526"/>
  <c r="T527"/>
  <c r="S527"/>
  <c r="R527"/>
  <c r="K527"/>
  <c r="N1086"/>
  <c r="S1086" s="1"/>
  <c r="M1086"/>
  <c r="R1086" s="1"/>
  <c r="L1086"/>
  <c r="O1086"/>
  <c r="T1086" s="1"/>
  <c r="O1091"/>
  <c r="N1091"/>
  <c r="M1091"/>
  <c r="L1091"/>
  <c r="T1092"/>
  <c r="S1092"/>
  <c r="R1092"/>
  <c r="K1092"/>
  <c r="V211" i="1"/>
  <c r="U211"/>
  <c r="T211"/>
  <c r="S211"/>
  <c r="K211"/>
  <c r="K1086" i="2" l="1"/>
  <c r="O773"/>
  <c r="F19" i="3" l="1"/>
  <c r="O686" i="2" l="1"/>
  <c r="O685"/>
  <c r="T710"/>
  <c r="S710"/>
  <c r="R710"/>
  <c r="K710"/>
  <c r="O890" l="1"/>
  <c r="O893"/>
  <c r="O892"/>
  <c r="F67" i="3" l="1"/>
  <c r="J67"/>
  <c r="K67"/>
  <c r="K530" i="2" l="1"/>
  <c r="F56" i="3" l="1"/>
  <c r="K33" l="1"/>
  <c r="K18"/>
  <c r="F36"/>
  <c r="N63" l="1"/>
  <c r="M63"/>
  <c r="L63"/>
  <c r="K63"/>
  <c r="I63"/>
  <c r="H63"/>
  <c r="O63"/>
  <c r="H70" l="1"/>
  <c r="J60" l="1"/>
  <c r="N60"/>
  <c r="Q63" l="1"/>
  <c r="P63"/>
  <c r="N864" i="2"/>
  <c r="M864"/>
  <c r="L864"/>
  <c r="O864"/>
  <c r="O1002"/>
  <c r="N1002"/>
  <c r="M1002"/>
  <c r="L1002"/>
  <c r="K864" l="1"/>
  <c r="J66" i="3" l="1"/>
  <c r="J63" s="1"/>
  <c r="K1065" i="2" l="1"/>
  <c r="K1106" l="1"/>
  <c r="O226" i="1" l="1"/>
  <c r="O438" i="2" l="1"/>
  <c r="O682"/>
  <c r="T755"/>
  <c r="T756"/>
  <c r="T757"/>
  <c r="T758"/>
  <c r="T759"/>
  <c r="T760"/>
  <c r="T761"/>
  <c r="T762"/>
  <c r="T763"/>
  <c r="T764"/>
  <c r="T765"/>
  <c r="T766"/>
  <c r="S755"/>
  <c r="S756"/>
  <c r="S757"/>
  <c r="S758"/>
  <c r="S759"/>
  <c r="S760"/>
  <c r="S761"/>
  <c r="S762"/>
  <c r="S763"/>
  <c r="S764"/>
  <c r="S765"/>
  <c r="S766"/>
  <c r="R755"/>
  <c r="R756"/>
  <c r="R757"/>
  <c r="R758"/>
  <c r="R759"/>
  <c r="R760"/>
  <c r="R761"/>
  <c r="R762"/>
  <c r="R763"/>
  <c r="R764"/>
  <c r="R765"/>
  <c r="R766"/>
  <c r="K755"/>
  <c r="K756"/>
  <c r="K757"/>
  <c r="K758"/>
  <c r="K759"/>
  <c r="K760"/>
  <c r="K761"/>
  <c r="K762"/>
  <c r="K763"/>
  <c r="K764"/>
  <c r="K765"/>
  <c r="K766"/>
  <c r="T768" l="1"/>
  <c r="T769"/>
  <c r="T770"/>
  <c r="T771"/>
  <c r="T772"/>
  <c r="T774"/>
  <c r="T776"/>
  <c r="S768"/>
  <c r="S769"/>
  <c r="S770"/>
  <c r="S771"/>
  <c r="S772"/>
  <c r="S773"/>
  <c r="S774"/>
  <c r="S775"/>
  <c r="S776"/>
  <c r="R768"/>
  <c r="R769"/>
  <c r="R770"/>
  <c r="R771"/>
  <c r="R772"/>
  <c r="R773"/>
  <c r="R774"/>
  <c r="R775"/>
  <c r="R776"/>
  <c r="K797"/>
  <c r="T1662"/>
  <c r="T1664"/>
  <c r="T1666"/>
  <c r="T1668"/>
  <c r="T1670"/>
  <c r="T1672"/>
  <c r="S1662"/>
  <c r="S1664"/>
  <c r="S1666"/>
  <c r="S1667"/>
  <c r="S1668"/>
  <c r="S1669"/>
  <c r="S1670"/>
  <c r="S1671"/>
  <c r="S1672"/>
  <c r="R1662"/>
  <c r="R1664"/>
  <c r="R1666"/>
  <c r="R1667"/>
  <c r="R1668"/>
  <c r="R1669"/>
  <c r="R1670"/>
  <c r="R1671"/>
  <c r="R1672"/>
  <c r="K504" l="1"/>
  <c r="K505"/>
  <c r="O1669"/>
  <c r="T1669" s="1"/>
  <c r="K1670"/>
  <c r="O1667"/>
  <c r="T1667" s="1"/>
  <c r="O1671"/>
  <c r="T1671" s="1"/>
  <c r="K1672"/>
  <c r="K1662"/>
  <c r="K1664"/>
  <c r="K1666"/>
  <c r="K1668"/>
  <c r="O691"/>
  <c r="K768"/>
  <c r="K769"/>
  <c r="K770"/>
  <c r="K771"/>
  <c r="K772"/>
  <c r="K774"/>
  <c r="K776"/>
  <c r="O775"/>
  <c r="T773"/>
  <c r="K773" l="1"/>
  <c r="K775"/>
  <c r="T775"/>
  <c r="O1657"/>
  <c r="K1671"/>
  <c r="K1669"/>
  <c r="M781"/>
  <c r="O781"/>
  <c r="H1789" l="1"/>
  <c r="Q65" i="3" l="1"/>
  <c r="P65"/>
  <c r="F66" l="1"/>
  <c r="F65" l="1"/>
  <c r="F63" s="1"/>
  <c r="O459" i="2" l="1"/>
  <c r="O875" l="1"/>
  <c r="O874"/>
  <c r="T1004"/>
  <c r="S1004"/>
  <c r="R1004"/>
  <c r="K1004"/>
  <c r="T335"/>
  <c r="S335"/>
  <c r="R335"/>
  <c r="K335"/>
  <c r="O344"/>
  <c r="N344"/>
  <c r="M344"/>
  <c r="L344"/>
  <c r="T346"/>
  <c r="S346"/>
  <c r="R346"/>
  <c r="K346"/>
  <c r="K1179"/>
  <c r="V90" i="1"/>
  <c r="U90"/>
  <c r="T90"/>
  <c r="S90"/>
  <c r="K90"/>
  <c r="V89"/>
  <c r="U89"/>
  <c r="T89"/>
  <c r="S89"/>
  <c r="K89"/>
  <c r="P88"/>
  <c r="O88"/>
  <c r="N88"/>
  <c r="M88"/>
  <c r="L88"/>
  <c r="K40" i="3"/>
  <c r="F49"/>
  <c r="H44"/>
  <c r="O606" i="2"/>
  <c r="L604"/>
  <c r="L605"/>
  <c r="M604"/>
  <c r="R604" s="1"/>
  <c r="M605"/>
  <c r="N604"/>
  <c r="S604" s="1"/>
  <c r="N605"/>
  <c r="S605" s="1"/>
  <c r="O605"/>
  <c r="T605" s="1"/>
  <c r="O607"/>
  <c r="O1643"/>
  <c r="O1642"/>
  <c r="O1653"/>
  <c r="K1653" s="1"/>
  <c r="K1648"/>
  <c r="K1649"/>
  <c r="K1651"/>
  <c r="K1652"/>
  <c r="K1654"/>
  <c r="K1655"/>
  <c r="R1648"/>
  <c r="R1649"/>
  <c r="R1651"/>
  <c r="R1652"/>
  <c r="R1653"/>
  <c r="R1654"/>
  <c r="R1655"/>
  <c r="S1648"/>
  <c r="S1649"/>
  <c r="S1651"/>
  <c r="S1652"/>
  <c r="S1653"/>
  <c r="S1654"/>
  <c r="S1655"/>
  <c r="T1648"/>
  <c r="T1649"/>
  <c r="T1651"/>
  <c r="T1652"/>
  <c r="T1654"/>
  <c r="T1655"/>
  <c r="L1647"/>
  <c r="L1650"/>
  <c r="M1647"/>
  <c r="R1647" s="1"/>
  <c r="M1650"/>
  <c r="R1650" s="1"/>
  <c r="N1647"/>
  <c r="S1647" s="1"/>
  <c r="N1650"/>
  <c r="S1650" s="1"/>
  <c r="O1647"/>
  <c r="T1647" s="1"/>
  <c r="O1650"/>
  <c r="T1650" s="1"/>
  <c r="R614"/>
  <c r="R615"/>
  <c r="R617"/>
  <c r="R618"/>
  <c r="R620"/>
  <c r="R621"/>
  <c r="R623"/>
  <c r="R624"/>
  <c r="R625"/>
  <c r="R626"/>
  <c r="R627"/>
  <c r="R628"/>
  <c r="R629"/>
  <c r="R630"/>
  <c r="R631"/>
  <c r="R632"/>
  <c r="R633"/>
  <c r="R634"/>
  <c r="R635"/>
  <c r="R636"/>
  <c r="S614"/>
  <c r="S615"/>
  <c r="S617"/>
  <c r="S618"/>
  <c r="S620"/>
  <c r="S621"/>
  <c r="S623"/>
  <c r="S624"/>
  <c r="S625"/>
  <c r="S626"/>
  <c r="S627"/>
  <c r="S628"/>
  <c r="S629"/>
  <c r="S630"/>
  <c r="S631"/>
  <c r="S632"/>
  <c r="S633"/>
  <c r="S634"/>
  <c r="S635"/>
  <c r="S636"/>
  <c r="T614"/>
  <c r="T615"/>
  <c r="T617"/>
  <c r="T618"/>
  <c r="T620"/>
  <c r="T621"/>
  <c r="T623"/>
  <c r="T624"/>
  <c r="T625"/>
  <c r="T626"/>
  <c r="T627"/>
  <c r="T628"/>
  <c r="T629"/>
  <c r="T630"/>
  <c r="T631"/>
  <c r="T632"/>
  <c r="T633"/>
  <c r="T634"/>
  <c r="T635"/>
  <c r="T636"/>
  <c r="K614"/>
  <c r="K615"/>
  <c r="K617"/>
  <c r="K618"/>
  <c r="K620"/>
  <c r="K621"/>
  <c r="K623"/>
  <c r="K624"/>
  <c r="K625"/>
  <c r="K626"/>
  <c r="K627"/>
  <c r="K628"/>
  <c r="K629"/>
  <c r="K630"/>
  <c r="K631"/>
  <c r="K632"/>
  <c r="K633"/>
  <c r="K634"/>
  <c r="K635"/>
  <c r="K636"/>
  <c r="L356"/>
  <c r="M356"/>
  <c r="N356"/>
  <c r="S356" s="1"/>
  <c r="O356"/>
  <c r="T356" s="1"/>
  <c r="R382"/>
  <c r="S382"/>
  <c r="T382"/>
  <c r="K382"/>
  <c r="R445"/>
  <c r="S445"/>
  <c r="T445"/>
  <c r="R476"/>
  <c r="R477"/>
  <c r="S476"/>
  <c r="S477"/>
  <c r="T476"/>
  <c r="T477"/>
  <c r="K476"/>
  <c r="K477"/>
  <c r="O544"/>
  <c r="T544" s="1"/>
  <c r="T573"/>
  <c r="T574"/>
  <c r="K573"/>
  <c r="K574"/>
  <c r="R797"/>
  <c r="T797"/>
  <c r="M796"/>
  <c r="M795" s="1"/>
  <c r="O796"/>
  <c r="T796" s="1"/>
  <c r="K1718"/>
  <c r="R605"/>
  <c r="R356"/>
  <c r="F31" i="3"/>
  <c r="F69"/>
  <c r="L801" i="2"/>
  <c r="M801"/>
  <c r="R801" s="1"/>
  <c r="O801"/>
  <c r="T801" s="1"/>
  <c r="N801"/>
  <c r="S801" s="1"/>
  <c r="T861"/>
  <c r="S861"/>
  <c r="R861"/>
  <c r="K861"/>
  <c r="H16" i="3"/>
  <c r="F16" s="1"/>
  <c r="O1681" i="2"/>
  <c r="O1706"/>
  <c r="N1706"/>
  <c r="M1706"/>
  <c r="L1706"/>
  <c r="T1707"/>
  <c r="S1707"/>
  <c r="R1707"/>
  <c r="K1707"/>
  <c r="P16" i="1"/>
  <c r="F70" i="3"/>
  <c r="F68"/>
  <c r="F62"/>
  <c r="F61"/>
  <c r="F55"/>
  <c r="F54"/>
  <c r="F53"/>
  <c r="F52"/>
  <c r="F51"/>
  <c r="F50"/>
  <c r="F48"/>
  <c r="F46"/>
  <c r="F44"/>
  <c r="F42"/>
  <c r="F41"/>
  <c r="F40"/>
  <c r="F39"/>
  <c r="F37"/>
  <c r="F33"/>
  <c r="F30"/>
  <c r="F29"/>
  <c r="F28"/>
  <c r="F26"/>
  <c r="F25"/>
  <c r="R24"/>
  <c r="R71" s="1"/>
  <c r="Q24"/>
  <c r="Q71" s="1"/>
  <c r="P24"/>
  <c r="P71" s="1"/>
  <c r="O24"/>
  <c r="O71" s="1"/>
  <c r="N24"/>
  <c r="N71" s="1"/>
  <c r="M24"/>
  <c r="M71" s="1"/>
  <c r="L24"/>
  <c r="L71" s="1"/>
  <c r="K24"/>
  <c r="K71" s="1"/>
  <c r="J24"/>
  <c r="J71" s="1"/>
  <c r="I24"/>
  <c r="I71" s="1"/>
  <c r="H24"/>
  <c r="H71" s="1"/>
  <c r="F21"/>
  <c r="F18"/>
  <c r="V324" i="1"/>
  <c r="U324"/>
  <c r="T324"/>
  <c r="S324"/>
  <c r="V323"/>
  <c r="U323"/>
  <c r="T323"/>
  <c r="S323"/>
  <c r="V322"/>
  <c r="U322"/>
  <c r="T322"/>
  <c r="S322"/>
  <c r="V319"/>
  <c r="U319"/>
  <c r="T319"/>
  <c r="S319"/>
  <c r="V316"/>
  <c r="U316"/>
  <c r="T316"/>
  <c r="S316"/>
  <c r="V315"/>
  <c r="U315"/>
  <c r="T315"/>
  <c r="S315"/>
  <c r="V312"/>
  <c r="U312"/>
  <c r="T312"/>
  <c r="S312"/>
  <c r="V310"/>
  <c r="U310"/>
  <c r="T310"/>
  <c r="S310"/>
  <c r="V307"/>
  <c r="U307"/>
  <c r="T307"/>
  <c r="S307"/>
  <c r="V306"/>
  <c r="U306"/>
  <c r="T306"/>
  <c r="S306"/>
  <c r="V305"/>
  <c r="U305"/>
  <c r="T305"/>
  <c r="S305"/>
  <c r="V304"/>
  <c r="U304"/>
  <c r="T304"/>
  <c r="S304"/>
  <c r="V303"/>
  <c r="U303"/>
  <c r="T303"/>
  <c r="S303"/>
  <c r="V301"/>
  <c r="U301"/>
  <c r="T301"/>
  <c r="S301"/>
  <c r="V299"/>
  <c r="U299"/>
  <c r="T299"/>
  <c r="S299"/>
  <c r="V297"/>
  <c r="U297"/>
  <c r="T297"/>
  <c r="S297"/>
  <c r="V296"/>
  <c r="U296"/>
  <c r="T296"/>
  <c r="S296"/>
  <c r="V295"/>
  <c r="U295"/>
  <c r="T295"/>
  <c r="S295"/>
  <c r="V293"/>
  <c r="U293"/>
  <c r="T293"/>
  <c r="S293"/>
  <c r="V292"/>
  <c r="U292"/>
  <c r="T292"/>
  <c r="S292"/>
  <c r="V291"/>
  <c r="U291"/>
  <c r="T291"/>
  <c r="S291"/>
  <c r="V290"/>
  <c r="U290"/>
  <c r="T290"/>
  <c r="S290"/>
  <c r="V287"/>
  <c r="U287"/>
  <c r="T287"/>
  <c r="S287"/>
  <c r="V285"/>
  <c r="U285"/>
  <c r="T285"/>
  <c r="S285"/>
  <c r="V284"/>
  <c r="U284"/>
  <c r="T284"/>
  <c r="S284"/>
  <c r="V282"/>
  <c r="U282"/>
  <c r="T282"/>
  <c r="S282"/>
  <c r="V281"/>
  <c r="U281"/>
  <c r="T281"/>
  <c r="S281"/>
  <c r="V280"/>
  <c r="U280"/>
  <c r="T280"/>
  <c r="S280"/>
  <c r="V278"/>
  <c r="U278"/>
  <c r="T278"/>
  <c r="S278"/>
  <c r="V277"/>
  <c r="U277"/>
  <c r="T277"/>
  <c r="S277"/>
  <c r="V275"/>
  <c r="U275"/>
  <c r="T275"/>
  <c r="S275"/>
  <c r="V274"/>
  <c r="U274"/>
  <c r="T274"/>
  <c r="S274"/>
  <c r="V272"/>
  <c r="U272"/>
  <c r="T272"/>
  <c r="S272"/>
  <c r="V270"/>
  <c r="U270"/>
  <c r="T270"/>
  <c r="S270"/>
  <c r="V269"/>
  <c r="U269"/>
  <c r="T269"/>
  <c r="S269"/>
  <c r="V267"/>
  <c r="U267"/>
  <c r="T267"/>
  <c r="S267"/>
  <c r="V266"/>
  <c r="U266"/>
  <c r="T266"/>
  <c r="S266"/>
  <c r="V265"/>
  <c r="U265"/>
  <c r="T265"/>
  <c r="S265"/>
  <c r="V263"/>
  <c r="U263"/>
  <c r="T263"/>
  <c r="S263"/>
  <c r="V262"/>
  <c r="U262"/>
  <c r="T262"/>
  <c r="S262"/>
  <c r="V260"/>
  <c r="U260"/>
  <c r="T260"/>
  <c r="S260"/>
  <c r="V259"/>
  <c r="U259"/>
  <c r="T259"/>
  <c r="S259"/>
  <c r="V257"/>
  <c r="U257"/>
  <c r="T257"/>
  <c r="S257"/>
  <c r="V256"/>
  <c r="U256"/>
  <c r="T256"/>
  <c r="S256"/>
  <c r="V254"/>
  <c r="U254"/>
  <c r="T254"/>
  <c r="S254"/>
  <c r="V253"/>
  <c r="U253"/>
  <c r="T253"/>
  <c r="S253"/>
  <c r="V251"/>
  <c r="U251"/>
  <c r="T251"/>
  <c r="S251"/>
  <c r="V250"/>
  <c r="U250"/>
  <c r="T250"/>
  <c r="S250"/>
  <c r="V248"/>
  <c r="U248"/>
  <c r="T248"/>
  <c r="S248"/>
  <c r="V247"/>
  <c r="U247"/>
  <c r="T247"/>
  <c r="S247"/>
  <c r="V245"/>
  <c r="U245"/>
  <c r="T245"/>
  <c r="S245"/>
  <c r="V244"/>
  <c r="U244"/>
  <c r="T244"/>
  <c r="S244"/>
  <c r="V242"/>
  <c r="U242"/>
  <c r="T242"/>
  <c r="S242"/>
  <c r="V237"/>
  <c r="U237"/>
  <c r="T237"/>
  <c r="S237"/>
  <c r="V236"/>
  <c r="U236"/>
  <c r="T236"/>
  <c r="S236"/>
  <c r="V234"/>
  <c r="U234"/>
  <c r="T234"/>
  <c r="S234"/>
  <c r="V233"/>
  <c r="U233"/>
  <c r="T233"/>
  <c r="S233"/>
  <c r="V232"/>
  <c r="U232"/>
  <c r="T232"/>
  <c r="S232"/>
  <c r="V231"/>
  <c r="U231"/>
  <c r="T231"/>
  <c r="S231"/>
  <c r="V229"/>
  <c r="U229"/>
  <c r="T229"/>
  <c r="S229"/>
  <c r="V228"/>
  <c r="U228"/>
  <c r="T228"/>
  <c r="S228"/>
  <c r="V227"/>
  <c r="U227"/>
  <c r="T227"/>
  <c r="S227"/>
  <c r="V225"/>
  <c r="U225"/>
  <c r="T225"/>
  <c r="S225"/>
  <c r="V222"/>
  <c r="U222"/>
  <c r="T222"/>
  <c r="S222"/>
  <c r="V221"/>
  <c r="U221"/>
  <c r="T221"/>
  <c r="S221"/>
  <c r="V219"/>
  <c r="U219"/>
  <c r="T219"/>
  <c r="S219"/>
  <c r="V218"/>
  <c r="U218"/>
  <c r="T218"/>
  <c r="S218"/>
  <c r="V217"/>
  <c r="U217"/>
  <c r="T217"/>
  <c r="S217"/>
  <c r="V216"/>
  <c r="U216"/>
  <c r="T216"/>
  <c r="S216"/>
  <c r="V215"/>
  <c r="U215"/>
  <c r="T215"/>
  <c r="S215"/>
  <c r="V213"/>
  <c r="U213"/>
  <c r="T213"/>
  <c r="S213"/>
  <c r="V212"/>
  <c r="U212"/>
  <c r="T212"/>
  <c r="S212"/>
  <c r="V210"/>
  <c r="U210"/>
  <c r="T210"/>
  <c r="S210"/>
  <c r="V209"/>
  <c r="U209"/>
  <c r="T209"/>
  <c r="S209"/>
  <c r="V207"/>
  <c r="U207"/>
  <c r="T207"/>
  <c r="S207"/>
  <c r="V205"/>
  <c r="U205"/>
  <c r="T205"/>
  <c r="S205"/>
  <c r="V203"/>
  <c r="U203"/>
  <c r="T203"/>
  <c r="S203"/>
  <c r="V202"/>
  <c r="U202"/>
  <c r="T202"/>
  <c r="S202"/>
  <c r="V201"/>
  <c r="U201"/>
  <c r="T201"/>
  <c r="S201"/>
  <c r="V199"/>
  <c r="U199"/>
  <c r="T199"/>
  <c r="S199"/>
  <c r="V197"/>
  <c r="U197"/>
  <c r="T197"/>
  <c r="S197"/>
  <c r="V195"/>
  <c r="U195"/>
  <c r="T195"/>
  <c r="S195"/>
  <c r="V194"/>
  <c r="U194"/>
  <c r="T194"/>
  <c r="S194"/>
  <c r="V192"/>
  <c r="U192"/>
  <c r="T192"/>
  <c r="S192"/>
  <c r="V191"/>
  <c r="U191"/>
  <c r="T191"/>
  <c r="S191"/>
  <c r="V190"/>
  <c r="U190"/>
  <c r="T190"/>
  <c r="S190"/>
  <c r="V189"/>
  <c r="U189"/>
  <c r="T189"/>
  <c r="S189"/>
  <c r="V188"/>
  <c r="U188"/>
  <c r="T188"/>
  <c r="S188"/>
  <c r="V185"/>
  <c r="U185"/>
  <c r="T185"/>
  <c r="S185"/>
  <c r="V184"/>
  <c r="U184"/>
  <c r="T184"/>
  <c r="S184"/>
  <c r="V183"/>
  <c r="U183"/>
  <c r="T183"/>
  <c r="S183"/>
  <c r="V182"/>
  <c r="U182"/>
  <c r="T182"/>
  <c r="S182"/>
  <c r="V181"/>
  <c r="U181"/>
  <c r="T181"/>
  <c r="S181"/>
  <c r="V180"/>
  <c r="U180"/>
  <c r="T180"/>
  <c r="S180"/>
  <c r="V178"/>
  <c r="U178"/>
  <c r="T178"/>
  <c r="S178"/>
  <c r="V177"/>
  <c r="U177"/>
  <c r="T177"/>
  <c r="S177"/>
  <c r="V176"/>
  <c r="U176"/>
  <c r="T176"/>
  <c r="S176"/>
  <c r="V175"/>
  <c r="U175"/>
  <c r="T175"/>
  <c r="S175"/>
  <c r="V174"/>
  <c r="U174"/>
  <c r="T174"/>
  <c r="S174"/>
  <c r="V173"/>
  <c r="U173"/>
  <c r="T173"/>
  <c r="S173"/>
  <c r="V172"/>
  <c r="U172"/>
  <c r="T172"/>
  <c r="S172"/>
  <c r="V171"/>
  <c r="U171"/>
  <c r="T171"/>
  <c r="S171"/>
  <c r="V170"/>
  <c r="U170"/>
  <c r="T170"/>
  <c r="S170"/>
  <c r="V169"/>
  <c r="U169"/>
  <c r="T169"/>
  <c r="S169"/>
  <c r="V167"/>
  <c r="U167"/>
  <c r="T167"/>
  <c r="S167"/>
  <c r="V164"/>
  <c r="U164"/>
  <c r="T164"/>
  <c r="S164"/>
  <c r="V162"/>
  <c r="U162"/>
  <c r="T162"/>
  <c r="S162"/>
  <c r="V160"/>
  <c r="U160"/>
  <c r="T160"/>
  <c r="S160"/>
  <c r="V157"/>
  <c r="U157"/>
  <c r="T157"/>
  <c r="S157"/>
  <c r="V156"/>
  <c r="U156"/>
  <c r="T156"/>
  <c r="S156"/>
  <c r="V153"/>
  <c r="U153"/>
  <c r="T153"/>
  <c r="S153"/>
  <c r="V151"/>
  <c r="U151"/>
  <c r="T151"/>
  <c r="S151"/>
  <c r="V150"/>
  <c r="U150"/>
  <c r="T150"/>
  <c r="S150"/>
  <c r="V149"/>
  <c r="U149"/>
  <c r="T149"/>
  <c r="S149"/>
  <c r="V148"/>
  <c r="U148"/>
  <c r="T148"/>
  <c r="S148"/>
  <c r="V147"/>
  <c r="U147"/>
  <c r="T147"/>
  <c r="S147"/>
  <c r="V145"/>
  <c r="U145"/>
  <c r="T145"/>
  <c r="S145"/>
  <c r="V143"/>
  <c r="U143"/>
  <c r="T143"/>
  <c r="S143"/>
  <c r="V142"/>
  <c r="U142"/>
  <c r="T142"/>
  <c r="S142"/>
  <c r="V138"/>
  <c r="U138"/>
  <c r="T138"/>
  <c r="S138"/>
  <c r="V137"/>
  <c r="U137"/>
  <c r="T137"/>
  <c r="S137"/>
  <c r="V136"/>
  <c r="U136"/>
  <c r="T136"/>
  <c r="S136"/>
  <c r="V134"/>
  <c r="U134"/>
  <c r="T134"/>
  <c r="S134"/>
  <c r="V133"/>
  <c r="U133"/>
  <c r="T133"/>
  <c r="S133"/>
  <c r="V132"/>
  <c r="U132"/>
  <c r="T132"/>
  <c r="S132"/>
  <c r="V131"/>
  <c r="U131"/>
  <c r="T131"/>
  <c r="S131"/>
  <c r="V130"/>
  <c r="U130"/>
  <c r="T130"/>
  <c r="S130"/>
  <c r="V129"/>
  <c r="U129"/>
  <c r="T129"/>
  <c r="S129"/>
  <c r="V128"/>
  <c r="U128"/>
  <c r="T128"/>
  <c r="S128"/>
  <c r="V127"/>
  <c r="U127"/>
  <c r="T127"/>
  <c r="S127"/>
  <c r="V126"/>
  <c r="U126"/>
  <c r="T126"/>
  <c r="S126"/>
  <c r="V123"/>
  <c r="U123"/>
  <c r="T123"/>
  <c r="S123"/>
  <c r="V122"/>
  <c r="U122"/>
  <c r="T122"/>
  <c r="S122"/>
  <c r="V121"/>
  <c r="U121"/>
  <c r="T121"/>
  <c r="S121"/>
  <c r="V120"/>
  <c r="U120"/>
  <c r="T120"/>
  <c r="S120"/>
  <c r="V118"/>
  <c r="U118"/>
  <c r="T118"/>
  <c r="S118"/>
  <c r="V116"/>
  <c r="U116"/>
  <c r="T116"/>
  <c r="S116"/>
  <c r="V114"/>
  <c r="U114"/>
  <c r="T114"/>
  <c r="S114"/>
  <c r="V111"/>
  <c r="U111"/>
  <c r="T111"/>
  <c r="S111"/>
  <c r="V110"/>
  <c r="U110"/>
  <c r="T110"/>
  <c r="S110"/>
  <c r="V109"/>
  <c r="U109"/>
  <c r="T109"/>
  <c r="S109"/>
  <c r="V108"/>
  <c r="U108"/>
  <c r="T108"/>
  <c r="S108"/>
  <c r="V107"/>
  <c r="U107"/>
  <c r="T107"/>
  <c r="S107"/>
  <c r="V106"/>
  <c r="U106"/>
  <c r="T106"/>
  <c r="S106"/>
  <c r="V104"/>
  <c r="U104"/>
  <c r="T104"/>
  <c r="S104"/>
  <c r="V102"/>
  <c r="U102"/>
  <c r="T102"/>
  <c r="S102"/>
  <c r="V100"/>
  <c r="U100"/>
  <c r="T100"/>
  <c r="S100"/>
  <c r="V99"/>
  <c r="U99"/>
  <c r="T99"/>
  <c r="S99"/>
  <c r="V98"/>
  <c r="U98"/>
  <c r="T98"/>
  <c r="S98"/>
  <c r="V97"/>
  <c r="U97"/>
  <c r="T97"/>
  <c r="S97"/>
  <c r="V96"/>
  <c r="U96"/>
  <c r="T96"/>
  <c r="S96"/>
  <c r="V93"/>
  <c r="U93"/>
  <c r="T93"/>
  <c r="S93"/>
  <c r="V86"/>
  <c r="U86"/>
  <c r="T86"/>
  <c r="S86"/>
  <c r="V85"/>
  <c r="U85"/>
  <c r="T85"/>
  <c r="S85"/>
  <c r="V82"/>
  <c r="U82"/>
  <c r="T82"/>
  <c r="S82"/>
  <c r="V79"/>
  <c r="U79"/>
  <c r="T79"/>
  <c r="S79"/>
  <c r="V78"/>
  <c r="U78"/>
  <c r="T78"/>
  <c r="S78"/>
  <c r="V76"/>
  <c r="U76"/>
  <c r="T76"/>
  <c r="S76"/>
  <c r="V75"/>
  <c r="U75"/>
  <c r="T75"/>
  <c r="S75"/>
  <c r="V74"/>
  <c r="U74"/>
  <c r="T74"/>
  <c r="S74"/>
  <c r="V73"/>
  <c r="U73"/>
  <c r="T73"/>
  <c r="S73"/>
  <c r="V72"/>
  <c r="U72"/>
  <c r="T72"/>
  <c r="S72"/>
  <c r="V71"/>
  <c r="U71"/>
  <c r="T71"/>
  <c r="S71"/>
  <c r="V70"/>
  <c r="U70"/>
  <c r="T70"/>
  <c r="S70"/>
  <c r="V69"/>
  <c r="U69"/>
  <c r="T69"/>
  <c r="S69"/>
  <c r="V68"/>
  <c r="U68"/>
  <c r="T68"/>
  <c r="S68"/>
  <c r="V66"/>
  <c r="U66"/>
  <c r="T66"/>
  <c r="S66"/>
  <c r="V63"/>
  <c r="U63"/>
  <c r="T63"/>
  <c r="S63"/>
  <c r="V62"/>
  <c r="U62"/>
  <c r="T62"/>
  <c r="S62"/>
  <c r="V61"/>
  <c r="U61"/>
  <c r="T61"/>
  <c r="S61"/>
  <c r="V60"/>
  <c r="U60"/>
  <c r="T60"/>
  <c r="S60"/>
  <c r="V59"/>
  <c r="U59"/>
  <c r="T59"/>
  <c r="S59"/>
  <c r="V58"/>
  <c r="U58"/>
  <c r="T58"/>
  <c r="S58"/>
  <c r="V57"/>
  <c r="U57"/>
  <c r="T57"/>
  <c r="S57"/>
  <c r="V56"/>
  <c r="U56"/>
  <c r="T56"/>
  <c r="S56"/>
  <c r="V54"/>
  <c r="U54"/>
  <c r="T54"/>
  <c r="S54"/>
  <c r="V53"/>
  <c r="U53"/>
  <c r="T53"/>
  <c r="S53"/>
  <c r="V51"/>
  <c r="U51"/>
  <c r="T51"/>
  <c r="S51"/>
  <c r="V49"/>
  <c r="U49"/>
  <c r="T49"/>
  <c r="S49"/>
  <c r="V46"/>
  <c r="U46"/>
  <c r="T46"/>
  <c r="S46"/>
  <c r="V45"/>
  <c r="U45"/>
  <c r="T45"/>
  <c r="S45"/>
  <c r="V44"/>
  <c r="U44"/>
  <c r="T44"/>
  <c r="S44"/>
  <c r="V43"/>
  <c r="U43"/>
  <c r="T43"/>
  <c r="S43"/>
  <c r="V42"/>
  <c r="U42"/>
  <c r="T42"/>
  <c r="S42"/>
  <c r="V40"/>
  <c r="U40"/>
  <c r="T40"/>
  <c r="S40"/>
  <c r="V39"/>
  <c r="U39"/>
  <c r="T39"/>
  <c r="S39"/>
  <c r="V38"/>
  <c r="U38"/>
  <c r="T38"/>
  <c r="S38"/>
  <c r="V35"/>
  <c r="U35"/>
  <c r="T35"/>
  <c r="S35"/>
  <c r="V34"/>
  <c r="U34"/>
  <c r="T34"/>
  <c r="S34"/>
  <c r="U33"/>
  <c r="T33"/>
  <c r="S33"/>
  <c r="V32"/>
  <c r="U32"/>
  <c r="T32"/>
  <c r="S32"/>
  <c r="V31"/>
  <c r="U31"/>
  <c r="T31"/>
  <c r="S31"/>
  <c r="V30"/>
  <c r="U30"/>
  <c r="T30"/>
  <c r="S30"/>
  <c r="V29"/>
  <c r="U29"/>
  <c r="T29"/>
  <c r="S29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0"/>
  <c r="U20"/>
  <c r="T20"/>
  <c r="S20"/>
  <c r="V17"/>
  <c r="U17"/>
  <c r="T17"/>
  <c r="S17"/>
  <c r="V16"/>
  <c r="V15"/>
  <c r="U15"/>
  <c r="T15"/>
  <c r="S15"/>
  <c r="K323"/>
  <c r="K322"/>
  <c r="P321"/>
  <c r="P320" s="1"/>
  <c r="V320" s="1"/>
  <c r="O321"/>
  <c r="O320" s="1"/>
  <c r="U320" s="1"/>
  <c r="N321"/>
  <c r="N320" s="1"/>
  <c r="T320" s="1"/>
  <c r="M321"/>
  <c r="M320" s="1"/>
  <c r="L321"/>
  <c r="K319"/>
  <c r="P318"/>
  <c r="P317" s="1"/>
  <c r="V317" s="1"/>
  <c r="O318"/>
  <c r="N318"/>
  <c r="N317" s="1"/>
  <c r="T317" s="1"/>
  <c r="M318"/>
  <c r="M317" s="1"/>
  <c r="S317" s="1"/>
  <c r="L318"/>
  <c r="O317"/>
  <c r="L317"/>
  <c r="K316"/>
  <c r="K315"/>
  <c r="P314"/>
  <c r="P313" s="1"/>
  <c r="O314"/>
  <c r="O313" s="1"/>
  <c r="U313" s="1"/>
  <c r="N314"/>
  <c r="N313" s="1"/>
  <c r="T313" s="1"/>
  <c r="M314"/>
  <c r="M313" s="1"/>
  <c r="L314"/>
  <c r="L313" s="1"/>
  <c r="K312"/>
  <c r="P311"/>
  <c r="O311"/>
  <c r="N311"/>
  <c r="M311"/>
  <c r="L311"/>
  <c r="K310"/>
  <c r="P309"/>
  <c r="P308" s="1"/>
  <c r="V308" s="1"/>
  <c r="O309"/>
  <c r="N309"/>
  <c r="M309"/>
  <c r="L309"/>
  <c r="L308" s="1"/>
  <c r="K307"/>
  <c r="K306"/>
  <c r="K305"/>
  <c r="K304"/>
  <c r="K303"/>
  <c r="P302"/>
  <c r="O302"/>
  <c r="N302"/>
  <c r="M302"/>
  <c r="L302"/>
  <c r="K301"/>
  <c r="P300"/>
  <c r="O300"/>
  <c r="N300"/>
  <c r="M300"/>
  <c r="L300"/>
  <c r="K299"/>
  <c r="K297"/>
  <c r="K296"/>
  <c r="K295"/>
  <c r="P294"/>
  <c r="O294"/>
  <c r="N294"/>
  <c r="M294"/>
  <c r="L294"/>
  <c r="K293"/>
  <c r="K292"/>
  <c r="K291"/>
  <c r="K290"/>
  <c r="P289"/>
  <c r="O289"/>
  <c r="N289"/>
  <c r="M289"/>
  <c r="L289"/>
  <c r="K287"/>
  <c r="K285"/>
  <c r="K284"/>
  <c r="P283"/>
  <c r="O283"/>
  <c r="N283"/>
  <c r="M283"/>
  <c r="L283"/>
  <c r="K282"/>
  <c r="K281"/>
  <c r="K280"/>
  <c r="P279"/>
  <c r="O279"/>
  <c r="N279"/>
  <c r="M279"/>
  <c r="L279"/>
  <c r="K278"/>
  <c r="K277"/>
  <c r="P276"/>
  <c r="O276"/>
  <c r="N276"/>
  <c r="M276"/>
  <c r="L276"/>
  <c r="K275"/>
  <c r="K274"/>
  <c r="P273"/>
  <c r="O273"/>
  <c r="N273"/>
  <c r="M273"/>
  <c r="L273"/>
  <c r="K272"/>
  <c r="P271"/>
  <c r="O271"/>
  <c r="N271"/>
  <c r="M271"/>
  <c r="L271"/>
  <c r="K270"/>
  <c r="K269"/>
  <c r="P268"/>
  <c r="O268"/>
  <c r="N268"/>
  <c r="M268"/>
  <c r="L268"/>
  <c r="K266"/>
  <c r="K265"/>
  <c r="P264"/>
  <c r="O264"/>
  <c r="N264"/>
  <c r="M264"/>
  <c r="L264"/>
  <c r="K263"/>
  <c r="K262"/>
  <c r="P261"/>
  <c r="O261"/>
  <c r="N261"/>
  <c r="M261"/>
  <c r="L261"/>
  <c r="K260"/>
  <c r="K259"/>
  <c r="P258"/>
  <c r="O258"/>
  <c r="N258"/>
  <c r="M258"/>
  <c r="L258"/>
  <c r="K257"/>
  <c r="K256"/>
  <c r="P255"/>
  <c r="O255"/>
  <c r="N255"/>
  <c r="M255"/>
  <c r="L255"/>
  <c r="K254"/>
  <c r="K253"/>
  <c r="P252"/>
  <c r="O252"/>
  <c r="N252"/>
  <c r="M252"/>
  <c r="L252"/>
  <c r="K251"/>
  <c r="K250"/>
  <c r="P249"/>
  <c r="O249"/>
  <c r="N249"/>
  <c r="M249"/>
  <c r="L249"/>
  <c r="K248"/>
  <c r="K247"/>
  <c r="P246"/>
  <c r="O246"/>
  <c r="N246"/>
  <c r="M246"/>
  <c r="L246"/>
  <c r="K245"/>
  <c r="K244"/>
  <c r="P243"/>
  <c r="O243"/>
  <c r="N243"/>
  <c r="M243"/>
  <c r="L243"/>
  <c r="P241"/>
  <c r="O241"/>
  <c r="N241"/>
  <c r="M241"/>
  <c r="L241"/>
  <c r="P240"/>
  <c r="O240"/>
  <c r="N240"/>
  <c r="M240"/>
  <c r="L240"/>
  <c r="P239"/>
  <c r="O239"/>
  <c r="U239" s="1"/>
  <c r="N239"/>
  <c r="M239"/>
  <c r="L239"/>
  <c r="P238"/>
  <c r="O238"/>
  <c r="N238"/>
  <c r="M238"/>
  <c r="L238"/>
  <c r="K237"/>
  <c r="K236"/>
  <c r="K234"/>
  <c r="K233"/>
  <c r="K232"/>
  <c r="K231"/>
  <c r="K229"/>
  <c r="K228"/>
  <c r="K227"/>
  <c r="P226"/>
  <c r="N226"/>
  <c r="M226"/>
  <c r="L226"/>
  <c r="K225"/>
  <c r="P224"/>
  <c r="O224"/>
  <c r="N224"/>
  <c r="M224"/>
  <c r="L224"/>
  <c r="K222"/>
  <c r="K221"/>
  <c r="P220"/>
  <c r="O220"/>
  <c r="N220"/>
  <c r="M220"/>
  <c r="L220"/>
  <c r="K219"/>
  <c r="K218"/>
  <c r="K217"/>
  <c r="K216"/>
  <c r="K215"/>
  <c r="P214"/>
  <c r="O214"/>
  <c r="N214"/>
  <c r="M214"/>
  <c r="L214"/>
  <c r="K213"/>
  <c r="K212"/>
  <c r="K210"/>
  <c r="K209"/>
  <c r="K207"/>
  <c r="K205"/>
  <c r="P204"/>
  <c r="O204"/>
  <c r="N204"/>
  <c r="M204"/>
  <c r="L204"/>
  <c r="K203"/>
  <c r="K202"/>
  <c r="K201"/>
  <c r="P200"/>
  <c r="O200"/>
  <c r="N200"/>
  <c r="M200"/>
  <c r="L200"/>
  <c r="K199"/>
  <c r="P198"/>
  <c r="O198"/>
  <c r="N198"/>
  <c r="M198"/>
  <c r="L198"/>
  <c r="K197"/>
  <c r="P196"/>
  <c r="O196"/>
  <c r="N196"/>
  <c r="M196"/>
  <c r="L196"/>
  <c r="K195"/>
  <c r="K194"/>
  <c r="P193"/>
  <c r="P179" s="1"/>
  <c r="V179" s="1"/>
  <c r="O193"/>
  <c r="O327" s="1"/>
  <c r="N193"/>
  <c r="M193"/>
  <c r="M327" s="1"/>
  <c r="L193"/>
  <c r="K192"/>
  <c r="K191"/>
  <c r="K190"/>
  <c r="K189"/>
  <c r="K188"/>
  <c r="K185"/>
  <c r="K184"/>
  <c r="K183"/>
  <c r="K182"/>
  <c r="K181"/>
  <c r="K180"/>
  <c r="K178"/>
  <c r="K177"/>
  <c r="K176"/>
  <c r="K175"/>
  <c r="K174"/>
  <c r="K173"/>
  <c r="K172"/>
  <c r="K171"/>
  <c r="K170"/>
  <c r="K169"/>
  <c r="K167"/>
  <c r="P166"/>
  <c r="O166"/>
  <c r="N166"/>
  <c r="M166"/>
  <c r="L166"/>
  <c r="K164"/>
  <c r="P163"/>
  <c r="O163"/>
  <c r="N163"/>
  <c r="M163"/>
  <c r="L163"/>
  <c r="K162"/>
  <c r="K160"/>
  <c r="P159"/>
  <c r="O159"/>
  <c r="N159"/>
  <c r="M159"/>
  <c r="L159"/>
  <c r="K157"/>
  <c r="K156"/>
  <c r="P155"/>
  <c r="P154" s="1"/>
  <c r="V154" s="1"/>
  <c r="O155"/>
  <c r="O154" s="1"/>
  <c r="N155"/>
  <c r="N154" s="1"/>
  <c r="T154" s="1"/>
  <c r="M155"/>
  <c r="M154" s="1"/>
  <c r="S154" s="1"/>
  <c r="L155"/>
  <c r="L154" s="1"/>
  <c r="K153"/>
  <c r="K151"/>
  <c r="K150"/>
  <c r="K149"/>
  <c r="K148"/>
  <c r="K147"/>
  <c r="P146"/>
  <c r="O146"/>
  <c r="N146"/>
  <c r="M146"/>
  <c r="L146"/>
  <c r="K145"/>
  <c r="K143"/>
  <c r="K142"/>
  <c r="P141"/>
  <c r="P139" s="1"/>
  <c r="V139" s="1"/>
  <c r="O141"/>
  <c r="O139" s="1"/>
  <c r="U139" s="1"/>
  <c r="N141"/>
  <c r="N139" s="1"/>
  <c r="T139" s="1"/>
  <c r="M141"/>
  <c r="M139" s="1"/>
  <c r="S139" s="1"/>
  <c r="L141"/>
  <c r="L139" s="1"/>
  <c r="K138"/>
  <c r="K137"/>
  <c r="K136"/>
  <c r="P135"/>
  <c r="O135"/>
  <c r="N135"/>
  <c r="M135"/>
  <c r="L135"/>
  <c r="K134"/>
  <c r="K133"/>
  <c r="K132"/>
  <c r="K131"/>
  <c r="K130"/>
  <c r="K129"/>
  <c r="K128"/>
  <c r="K127"/>
  <c r="K126"/>
  <c r="K124"/>
  <c r="K123"/>
  <c r="K122"/>
  <c r="K121"/>
  <c r="K120"/>
  <c r="K118"/>
  <c r="P117"/>
  <c r="O117"/>
  <c r="N117"/>
  <c r="M117"/>
  <c r="L117"/>
  <c r="K116"/>
  <c r="K114"/>
  <c r="P113"/>
  <c r="P112" s="1"/>
  <c r="O113"/>
  <c r="N113"/>
  <c r="M113"/>
  <c r="L113"/>
  <c r="K111"/>
  <c r="K110"/>
  <c r="K109"/>
  <c r="K108"/>
  <c r="K107"/>
  <c r="K106"/>
  <c r="P105"/>
  <c r="O105"/>
  <c r="N105"/>
  <c r="M105"/>
  <c r="L105"/>
  <c r="K104"/>
  <c r="P103"/>
  <c r="O103"/>
  <c r="N103"/>
  <c r="M103"/>
  <c r="L103"/>
  <c r="K102"/>
  <c r="P101"/>
  <c r="O101"/>
  <c r="N101"/>
  <c r="M101"/>
  <c r="L101"/>
  <c r="K100"/>
  <c r="K99"/>
  <c r="K98"/>
  <c r="K97"/>
  <c r="K96"/>
  <c r="P95"/>
  <c r="O95"/>
  <c r="N95"/>
  <c r="M95"/>
  <c r="L95"/>
  <c r="K93"/>
  <c r="K88"/>
  <c r="K86"/>
  <c r="K85"/>
  <c r="P84"/>
  <c r="P83" s="1"/>
  <c r="O84"/>
  <c r="O83" s="1"/>
  <c r="N84"/>
  <c r="N83" s="1"/>
  <c r="T83" s="1"/>
  <c r="M84"/>
  <c r="M83" s="1"/>
  <c r="S83" s="1"/>
  <c r="L84"/>
  <c r="L83" s="1"/>
  <c r="K82"/>
  <c r="P81"/>
  <c r="P80" s="1"/>
  <c r="V80" s="1"/>
  <c r="O81"/>
  <c r="O80" s="1"/>
  <c r="N81"/>
  <c r="N80" s="1"/>
  <c r="T80" s="1"/>
  <c r="M81"/>
  <c r="M80" s="1"/>
  <c r="S80" s="1"/>
  <c r="L81"/>
  <c r="L80" s="1"/>
  <c r="K79"/>
  <c r="K78"/>
  <c r="P77"/>
  <c r="O77"/>
  <c r="N77"/>
  <c r="M77"/>
  <c r="L77"/>
  <c r="K76"/>
  <c r="K75"/>
  <c r="K74"/>
  <c r="K73"/>
  <c r="K72"/>
  <c r="K71"/>
  <c r="K70"/>
  <c r="K69"/>
  <c r="K68"/>
  <c r="P67"/>
  <c r="O67"/>
  <c r="N67"/>
  <c r="M67"/>
  <c r="L67"/>
  <c r="K66"/>
  <c r="P65"/>
  <c r="O65"/>
  <c r="N65"/>
  <c r="M65"/>
  <c r="L65"/>
  <c r="K63"/>
  <c r="K62"/>
  <c r="K61"/>
  <c r="K60"/>
  <c r="K59"/>
  <c r="K58"/>
  <c r="K57"/>
  <c r="K56"/>
  <c r="P55"/>
  <c r="O55"/>
  <c r="N55"/>
  <c r="M55"/>
  <c r="L55"/>
  <c r="K54"/>
  <c r="K53"/>
  <c r="K51"/>
  <c r="P50"/>
  <c r="O50"/>
  <c r="N50"/>
  <c r="M50"/>
  <c r="L50"/>
  <c r="K49"/>
  <c r="P48"/>
  <c r="O48"/>
  <c r="N48"/>
  <c r="M48"/>
  <c r="L48"/>
  <c r="K46"/>
  <c r="K45"/>
  <c r="K44"/>
  <c r="K43"/>
  <c r="K42"/>
  <c r="K40"/>
  <c r="K39"/>
  <c r="K38"/>
  <c r="P37"/>
  <c r="P36" s="1"/>
  <c r="V36" s="1"/>
  <c r="O37"/>
  <c r="O36" s="1"/>
  <c r="U36" s="1"/>
  <c r="N37"/>
  <c r="N36" s="1"/>
  <c r="M37"/>
  <c r="M36" s="1"/>
  <c r="S36" s="1"/>
  <c r="L37"/>
  <c r="L36" s="1"/>
  <c r="K35"/>
  <c r="K34"/>
  <c r="P33"/>
  <c r="V33" s="1"/>
  <c r="K32"/>
  <c r="K31"/>
  <c r="K29"/>
  <c r="K28"/>
  <c r="K27"/>
  <c r="K26"/>
  <c r="K25"/>
  <c r="K24"/>
  <c r="K23"/>
  <c r="O22"/>
  <c r="N22"/>
  <c r="T22" s="1"/>
  <c r="M22"/>
  <c r="S22" s="1"/>
  <c r="L22"/>
  <c r="O21"/>
  <c r="N21"/>
  <c r="T21" s="1"/>
  <c r="M21"/>
  <c r="L21"/>
  <c r="K20"/>
  <c r="P19"/>
  <c r="P18" s="1"/>
  <c r="O19"/>
  <c r="N19"/>
  <c r="N18" s="1"/>
  <c r="M19"/>
  <c r="M18" s="1"/>
  <c r="L19"/>
  <c r="K17"/>
  <c r="O16"/>
  <c r="N16"/>
  <c r="M16"/>
  <c r="L16"/>
  <c r="K15"/>
  <c r="P14"/>
  <c r="P13" s="1"/>
  <c r="V13" s="1"/>
  <c r="O14"/>
  <c r="N14"/>
  <c r="T14" s="1"/>
  <c r="M14"/>
  <c r="L14"/>
  <c r="V321"/>
  <c r="U321"/>
  <c r="T321"/>
  <c r="S321"/>
  <c r="V318"/>
  <c r="U318"/>
  <c r="T318"/>
  <c r="S318"/>
  <c r="U317"/>
  <c r="U314"/>
  <c r="T314"/>
  <c r="S314"/>
  <c r="V311"/>
  <c r="U311"/>
  <c r="T311"/>
  <c r="S311"/>
  <c r="V309"/>
  <c r="U309"/>
  <c r="T309"/>
  <c r="S309"/>
  <c r="V302"/>
  <c r="U302"/>
  <c r="T302"/>
  <c r="S302"/>
  <c r="V300"/>
  <c r="U300"/>
  <c r="T300"/>
  <c r="S300"/>
  <c r="V294"/>
  <c r="U294"/>
  <c r="T294"/>
  <c r="S294"/>
  <c r="V289"/>
  <c r="U289"/>
  <c r="T289"/>
  <c r="S289"/>
  <c r="V283"/>
  <c r="U283"/>
  <c r="T283"/>
  <c r="S283"/>
  <c r="V279"/>
  <c r="U279"/>
  <c r="T279"/>
  <c r="S279"/>
  <c r="V276"/>
  <c r="U276"/>
  <c r="T276"/>
  <c r="S276"/>
  <c r="V273"/>
  <c r="U273"/>
  <c r="T273"/>
  <c r="V271"/>
  <c r="U271"/>
  <c r="T271"/>
  <c r="S271"/>
  <c r="V268"/>
  <c r="U268"/>
  <c r="T268"/>
  <c r="S268"/>
  <c r="V264"/>
  <c r="U264"/>
  <c r="T264"/>
  <c r="S264"/>
  <c r="V261"/>
  <c r="U261"/>
  <c r="T261"/>
  <c r="S261"/>
  <c r="V258"/>
  <c r="U258"/>
  <c r="T258"/>
  <c r="S258"/>
  <c r="V255"/>
  <c r="U255"/>
  <c r="T255"/>
  <c r="S255"/>
  <c r="V252"/>
  <c r="U252"/>
  <c r="T252"/>
  <c r="S252"/>
  <c r="V249"/>
  <c r="U249"/>
  <c r="T249"/>
  <c r="S249"/>
  <c r="V246"/>
  <c r="U246"/>
  <c r="T246"/>
  <c r="S246"/>
  <c r="V243"/>
  <c r="U243"/>
  <c r="T243"/>
  <c r="S243"/>
  <c r="V241"/>
  <c r="U241"/>
  <c r="T241"/>
  <c r="S241"/>
  <c r="V240"/>
  <c r="U240"/>
  <c r="T240"/>
  <c r="S240"/>
  <c r="V239"/>
  <c r="T239"/>
  <c r="S239"/>
  <c r="V238"/>
  <c r="T238"/>
  <c r="S238"/>
  <c r="V226"/>
  <c r="U226"/>
  <c r="T226"/>
  <c r="S226"/>
  <c r="V224"/>
  <c r="U224"/>
  <c r="T224"/>
  <c r="S224"/>
  <c r="V220"/>
  <c r="U220"/>
  <c r="T220"/>
  <c r="S220"/>
  <c r="V214"/>
  <c r="U214"/>
  <c r="T214"/>
  <c r="S214"/>
  <c r="V204"/>
  <c r="U204"/>
  <c r="T204"/>
  <c r="S204"/>
  <c r="V200"/>
  <c r="U200"/>
  <c r="T200"/>
  <c r="S200"/>
  <c r="V198"/>
  <c r="U198"/>
  <c r="T198"/>
  <c r="S198"/>
  <c r="V196"/>
  <c r="U196"/>
  <c r="T196"/>
  <c r="S196"/>
  <c r="V193"/>
  <c r="U193"/>
  <c r="T193"/>
  <c r="S193"/>
  <c r="V166"/>
  <c r="U166"/>
  <c r="T166"/>
  <c r="S166"/>
  <c r="V163"/>
  <c r="U163"/>
  <c r="T163"/>
  <c r="S163"/>
  <c r="V159"/>
  <c r="U159"/>
  <c r="T159"/>
  <c r="S159"/>
  <c r="V155"/>
  <c r="U155"/>
  <c r="T155"/>
  <c r="S155"/>
  <c r="U146"/>
  <c r="T146"/>
  <c r="S146"/>
  <c r="V141"/>
  <c r="U141"/>
  <c r="T141"/>
  <c r="S141"/>
  <c r="V135"/>
  <c r="U135"/>
  <c r="T135"/>
  <c r="S135"/>
  <c r="V124"/>
  <c r="U124"/>
  <c r="T124"/>
  <c r="S124"/>
  <c r="V117"/>
  <c r="U117"/>
  <c r="T117"/>
  <c r="S117"/>
  <c r="V113"/>
  <c r="U113"/>
  <c r="T113"/>
  <c r="S113"/>
  <c r="V105"/>
  <c r="U105"/>
  <c r="T105"/>
  <c r="S105"/>
  <c r="V103"/>
  <c r="U103"/>
  <c r="T103"/>
  <c r="S103"/>
  <c r="V101"/>
  <c r="U101"/>
  <c r="T101"/>
  <c r="S101"/>
  <c r="V95"/>
  <c r="U95"/>
  <c r="T95"/>
  <c r="S95"/>
  <c r="V88"/>
  <c r="U88"/>
  <c r="T88"/>
  <c r="S88"/>
  <c r="T84"/>
  <c r="V81"/>
  <c r="U81"/>
  <c r="T81"/>
  <c r="S81"/>
  <c r="V77"/>
  <c r="U77"/>
  <c r="T77"/>
  <c r="S77"/>
  <c r="V67"/>
  <c r="U67"/>
  <c r="T67"/>
  <c r="S67"/>
  <c r="V65"/>
  <c r="U65"/>
  <c r="T65"/>
  <c r="V55"/>
  <c r="U55"/>
  <c r="T55"/>
  <c r="S55"/>
  <c r="V50"/>
  <c r="U50"/>
  <c r="T50"/>
  <c r="S50"/>
  <c r="V48"/>
  <c r="U48"/>
  <c r="T48"/>
  <c r="S48"/>
  <c r="V37"/>
  <c r="U37"/>
  <c r="T37"/>
  <c r="S37"/>
  <c r="U22"/>
  <c r="V19"/>
  <c r="S19"/>
  <c r="U16"/>
  <c r="T16"/>
  <c r="S16"/>
  <c r="V14"/>
  <c r="U14"/>
  <c r="S14"/>
  <c r="R15" i="2"/>
  <c r="S15"/>
  <c r="T15"/>
  <c r="R16"/>
  <c r="S16"/>
  <c r="T16"/>
  <c r="R19"/>
  <c r="S19"/>
  <c r="T19"/>
  <c r="R21"/>
  <c r="S21"/>
  <c r="T21"/>
  <c r="R53"/>
  <c r="S53"/>
  <c r="T53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R74"/>
  <c r="S74"/>
  <c r="T74"/>
  <c r="R75"/>
  <c r="S75"/>
  <c r="T75"/>
  <c r="R76"/>
  <c r="S76"/>
  <c r="T76"/>
  <c r="R77"/>
  <c r="S77"/>
  <c r="T77"/>
  <c r="R78"/>
  <c r="S78"/>
  <c r="T78"/>
  <c r="R79"/>
  <c r="S79"/>
  <c r="T79"/>
  <c r="R80"/>
  <c r="S80"/>
  <c r="T80"/>
  <c r="R81"/>
  <c r="S81"/>
  <c r="T81"/>
  <c r="R83"/>
  <c r="S83"/>
  <c r="T83"/>
  <c r="R84"/>
  <c r="S84"/>
  <c r="T84"/>
  <c r="R85"/>
  <c r="S85"/>
  <c r="T85"/>
  <c r="R104"/>
  <c r="S104"/>
  <c r="T104"/>
  <c r="R106"/>
  <c r="S106"/>
  <c r="T106"/>
  <c r="R107"/>
  <c r="S107"/>
  <c r="T107"/>
  <c r="R108"/>
  <c r="S108"/>
  <c r="T108"/>
  <c r="R109"/>
  <c r="S109"/>
  <c r="T109"/>
  <c r="R110"/>
  <c r="S110"/>
  <c r="T110"/>
  <c r="R111"/>
  <c r="S111"/>
  <c r="T111"/>
  <c r="R112"/>
  <c r="S112"/>
  <c r="T112"/>
  <c r="R113"/>
  <c r="S113"/>
  <c r="T113"/>
  <c r="R114"/>
  <c r="S114"/>
  <c r="T114"/>
  <c r="R115"/>
  <c r="S115"/>
  <c r="T115"/>
  <c r="R116"/>
  <c r="S116"/>
  <c r="T116"/>
  <c r="R117"/>
  <c r="S117"/>
  <c r="T117"/>
  <c r="R118"/>
  <c r="S118"/>
  <c r="T118"/>
  <c r="R120"/>
  <c r="S120"/>
  <c r="T120"/>
  <c r="R121"/>
  <c r="S121"/>
  <c r="T121"/>
  <c r="R122"/>
  <c r="S122"/>
  <c r="T122"/>
  <c r="R123"/>
  <c r="S123"/>
  <c r="T123"/>
  <c r="R124"/>
  <c r="S124"/>
  <c r="T124"/>
  <c r="R125"/>
  <c r="S125"/>
  <c r="T125"/>
  <c r="R126"/>
  <c r="S126"/>
  <c r="T126"/>
  <c r="R127"/>
  <c r="S127"/>
  <c r="T127"/>
  <c r="R128"/>
  <c r="S128"/>
  <c r="T128"/>
  <c r="R129"/>
  <c r="S129"/>
  <c r="T129"/>
  <c r="R130"/>
  <c r="S130"/>
  <c r="T130"/>
  <c r="R131"/>
  <c r="S131"/>
  <c r="T131"/>
  <c r="R132"/>
  <c r="S132"/>
  <c r="T132"/>
  <c r="R138"/>
  <c r="S138"/>
  <c r="T138"/>
  <c r="R139"/>
  <c r="S139"/>
  <c r="T139"/>
  <c r="R141"/>
  <c r="S141"/>
  <c r="T141"/>
  <c r="R142"/>
  <c r="S142"/>
  <c r="T142"/>
  <c r="R144"/>
  <c r="S144"/>
  <c r="T144"/>
  <c r="R145"/>
  <c r="S145"/>
  <c r="T145"/>
  <c r="R146"/>
  <c r="S146"/>
  <c r="T146"/>
  <c r="R148"/>
  <c r="S148"/>
  <c r="T148"/>
  <c r="R149"/>
  <c r="S149"/>
  <c r="T149"/>
  <c r="R150"/>
  <c r="S150"/>
  <c r="T150"/>
  <c r="R151"/>
  <c r="S151"/>
  <c r="T151"/>
  <c r="R152"/>
  <c r="S152"/>
  <c r="T152"/>
  <c r="R153"/>
  <c r="S153"/>
  <c r="T153"/>
  <c r="R154"/>
  <c r="S154"/>
  <c r="T154"/>
  <c r="R155"/>
  <c r="S155"/>
  <c r="T155"/>
  <c r="R156"/>
  <c r="S156"/>
  <c r="T156"/>
  <c r="R157"/>
  <c r="S157"/>
  <c r="T157"/>
  <c r="R158"/>
  <c r="S158"/>
  <c r="T158"/>
  <c r="R159"/>
  <c r="S159"/>
  <c r="T159"/>
  <c r="R160"/>
  <c r="S160"/>
  <c r="T160"/>
  <c r="R161"/>
  <c r="S161"/>
  <c r="T161"/>
  <c r="R162"/>
  <c r="S162"/>
  <c r="T162"/>
  <c r="R163"/>
  <c r="S163"/>
  <c r="T163"/>
  <c r="R164"/>
  <c r="S164"/>
  <c r="T164"/>
  <c r="R165"/>
  <c r="S165"/>
  <c r="T165"/>
  <c r="R166"/>
  <c r="S166"/>
  <c r="T166"/>
  <c r="R167"/>
  <c r="S167"/>
  <c r="T167"/>
  <c r="R168"/>
  <c r="S168"/>
  <c r="T168"/>
  <c r="R169"/>
  <c r="S169"/>
  <c r="T169"/>
  <c r="R170"/>
  <c r="S170"/>
  <c r="T170"/>
  <c r="R171"/>
  <c r="S171"/>
  <c r="T171"/>
  <c r="R172"/>
  <c r="S172"/>
  <c r="T172"/>
  <c r="R173"/>
  <c r="S173"/>
  <c r="T173"/>
  <c r="R174"/>
  <c r="S174"/>
  <c r="T174"/>
  <c r="R176"/>
  <c r="S176"/>
  <c r="T176"/>
  <c r="R179"/>
  <c r="S179"/>
  <c r="T179"/>
  <c r="R180"/>
  <c r="S180"/>
  <c r="T180"/>
  <c r="R181"/>
  <c r="S181"/>
  <c r="T181"/>
  <c r="R183"/>
  <c r="S183"/>
  <c r="T183"/>
  <c r="R185"/>
  <c r="S185"/>
  <c r="T185"/>
  <c r="R188"/>
  <c r="S188"/>
  <c r="T188"/>
  <c r="R190"/>
  <c r="S190"/>
  <c r="T190"/>
  <c r="R201"/>
  <c r="S201"/>
  <c r="T201"/>
  <c r="R202"/>
  <c r="S202"/>
  <c r="T202"/>
  <c r="R203"/>
  <c r="S203"/>
  <c r="T203"/>
  <c r="R204"/>
  <c r="S204"/>
  <c r="T204"/>
  <c r="R205"/>
  <c r="S205"/>
  <c r="T205"/>
  <c r="R206"/>
  <c r="S206"/>
  <c r="T206"/>
  <c r="R207"/>
  <c r="S207"/>
  <c r="T207"/>
  <c r="R208"/>
  <c r="S208"/>
  <c r="T208"/>
  <c r="R209"/>
  <c r="S209"/>
  <c r="T209"/>
  <c r="R210"/>
  <c r="S210"/>
  <c r="T210"/>
  <c r="R211"/>
  <c r="S211"/>
  <c r="T211"/>
  <c r="R212"/>
  <c r="S212"/>
  <c r="T212"/>
  <c r="R213"/>
  <c r="S213"/>
  <c r="T213"/>
  <c r="R214"/>
  <c r="S214"/>
  <c r="T214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S268"/>
  <c r="T268"/>
  <c r="R269"/>
  <c r="S269"/>
  <c r="T269"/>
  <c r="R270"/>
  <c r="S270"/>
  <c r="T270"/>
  <c r="R271"/>
  <c r="S271"/>
  <c r="T271"/>
  <c r="R272"/>
  <c r="S272"/>
  <c r="T272"/>
  <c r="R274"/>
  <c r="S274"/>
  <c r="T274"/>
  <c r="R275"/>
  <c r="S275"/>
  <c r="T275"/>
  <c r="R276"/>
  <c r="S276"/>
  <c r="T276"/>
  <c r="R277"/>
  <c r="S277"/>
  <c r="T277"/>
  <c r="R278"/>
  <c r="S278"/>
  <c r="T278"/>
  <c r="R279"/>
  <c r="S279"/>
  <c r="T279"/>
  <c r="R280"/>
  <c r="S280"/>
  <c r="T280"/>
  <c r="R281"/>
  <c r="S281"/>
  <c r="T281"/>
  <c r="R282"/>
  <c r="S282"/>
  <c r="T282"/>
  <c r="R283"/>
  <c r="S283"/>
  <c r="T283"/>
  <c r="R284"/>
  <c r="S284"/>
  <c r="T284"/>
  <c r="R285"/>
  <c r="S285"/>
  <c r="T285"/>
  <c r="R286"/>
  <c r="S286"/>
  <c r="T286"/>
  <c r="R287"/>
  <c r="S287"/>
  <c r="T287"/>
  <c r="R289"/>
  <c r="S289"/>
  <c r="T289"/>
  <c r="R290"/>
  <c r="S290"/>
  <c r="T290"/>
  <c r="R292"/>
  <c r="S292"/>
  <c r="T292"/>
  <c r="R295"/>
  <c r="S295"/>
  <c r="T295"/>
  <c r="R296"/>
  <c r="S296"/>
  <c r="T296"/>
  <c r="R297"/>
  <c r="S297"/>
  <c r="T297"/>
  <c r="R298"/>
  <c r="S298"/>
  <c r="T298"/>
  <c r="R301"/>
  <c r="S301"/>
  <c r="T301"/>
  <c r="R302"/>
  <c r="S302"/>
  <c r="T302"/>
  <c r="R304"/>
  <c r="S304"/>
  <c r="T304"/>
  <c r="R306"/>
  <c r="S306"/>
  <c r="T306"/>
  <c r="R308"/>
  <c r="S308"/>
  <c r="T308"/>
  <c r="R309"/>
  <c r="S309"/>
  <c r="T309"/>
  <c r="R310"/>
  <c r="S310"/>
  <c r="T310"/>
  <c r="R313"/>
  <c r="S313"/>
  <c r="T313"/>
  <c r="R314"/>
  <c r="S314"/>
  <c r="T314"/>
  <c r="R316"/>
  <c r="S316"/>
  <c r="T316"/>
  <c r="R320"/>
  <c r="S320"/>
  <c r="T320"/>
  <c r="R321"/>
  <c r="S321"/>
  <c r="T321"/>
  <c r="R322"/>
  <c r="S322"/>
  <c r="T322"/>
  <c r="R323"/>
  <c r="S323"/>
  <c r="R324"/>
  <c r="S324"/>
  <c r="T324"/>
  <c r="R327"/>
  <c r="S327"/>
  <c r="T327"/>
  <c r="R328"/>
  <c r="S328"/>
  <c r="R337"/>
  <c r="S337"/>
  <c r="T337"/>
  <c r="R338"/>
  <c r="S338"/>
  <c r="T338"/>
  <c r="R339"/>
  <c r="S339"/>
  <c r="T339"/>
  <c r="R340"/>
  <c r="S340"/>
  <c r="T340"/>
  <c r="R341"/>
  <c r="S341"/>
  <c r="T341"/>
  <c r="R342"/>
  <c r="S342"/>
  <c r="T342"/>
  <c r="R343"/>
  <c r="S343"/>
  <c r="T343"/>
  <c r="R345"/>
  <c r="S345"/>
  <c r="T345"/>
  <c r="R348"/>
  <c r="S348"/>
  <c r="T348"/>
  <c r="R373"/>
  <c r="S373"/>
  <c r="T373"/>
  <c r="R375"/>
  <c r="S375"/>
  <c r="T375"/>
  <c r="R376"/>
  <c r="S376"/>
  <c r="T376"/>
  <c r="R377"/>
  <c r="S377"/>
  <c r="T377"/>
  <c r="R378"/>
  <c r="S378"/>
  <c r="T378"/>
  <c r="R379"/>
  <c r="S379"/>
  <c r="T379"/>
  <c r="R380"/>
  <c r="S380"/>
  <c r="T380"/>
  <c r="R381"/>
  <c r="S381"/>
  <c r="T381"/>
  <c r="R383"/>
  <c r="S383"/>
  <c r="T383"/>
  <c r="R384"/>
  <c r="S384"/>
  <c r="T384"/>
  <c r="R385"/>
  <c r="S385"/>
  <c r="T385"/>
  <c r="R386"/>
  <c r="S386"/>
  <c r="T386"/>
  <c r="R387"/>
  <c r="S387"/>
  <c r="T387"/>
  <c r="R388"/>
  <c r="S388"/>
  <c r="T388"/>
  <c r="R389"/>
  <c r="S389"/>
  <c r="T389"/>
  <c r="R390"/>
  <c r="S390"/>
  <c r="T390"/>
  <c r="R391"/>
  <c r="S391"/>
  <c r="T391"/>
  <c r="R392"/>
  <c r="S392"/>
  <c r="T392"/>
  <c r="R393"/>
  <c r="S393"/>
  <c r="T393"/>
  <c r="R394"/>
  <c r="S394"/>
  <c r="T394"/>
  <c r="R395"/>
  <c r="S395"/>
  <c r="T395"/>
  <c r="R396"/>
  <c r="S396"/>
  <c r="T396"/>
  <c r="R397"/>
  <c r="S397"/>
  <c r="T397"/>
  <c r="R398"/>
  <c r="S398"/>
  <c r="T398"/>
  <c r="R399"/>
  <c r="S399"/>
  <c r="T399"/>
  <c r="R411"/>
  <c r="S411"/>
  <c r="T411"/>
  <c r="R413"/>
  <c r="S413"/>
  <c r="T413"/>
  <c r="R414"/>
  <c r="S414"/>
  <c r="T414"/>
  <c r="R415"/>
  <c r="S415"/>
  <c r="T415"/>
  <c r="R416"/>
  <c r="S416"/>
  <c r="T416"/>
  <c r="R417"/>
  <c r="S417"/>
  <c r="T417"/>
  <c r="R418"/>
  <c r="S418"/>
  <c r="T418"/>
  <c r="R419"/>
  <c r="S419"/>
  <c r="T419"/>
  <c r="R421"/>
  <c r="S421"/>
  <c r="T421"/>
  <c r="R422"/>
  <c r="S422"/>
  <c r="T422"/>
  <c r="R423"/>
  <c r="S423"/>
  <c r="T423"/>
  <c r="R424"/>
  <c r="S424"/>
  <c r="T424"/>
  <c r="R425"/>
  <c r="S425"/>
  <c r="T425"/>
  <c r="R426"/>
  <c r="S426"/>
  <c r="T426"/>
  <c r="R427"/>
  <c r="S427"/>
  <c r="T427"/>
  <c r="R428"/>
  <c r="S428"/>
  <c r="T428"/>
  <c r="R430"/>
  <c r="S430"/>
  <c r="T430"/>
  <c r="R431"/>
  <c r="S431"/>
  <c r="T431"/>
  <c r="T466"/>
  <c r="R468"/>
  <c r="S468"/>
  <c r="T468"/>
  <c r="R469"/>
  <c r="S469"/>
  <c r="T469"/>
  <c r="R470"/>
  <c r="S470"/>
  <c r="T470"/>
  <c r="R471"/>
  <c r="S471"/>
  <c r="T471"/>
  <c r="R472"/>
  <c r="S472"/>
  <c r="T472"/>
  <c r="R473"/>
  <c r="S473"/>
  <c r="T473"/>
  <c r="R474"/>
  <c r="S474"/>
  <c r="T474"/>
  <c r="R475"/>
  <c r="S475"/>
  <c r="T475"/>
  <c r="R478"/>
  <c r="S478"/>
  <c r="T478"/>
  <c r="R479"/>
  <c r="S479"/>
  <c r="T479"/>
  <c r="R480"/>
  <c r="S480"/>
  <c r="T480"/>
  <c r="R481"/>
  <c r="S481"/>
  <c r="T481"/>
  <c r="R482"/>
  <c r="S482"/>
  <c r="T482"/>
  <c r="R483"/>
  <c r="S483"/>
  <c r="T483"/>
  <c r="R484"/>
  <c r="S484"/>
  <c r="T484"/>
  <c r="R485"/>
  <c r="S485"/>
  <c r="T485"/>
  <c r="R486"/>
  <c r="S486"/>
  <c r="T486"/>
  <c r="R487"/>
  <c r="S487"/>
  <c r="T487"/>
  <c r="R488"/>
  <c r="S488"/>
  <c r="T488"/>
  <c r="R489"/>
  <c r="S489"/>
  <c r="T489"/>
  <c r="R490"/>
  <c r="S490"/>
  <c r="T490"/>
  <c r="R491"/>
  <c r="S491"/>
  <c r="T491"/>
  <c r="R492"/>
  <c r="S492"/>
  <c r="T492"/>
  <c r="R493"/>
  <c r="S493"/>
  <c r="T493"/>
  <c r="R494"/>
  <c r="S494"/>
  <c r="T494"/>
  <c r="R496"/>
  <c r="S496"/>
  <c r="T496"/>
  <c r="R497"/>
  <c r="S497"/>
  <c r="T497"/>
  <c r="R498"/>
  <c r="S498"/>
  <c r="T498"/>
  <c r="R499"/>
  <c r="S499"/>
  <c r="T499"/>
  <c r="R500"/>
  <c r="S500"/>
  <c r="T500"/>
  <c r="R501"/>
  <c r="S501"/>
  <c r="T501"/>
  <c r="R502"/>
  <c r="S502"/>
  <c r="T502"/>
  <c r="R503"/>
  <c r="S503"/>
  <c r="T503"/>
  <c r="R504"/>
  <c r="S504"/>
  <c r="T504"/>
  <c r="R506"/>
  <c r="S506"/>
  <c r="T506"/>
  <c r="R507"/>
  <c r="S507"/>
  <c r="T507"/>
  <c r="R508"/>
  <c r="S508"/>
  <c r="T508"/>
  <c r="R509"/>
  <c r="S509"/>
  <c r="T509"/>
  <c r="R510"/>
  <c r="S510"/>
  <c r="T510"/>
  <c r="R511"/>
  <c r="S511"/>
  <c r="T511"/>
  <c r="R512"/>
  <c r="S512"/>
  <c r="T512"/>
  <c r="R513"/>
  <c r="S513"/>
  <c r="T513"/>
  <c r="R514"/>
  <c r="S514"/>
  <c r="T514"/>
  <c r="R515"/>
  <c r="S515"/>
  <c r="T515"/>
  <c r="R516"/>
  <c r="S516"/>
  <c r="T516"/>
  <c r="R517"/>
  <c r="S517"/>
  <c r="T517"/>
  <c r="R518"/>
  <c r="S518"/>
  <c r="T518"/>
  <c r="R519"/>
  <c r="S519"/>
  <c r="T519"/>
  <c r="R520"/>
  <c r="S520"/>
  <c r="T520"/>
  <c r="R521"/>
  <c r="S521"/>
  <c r="T521"/>
  <c r="R522"/>
  <c r="S522"/>
  <c r="T522"/>
  <c r="R523"/>
  <c r="S523"/>
  <c r="T523"/>
  <c r="R524"/>
  <c r="S524"/>
  <c r="T524"/>
  <c r="R525"/>
  <c r="S525"/>
  <c r="T525"/>
  <c r="R528"/>
  <c r="S528"/>
  <c r="T528"/>
  <c r="R529"/>
  <c r="S529"/>
  <c r="T529"/>
  <c r="R531"/>
  <c r="S531"/>
  <c r="T531"/>
  <c r="R532"/>
  <c r="S532"/>
  <c r="T532"/>
  <c r="R533"/>
  <c r="S533"/>
  <c r="T533"/>
  <c r="R561"/>
  <c r="S561"/>
  <c r="R563"/>
  <c r="S563"/>
  <c r="T563"/>
  <c r="R565"/>
  <c r="S565"/>
  <c r="T565"/>
  <c r="R566"/>
  <c r="S566"/>
  <c r="T566"/>
  <c r="R567"/>
  <c r="S567"/>
  <c r="T567"/>
  <c r="R568"/>
  <c r="S568"/>
  <c r="T568"/>
  <c r="R569"/>
  <c r="S569"/>
  <c r="T569"/>
  <c r="R570"/>
  <c r="S570"/>
  <c r="T570"/>
  <c r="R571"/>
  <c r="S571"/>
  <c r="T571"/>
  <c r="R572"/>
  <c r="S572"/>
  <c r="T572"/>
  <c r="R573"/>
  <c r="S573"/>
  <c r="R575"/>
  <c r="S575"/>
  <c r="T575"/>
  <c r="R576"/>
  <c r="S576"/>
  <c r="T576"/>
  <c r="R577"/>
  <c r="S577"/>
  <c r="T577"/>
  <c r="R578"/>
  <c r="S578"/>
  <c r="T578"/>
  <c r="R579"/>
  <c r="S579"/>
  <c r="T579"/>
  <c r="R580"/>
  <c r="S580"/>
  <c r="T580"/>
  <c r="R581"/>
  <c r="S581"/>
  <c r="T581"/>
  <c r="R582"/>
  <c r="S582"/>
  <c r="T582"/>
  <c r="R583"/>
  <c r="S583"/>
  <c r="T583"/>
  <c r="R584"/>
  <c r="S584"/>
  <c r="T584"/>
  <c r="R585"/>
  <c r="S585"/>
  <c r="T585"/>
  <c r="R586"/>
  <c r="S586"/>
  <c r="T586"/>
  <c r="R587"/>
  <c r="S587"/>
  <c r="T587"/>
  <c r="R588"/>
  <c r="S588"/>
  <c r="T588"/>
  <c r="R589"/>
  <c r="S589"/>
  <c r="T589"/>
  <c r="R591"/>
  <c r="S591"/>
  <c r="T591"/>
  <c r="R592"/>
  <c r="S592"/>
  <c r="T592"/>
  <c r="R593"/>
  <c r="S593"/>
  <c r="T593"/>
  <c r="R595"/>
  <c r="S595"/>
  <c r="T595"/>
  <c r="R596"/>
  <c r="S596"/>
  <c r="T596"/>
  <c r="R597"/>
  <c r="S597"/>
  <c r="T597"/>
  <c r="R598"/>
  <c r="S598"/>
  <c r="T598"/>
  <c r="R599"/>
  <c r="S599"/>
  <c r="T599"/>
  <c r="R600"/>
  <c r="S600"/>
  <c r="T600"/>
  <c r="R601"/>
  <c r="S601"/>
  <c r="T601"/>
  <c r="R609"/>
  <c r="S609"/>
  <c r="T609"/>
  <c r="R610"/>
  <c r="S610"/>
  <c r="T610"/>
  <c r="R611"/>
  <c r="S611"/>
  <c r="T611"/>
  <c r="R612"/>
  <c r="S612"/>
  <c r="T612"/>
  <c r="R652"/>
  <c r="S652"/>
  <c r="T652"/>
  <c r="R653"/>
  <c r="S653"/>
  <c r="T653"/>
  <c r="R654"/>
  <c r="S654"/>
  <c r="T654"/>
  <c r="R655"/>
  <c r="S655"/>
  <c r="T655"/>
  <c r="R656"/>
  <c r="S656"/>
  <c r="T656"/>
  <c r="R657"/>
  <c r="S657"/>
  <c r="T657"/>
  <c r="R658"/>
  <c r="S658"/>
  <c r="T658"/>
  <c r="R659"/>
  <c r="S659"/>
  <c r="T659"/>
  <c r="R660"/>
  <c r="S660"/>
  <c r="T660"/>
  <c r="R662"/>
  <c r="S662"/>
  <c r="T662"/>
  <c r="R663"/>
  <c r="S663"/>
  <c r="T663"/>
  <c r="R664"/>
  <c r="S664"/>
  <c r="T664"/>
  <c r="R665"/>
  <c r="S665"/>
  <c r="T665"/>
  <c r="R666"/>
  <c r="S666"/>
  <c r="T666"/>
  <c r="R667"/>
  <c r="S667"/>
  <c r="T667"/>
  <c r="R668"/>
  <c r="S668"/>
  <c r="T668"/>
  <c r="R669"/>
  <c r="S669"/>
  <c r="T669"/>
  <c r="R670"/>
  <c r="S670"/>
  <c r="T670"/>
  <c r="R671"/>
  <c r="S671"/>
  <c r="T671"/>
  <c r="R672"/>
  <c r="S672"/>
  <c r="T672"/>
  <c r="R673"/>
  <c r="S673"/>
  <c r="T673"/>
  <c r="R700"/>
  <c r="S700"/>
  <c r="T700"/>
  <c r="R701"/>
  <c r="S701"/>
  <c r="T701"/>
  <c r="R702"/>
  <c r="S702"/>
  <c r="T702"/>
  <c r="R704"/>
  <c r="S704"/>
  <c r="T704"/>
  <c r="R705"/>
  <c r="S705"/>
  <c r="T705"/>
  <c r="R706"/>
  <c r="S706"/>
  <c r="T706"/>
  <c r="R707"/>
  <c r="S707"/>
  <c r="T707"/>
  <c r="R708"/>
  <c r="S708"/>
  <c r="T708"/>
  <c r="R709"/>
  <c r="S709"/>
  <c r="T709"/>
  <c r="R711"/>
  <c r="S711"/>
  <c r="T711"/>
  <c r="R713"/>
  <c r="S713"/>
  <c r="T713"/>
  <c r="R715"/>
  <c r="S715"/>
  <c r="T715"/>
  <c r="R717"/>
  <c r="S717"/>
  <c r="T717"/>
  <c r="R719"/>
  <c r="S719"/>
  <c r="T719"/>
  <c r="R721"/>
  <c r="S721"/>
  <c r="T721"/>
  <c r="R722"/>
  <c r="S722"/>
  <c r="T722"/>
  <c r="R723"/>
  <c r="S723"/>
  <c r="T723"/>
  <c r="R724"/>
  <c r="S724"/>
  <c r="T724"/>
  <c r="R725"/>
  <c r="S725"/>
  <c r="T725"/>
  <c r="R726"/>
  <c r="S726"/>
  <c r="T726"/>
  <c r="R727"/>
  <c r="S727"/>
  <c r="T727"/>
  <c r="R728"/>
  <c r="S728"/>
  <c r="T728"/>
  <c r="R729"/>
  <c r="S729"/>
  <c r="T729"/>
  <c r="R730"/>
  <c r="S730"/>
  <c r="T730"/>
  <c r="R731"/>
  <c r="S731"/>
  <c r="T731"/>
  <c r="R732"/>
  <c r="S732"/>
  <c r="T732"/>
  <c r="R733"/>
  <c r="S733"/>
  <c r="T733"/>
  <c r="R734"/>
  <c r="S734"/>
  <c r="T734"/>
  <c r="R735"/>
  <c r="S735"/>
  <c r="T735"/>
  <c r="R736"/>
  <c r="S736"/>
  <c r="T736"/>
  <c r="R737"/>
  <c r="S737"/>
  <c r="T737"/>
  <c r="R738"/>
  <c r="S738"/>
  <c r="T738"/>
  <c r="R739"/>
  <c r="S739"/>
  <c r="T739"/>
  <c r="R740"/>
  <c r="S740"/>
  <c r="T740"/>
  <c r="R741"/>
  <c r="S741"/>
  <c r="T741"/>
  <c r="R742"/>
  <c r="S742"/>
  <c r="T742"/>
  <c r="R744"/>
  <c r="S744"/>
  <c r="T744"/>
  <c r="R745"/>
  <c r="S745"/>
  <c r="T745"/>
  <c r="R746"/>
  <c r="S746"/>
  <c r="T746"/>
  <c r="R748"/>
  <c r="S748"/>
  <c r="T748"/>
  <c r="R750"/>
  <c r="S750"/>
  <c r="T750"/>
  <c r="R751"/>
  <c r="S751"/>
  <c r="T751"/>
  <c r="R752"/>
  <c r="S752"/>
  <c r="T752"/>
  <c r="R753"/>
  <c r="S753"/>
  <c r="T753"/>
  <c r="R754"/>
  <c r="S754"/>
  <c r="T754"/>
  <c r="R767"/>
  <c r="S767"/>
  <c r="T767"/>
  <c r="R779"/>
  <c r="S779"/>
  <c r="T779"/>
  <c r="R785"/>
  <c r="S785"/>
  <c r="T785"/>
  <c r="R787"/>
  <c r="S787"/>
  <c r="T787"/>
  <c r="R788"/>
  <c r="S788"/>
  <c r="T788"/>
  <c r="R789"/>
  <c r="S789"/>
  <c r="T789"/>
  <c r="R791"/>
  <c r="S791"/>
  <c r="T791"/>
  <c r="R793"/>
  <c r="T793"/>
  <c r="R830"/>
  <c r="S830"/>
  <c r="T830"/>
  <c r="R831"/>
  <c r="S831"/>
  <c r="T831"/>
  <c r="R832"/>
  <c r="S832"/>
  <c r="T832"/>
  <c r="R833"/>
  <c r="S833"/>
  <c r="T833"/>
  <c r="R834"/>
  <c r="S834"/>
  <c r="T834"/>
  <c r="R835"/>
  <c r="S835"/>
  <c r="T835"/>
  <c r="R836"/>
  <c r="S836"/>
  <c r="T836"/>
  <c r="R837"/>
  <c r="S837"/>
  <c r="T837"/>
  <c r="R838"/>
  <c r="S838"/>
  <c r="T838"/>
  <c r="R839"/>
  <c r="S839"/>
  <c r="T839"/>
  <c r="R840"/>
  <c r="S840"/>
  <c r="T840"/>
  <c r="R841"/>
  <c r="S841"/>
  <c r="T841"/>
  <c r="R842"/>
  <c r="S842"/>
  <c r="T842"/>
  <c r="R843"/>
  <c r="S843"/>
  <c r="T843"/>
  <c r="R844"/>
  <c r="S844"/>
  <c r="T844"/>
  <c r="R845"/>
  <c r="S845"/>
  <c r="T845"/>
  <c r="R846"/>
  <c r="S846"/>
  <c r="T846"/>
  <c r="R847"/>
  <c r="S847"/>
  <c r="T847"/>
  <c r="R848"/>
  <c r="S848"/>
  <c r="T848"/>
  <c r="R849"/>
  <c r="S849"/>
  <c r="T849"/>
  <c r="R850"/>
  <c r="S850"/>
  <c r="T850"/>
  <c r="R851"/>
  <c r="S851"/>
  <c r="T851"/>
  <c r="R852"/>
  <c r="S852"/>
  <c r="T852"/>
  <c r="R853"/>
  <c r="S853"/>
  <c r="T853"/>
  <c r="R854"/>
  <c r="S854"/>
  <c r="T854"/>
  <c r="R855"/>
  <c r="S855"/>
  <c r="T855"/>
  <c r="R857"/>
  <c r="S857"/>
  <c r="T857"/>
  <c r="R858"/>
  <c r="S858"/>
  <c r="T858"/>
  <c r="R860"/>
  <c r="S860"/>
  <c r="T860"/>
  <c r="R862"/>
  <c r="S862"/>
  <c r="T862"/>
  <c r="R895"/>
  <c r="S895"/>
  <c r="T895"/>
  <c r="R896"/>
  <c r="S896"/>
  <c r="T896"/>
  <c r="R897"/>
  <c r="S897"/>
  <c r="T897"/>
  <c r="R898"/>
  <c r="S898"/>
  <c r="T898"/>
  <c r="R899"/>
  <c r="S899"/>
  <c r="T899"/>
  <c r="R900"/>
  <c r="S900"/>
  <c r="T900"/>
  <c r="R901"/>
  <c r="S901"/>
  <c r="T901"/>
  <c r="R902"/>
  <c r="S902"/>
  <c r="T902"/>
  <c r="R903"/>
  <c r="S903"/>
  <c r="T903"/>
  <c r="R904"/>
  <c r="S904"/>
  <c r="T904"/>
  <c r="R905"/>
  <c r="S905"/>
  <c r="T905"/>
  <c r="R906"/>
  <c r="S906"/>
  <c r="T906"/>
  <c r="R907"/>
  <c r="S907"/>
  <c r="T907"/>
  <c r="R908"/>
  <c r="S908"/>
  <c r="T908"/>
  <c r="R909"/>
  <c r="S909"/>
  <c r="T909"/>
  <c r="R910"/>
  <c r="S910"/>
  <c r="T910"/>
  <c r="R911"/>
  <c r="S911"/>
  <c r="T911"/>
  <c r="R912"/>
  <c r="S912"/>
  <c r="T912"/>
  <c r="R913"/>
  <c r="S913"/>
  <c r="T913"/>
  <c r="R914"/>
  <c r="S914"/>
  <c r="T914"/>
  <c r="R915"/>
  <c r="S915"/>
  <c r="T915"/>
  <c r="R916"/>
  <c r="S916"/>
  <c r="T916"/>
  <c r="R917"/>
  <c r="S917"/>
  <c r="T917"/>
  <c r="R918"/>
  <c r="S918"/>
  <c r="T918"/>
  <c r="R919"/>
  <c r="S919"/>
  <c r="T919"/>
  <c r="R920"/>
  <c r="S920"/>
  <c r="T920"/>
  <c r="R921"/>
  <c r="S921"/>
  <c r="T921"/>
  <c r="R922"/>
  <c r="S922"/>
  <c r="T922"/>
  <c r="R924"/>
  <c r="S924"/>
  <c r="T924"/>
  <c r="R925"/>
  <c r="S925"/>
  <c r="T925"/>
  <c r="R926"/>
  <c r="S926"/>
  <c r="T926"/>
  <c r="R927"/>
  <c r="S927"/>
  <c r="T927"/>
  <c r="R928"/>
  <c r="S928"/>
  <c r="T928"/>
  <c r="R929"/>
  <c r="S929"/>
  <c r="T929"/>
  <c r="R930"/>
  <c r="S930"/>
  <c r="T930"/>
  <c r="R931"/>
  <c r="S931"/>
  <c r="T931"/>
  <c r="R932"/>
  <c r="S932"/>
  <c r="T932"/>
  <c r="R933"/>
  <c r="S933"/>
  <c r="T933"/>
  <c r="R934"/>
  <c r="S934"/>
  <c r="T934"/>
  <c r="R935"/>
  <c r="S935"/>
  <c r="T935"/>
  <c r="R936"/>
  <c r="S936"/>
  <c r="T936"/>
  <c r="R937"/>
  <c r="S937"/>
  <c r="T937"/>
  <c r="R938"/>
  <c r="S938"/>
  <c r="T938"/>
  <c r="R939"/>
  <c r="S939"/>
  <c r="T939"/>
  <c r="R940"/>
  <c r="S940"/>
  <c r="T940"/>
  <c r="R941"/>
  <c r="S941"/>
  <c r="T941"/>
  <c r="R942"/>
  <c r="S942"/>
  <c r="T942"/>
  <c r="R943"/>
  <c r="S943"/>
  <c r="T943"/>
  <c r="R944"/>
  <c r="S944"/>
  <c r="T944"/>
  <c r="R945"/>
  <c r="S945"/>
  <c r="T945"/>
  <c r="R946"/>
  <c r="S946"/>
  <c r="T946"/>
  <c r="R947"/>
  <c r="S947"/>
  <c r="T947"/>
  <c r="R948"/>
  <c r="S948"/>
  <c r="T948"/>
  <c r="R950"/>
  <c r="S950"/>
  <c r="T950"/>
  <c r="R951"/>
  <c r="S951"/>
  <c r="T951"/>
  <c r="R952"/>
  <c r="S952"/>
  <c r="T952"/>
  <c r="R953"/>
  <c r="S953"/>
  <c r="T953"/>
  <c r="R954"/>
  <c r="S954"/>
  <c r="T954"/>
  <c r="R955"/>
  <c r="S955"/>
  <c r="T955"/>
  <c r="R956"/>
  <c r="S956"/>
  <c r="T956"/>
  <c r="R957"/>
  <c r="S957"/>
  <c r="T957"/>
  <c r="R958"/>
  <c r="S958"/>
  <c r="T958"/>
  <c r="R959"/>
  <c r="S959"/>
  <c r="T959"/>
  <c r="R960"/>
  <c r="S960"/>
  <c r="T960"/>
  <c r="R961"/>
  <c r="S961"/>
  <c r="T961"/>
  <c r="R962"/>
  <c r="S962"/>
  <c r="T962"/>
  <c r="R963"/>
  <c r="S963"/>
  <c r="T963"/>
  <c r="R964"/>
  <c r="S964"/>
  <c r="T964"/>
  <c r="R965"/>
  <c r="S965"/>
  <c r="T965"/>
  <c r="R966"/>
  <c r="S966"/>
  <c r="T966"/>
  <c r="R967"/>
  <c r="S967"/>
  <c r="T967"/>
  <c r="R968"/>
  <c r="S968"/>
  <c r="T968"/>
  <c r="R969"/>
  <c r="S969"/>
  <c r="T969"/>
  <c r="R970"/>
  <c r="S970"/>
  <c r="T970"/>
  <c r="R971"/>
  <c r="S971"/>
  <c r="T971"/>
  <c r="R972"/>
  <c r="S972"/>
  <c r="T972"/>
  <c r="R973"/>
  <c r="S973"/>
  <c r="T973"/>
  <c r="R974"/>
  <c r="S974"/>
  <c r="T974"/>
  <c r="R975"/>
  <c r="S975"/>
  <c r="T975"/>
  <c r="R977"/>
  <c r="S977"/>
  <c r="T977"/>
  <c r="R978"/>
  <c r="S978"/>
  <c r="T978"/>
  <c r="R979"/>
  <c r="S979"/>
  <c r="T979"/>
  <c r="R980"/>
  <c r="S980"/>
  <c r="T980"/>
  <c r="R981"/>
  <c r="S981"/>
  <c r="T981"/>
  <c r="R982"/>
  <c r="S982"/>
  <c r="T982"/>
  <c r="R983"/>
  <c r="S983"/>
  <c r="T983"/>
  <c r="R984"/>
  <c r="S984"/>
  <c r="T984"/>
  <c r="R985"/>
  <c r="S985"/>
  <c r="T985"/>
  <c r="R986"/>
  <c r="S986"/>
  <c r="T986"/>
  <c r="R987"/>
  <c r="S987"/>
  <c r="T987"/>
  <c r="R988"/>
  <c r="S988"/>
  <c r="T988"/>
  <c r="R989"/>
  <c r="S989"/>
  <c r="T989"/>
  <c r="R990"/>
  <c r="S990"/>
  <c r="T990"/>
  <c r="R991"/>
  <c r="S991"/>
  <c r="T991"/>
  <c r="R992"/>
  <c r="S992"/>
  <c r="T992"/>
  <c r="R993"/>
  <c r="S993"/>
  <c r="T993"/>
  <c r="R994"/>
  <c r="S994"/>
  <c r="T994"/>
  <c r="R995"/>
  <c r="S995"/>
  <c r="T995"/>
  <c r="R996"/>
  <c r="S996"/>
  <c r="T996"/>
  <c r="R997"/>
  <c r="S997"/>
  <c r="T997"/>
  <c r="R998"/>
  <c r="S998"/>
  <c r="T998"/>
  <c r="R999"/>
  <c r="S999"/>
  <c r="T999"/>
  <c r="R1000"/>
  <c r="S1000"/>
  <c r="T1000"/>
  <c r="R1001"/>
  <c r="S1001"/>
  <c r="T1001"/>
  <c r="R1005"/>
  <c r="S1005"/>
  <c r="T1005"/>
  <c r="R1006"/>
  <c r="S1006"/>
  <c r="T1006"/>
  <c r="R1007"/>
  <c r="S1007"/>
  <c r="T1007"/>
  <c r="R1033"/>
  <c r="S1033"/>
  <c r="R1035"/>
  <c r="S1035"/>
  <c r="T1035"/>
  <c r="R1036"/>
  <c r="S1036"/>
  <c r="T1036"/>
  <c r="R1037"/>
  <c r="S1037"/>
  <c r="T1037"/>
  <c r="R1038"/>
  <c r="S1038"/>
  <c r="T1038"/>
  <c r="R1039"/>
  <c r="S1039"/>
  <c r="T1039"/>
  <c r="R1040"/>
  <c r="S1040"/>
  <c r="T1040"/>
  <c r="R1041"/>
  <c r="S1041"/>
  <c r="T1041"/>
  <c r="R1042"/>
  <c r="S1042"/>
  <c r="T1042"/>
  <c r="R1043"/>
  <c r="S1043"/>
  <c r="T1043"/>
  <c r="R1044"/>
  <c r="S1044"/>
  <c r="T1044"/>
  <c r="R1045"/>
  <c r="S1045"/>
  <c r="T1045"/>
  <c r="R1046"/>
  <c r="S1046"/>
  <c r="T1046"/>
  <c r="R1047"/>
  <c r="S1047"/>
  <c r="T1047"/>
  <c r="R1048"/>
  <c r="S1048"/>
  <c r="T1048"/>
  <c r="R1049"/>
  <c r="S1049"/>
  <c r="T1049"/>
  <c r="R1050"/>
  <c r="S1050"/>
  <c r="T1050"/>
  <c r="R1051"/>
  <c r="S1051"/>
  <c r="T1051"/>
  <c r="R1052"/>
  <c r="S1052"/>
  <c r="T1052"/>
  <c r="R1053"/>
  <c r="S1053"/>
  <c r="T1053"/>
  <c r="R1054"/>
  <c r="S1054"/>
  <c r="T1054"/>
  <c r="R1055"/>
  <c r="S1055"/>
  <c r="T1055"/>
  <c r="R1056"/>
  <c r="S1056"/>
  <c r="T1056"/>
  <c r="R1057"/>
  <c r="S1057"/>
  <c r="T1057"/>
  <c r="R1058"/>
  <c r="S1058"/>
  <c r="T1058"/>
  <c r="R1060"/>
  <c r="S1060"/>
  <c r="T1060"/>
  <c r="R1061"/>
  <c r="S1061"/>
  <c r="T1061"/>
  <c r="R1062"/>
  <c r="S1062"/>
  <c r="T1062"/>
  <c r="R1063"/>
  <c r="S1063"/>
  <c r="T1063"/>
  <c r="R1064"/>
  <c r="S1064"/>
  <c r="T1064"/>
  <c r="R1065"/>
  <c r="S1065"/>
  <c r="T1065"/>
  <c r="R1066"/>
  <c r="S1066"/>
  <c r="T1066"/>
  <c r="R1067"/>
  <c r="S1067"/>
  <c r="T1067"/>
  <c r="R1068"/>
  <c r="S1068"/>
  <c r="T1068"/>
  <c r="R1069"/>
  <c r="S1069"/>
  <c r="T1069"/>
  <c r="R1070"/>
  <c r="S1070"/>
  <c r="T1070"/>
  <c r="R1071"/>
  <c r="S1071"/>
  <c r="T1071"/>
  <c r="R1072"/>
  <c r="S1072"/>
  <c r="T1072"/>
  <c r="R1073"/>
  <c r="S1073"/>
  <c r="T1073"/>
  <c r="R1074"/>
  <c r="S1074"/>
  <c r="T1074"/>
  <c r="R1075"/>
  <c r="S1075"/>
  <c r="T1075"/>
  <c r="R1076"/>
  <c r="S1076"/>
  <c r="T1076"/>
  <c r="R1077"/>
  <c r="S1077"/>
  <c r="T1077"/>
  <c r="R1078"/>
  <c r="S1078"/>
  <c r="T1078"/>
  <c r="R1079"/>
  <c r="S1079"/>
  <c r="T1079"/>
  <c r="R1081"/>
  <c r="S1081"/>
  <c r="T1081"/>
  <c r="R1082"/>
  <c r="S1082"/>
  <c r="T1082"/>
  <c r="R1093"/>
  <c r="S1093"/>
  <c r="T1093"/>
  <c r="R1094"/>
  <c r="S1094"/>
  <c r="T1094"/>
  <c r="R1095"/>
  <c r="S1095"/>
  <c r="T1095"/>
  <c r="R1096"/>
  <c r="S1096"/>
  <c r="T1096"/>
  <c r="R1097"/>
  <c r="S1097"/>
  <c r="T1097"/>
  <c r="R1099"/>
  <c r="S1099"/>
  <c r="T1099"/>
  <c r="R1101"/>
  <c r="S1101"/>
  <c r="T1101"/>
  <c r="R1102"/>
  <c r="S1102"/>
  <c r="T1102"/>
  <c r="R1103"/>
  <c r="S1103"/>
  <c r="T1103"/>
  <c r="R1104"/>
  <c r="S1104"/>
  <c r="T1104"/>
  <c r="R1105"/>
  <c r="S1105"/>
  <c r="T1105"/>
  <c r="R1106"/>
  <c r="S1106"/>
  <c r="T1106"/>
  <c r="R1107"/>
  <c r="S1107"/>
  <c r="T1107"/>
  <c r="R1108"/>
  <c r="S1108"/>
  <c r="T1108"/>
  <c r="R1109"/>
  <c r="S1109"/>
  <c r="T1109"/>
  <c r="R1110"/>
  <c r="S1110"/>
  <c r="T1110"/>
  <c r="R1111"/>
  <c r="S1111"/>
  <c r="T1111"/>
  <c r="R1112"/>
  <c r="S1112"/>
  <c r="T1112"/>
  <c r="R1113"/>
  <c r="S1113"/>
  <c r="T1113"/>
  <c r="R1114"/>
  <c r="S1114"/>
  <c r="T1114"/>
  <c r="R1115"/>
  <c r="S1115"/>
  <c r="T1115"/>
  <c r="R1116"/>
  <c r="S1116"/>
  <c r="T1116"/>
  <c r="R1117"/>
  <c r="S1117"/>
  <c r="T1117"/>
  <c r="R1118"/>
  <c r="S1118"/>
  <c r="T1118"/>
  <c r="R1119"/>
  <c r="S1119"/>
  <c r="T1119"/>
  <c r="R1120"/>
  <c r="S1120"/>
  <c r="T1120"/>
  <c r="R1121"/>
  <c r="S1121"/>
  <c r="T1121"/>
  <c r="R1122"/>
  <c r="S1122"/>
  <c r="T1122"/>
  <c r="R1123"/>
  <c r="S1123"/>
  <c r="T1123"/>
  <c r="R1124"/>
  <c r="S1124"/>
  <c r="T1124"/>
  <c r="R1125"/>
  <c r="S1125"/>
  <c r="T1125"/>
  <c r="R1127"/>
  <c r="S1127"/>
  <c r="T1127"/>
  <c r="R1128"/>
  <c r="S1128"/>
  <c r="T1128"/>
  <c r="R1129"/>
  <c r="S1129"/>
  <c r="T1129"/>
  <c r="R1130"/>
  <c r="S1130"/>
  <c r="T1130"/>
  <c r="R1131"/>
  <c r="S1131"/>
  <c r="T1131"/>
  <c r="R1132"/>
  <c r="S1132"/>
  <c r="T1132"/>
  <c r="R1133"/>
  <c r="S1133"/>
  <c r="T1133"/>
  <c r="R1134"/>
  <c r="S1134"/>
  <c r="T1134"/>
  <c r="R1135"/>
  <c r="S1135"/>
  <c r="T1135"/>
  <c r="R1136"/>
  <c r="S1136"/>
  <c r="T1136"/>
  <c r="R1137"/>
  <c r="S1137"/>
  <c r="T1137"/>
  <c r="R1138"/>
  <c r="S1138"/>
  <c r="T1138"/>
  <c r="R1140"/>
  <c r="S1140"/>
  <c r="T1140"/>
  <c r="R1141"/>
  <c r="S1141"/>
  <c r="T1141"/>
  <c r="R1142"/>
  <c r="S1142"/>
  <c r="T1142"/>
  <c r="R1144"/>
  <c r="S1144"/>
  <c r="T1144"/>
  <c r="R1145"/>
  <c r="S1145"/>
  <c r="T1145"/>
  <c r="R1146"/>
  <c r="S1146"/>
  <c r="T1146"/>
  <c r="R1147"/>
  <c r="S1147"/>
  <c r="T1147"/>
  <c r="R1148"/>
  <c r="S1148"/>
  <c r="T1148"/>
  <c r="R1151"/>
  <c r="S1151"/>
  <c r="T1151"/>
  <c r="R1153"/>
  <c r="S1153"/>
  <c r="T1153"/>
  <c r="R1154"/>
  <c r="S1154"/>
  <c r="T1154"/>
  <c r="R1155"/>
  <c r="S1155"/>
  <c r="T1155"/>
  <c r="R1156"/>
  <c r="S1156"/>
  <c r="T1156"/>
  <c r="R1157"/>
  <c r="S1157"/>
  <c r="T1157"/>
  <c r="R1158"/>
  <c r="S1158"/>
  <c r="T1158"/>
  <c r="R1159"/>
  <c r="S1159"/>
  <c r="T1159"/>
  <c r="R1160"/>
  <c r="S1160"/>
  <c r="T1160"/>
  <c r="R1161"/>
  <c r="S1161"/>
  <c r="T1161"/>
  <c r="R1162"/>
  <c r="S1162"/>
  <c r="T1162"/>
  <c r="R1163"/>
  <c r="S1163"/>
  <c r="T1163"/>
  <c r="R1164"/>
  <c r="S1164"/>
  <c r="T1164"/>
  <c r="R1165"/>
  <c r="S1165"/>
  <c r="T1165"/>
  <c r="R1166"/>
  <c r="S1166"/>
  <c r="T1166"/>
  <c r="R1167"/>
  <c r="S1167"/>
  <c r="T1167"/>
  <c r="R1168"/>
  <c r="S1168"/>
  <c r="T1168"/>
  <c r="R1169"/>
  <c r="S1169"/>
  <c r="T1169"/>
  <c r="R1170"/>
  <c r="S1170"/>
  <c r="T1170"/>
  <c r="R1172"/>
  <c r="S1172"/>
  <c r="T1172"/>
  <c r="R1173"/>
  <c r="S1173"/>
  <c r="T1173"/>
  <c r="R1174"/>
  <c r="S1174"/>
  <c r="T1174"/>
  <c r="R1175"/>
  <c r="S1175"/>
  <c r="T1175"/>
  <c r="R1176"/>
  <c r="S1176"/>
  <c r="T1176"/>
  <c r="R1177"/>
  <c r="S1177"/>
  <c r="T1177"/>
  <c r="R1178"/>
  <c r="S1178"/>
  <c r="T1178"/>
  <c r="R1179"/>
  <c r="S1179"/>
  <c r="T1179"/>
  <c r="R1180"/>
  <c r="S1180"/>
  <c r="T1180"/>
  <c r="R1181"/>
  <c r="S1181"/>
  <c r="T1181"/>
  <c r="R1182"/>
  <c r="S1182"/>
  <c r="T1182"/>
  <c r="R1183"/>
  <c r="S1183"/>
  <c r="T1183"/>
  <c r="R1184"/>
  <c r="S1184"/>
  <c r="T1184"/>
  <c r="R1185"/>
  <c r="S1185"/>
  <c r="T1185"/>
  <c r="R1186"/>
  <c r="S1186"/>
  <c r="T1186"/>
  <c r="R1187"/>
  <c r="S1187"/>
  <c r="T1187"/>
  <c r="R1188"/>
  <c r="S1188"/>
  <c r="T1188"/>
  <c r="R1189"/>
  <c r="S1189"/>
  <c r="T1189"/>
  <c r="R1190"/>
  <c r="S1190"/>
  <c r="T1190"/>
  <c r="R1191"/>
  <c r="S1191"/>
  <c r="T1191"/>
  <c r="R1192"/>
  <c r="S1192"/>
  <c r="T1192"/>
  <c r="R1193"/>
  <c r="S1193"/>
  <c r="T1193"/>
  <c r="R1194"/>
  <c r="S1194"/>
  <c r="T1194"/>
  <c r="R1195"/>
  <c r="S1195"/>
  <c r="T1195"/>
  <c r="R1196"/>
  <c r="S1196"/>
  <c r="T1196"/>
  <c r="R1197"/>
  <c r="S1197"/>
  <c r="T1197"/>
  <c r="R1198"/>
  <c r="S1198"/>
  <c r="T1198"/>
  <c r="R1199"/>
  <c r="S1199"/>
  <c r="T1199"/>
  <c r="R1200"/>
  <c r="S1200"/>
  <c r="T1200"/>
  <c r="R1201"/>
  <c r="S1201"/>
  <c r="T1201"/>
  <c r="R1202"/>
  <c r="S1202"/>
  <c r="T1202"/>
  <c r="R1203"/>
  <c r="S1203"/>
  <c r="T1203"/>
  <c r="R1204"/>
  <c r="S1204"/>
  <c r="T1204"/>
  <c r="R1205"/>
  <c r="S1205"/>
  <c r="T1205"/>
  <c r="R1206"/>
  <c r="S1206"/>
  <c r="T1206"/>
  <c r="R1207"/>
  <c r="S1207"/>
  <c r="T1207"/>
  <c r="R1208"/>
  <c r="S1208"/>
  <c r="T1208"/>
  <c r="R1209"/>
  <c r="S1209"/>
  <c r="T1209"/>
  <c r="R1210"/>
  <c r="S1210"/>
  <c r="T1210"/>
  <c r="R1211"/>
  <c r="S1211"/>
  <c r="T1211"/>
  <c r="R1212"/>
  <c r="S1212"/>
  <c r="T1212"/>
  <c r="R1213"/>
  <c r="S1213"/>
  <c r="T1213"/>
  <c r="R1214"/>
  <c r="S1214"/>
  <c r="T1214"/>
  <c r="R1215"/>
  <c r="S1215"/>
  <c r="T1215"/>
  <c r="R1216"/>
  <c r="S1216"/>
  <c r="T1216"/>
  <c r="R1217"/>
  <c r="S1217"/>
  <c r="T1217"/>
  <c r="R1219"/>
  <c r="S1219"/>
  <c r="T1219"/>
  <c r="R1257"/>
  <c r="S1257"/>
  <c r="T1257"/>
  <c r="R1262"/>
  <c r="S1262"/>
  <c r="T1262"/>
  <c r="R1264"/>
  <c r="S1264"/>
  <c r="T1264"/>
  <c r="R1265"/>
  <c r="S1265"/>
  <c r="T1265"/>
  <c r="R1266"/>
  <c r="S1266"/>
  <c r="T1266"/>
  <c r="R1267"/>
  <c r="S1267"/>
  <c r="T1267"/>
  <c r="R1268"/>
  <c r="S1268"/>
  <c r="T1268"/>
  <c r="R1269"/>
  <c r="S1269"/>
  <c r="T1269"/>
  <c r="R1270"/>
  <c r="S1270"/>
  <c r="T1270"/>
  <c r="R1271"/>
  <c r="S1271"/>
  <c r="T1271"/>
  <c r="R1272"/>
  <c r="S1272"/>
  <c r="T1272"/>
  <c r="R1273"/>
  <c r="S1273"/>
  <c r="T1273"/>
  <c r="R1274"/>
  <c r="S1274"/>
  <c r="T1274"/>
  <c r="R1275"/>
  <c r="S1275"/>
  <c r="T1275"/>
  <c r="R1276"/>
  <c r="S1276"/>
  <c r="T1276"/>
  <c r="R1277"/>
  <c r="S1277"/>
  <c r="T1277"/>
  <c r="R1278"/>
  <c r="S1278"/>
  <c r="T1278"/>
  <c r="R1279"/>
  <c r="S1279"/>
  <c r="T1279"/>
  <c r="R1280"/>
  <c r="S1280"/>
  <c r="T1280"/>
  <c r="R1281"/>
  <c r="S1281"/>
  <c r="T1281"/>
  <c r="R1282"/>
  <c r="S1282"/>
  <c r="T1282"/>
  <c r="R1283"/>
  <c r="S1283"/>
  <c r="T1283"/>
  <c r="R1284"/>
  <c r="S1284"/>
  <c r="T1284"/>
  <c r="R1285"/>
  <c r="S1285"/>
  <c r="T1285"/>
  <c r="R1286"/>
  <c r="S1286"/>
  <c r="T1286"/>
  <c r="R1288"/>
  <c r="S1288"/>
  <c r="T1288"/>
  <c r="R1289"/>
  <c r="S1289"/>
  <c r="T1289"/>
  <c r="R1290"/>
  <c r="S1290"/>
  <c r="T1290"/>
  <c r="R1291"/>
  <c r="S1291"/>
  <c r="T1291"/>
  <c r="R1292"/>
  <c r="S1292"/>
  <c r="T1292"/>
  <c r="R1293"/>
  <c r="S1293"/>
  <c r="T1293"/>
  <c r="R1294"/>
  <c r="S1294"/>
  <c r="T1294"/>
  <c r="R1295"/>
  <c r="S1295"/>
  <c r="T1295"/>
  <c r="R1296"/>
  <c r="S1296"/>
  <c r="T1296"/>
  <c r="R1297"/>
  <c r="S1297"/>
  <c r="T1297"/>
  <c r="R1298"/>
  <c r="S1298"/>
  <c r="T1298"/>
  <c r="R1299"/>
  <c r="S1299"/>
  <c r="T1299"/>
  <c r="R1300"/>
  <c r="S1300"/>
  <c r="T1300"/>
  <c r="R1301"/>
  <c r="S1301"/>
  <c r="T1301"/>
  <c r="R1302"/>
  <c r="S1302"/>
  <c r="T1302"/>
  <c r="R1303"/>
  <c r="S1303"/>
  <c r="T1303"/>
  <c r="R1304"/>
  <c r="S1304"/>
  <c r="T1304"/>
  <c r="R1305"/>
  <c r="S1305"/>
  <c r="T1305"/>
  <c r="R1306"/>
  <c r="S1306"/>
  <c r="T1306"/>
  <c r="R1307"/>
  <c r="S1307"/>
  <c r="T1307"/>
  <c r="R1308"/>
  <c r="S1308"/>
  <c r="T1308"/>
  <c r="R1309"/>
  <c r="S1309"/>
  <c r="T1309"/>
  <c r="R1310"/>
  <c r="S1310"/>
  <c r="T1310"/>
  <c r="R1311"/>
  <c r="S1311"/>
  <c r="T1311"/>
  <c r="R1313"/>
  <c r="S1313"/>
  <c r="T1313"/>
  <c r="R1314"/>
  <c r="S1314"/>
  <c r="T1314"/>
  <c r="R1315"/>
  <c r="S1315"/>
  <c r="T1315"/>
  <c r="R1316"/>
  <c r="S1316"/>
  <c r="T1316"/>
  <c r="R1317"/>
  <c r="S1317"/>
  <c r="T1317"/>
  <c r="R1318"/>
  <c r="S1318"/>
  <c r="T1318"/>
  <c r="R1319"/>
  <c r="S1319"/>
  <c r="T1319"/>
  <c r="R1320"/>
  <c r="S1320"/>
  <c r="T1320"/>
  <c r="R1321"/>
  <c r="S1321"/>
  <c r="T1321"/>
  <c r="R1322"/>
  <c r="S1322"/>
  <c r="T1322"/>
  <c r="R1323"/>
  <c r="S1323"/>
  <c r="T1323"/>
  <c r="R1324"/>
  <c r="S1324"/>
  <c r="T1324"/>
  <c r="R1325"/>
  <c r="S1325"/>
  <c r="T1325"/>
  <c r="R1326"/>
  <c r="S1326"/>
  <c r="T1326"/>
  <c r="R1327"/>
  <c r="S1327"/>
  <c r="T1327"/>
  <c r="R1328"/>
  <c r="S1328"/>
  <c r="T1328"/>
  <c r="R1329"/>
  <c r="S1329"/>
  <c r="T1329"/>
  <c r="R1330"/>
  <c r="S1330"/>
  <c r="T1330"/>
  <c r="R1331"/>
  <c r="S1331"/>
  <c r="T1331"/>
  <c r="R1332"/>
  <c r="S1332"/>
  <c r="T1332"/>
  <c r="R1333"/>
  <c r="S1333"/>
  <c r="T1333"/>
  <c r="R1334"/>
  <c r="S1334"/>
  <c r="T1334"/>
  <c r="R1335"/>
  <c r="S1335"/>
  <c r="T1335"/>
  <c r="R1336"/>
  <c r="S1336"/>
  <c r="T1336"/>
  <c r="R1337"/>
  <c r="S1337"/>
  <c r="T1337"/>
  <c r="R1338"/>
  <c r="S1338"/>
  <c r="T1338"/>
  <c r="R1339"/>
  <c r="S1339"/>
  <c r="T1339"/>
  <c r="R1341"/>
  <c r="S1341"/>
  <c r="T1341"/>
  <c r="R1342"/>
  <c r="S1342"/>
  <c r="T1342"/>
  <c r="R1343"/>
  <c r="S1343"/>
  <c r="T1343"/>
  <c r="R1344"/>
  <c r="S1344"/>
  <c r="T1344"/>
  <c r="R1345"/>
  <c r="S1345"/>
  <c r="T1345"/>
  <c r="R1346"/>
  <c r="S1346"/>
  <c r="T1346"/>
  <c r="R1347"/>
  <c r="S1347"/>
  <c r="T1347"/>
  <c r="R1348"/>
  <c r="S1348"/>
  <c r="T1348"/>
  <c r="R1349"/>
  <c r="S1349"/>
  <c r="T1349"/>
  <c r="R1350"/>
  <c r="S1350"/>
  <c r="T1350"/>
  <c r="R1351"/>
  <c r="S1351"/>
  <c r="T1351"/>
  <c r="R1352"/>
  <c r="S1352"/>
  <c r="T1352"/>
  <c r="R1353"/>
  <c r="S1353"/>
  <c r="T1353"/>
  <c r="R1354"/>
  <c r="S1354"/>
  <c r="T1354"/>
  <c r="R1355"/>
  <c r="S1355"/>
  <c r="T1355"/>
  <c r="R1356"/>
  <c r="S1356"/>
  <c r="T1356"/>
  <c r="R1357"/>
  <c r="S1357"/>
  <c r="T1357"/>
  <c r="R1358"/>
  <c r="S1358"/>
  <c r="T1358"/>
  <c r="R1359"/>
  <c r="S1359"/>
  <c r="T1359"/>
  <c r="R1360"/>
  <c r="S1360"/>
  <c r="T1360"/>
  <c r="R1361"/>
  <c r="S1361"/>
  <c r="T1361"/>
  <c r="R1362"/>
  <c r="S1362"/>
  <c r="T1362"/>
  <c r="R1363"/>
  <c r="S1363"/>
  <c r="T1363"/>
  <c r="R1364"/>
  <c r="S1364"/>
  <c r="T1364"/>
  <c r="R1365"/>
  <c r="S1365"/>
  <c r="T1365"/>
  <c r="R1366"/>
  <c r="S1366"/>
  <c r="T1366"/>
  <c r="R1367"/>
  <c r="S1367"/>
  <c r="T1367"/>
  <c r="R1368"/>
  <c r="S1368"/>
  <c r="T1368"/>
  <c r="R1370"/>
  <c r="S1370"/>
  <c r="T1370"/>
  <c r="R1371"/>
  <c r="S1371"/>
  <c r="T1371"/>
  <c r="R1372"/>
  <c r="S1372"/>
  <c r="T1372"/>
  <c r="R1373"/>
  <c r="S1373"/>
  <c r="T1373"/>
  <c r="R1374"/>
  <c r="S1374"/>
  <c r="T1374"/>
  <c r="R1375"/>
  <c r="S1375"/>
  <c r="T1375"/>
  <c r="R1376"/>
  <c r="S1376"/>
  <c r="T1376"/>
  <c r="R1377"/>
  <c r="S1377"/>
  <c r="T1377"/>
  <c r="R1378"/>
  <c r="S1378"/>
  <c r="T1378"/>
  <c r="R1379"/>
  <c r="S1379"/>
  <c r="T1379"/>
  <c r="R1380"/>
  <c r="S1380"/>
  <c r="T1380"/>
  <c r="R1381"/>
  <c r="S1381"/>
  <c r="T1381"/>
  <c r="R1382"/>
  <c r="S1382"/>
  <c r="T1382"/>
  <c r="R1383"/>
  <c r="S1383"/>
  <c r="T1383"/>
  <c r="R1384"/>
  <c r="S1384"/>
  <c r="T1384"/>
  <c r="R1385"/>
  <c r="S1385"/>
  <c r="T1385"/>
  <c r="R1386"/>
  <c r="S1386"/>
  <c r="T1386"/>
  <c r="R1387"/>
  <c r="S1387"/>
  <c r="T1387"/>
  <c r="R1388"/>
  <c r="S1388"/>
  <c r="T1388"/>
  <c r="R1389"/>
  <c r="S1389"/>
  <c r="T1389"/>
  <c r="R1390"/>
  <c r="S1390"/>
  <c r="T1390"/>
  <c r="R1391"/>
  <c r="S1391"/>
  <c r="T1391"/>
  <c r="R1392"/>
  <c r="S1392"/>
  <c r="T1392"/>
  <c r="R1394"/>
  <c r="S1394"/>
  <c r="T1394"/>
  <c r="R1395"/>
  <c r="S1395"/>
  <c r="T1395"/>
  <c r="R1396"/>
  <c r="S1396"/>
  <c r="T1396"/>
  <c r="R1397"/>
  <c r="S1397"/>
  <c r="T1397"/>
  <c r="R1398"/>
  <c r="S1398"/>
  <c r="T1398"/>
  <c r="R1399"/>
  <c r="S1399"/>
  <c r="T1399"/>
  <c r="R1400"/>
  <c r="S1400"/>
  <c r="T1400"/>
  <c r="R1401"/>
  <c r="S1401"/>
  <c r="T1401"/>
  <c r="R1402"/>
  <c r="S1402"/>
  <c r="T1402"/>
  <c r="R1403"/>
  <c r="S1403"/>
  <c r="T1403"/>
  <c r="R1404"/>
  <c r="S1404"/>
  <c r="T1404"/>
  <c r="R1405"/>
  <c r="S1405"/>
  <c r="T1405"/>
  <c r="R1406"/>
  <c r="S1406"/>
  <c r="T1406"/>
  <c r="R1407"/>
  <c r="S1407"/>
  <c r="T1407"/>
  <c r="R1408"/>
  <c r="S1408"/>
  <c r="T1408"/>
  <c r="R1409"/>
  <c r="S1409"/>
  <c r="T1409"/>
  <c r="R1410"/>
  <c r="S1410"/>
  <c r="T1410"/>
  <c r="R1411"/>
  <c r="S1411"/>
  <c r="T1411"/>
  <c r="R1412"/>
  <c r="S1412"/>
  <c r="T1412"/>
  <c r="R1413"/>
  <c r="S1413"/>
  <c r="T1413"/>
  <c r="R1414"/>
  <c r="S1414"/>
  <c r="T1414"/>
  <c r="R1415"/>
  <c r="S1415"/>
  <c r="T1415"/>
  <c r="R1416"/>
  <c r="S1416"/>
  <c r="T1416"/>
  <c r="R1417"/>
  <c r="S1417"/>
  <c r="T1417"/>
  <c r="R1418"/>
  <c r="S1418"/>
  <c r="T1418"/>
  <c r="R1420"/>
  <c r="S1420"/>
  <c r="T1420"/>
  <c r="R1421"/>
  <c r="S1421"/>
  <c r="T1421"/>
  <c r="R1422"/>
  <c r="S1422"/>
  <c r="T1422"/>
  <c r="R1423"/>
  <c r="S1423"/>
  <c r="T1423"/>
  <c r="R1424"/>
  <c r="S1424"/>
  <c r="T1424"/>
  <c r="R1425"/>
  <c r="S1425"/>
  <c r="T1425"/>
  <c r="R1426"/>
  <c r="S1426"/>
  <c r="T1426"/>
  <c r="R1427"/>
  <c r="S1427"/>
  <c r="T1427"/>
  <c r="R1428"/>
  <c r="S1428"/>
  <c r="T1428"/>
  <c r="R1429"/>
  <c r="S1429"/>
  <c r="T1429"/>
  <c r="R1430"/>
  <c r="S1430"/>
  <c r="T1430"/>
  <c r="R1431"/>
  <c r="S1431"/>
  <c r="T1431"/>
  <c r="R1432"/>
  <c r="S1432"/>
  <c r="T1432"/>
  <c r="R1433"/>
  <c r="S1433"/>
  <c r="T1433"/>
  <c r="R1434"/>
  <c r="S1434"/>
  <c r="T1434"/>
  <c r="R1435"/>
  <c r="S1435"/>
  <c r="T1435"/>
  <c r="R1436"/>
  <c r="S1436"/>
  <c r="T1436"/>
  <c r="R1437"/>
  <c r="S1437"/>
  <c r="T1437"/>
  <c r="R1439"/>
  <c r="S1439"/>
  <c r="T1439"/>
  <c r="R1440"/>
  <c r="S1440"/>
  <c r="T1440"/>
  <c r="R1441"/>
  <c r="S1441"/>
  <c r="T1441"/>
  <c r="R1442"/>
  <c r="S1442"/>
  <c r="T1442"/>
  <c r="R1443"/>
  <c r="S1443"/>
  <c r="T1443"/>
  <c r="R1444"/>
  <c r="S1444"/>
  <c r="T1444"/>
  <c r="R1445"/>
  <c r="S1445"/>
  <c r="T1445"/>
  <c r="R1446"/>
  <c r="S1446"/>
  <c r="T1446"/>
  <c r="R1447"/>
  <c r="S1447"/>
  <c r="T1447"/>
  <c r="R1448"/>
  <c r="S1448"/>
  <c r="T1448"/>
  <c r="R1449"/>
  <c r="S1449"/>
  <c r="T1449"/>
  <c r="R1450"/>
  <c r="S1450"/>
  <c r="T1450"/>
  <c r="R1451"/>
  <c r="S1451"/>
  <c r="T1451"/>
  <c r="R1452"/>
  <c r="S1452"/>
  <c r="T1452"/>
  <c r="R1453"/>
  <c r="S1453"/>
  <c r="T1453"/>
  <c r="R1454"/>
  <c r="S1454"/>
  <c r="T1454"/>
  <c r="R1455"/>
  <c r="S1455"/>
  <c r="T1455"/>
  <c r="R1456"/>
  <c r="S1456"/>
  <c r="T1456"/>
  <c r="R1457"/>
  <c r="S1457"/>
  <c r="T1457"/>
  <c r="R1459"/>
  <c r="S1459"/>
  <c r="T1459"/>
  <c r="R1460"/>
  <c r="S1460"/>
  <c r="T1460"/>
  <c r="R1461"/>
  <c r="S1461"/>
  <c r="T1461"/>
  <c r="R1462"/>
  <c r="S1462"/>
  <c r="T1462"/>
  <c r="R1463"/>
  <c r="S1463"/>
  <c r="T1463"/>
  <c r="R1464"/>
  <c r="S1464"/>
  <c r="T1464"/>
  <c r="R1465"/>
  <c r="S1465"/>
  <c r="T1465"/>
  <c r="R1466"/>
  <c r="S1466"/>
  <c r="T1466"/>
  <c r="R1467"/>
  <c r="S1467"/>
  <c r="T1467"/>
  <c r="R1468"/>
  <c r="S1468"/>
  <c r="T1468"/>
  <c r="R1469"/>
  <c r="S1469"/>
  <c r="T1469"/>
  <c r="R1470"/>
  <c r="S1470"/>
  <c r="T1470"/>
  <c r="R1471"/>
  <c r="S1471"/>
  <c r="T1471"/>
  <c r="R1472"/>
  <c r="S1472"/>
  <c r="T1472"/>
  <c r="R1474"/>
  <c r="S1474"/>
  <c r="T1474"/>
  <c r="R1475"/>
  <c r="S1475"/>
  <c r="T1475"/>
  <c r="R1476"/>
  <c r="S1476"/>
  <c r="T1476"/>
  <c r="R1477"/>
  <c r="S1477"/>
  <c r="T1477"/>
  <c r="R1478"/>
  <c r="S1478"/>
  <c r="T1478"/>
  <c r="R1479"/>
  <c r="S1479"/>
  <c r="T1479"/>
  <c r="R1480"/>
  <c r="S1480"/>
  <c r="T1480"/>
  <c r="R1481"/>
  <c r="S1481"/>
  <c r="T1481"/>
  <c r="R1482"/>
  <c r="S1482"/>
  <c r="T1482"/>
  <c r="R1483"/>
  <c r="S1483"/>
  <c r="T1483"/>
  <c r="R1484"/>
  <c r="S1484"/>
  <c r="T1484"/>
  <c r="R1485"/>
  <c r="S1485"/>
  <c r="T1485"/>
  <c r="R1486"/>
  <c r="S1486"/>
  <c r="T1486"/>
  <c r="R1487"/>
  <c r="S1487"/>
  <c r="T1487"/>
  <c r="R1489"/>
  <c r="S1489"/>
  <c r="T1489"/>
  <c r="R1490"/>
  <c r="S1490"/>
  <c r="T1490"/>
  <c r="R1491"/>
  <c r="S1491"/>
  <c r="T1491"/>
  <c r="R1492"/>
  <c r="S1492"/>
  <c r="T1492"/>
  <c r="R1493"/>
  <c r="S1493"/>
  <c r="T1493"/>
  <c r="R1494"/>
  <c r="S1494"/>
  <c r="T1494"/>
  <c r="R1495"/>
  <c r="S1495"/>
  <c r="T1495"/>
  <c r="R1496"/>
  <c r="S1496"/>
  <c r="T1496"/>
  <c r="R1497"/>
  <c r="S1497"/>
  <c r="T1497"/>
  <c r="R1498"/>
  <c r="S1498"/>
  <c r="T1498"/>
  <c r="R1499"/>
  <c r="S1499"/>
  <c r="T1499"/>
  <c r="R1500"/>
  <c r="S1500"/>
  <c r="T1500"/>
  <c r="R1501"/>
  <c r="S1501"/>
  <c r="T1501"/>
  <c r="R1502"/>
  <c r="S1502"/>
  <c r="T1502"/>
  <c r="R1504"/>
  <c r="S1504"/>
  <c r="T1504"/>
  <c r="R1505"/>
  <c r="S1505"/>
  <c r="T1505"/>
  <c r="R1506"/>
  <c r="S1506"/>
  <c r="T1506"/>
  <c r="R1507"/>
  <c r="S1507"/>
  <c r="T1507"/>
  <c r="R1508"/>
  <c r="S1508"/>
  <c r="T1508"/>
  <c r="R1509"/>
  <c r="S1509"/>
  <c r="T1509"/>
  <c r="R1510"/>
  <c r="S1510"/>
  <c r="T1510"/>
  <c r="R1511"/>
  <c r="S1511"/>
  <c r="T1511"/>
  <c r="R1512"/>
  <c r="S1512"/>
  <c r="T1512"/>
  <c r="R1513"/>
  <c r="S1513"/>
  <c r="T1513"/>
  <c r="R1514"/>
  <c r="S1514"/>
  <c r="T1514"/>
  <c r="R1515"/>
  <c r="S1515"/>
  <c r="T1515"/>
  <c r="R1516"/>
  <c r="S1516"/>
  <c r="T1516"/>
  <c r="R1517"/>
  <c r="S1517"/>
  <c r="T1517"/>
  <c r="R1518"/>
  <c r="S1518"/>
  <c r="T1518"/>
  <c r="R1519"/>
  <c r="S1519"/>
  <c r="T1519"/>
  <c r="R1521"/>
  <c r="S1521"/>
  <c r="T1521"/>
  <c r="R1522"/>
  <c r="S1522"/>
  <c r="T1522"/>
  <c r="R1523"/>
  <c r="S1523"/>
  <c r="T1523"/>
  <c r="R1524"/>
  <c r="S1524"/>
  <c r="T1524"/>
  <c r="R1525"/>
  <c r="S1525"/>
  <c r="T1525"/>
  <c r="R1526"/>
  <c r="S1526"/>
  <c r="T1526"/>
  <c r="R1527"/>
  <c r="S1527"/>
  <c r="T1527"/>
  <c r="R1528"/>
  <c r="S1528"/>
  <c r="T1528"/>
  <c r="R1529"/>
  <c r="S1529"/>
  <c r="T1529"/>
  <c r="R1530"/>
  <c r="S1530"/>
  <c r="T1530"/>
  <c r="R1531"/>
  <c r="S1531"/>
  <c r="T1531"/>
  <c r="R1532"/>
  <c r="S1532"/>
  <c r="T1532"/>
  <c r="R1533"/>
  <c r="S1533"/>
  <c r="T1533"/>
  <c r="R1534"/>
  <c r="S1534"/>
  <c r="T1534"/>
  <c r="R1535"/>
  <c r="S1535"/>
  <c r="T1535"/>
  <c r="R1536"/>
  <c r="S1536"/>
  <c r="T1536"/>
  <c r="R1537"/>
  <c r="S1537"/>
  <c r="T1537"/>
  <c r="R1538"/>
  <c r="S1538"/>
  <c r="T1538"/>
  <c r="R1539"/>
  <c r="S1539"/>
  <c r="T1539"/>
  <c r="R1540"/>
  <c r="S1540"/>
  <c r="T1540"/>
  <c r="R1541"/>
  <c r="S1541"/>
  <c r="T1541"/>
  <c r="R1542"/>
  <c r="S1542"/>
  <c r="T1542"/>
  <c r="R1544"/>
  <c r="S1544"/>
  <c r="T1544"/>
  <c r="R1545"/>
  <c r="S1545"/>
  <c r="T1545"/>
  <c r="R1548"/>
  <c r="S1548"/>
  <c r="T1548"/>
  <c r="R1549"/>
  <c r="S1549"/>
  <c r="T1549"/>
  <c r="R1550"/>
  <c r="S1550"/>
  <c r="T1550"/>
  <c r="R1551"/>
  <c r="S1551"/>
  <c r="T1551"/>
  <c r="R1552"/>
  <c r="S1552"/>
  <c r="T1552"/>
  <c r="R1553"/>
  <c r="S1553"/>
  <c r="T1553"/>
  <c r="R1554"/>
  <c r="S1554"/>
  <c r="T1554"/>
  <c r="R1578"/>
  <c r="S1578"/>
  <c r="R1580"/>
  <c r="S1580"/>
  <c r="T1580"/>
  <c r="R1581"/>
  <c r="S1581"/>
  <c r="T1581"/>
  <c r="R1582"/>
  <c r="S1582"/>
  <c r="T1582"/>
  <c r="R1583"/>
  <c r="S1583"/>
  <c r="T1583"/>
  <c r="R1584"/>
  <c r="S1584"/>
  <c r="T1584"/>
  <c r="R1585"/>
  <c r="S1585"/>
  <c r="T1585"/>
  <c r="R1586"/>
  <c r="S1586"/>
  <c r="T1586"/>
  <c r="R1587"/>
  <c r="S1587"/>
  <c r="T1587"/>
  <c r="R1588"/>
  <c r="S1588"/>
  <c r="T1588"/>
  <c r="R1589"/>
  <c r="S1589"/>
  <c r="T1589"/>
  <c r="R1590"/>
  <c r="S1590"/>
  <c r="T1590"/>
  <c r="R1591"/>
  <c r="S1591"/>
  <c r="T1591"/>
  <c r="R1592"/>
  <c r="S1592"/>
  <c r="T1592"/>
  <c r="R1593"/>
  <c r="S1593"/>
  <c r="T1593"/>
  <c r="R1594"/>
  <c r="S1594"/>
  <c r="T1594"/>
  <c r="R1595"/>
  <c r="S1595"/>
  <c r="T1595"/>
  <c r="R1596"/>
  <c r="S1596"/>
  <c r="T1596"/>
  <c r="R1597"/>
  <c r="S1597"/>
  <c r="T1597"/>
  <c r="R1598"/>
  <c r="S1598"/>
  <c r="T1598"/>
  <c r="R1599"/>
  <c r="S1599"/>
  <c r="T1599"/>
  <c r="R1600"/>
  <c r="S1600"/>
  <c r="T1600"/>
  <c r="R1601"/>
  <c r="S1601"/>
  <c r="T1601"/>
  <c r="R1603"/>
  <c r="S1603"/>
  <c r="T1603"/>
  <c r="R1605"/>
  <c r="S1605"/>
  <c r="T1605"/>
  <c r="R1606"/>
  <c r="S1606"/>
  <c r="T1606"/>
  <c r="R1607"/>
  <c r="S1607"/>
  <c r="T1607"/>
  <c r="R1608"/>
  <c r="S1608"/>
  <c r="T1608"/>
  <c r="R1609"/>
  <c r="S1609"/>
  <c r="T1609"/>
  <c r="R1610"/>
  <c r="S1610"/>
  <c r="T1610"/>
  <c r="R1611"/>
  <c r="S1611"/>
  <c r="T1611"/>
  <c r="R1612"/>
  <c r="S1612"/>
  <c r="T1612"/>
  <c r="R1613"/>
  <c r="S1613"/>
  <c r="T1613"/>
  <c r="R1614"/>
  <c r="S1614"/>
  <c r="T1614"/>
  <c r="R1615"/>
  <c r="S1615"/>
  <c r="T1615"/>
  <c r="R1616"/>
  <c r="S1616"/>
  <c r="T1616"/>
  <c r="R1617"/>
  <c r="S1617"/>
  <c r="T1617"/>
  <c r="R1618"/>
  <c r="S1618"/>
  <c r="T1618"/>
  <c r="R1619"/>
  <c r="S1619"/>
  <c r="T1619"/>
  <c r="R1620"/>
  <c r="S1620"/>
  <c r="T1620"/>
  <c r="R1621"/>
  <c r="S1621"/>
  <c r="T1621"/>
  <c r="R1623"/>
  <c r="S1623"/>
  <c r="T1623"/>
  <c r="R1624"/>
  <c r="S1624"/>
  <c r="T1624"/>
  <c r="R1625"/>
  <c r="S1625"/>
  <c r="T1625"/>
  <c r="R1626"/>
  <c r="S1626"/>
  <c r="T1626"/>
  <c r="R1627"/>
  <c r="S1627"/>
  <c r="T1627"/>
  <c r="R1631"/>
  <c r="S1631"/>
  <c r="T1631"/>
  <c r="R1633"/>
  <c r="S1633"/>
  <c r="T1633"/>
  <c r="R1635"/>
  <c r="S1635"/>
  <c r="T1635"/>
  <c r="R1637"/>
  <c r="S1637"/>
  <c r="T1637"/>
  <c r="R1639"/>
  <c r="S1639"/>
  <c r="T1639"/>
  <c r="R1640"/>
  <c r="S1640"/>
  <c r="T1640"/>
  <c r="R1645"/>
  <c r="S1645"/>
  <c r="T1645"/>
  <c r="R1646"/>
  <c r="S1646"/>
  <c r="T1646"/>
  <c r="R1658"/>
  <c r="S1658"/>
  <c r="T1658"/>
  <c r="R1660"/>
  <c r="S1660"/>
  <c r="T1660"/>
  <c r="R1691"/>
  <c r="S1691"/>
  <c r="T1691"/>
  <c r="R1692"/>
  <c r="S1692"/>
  <c r="T1692"/>
  <c r="R1693"/>
  <c r="S1693"/>
  <c r="T1693"/>
  <c r="R1694"/>
  <c r="S1694"/>
  <c r="T1694"/>
  <c r="R1695"/>
  <c r="S1695"/>
  <c r="T1695"/>
  <c r="R1696"/>
  <c r="S1696"/>
  <c r="T1696"/>
  <c r="R1697"/>
  <c r="S1697"/>
  <c r="T1697"/>
  <c r="R1698"/>
  <c r="S1698"/>
  <c r="T1698"/>
  <c r="R1699"/>
  <c r="S1699"/>
  <c r="T1699"/>
  <c r="R1700"/>
  <c r="S1700"/>
  <c r="T1700"/>
  <c r="R1701"/>
  <c r="S1701"/>
  <c r="T1701"/>
  <c r="R1702"/>
  <c r="S1702"/>
  <c r="T1702"/>
  <c r="R1703"/>
  <c r="S1703"/>
  <c r="T1703"/>
  <c r="R1704"/>
  <c r="S1704"/>
  <c r="T1704"/>
  <c r="R1705"/>
  <c r="S1705"/>
  <c r="T1705"/>
  <c r="R1706"/>
  <c r="S1706"/>
  <c r="T1706"/>
  <c r="R1708"/>
  <c r="S1708"/>
  <c r="T1708"/>
  <c r="R1709"/>
  <c r="S1709"/>
  <c r="T1709"/>
  <c r="R1712"/>
  <c r="S1712"/>
  <c r="T1712"/>
  <c r="R1714"/>
  <c r="S1714"/>
  <c r="T1714"/>
  <c r="R1715"/>
  <c r="S1715"/>
  <c r="T1715"/>
  <c r="R1724"/>
  <c r="S1724"/>
  <c r="T1724"/>
  <c r="R1725"/>
  <c r="S1725"/>
  <c r="T1725"/>
  <c r="R1726"/>
  <c r="S1726"/>
  <c r="T1726"/>
  <c r="R1727"/>
  <c r="S1727"/>
  <c r="T1727"/>
  <c r="R1728"/>
  <c r="S1728"/>
  <c r="T1728"/>
  <c r="R1730"/>
  <c r="S1730"/>
  <c r="T1730"/>
  <c r="R1732"/>
  <c r="S1732"/>
  <c r="T1732"/>
  <c r="R1734"/>
  <c r="S1734"/>
  <c r="T1734"/>
  <c r="R1735"/>
  <c r="S1735"/>
  <c r="T1735"/>
  <c r="R1736"/>
  <c r="S1736"/>
  <c r="R1739"/>
  <c r="S1739"/>
  <c r="T1739"/>
  <c r="R1740"/>
  <c r="S1740"/>
  <c r="T1740"/>
  <c r="R1741"/>
  <c r="S1741"/>
  <c r="T1741"/>
  <c r="R1742"/>
  <c r="S1742"/>
  <c r="T1742"/>
  <c r="R1743"/>
  <c r="S1743"/>
  <c r="T1743"/>
  <c r="R1744"/>
  <c r="S1744"/>
  <c r="T1744"/>
  <c r="R1745"/>
  <c r="S1745"/>
  <c r="T1745"/>
  <c r="R1755"/>
  <c r="S1755"/>
  <c r="T1755"/>
  <c r="R1757"/>
  <c r="S1757"/>
  <c r="T1757"/>
  <c r="R1758"/>
  <c r="S1758"/>
  <c r="T1758"/>
  <c r="R1759"/>
  <c r="S1759"/>
  <c r="T1759"/>
  <c r="R1760"/>
  <c r="S1760"/>
  <c r="T1760"/>
  <c r="R1761"/>
  <c r="S1761"/>
  <c r="T1761"/>
  <c r="R1762"/>
  <c r="S1762"/>
  <c r="T1762"/>
  <c r="R1763"/>
  <c r="S1763"/>
  <c r="T1763"/>
  <c r="R1764"/>
  <c r="S1764"/>
  <c r="T1764"/>
  <c r="R1765"/>
  <c r="S1765"/>
  <c r="T1765"/>
  <c r="R1767"/>
  <c r="S1767"/>
  <c r="T1767"/>
  <c r="R1768"/>
  <c r="S1768"/>
  <c r="T1768"/>
  <c r="R1770"/>
  <c r="S1770"/>
  <c r="T1770"/>
  <c r="R1772"/>
  <c r="S1772"/>
  <c r="T1772"/>
  <c r="R1774"/>
  <c r="S1774"/>
  <c r="T1774"/>
  <c r="R1777"/>
  <c r="S1777"/>
  <c r="T1777"/>
  <c r="R1781"/>
  <c r="S1781"/>
  <c r="T1781"/>
  <c r="O1769"/>
  <c r="T1769" s="1"/>
  <c r="K1777"/>
  <c r="K1776" s="1"/>
  <c r="K1775" s="1"/>
  <c r="O1776"/>
  <c r="T1776" s="1"/>
  <c r="N1776"/>
  <c r="S1776" s="1"/>
  <c r="M1776"/>
  <c r="R1776" s="1"/>
  <c r="L1776"/>
  <c r="O1775"/>
  <c r="T1775" s="1"/>
  <c r="N1775"/>
  <c r="S1775" s="1"/>
  <c r="M1775"/>
  <c r="R1775" s="1"/>
  <c r="L1775"/>
  <c r="K1774"/>
  <c r="O1773"/>
  <c r="T1773" s="1"/>
  <c r="N1773"/>
  <c r="S1773" s="1"/>
  <c r="M1773"/>
  <c r="R1773" s="1"/>
  <c r="L1773"/>
  <c r="K1772"/>
  <c r="O1771"/>
  <c r="T1771" s="1"/>
  <c r="N1771"/>
  <c r="M1771"/>
  <c r="R1771" s="1"/>
  <c r="L1771"/>
  <c r="K1770"/>
  <c r="N1769"/>
  <c r="S1769" s="1"/>
  <c r="M1769"/>
  <c r="R1769" s="1"/>
  <c r="L1769"/>
  <c r="K1768"/>
  <c r="K1767"/>
  <c r="O1766"/>
  <c r="T1766" s="1"/>
  <c r="N1766"/>
  <c r="S1766" s="1"/>
  <c r="M1766"/>
  <c r="R1766" s="1"/>
  <c r="L1766"/>
  <c r="K1765"/>
  <c r="K1764"/>
  <c r="K1763"/>
  <c r="K1762"/>
  <c r="K1761"/>
  <c r="K1760"/>
  <c r="K1759"/>
  <c r="K1758"/>
  <c r="K1757"/>
  <c r="O1756"/>
  <c r="T1756" s="1"/>
  <c r="N1756"/>
  <c r="S1756" s="1"/>
  <c r="M1756"/>
  <c r="R1756" s="1"/>
  <c r="L1756"/>
  <c r="K1755"/>
  <c r="O1754"/>
  <c r="T1754" s="1"/>
  <c r="N1754"/>
  <c r="S1754" s="1"/>
  <c r="M1754"/>
  <c r="R1754" s="1"/>
  <c r="L1754"/>
  <c r="O1753"/>
  <c r="T1753" s="1"/>
  <c r="N1753"/>
  <c r="S1753" s="1"/>
  <c r="M1753"/>
  <c r="R1753" s="1"/>
  <c r="L1753"/>
  <c r="O1752"/>
  <c r="T1752" s="1"/>
  <c r="N1752"/>
  <c r="S1752" s="1"/>
  <c r="M1752"/>
  <c r="R1752" s="1"/>
  <c r="L1752"/>
  <c r="O1751"/>
  <c r="T1751" s="1"/>
  <c r="N1751"/>
  <c r="M1751"/>
  <c r="R1751" s="1"/>
  <c r="L1751"/>
  <c r="O1750"/>
  <c r="T1750" s="1"/>
  <c r="N1750"/>
  <c r="S1750" s="1"/>
  <c r="M1750"/>
  <c r="R1750" s="1"/>
  <c r="L1750"/>
  <c r="O1749"/>
  <c r="T1749" s="1"/>
  <c r="N1749"/>
  <c r="M1749"/>
  <c r="R1749" s="1"/>
  <c r="L1749"/>
  <c r="O1748"/>
  <c r="T1748" s="1"/>
  <c r="N1748"/>
  <c r="S1748" s="1"/>
  <c r="M1748"/>
  <c r="R1748" s="1"/>
  <c r="L1748"/>
  <c r="O1747"/>
  <c r="N1747"/>
  <c r="S1747" s="1"/>
  <c r="M1747"/>
  <c r="R1747" s="1"/>
  <c r="L1747"/>
  <c r="K1745"/>
  <c r="K1744"/>
  <c r="K1743"/>
  <c r="K1742"/>
  <c r="K1741"/>
  <c r="K1740"/>
  <c r="K1739"/>
  <c r="O1738"/>
  <c r="T1738" s="1"/>
  <c r="N1738"/>
  <c r="S1738" s="1"/>
  <c r="M1738"/>
  <c r="R1738" s="1"/>
  <c r="L1738"/>
  <c r="K1735"/>
  <c r="K1734"/>
  <c r="N1733"/>
  <c r="S1733" s="1"/>
  <c r="M1733"/>
  <c r="R1733" s="1"/>
  <c r="L1733"/>
  <c r="K1732"/>
  <c r="O1731"/>
  <c r="T1731" s="1"/>
  <c r="N1731"/>
  <c r="S1731" s="1"/>
  <c r="M1731"/>
  <c r="R1731" s="1"/>
  <c r="L1731"/>
  <c r="K1730"/>
  <c r="O1729"/>
  <c r="T1729" s="1"/>
  <c r="N1729"/>
  <c r="S1729" s="1"/>
  <c r="M1729"/>
  <c r="R1729" s="1"/>
  <c r="L1729"/>
  <c r="K1728"/>
  <c r="K1727"/>
  <c r="K1726"/>
  <c r="K1725"/>
  <c r="K1724"/>
  <c r="O1723"/>
  <c r="T1723" s="1"/>
  <c r="N1723"/>
  <c r="S1723" s="1"/>
  <c r="M1723"/>
  <c r="R1723" s="1"/>
  <c r="L1723"/>
  <c r="N1722"/>
  <c r="S1722" s="1"/>
  <c r="M1722"/>
  <c r="R1722" s="1"/>
  <c r="L1722"/>
  <c r="O1721"/>
  <c r="T1721" s="1"/>
  <c r="N1721"/>
  <c r="S1721" s="1"/>
  <c r="M1721"/>
  <c r="R1721" s="1"/>
  <c r="L1721"/>
  <c r="O1720"/>
  <c r="T1720" s="1"/>
  <c r="N1720"/>
  <c r="S1720" s="1"/>
  <c r="M1720"/>
  <c r="R1720" s="1"/>
  <c r="L1720"/>
  <c r="T1719"/>
  <c r="N1719"/>
  <c r="S1719" s="1"/>
  <c r="M1719"/>
  <c r="L1719"/>
  <c r="O1717"/>
  <c r="T1717" s="1"/>
  <c r="N1717"/>
  <c r="S1717" s="1"/>
  <c r="M1717"/>
  <c r="R1717" s="1"/>
  <c r="L1717"/>
  <c r="K1715"/>
  <c r="K1714"/>
  <c r="O1713"/>
  <c r="T1713" s="1"/>
  <c r="N1713"/>
  <c r="S1713" s="1"/>
  <c r="M1713"/>
  <c r="R1713" s="1"/>
  <c r="L1713"/>
  <c r="K1712"/>
  <c r="O1711"/>
  <c r="T1711" s="1"/>
  <c r="N1711"/>
  <c r="S1711" s="1"/>
  <c r="M1711"/>
  <c r="R1711" s="1"/>
  <c r="L1711"/>
  <c r="K1709"/>
  <c r="K1708"/>
  <c r="K1705"/>
  <c r="K1704"/>
  <c r="K1703"/>
  <c r="K1702"/>
  <c r="K1701"/>
  <c r="K1700"/>
  <c r="K1699"/>
  <c r="K1698"/>
  <c r="K1697"/>
  <c r="K1696"/>
  <c r="K1695"/>
  <c r="K1694"/>
  <c r="K1693"/>
  <c r="K1692"/>
  <c r="K1691"/>
  <c r="O1690"/>
  <c r="T1690" s="1"/>
  <c r="N1690"/>
  <c r="M1690"/>
  <c r="L1690"/>
  <c r="O1689"/>
  <c r="N1689"/>
  <c r="M1689"/>
  <c r="L1689"/>
  <c r="O1688"/>
  <c r="N1688"/>
  <c r="M1688"/>
  <c r="L1688"/>
  <c r="O1687"/>
  <c r="N1687"/>
  <c r="M1687"/>
  <c r="L1687"/>
  <c r="O1686"/>
  <c r="N1686"/>
  <c r="M1686"/>
  <c r="L1686"/>
  <c r="O1685"/>
  <c r="N1685"/>
  <c r="M1685"/>
  <c r="L1685"/>
  <c r="O1684"/>
  <c r="N1684"/>
  <c r="M1684"/>
  <c r="L1684"/>
  <c r="O1683"/>
  <c r="N1683"/>
  <c r="M1683"/>
  <c r="L1683"/>
  <c r="O1682"/>
  <c r="N1682"/>
  <c r="M1682"/>
  <c r="L1682"/>
  <c r="N1681"/>
  <c r="M1681"/>
  <c r="L1681"/>
  <c r="O1680"/>
  <c r="N1680"/>
  <c r="M1680"/>
  <c r="L1680"/>
  <c r="O1679"/>
  <c r="N1679"/>
  <c r="M1679"/>
  <c r="L1679"/>
  <c r="O1678"/>
  <c r="T1678" s="1"/>
  <c r="N1678"/>
  <c r="M1678"/>
  <c r="L1678"/>
  <c r="O1677"/>
  <c r="T1677" s="1"/>
  <c r="N1677"/>
  <c r="M1677"/>
  <c r="L1677"/>
  <c r="O1676"/>
  <c r="T1676" s="1"/>
  <c r="N1676"/>
  <c r="M1676"/>
  <c r="L1676"/>
  <c r="O1675"/>
  <c r="T1675" s="1"/>
  <c r="N1675"/>
  <c r="M1675"/>
  <c r="L1675"/>
  <c r="O319"/>
  <c r="K322"/>
  <c r="K321"/>
  <c r="K320"/>
  <c r="O1665"/>
  <c r="T1665" s="1"/>
  <c r="N1665"/>
  <c r="S1665" s="1"/>
  <c r="M1665"/>
  <c r="R1665" s="1"/>
  <c r="L1665"/>
  <c r="O1663"/>
  <c r="T1663" s="1"/>
  <c r="N1663"/>
  <c r="S1663" s="1"/>
  <c r="M1663"/>
  <c r="R1663" s="1"/>
  <c r="L1663"/>
  <c r="O1661"/>
  <c r="T1661" s="1"/>
  <c r="N1661"/>
  <c r="S1661" s="1"/>
  <c r="M1661"/>
  <c r="R1661" s="1"/>
  <c r="L1661"/>
  <c r="O1659"/>
  <c r="T1659" s="1"/>
  <c r="N1659"/>
  <c r="S1659" s="1"/>
  <c r="M1659"/>
  <c r="R1659" s="1"/>
  <c r="L1659"/>
  <c r="T1657"/>
  <c r="N1657"/>
  <c r="S1657" s="1"/>
  <c r="M1657"/>
  <c r="R1657" s="1"/>
  <c r="L1657"/>
  <c r="L1656" s="1"/>
  <c r="O1656"/>
  <c r="T1656" s="1"/>
  <c r="O1644"/>
  <c r="T1644" s="1"/>
  <c r="N1644"/>
  <c r="S1644" s="1"/>
  <c r="M1644"/>
  <c r="R1644" s="1"/>
  <c r="L1644"/>
  <c r="N1643"/>
  <c r="M1643"/>
  <c r="L1643"/>
  <c r="N1642"/>
  <c r="M1642"/>
  <c r="L1642"/>
  <c r="O1641"/>
  <c r="O1638"/>
  <c r="T1638" s="1"/>
  <c r="N1638"/>
  <c r="M1638"/>
  <c r="R1638" s="1"/>
  <c r="L1638"/>
  <c r="O1636"/>
  <c r="N1636"/>
  <c r="M1636"/>
  <c r="R1636" s="1"/>
  <c r="L1636"/>
  <c r="O1634"/>
  <c r="T1634" s="1"/>
  <c r="N1634"/>
  <c r="M1634"/>
  <c r="R1634" s="1"/>
  <c r="L1634"/>
  <c r="O1632"/>
  <c r="T1632" s="1"/>
  <c r="N1632"/>
  <c r="M1632"/>
  <c r="R1632" s="1"/>
  <c r="L1632"/>
  <c r="O1630"/>
  <c r="N1630"/>
  <c r="S1630" s="1"/>
  <c r="M1630"/>
  <c r="R1630" s="1"/>
  <c r="L1630"/>
  <c r="O1629"/>
  <c r="N1629"/>
  <c r="M1629"/>
  <c r="R1629" s="1"/>
  <c r="L1629"/>
  <c r="L1628" s="1"/>
  <c r="N1628"/>
  <c r="O1622"/>
  <c r="T1622" s="1"/>
  <c r="N1622"/>
  <c r="S1622" s="1"/>
  <c r="M1622"/>
  <c r="R1622" s="1"/>
  <c r="L1622"/>
  <c r="O1604"/>
  <c r="T1604" s="1"/>
  <c r="N1604"/>
  <c r="S1604" s="1"/>
  <c r="M1604"/>
  <c r="R1604" s="1"/>
  <c r="L1604"/>
  <c r="O1602"/>
  <c r="T1602" s="1"/>
  <c r="N1602"/>
  <c r="S1602" s="1"/>
  <c r="M1602"/>
  <c r="R1602" s="1"/>
  <c r="L1602"/>
  <c r="O1579"/>
  <c r="T1579" s="1"/>
  <c r="N1579"/>
  <c r="S1579" s="1"/>
  <c r="M1579"/>
  <c r="R1579" s="1"/>
  <c r="L1579"/>
  <c r="O1578"/>
  <c r="T1578" s="1"/>
  <c r="O1577"/>
  <c r="N1577"/>
  <c r="M1577"/>
  <c r="L1577"/>
  <c r="O1576"/>
  <c r="N1576"/>
  <c r="M1576"/>
  <c r="L1576"/>
  <c r="O1575"/>
  <c r="N1575"/>
  <c r="M1575"/>
  <c r="R1575" s="1"/>
  <c r="L1575"/>
  <c r="O1574"/>
  <c r="N1574"/>
  <c r="M1574"/>
  <c r="L1574"/>
  <c r="O1573"/>
  <c r="N1573"/>
  <c r="M1573"/>
  <c r="L1573"/>
  <c r="O1572"/>
  <c r="N1572"/>
  <c r="M1572"/>
  <c r="L1572"/>
  <c r="O1571"/>
  <c r="N1571"/>
  <c r="M1571"/>
  <c r="L1571"/>
  <c r="O1570"/>
  <c r="N1570"/>
  <c r="M1570"/>
  <c r="L1570"/>
  <c r="O1569"/>
  <c r="N1569"/>
  <c r="M1569"/>
  <c r="L1569"/>
  <c r="O1568"/>
  <c r="N1568"/>
  <c r="M1568"/>
  <c r="R1568" s="1"/>
  <c r="L1568"/>
  <c r="O1567"/>
  <c r="N1567"/>
  <c r="M1567"/>
  <c r="L1567"/>
  <c r="O1566"/>
  <c r="N1566"/>
  <c r="M1566"/>
  <c r="L1566"/>
  <c r="O1565"/>
  <c r="N1565"/>
  <c r="M1565"/>
  <c r="L1565"/>
  <c r="O1564"/>
  <c r="N1564"/>
  <c r="M1564"/>
  <c r="L1564"/>
  <c r="O1563"/>
  <c r="N1563"/>
  <c r="M1563"/>
  <c r="L1563"/>
  <c r="O1562"/>
  <c r="N1562"/>
  <c r="M1562"/>
  <c r="L1562"/>
  <c r="O1561"/>
  <c r="N1561"/>
  <c r="M1561"/>
  <c r="L1561"/>
  <c r="O1560"/>
  <c r="N1560"/>
  <c r="M1560"/>
  <c r="R1560" s="1"/>
  <c r="L1560"/>
  <c r="O1559"/>
  <c r="T1559" s="1"/>
  <c r="N1559"/>
  <c r="M1559"/>
  <c r="L1559"/>
  <c r="O1558"/>
  <c r="T1558" s="1"/>
  <c r="N1558"/>
  <c r="M1558"/>
  <c r="L1558"/>
  <c r="O1557"/>
  <c r="T1557" s="1"/>
  <c r="N1557"/>
  <c r="S1557" s="1"/>
  <c r="M1557"/>
  <c r="R1557" s="1"/>
  <c r="L1557"/>
  <c r="O1556"/>
  <c r="T1556" s="1"/>
  <c r="N1556"/>
  <c r="S1556" s="1"/>
  <c r="M1556"/>
  <c r="R1556" s="1"/>
  <c r="L1556"/>
  <c r="O1547"/>
  <c r="T1547" s="1"/>
  <c r="N1547"/>
  <c r="S1547" s="1"/>
  <c r="M1547"/>
  <c r="R1547" s="1"/>
  <c r="L1547"/>
  <c r="O1543"/>
  <c r="T1543" s="1"/>
  <c r="N1543"/>
  <c r="S1543" s="1"/>
  <c r="M1543"/>
  <c r="L1543"/>
  <c r="O1520"/>
  <c r="T1520" s="1"/>
  <c r="N1520"/>
  <c r="S1520" s="1"/>
  <c r="M1520"/>
  <c r="L1520"/>
  <c r="O1503"/>
  <c r="T1503" s="1"/>
  <c r="N1503"/>
  <c r="S1503" s="1"/>
  <c r="M1503"/>
  <c r="L1503"/>
  <c r="O1488"/>
  <c r="T1488" s="1"/>
  <c r="N1488"/>
  <c r="S1488" s="1"/>
  <c r="M1488"/>
  <c r="L1488"/>
  <c r="O1473"/>
  <c r="T1473" s="1"/>
  <c r="N1473"/>
  <c r="S1473" s="1"/>
  <c r="M1473"/>
  <c r="L1473"/>
  <c r="O1458"/>
  <c r="T1458" s="1"/>
  <c r="N1458"/>
  <c r="S1458" s="1"/>
  <c r="M1458"/>
  <c r="L1458"/>
  <c r="O1438"/>
  <c r="T1438" s="1"/>
  <c r="N1438"/>
  <c r="S1438" s="1"/>
  <c r="M1438"/>
  <c r="L1438"/>
  <c r="O1419"/>
  <c r="T1419" s="1"/>
  <c r="N1419"/>
  <c r="S1419" s="1"/>
  <c r="M1419"/>
  <c r="R1419" s="1"/>
  <c r="L1419"/>
  <c r="O1393"/>
  <c r="N1393"/>
  <c r="M1393"/>
  <c r="L1393"/>
  <c r="O1369"/>
  <c r="T1369" s="1"/>
  <c r="N1369"/>
  <c r="S1369" s="1"/>
  <c r="M1369"/>
  <c r="L1369"/>
  <c r="O1340"/>
  <c r="T1340" s="1"/>
  <c r="N1340"/>
  <c r="S1340" s="1"/>
  <c r="M1340"/>
  <c r="L1340"/>
  <c r="O1312"/>
  <c r="T1312" s="1"/>
  <c r="N1312"/>
  <c r="S1312" s="1"/>
  <c r="M1312"/>
  <c r="L1312"/>
  <c r="O1287"/>
  <c r="T1287" s="1"/>
  <c r="N1287"/>
  <c r="S1287" s="1"/>
  <c r="M1287"/>
  <c r="L1287"/>
  <c r="O1263"/>
  <c r="T1263" s="1"/>
  <c r="N1263"/>
  <c r="S1263" s="1"/>
  <c r="M1263"/>
  <c r="L1263"/>
  <c r="O1261"/>
  <c r="T1261" s="1"/>
  <c r="N1261"/>
  <c r="S1261" s="1"/>
  <c r="M1261"/>
  <c r="R1261" s="1"/>
  <c r="L1261"/>
  <c r="O1260"/>
  <c r="T1260" s="1"/>
  <c r="N1260"/>
  <c r="S1260" s="1"/>
  <c r="M1260"/>
  <c r="L1260"/>
  <c r="O1259"/>
  <c r="N1259"/>
  <c r="M1259"/>
  <c r="L1259"/>
  <c r="O1258"/>
  <c r="N1258"/>
  <c r="M1258"/>
  <c r="L1258"/>
  <c r="O1256"/>
  <c r="N1256"/>
  <c r="M1256"/>
  <c r="L1256"/>
  <c r="O1255"/>
  <c r="N1255"/>
  <c r="M1255"/>
  <c r="R1255" s="1"/>
  <c r="L1255"/>
  <c r="O1254"/>
  <c r="N1254"/>
  <c r="M1254"/>
  <c r="L1254"/>
  <c r="O1253"/>
  <c r="N1253"/>
  <c r="M1253"/>
  <c r="L1253"/>
  <c r="O1252"/>
  <c r="N1252"/>
  <c r="M1252"/>
  <c r="L1252"/>
  <c r="O1251"/>
  <c r="N1251"/>
  <c r="M1251"/>
  <c r="L1251"/>
  <c r="O1250"/>
  <c r="N1250"/>
  <c r="M1250"/>
  <c r="L1250"/>
  <c r="O1249"/>
  <c r="N1249"/>
  <c r="M1249"/>
  <c r="L1249"/>
  <c r="O1248"/>
  <c r="N1248"/>
  <c r="M1248"/>
  <c r="R1248" s="1"/>
  <c r="L1248"/>
  <c r="O1247"/>
  <c r="N1247"/>
  <c r="M1247"/>
  <c r="L1247"/>
  <c r="O1246"/>
  <c r="N1246"/>
  <c r="M1246"/>
  <c r="R1246" s="1"/>
  <c r="L1246"/>
  <c r="O1245"/>
  <c r="N1245"/>
  <c r="M1245"/>
  <c r="L1245"/>
  <c r="O1244"/>
  <c r="N1244"/>
  <c r="M1244"/>
  <c r="L1244"/>
  <c r="O1243"/>
  <c r="N1243"/>
  <c r="M1243"/>
  <c r="L1243"/>
  <c r="O1242"/>
  <c r="T1242" s="1"/>
  <c r="N1242"/>
  <c r="M1242"/>
  <c r="L1242"/>
  <c r="O1241"/>
  <c r="T1241" s="1"/>
  <c r="N1241"/>
  <c r="M1241"/>
  <c r="L1241"/>
  <c r="O1240"/>
  <c r="N1240"/>
  <c r="M1240"/>
  <c r="L1240"/>
  <c r="O1239"/>
  <c r="N1239"/>
  <c r="M1239"/>
  <c r="L1239"/>
  <c r="O1238"/>
  <c r="N1238"/>
  <c r="M1238"/>
  <c r="L1238"/>
  <c r="O1237"/>
  <c r="N1237"/>
  <c r="M1237"/>
  <c r="R1237" s="1"/>
  <c r="L1237"/>
  <c r="O1236"/>
  <c r="N1236"/>
  <c r="M1236"/>
  <c r="L1236"/>
  <c r="O1235"/>
  <c r="N1235"/>
  <c r="M1235"/>
  <c r="L1235"/>
  <c r="O1234"/>
  <c r="N1234"/>
  <c r="M1234"/>
  <c r="L1234"/>
  <c r="O1233"/>
  <c r="N1233"/>
  <c r="M1233"/>
  <c r="L1233"/>
  <c r="O1232"/>
  <c r="N1232"/>
  <c r="M1232"/>
  <c r="L1232"/>
  <c r="O1231"/>
  <c r="N1231"/>
  <c r="M1231"/>
  <c r="R1231" s="1"/>
  <c r="L1231"/>
  <c r="O1230"/>
  <c r="T1230" s="1"/>
  <c r="N1230"/>
  <c r="S1230" s="1"/>
  <c r="M1230"/>
  <c r="L1230"/>
  <c r="O1229"/>
  <c r="T1229" s="1"/>
  <c r="N1229"/>
  <c r="S1229" s="1"/>
  <c r="M1229"/>
  <c r="L1229"/>
  <c r="O1228"/>
  <c r="N1228"/>
  <c r="M1228"/>
  <c r="R1228" s="1"/>
  <c r="L1228"/>
  <c r="O1227"/>
  <c r="T1227" s="1"/>
  <c r="N1227"/>
  <c r="M1227"/>
  <c r="L1227"/>
  <c r="O1226"/>
  <c r="N1226"/>
  <c r="M1226"/>
  <c r="L1226"/>
  <c r="O1225"/>
  <c r="N1225"/>
  <c r="M1225"/>
  <c r="R1225" s="1"/>
  <c r="L1225"/>
  <c r="O1224"/>
  <c r="N1224"/>
  <c r="M1224"/>
  <c r="R1224" s="1"/>
  <c r="L1224"/>
  <c r="O1223"/>
  <c r="T1223" s="1"/>
  <c r="N1223"/>
  <c r="M1223"/>
  <c r="L1223"/>
  <c r="O1222"/>
  <c r="N1222"/>
  <c r="S1222" s="1"/>
  <c r="M1222"/>
  <c r="L1222"/>
  <c r="T1221"/>
  <c r="N1221"/>
  <c r="M1221"/>
  <c r="R1221" s="1"/>
  <c r="L1221"/>
  <c r="O1218"/>
  <c r="T1218" s="1"/>
  <c r="N1218"/>
  <c r="S1218" s="1"/>
  <c r="M1218"/>
  <c r="L1218"/>
  <c r="O1171"/>
  <c r="T1171" s="1"/>
  <c r="N1171"/>
  <c r="S1171" s="1"/>
  <c r="M1171"/>
  <c r="R1171" s="1"/>
  <c r="L1171"/>
  <c r="O1152"/>
  <c r="N1152"/>
  <c r="M1152"/>
  <c r="L1152"/>
  <c r="O1150"/>
  <c r="T1150" s="1"/>
  <c r="N1150"/>
  <c r="S1150" s="1"/>
  <c r="M1150"/>
  <c r="R1150" s="1"/>
  <c r="L1150"/>
  <c r="O1143"/>
  <c r="T1143" s="1"/>
  <c r="N1143"/>
  <c r="S1143" s="1"/>
  <c r="M1143"/>
  <c r="R1143" s="1"/>
  <c r="L1143"/>
  <c r="O1139"/>
  <c r="T1139" s="1"/>
  <c r="N1139"/>
  <c r="S1139" s="1"/>
  <c r="M1139"/>
  <c r="R1139" s="1"/>
  <c r="L1139"/>
  <c r="O1126"/>
  <c r="T1126" s="1"/>
  <c r="N1126"/>
  <c r="S1126" s="1"/>
  <c r="M1126"/>
  <c r="L1126"/>
  <c r="O1100"/>
  <c r="T1100" s="1"/>
  <c r="N1100"/>
  <c r="S1100" s="1"/>
  <c r="M1100"/>
  <c r="L1100"/>
  <c r="O1098"/>
  <c r="T1098" s="1"/>
  <c r="N1098"/>
  <c r="S1098" s="1"/>
  <c r="M1098"/>
  <c r="R1098" s="1"/>
  <c r="L1098"/>
  <c r="T1091"/>
  <c r="S1091"/>
  <c r="R1091"/>
  <c r="O1090"/>
  <c r="N1090"/>
  <c r="S1090" s="1"/>
  <c r="M1090"/>
  <c r="L1090"/>
  <c r="O1089"/>
  <c r="N1089"/>
  <c r="M1089"/>
  <c r="R1089" s="1"/>
  <c r="L1089"/>
  <c r="O1088"/>
  <c r="N1088"/>
  <c r="S1088" s="1"/>
  <c r="M1088"/>
  <c r="L1088"/>
  <c r="O1087"/>
  <c r="N1087"/>
  <c r="S1087" s="1"/>
  <c r="M1087"/>
  <c r="R1087" s="1"/>
  <c r="L1087"/>
  <c r="O1085"/>
  <c r="N1085"/>
  <c r="M1085"/>
  <c r="L1085"/>
  <c r="O1084"/>
  <c r="N1084"/>
  <c r="S1084" s="1"/>
  <c r="M1084"/>
  <c r="R1084" s="1"/>
  <c r="L1084"/>
  <c r="O1080"/>
  <c r="T1080" s="1"/>
  <c r="N1080"/>
  <c r="S1080" s="1"/>
  <c r="M1080"/>
  <c r="R1080" s="1"/>
  <c r="L1080"/>
  <c r="O1059"/>
  <c r="T1059" s="1"/>
  <c r="N1059"/>
  <c r="S1059" s="1"/>
  <c r="M1059"/>
  <c r="R1059" s="1"/>
  <c r="L1059"/>
  <c r="O1034"/>
  <c r="N1034"/>
  <c r="M1034"/>
  <c r="L1034"/>
  <c r="O1033"/>
  <c r="O1032"/>
  <c r="T1032" s="1"/>
  <c r="N1032"/>
  <c r="M1032"/>
  <c r="R1032" s="1"/>
  <c r="L1032"/>
  <c r="O1031"/>
  <c r="T1031" s="1"/>
  <c r="N1031"/>
  <c r="S1031" s="1"/>
  <c r="M1031"/>
  <c r="R1031" s="1"/>
  <c r="L1031"/>
  <c r="O1030"/>
  <c r="N1030"/>
  <c r="M1030"/>
  <c r="R1030" s="1"/>
  <c r="L1030"/>
  <c r="O1029"/>
  <c r="T1029" s="1"/>
  <c r="N1029"/>
  <c r="M1029"/>
  <c r="L1029"/>
  <c r="O1028"/>
  <c r="T1028" s="1"/>
  <c r="N1028"/>
  <c r="M1028"/>
  <c r="R1028" s="1"/>
  <c r="L1028"/>
  <c r="O1027"/>
  <c r="N1027"/>
  <c r="M1027"/>
  <c r="R1027" s="1"/>
  <c r="L1027"/>
  <c r="O1026"/>
  <c r="T1026" s="1"/>
  <c r="N1026"/>
  <c r="M1026"/>
  <c r="R1026" s="1"/>
  <c r="L1026"/>
  <c r="O1025"/>
  <c r="T1025" s="1"/>
  <c r="N1025"/>
  <c r="S1025" s="1"/>
  <c r="M1025"/>
  <c r="R1025" s="1"/>
  <c r="L1025"/>
  <c r="O1024"/>
  <c r="T1024" s="1"/>
  <c r="N1024"/>
  <c r="M1024"/>
  <c r="R1024" s="1"/>
  <c r="L1024"/>
  <c r="O1023"/>
  <c r="T1023" s="1"/>
  <c r="N1023"/>
  <c r="M1023"/>
  <c r="R1023" s="1"/>
  <c r="L1023"/>
  <c r="O1022"/>
  <c r="T1022" s="1"/>
  <c r="N1022"/>
  <c r="S1022" s="1"/>
  <c r="M1022"/>
  <c r="R1022" s="1"/>
  <c r="L1022"/>
  <c r="O1021"/>
  <c r="N1021"/>
  <c r="M1021"/>
  <c r="R1021" s="1"/>
  <c r="L1021"/>
  <c r="O1020"/>
  <c r="T1020" s="1"/>
  <c r="N1020"/>
  <c r="M1020"/>
  <c r="R1020" s="1"/>
  <c r="L1020"/>
  <c r="O1019"/>
  <c r="T1019" s="1"/>
  <c r="N1019"/>
  <c r="M1019"/>
  <c r="L1019"/>
  <c r="O1018"/>
  <c r="T1018" s="1"/>
  <c r="N1018"/>
  <c r="M1018"/>
  <c r="R1018" s="1"/>
  <c r="L1018"/>
  <c r="O1017"/>
  <c r="T1017" s="1"/>
  <c r="N1017"/>
  <c r="M1017"/>
  <c r="R1017" s="1"/>
  <c r="L1017"/>
  <c r="O1016"/>
  <c r="T1016" s="1"/>
  <c r="N1016"/>
  <c r="M1016"/>
  <c r="R1016" s="1"/>
  <c r="L1016"/>
  <c r="O1015"/>
  <c r="T1015" s="1"/>
  <c r="N1015"/>
  <c r="S1015" s="1"/>
  <c r="M1015"/>
  <c r="R1015" s="1"/>
  <c r="L1015"/>
  <c r="O1014"/>
  <c r="N1014"/>
  <c r="M1014"/>
  <c r="R1014" s="1"/>
  <c r="L1014"/>
  <c r="O1013"/>
  <c r="T1013" s="1"/>
  <c r="N1013"/>
  <c r="M1013"/>
  <c r="R1013" s="1"/>
  <c r="L1013"/>
  <c r="O1012"/>
  <c r="T1012" s="1"/>
  <c r="N1012"/>
  <c r="M1012"/>
  <c r="L1012"/>
  <c r="O1011"/>
  <c r="T1011" s="1"/>
  <c r="N1011"/>
  <c r="M1011"/>
  <c r="R1011" s="1"/>
  <c r="L1011"/>
  <c r="O1010"/>
  <c r="N1010"/>
  <c r="M1010"/>
  <c r="R1010" s="1"/>
  <c r="L1010"/>
  <c r="O1009"/>
  <c r="N1009"/>
  <c r="M1009"/>
  <c r="R1009" s="1"/>
  <c r="L1009"/>
  <c r="S1002"/>
  <c r="R1002"/>
  <c r="O976"/>
  <c r="N976"/>
  <c r="S976" s="1"/>
  <c r="M976"/>
  <c r="R976" s="1"/>
  <c r="L976"/>
  <c r="O949"/>
  <c r="T949" s="1"/>
  <c r="N949"/>
  <c r="M949"/>
  <c r="R949" s="1"/>
  <c r="L949"/>
  <c r="O923"/>
  <c r="N923"/>
  <c r="S923" s="1"/>
  <c r="M923"/>
  <c r="R923" s="1"/>
  <c r="L923"/>
  <c r="O894"/>
  <c r="T894" s="1"/>
  <c r="N894"/>
  <c r="S894" s="1"/>
  <c r="M894"/>
  <c r="R894" s="1"/>
  <c r="L894"/>
  <c r="N893"/>
  <c r="S893" s="1"/>
  <c r="M893"/>
  <c r="R893" s="1"/>
  <c r="L893"/>
  <c r="N892"/>
  <c r="M892"/>
  <c r="R892" s="1"/>
  <c r="L892"/>
  <c r="O891"/>
  <c r="N891"/>
  <c r="M891"/>
  <c r="R891" s="1"/>
  <c r="L891"/>
  <c r="T890"/>
  <c r="N890"/>
  <c r="S890" s="1"/>
  <c r="M890"/>
  <c r="L890"/>
  <c r="O889"/>
  <c r="T889" s="1"/>
  <c r="N889"/>
  <c r="S889" s="1"/>
  <c r="M889"/>
  <c r="R889" s="1"/>
  <c r="L889"/>
  <c r="O888"/>
  <c r="N888"/>
  <c r="M888"/>
  <c r="R888" s="1"/>
  <c r="L888"/>
  <c r="O887"/>
  <c r="N887"/>
  <c r="M887"/>
  <c r="R887" s="1"/>
  <c r="L887"/>
  <c r="O886"/>
  <c r="N886"/>
  <c r="M886"/>
  <c r="R886" s="1"/>
  <c r="L886"/>
  <c r="O885"/>
  <c r="T885" s="1"/>
  <c r="N885"/>
  <c r="S885" s="1"/>
  <c r="M885"/>
  <c r="L885"/>
  <c r="O884"/>
  <c r="T884" s="1"/>
  <c r="N884"/>
  <c r="S884" s="1"/>
  <c r="M884"/>
  <c r="R884" s="1"/>
  <c r="L884"/>
  <c r="O883"/>
  <c r="N883"/>
  <c r="M883"/>
  <c r="R883" s="1"/>
  <c r="L883"/>
  <c r="O882"/>
  <c r="T882" s="1"/>
  <c r="N882"/>
  <c r="M882"/>
  <c r="R882" s="1"/>
  <c r="L882"/>
  <c r="O881"/>
  <c r="N881"/>
  <c r="S881" s="1"/>
  <c r="M881"/>
  <c r="R881" s="1"/>
  <c r="L881"/>
  <c r="O880"/>
  <c r="N880"/>
  <c r="M880"/>
  <c r="R880" s="1"/>
  <c r="L880"/>
  <c r="O879"/>
  <c r="N879"/>
  <c r="M879"/>
  <c r="R879" s="1"/>
  <c r="L879"/>
  <c r="O878"/>
  <c r="N878"/>
  <c r="M878"/>
  <c r="R878" s="1"/>
  <c r="L878"/>
  <c r="O877"/>
  <c r="N877"/>
  <c r="M877"/>
  <c r="R877" s="1"/>
  <c r="L877"/>
  <c r="O876"/>
  <c r="N876"/>
  <c r="S876" s="1"/>
  <c r="M876"/>
  <c r="R876" s="1"/>
  <c r="L876"/>
  <c r="N875"/>
  <c r="S875" s="1"/>
  <c r="M875"/>
  <c r="R875" s="1"/>
  <c r="L875"/>
  <c r="N874"/>
  <c r="M874"/>
  <c r="L874"/>
  <c r="O873"/>
  <c r="T873" s="1"/>
  <c r="N873"/>
  <c r="M873"/>
  <c r="L873"/>
  <c r="O872"/>
  <c r="T872" s="1"/>
  <c r="N872"/>
  <c r="S872" s="1"/>
  <c r="M872"/>
  <c r="R872" s="1"/>
  <c r="L872"/>
  <c r="O871"/>
  <c r="T871" s="1"/>
  <c r="N871"/>
  <c r="M871"/>
  <c r="L871"/>
  <c r="O870"/>
  <c r="T870" s="1"/>
  <c r="N870"/>
  <c r="M870"/>
  <c r="L870"/>
  <c r="O869"/>
  <c r="T869" s="1"/>
  <c r="N869"/>
  <c r="M869"/>
  <c r="R869" s="1"/>
  <c r="L869"/>
  <c r="O868"/>
  <c r="T868" s="1"/>
  <c r="N868"/>
  <c r="M868"/>
  <c r="L868"/>
  <c r="O867"/>
  <c r="T867" s="1"/>
  <c r="N867"/>
  <c r="M867"/>
  <c r="R867" s="1"/>
  <c r="L867"/>
  <c r="O866"/>
  <c r="T866" s="1"/>
  <c r="N866"/>
  <c r="M866"/>
  <c r="L866"/>
  <c r="O865"/>
  <c r="T865" s="1"/>
  <c r="N865"/>
  <c r="M865"/>
  <c r="L865"/>
  <c r="O859"/>
  <c r="T859" s="1"/>
  <c r="N859"/>
  <c r="M859"/>
  <c r="R859" s="1"/>
  <c r="L859"/>
  <c r="O856"/>
  <c r="T856" s="1"/>
  <c r="N856"/>
  <c r="M856"/>
  <c r="R856" s="1"/>
  <c r="L856"/>
  <c r="O829"/>
  <c r="N829"/>
  <c r="S829" s="1"/>
  <c r="M829"/>
  <c r="R829" s="1"/>
  <c r="L829"/>
  <c r="O828"/>
  <c r="T828" s="1"/>
  <c r="N828"/>
  <c r="M828"/>
  <c r="R828" s="1"/>
  <c r="L828"/>
  <c r="O827"/>
  <c r="T827" s="1"/>
  <c r="N827"/>
  <c r="S827" s="1"/>
  <c r="M827"/>
  <c r="R827" s="1"/>
  <c r="L827"/>
  <c r="O826"/>
  <c r="N826"/>
  <c r="M826"/>
  <c r="R826" s="1"/>
  <c r="L826"/>
  <c r="O825"/>
  <c r="T825" s="1"/>
  <c r="N825"/>
  <c r="M825"/>
  <c r="R825" s="1"/>
  <c r="L825"/>
  <c r="O824"/>
  <c r="T824" s="1"/>
  <c r="N824"/>
  <c r="M824"/>
  <c r="L824"/>
  <c r="O823"/>
  <c r="T823" s="1"/>
  <c r="N823"/>
  <c r="M823"/>
  <c r="R823" s="1"/>
  <c r="L823"/>
  <c r="O822"/>
  <c r="N822"/>
  <c r="M822"/>
  <c r="L822"/>
  <c r="O821"/>
  <c r="T821" s="1"/>
  <c r="N821"/>
  <c r="M821"/>
  <c r="L821"/>
  <c r="O820"/>
  <c r="T820" s="1"/>
  <c r="N820"/>
  <c r="M820"/>
  <c r="L820"/>
  <c r="O819"/>
  <c r="T819" s="1"/>
  <c r="N819"/>
  <c r="M819"/>
  <c r="L819"/>
  <c r="O818"/>
  <c r="N818"/>
  <c r="M818"/>
  <c r="L818"/>
  <c r="O817"/>
  <c r="T817" s="1"/>
  <c r="N817"/>
  <c r="S817" s="1"/>
  <c r="M817"/>
  <c r="L817"/>
  <c r="O816"/>
  <c r="T816" s="1"/>
  <c r="N816"/>
  <c r="M816"/>
  <c r="L816"/>
  <c r="O815"/>
  <c r="T815" s="1"/>
  <c r="N815"/>
  <c r="M815"/>
  <c r="L815"/>
  <c r="O814"/>
  <c r="T814" s="1"/>
  <c r="N814"/>
  <c r="M814"/>
  <c r="L814"/>
  <c r="O813"/>
  <c r="T813" s="1"/>
  <c r="N813"/>
  <c r="S813" s="1"/>
  <c r="M813"/>
  <c r="L813"/>
  <c r="O812"/>
  <c r="T812" s="1"/>
  <c r="N812"/>
  <c r="S812" s="1"/>
  <c r="M812"/>
  <c r="L812"/>
  <c r="O811"/>
  <c r="T811" s="1"/>
  <c r="N811"/>
  <c r="M811"/>
  <c r="R811" s="1"/>
  <c r="L811"/>
  <c r="O810"/>
  <c r="N810"/>
  <c r="M810"/>
  <c r="L810"/>
  <c r="O809"/>
  <c r="T809" s="1"/>
  <c r="N809"/>
  <c r="M809"/>
  <c r="R809" s="1"/>
  <c r="L809"/>
  <c r="O808"/>
  <c r="T808" s="1"/>
  <c r="N808"/>
  <c r="M808"/>
  <c r="L808"/>
  <c r="O807"/>
  <c r="T807" s="1"/>
  <c r="N807"/>
  <c r="M807"/>
  <c r="L807"/>
  <c r="O806"/>
  <c r="T806" s="1"/>
  <c r="N806"/>
  <c r="M806"/>
  <c r="L806"/>
  <c r="O805"/>
  <c r="T805" s="1"/>
  <c r="N805"/>
  <c r="M805"/>
  <c r="R805" s="1"/>
  <c r="L805"/>
  <c r="O804"/>
  <c r="T804" s="1"/>
  <c r="N804"/>
  <c r="M804"/>
  <c r="L804"/>
  <c r="O803"/>
  <c r="T803" s="1"/>
  <c r="N803"/>
  <c r="S803" s="1"/>
  <c r="M803"/>
  <c r="L803"/>
  <c r="O802"/>
  <c r="T802" s="1"/>
  <c r="N802"/>
  <c r="S802" s="1"/>
  <c r="M802"/>
  <c r="R802" s="1"/>
  <c r="L802"/>
  <c r="O800"/>
  <c r="O799" s="1"/>
  <c r="T799" s="1"/>
  <c r="N800"/>
  <c r="M800"/>
  <c r="R800" s="1"/>
  <c r="L800"/>
  <c r="M792"/>
  <c r="R792" s="1"/>
  <c r="O790"/>
  <c r="N790"/>
  <c r="M790"/>
  <c r="L790"/>
  <c r="O786"/>
  <c r="T786" s="1"/>
  <c r="N786"/>
  <c r="S786" s="1"/>
  <c r="M786"/>
  <c r="L786"/>
  <c r="O784"/>
  <c r="T784" s="1"/>
  <c r="N784"/>
  <c r="S784" s="1"/>
  <c r="M784"/>
  <c r="R784" s="1"/>
  <c r="L784"/>
  <c r="O783"/>
  <c r="N783"/>
  <c r="M783"/>
  <c r="L783"/>
  <c r="O782"/>
  <c r="N782"/>
  <c r="M782"/>
  <c r="L782"/>
  <c r="T781"/>
  <c r="R781"/>
  <c r="O778"/>
  <c r="N778"/>
  <c r="S778" s="1"/>
  <c r="M778"/>
  <c r="R778" s="1"/>
  <c r="L778"/>
  <c r="O749"/>
  <c r="T749" s="1"/>
  <c r="N749"/>
  <c r="M749"/>
  <c r="R749" s="1"/>
  <c r="L749"/>
  <c r="O747"/>
  <c r="N747"/>
  <c r="S747" s="1"/>
  <c r="M747"/>
  <c r="R747" s="1"/>
  <c r="L747"/>
  <c r="O743"/>
  <c r="N743"/>
  <c r="S743" s="1"/>
  <c r="M743"/>
  <c r="R743" s="1"/>
  <c r="L743"/>
  <c r="O720"/>
  <c r="N720"/>
  <c r="S720" s="1"/>
  <c r="M720"/>
  <c r="R720" s="1"/>
  <c r="L720"/>
  <c r="O718"/>
  <c r="T718" s="1"/>
  <c r="N718"/>
  <c r="S718" s="1"/>
  <c r="M718"/>
  <c r="R718" s="1"/>
  <c r="L718"/>
  <c r="O716"/>
  <c r="T716" s="1"/>
  <c r="N716"/>
  <c r="S716" s="1"/>
  <c r="M716"/>
  <c r="R716" s="1"/>
  <c r="L716"/>
  <c r="O714"/>
  <c r="T714" s="1"/>
  <c r="N714"/>
  <c r="M714"/>
  <c r="R714" s="1"/>
  <c r="L714"/>
  <c r="O712"/>
  <c r="T712" s="1"/>
  <c r="N712"/>
  <c r="S712" s="1"/>
  <c r="M712"/>
  <c r="R712" s="1"/>
  <c r="L712"/>
  <c r="O703"/>
  <c r="T703" s="1"/>
  <c r="N703"/>
  <c r="S703" s="1"/>
  <c r="M703"/>
  <c r="R703" s="1"/>
  <c r="L703"/>
  <c r="O699"/>
  <c r="T699" s="1"/>
  <c r="N699"/>
  <c r="S699" s="1"/>
  <c r="M699"/>
  <c r="R699" s="1"/>
  <c r="L699"/>
  <c r="O698"/>
  <c r="T698" s="1"/>
  <c r="N698"/>
  <c r="S698" s="1"/>
  <c r="M698"/>
  <c r="R698" s="1"/>
  <c r="L698"/>
  <c r="O697"/>
  <c r="T697" s="1"/>
  <c r="N697"/>
  <c r="S697" s="1"/>
  <c r="M697"/>
  <c r="R697" s="1"/>
  <c r="L697"/>
  <c r="O696"/>
  <c r="N696"/>
  <c r="S696" s="1"/>
  <c r="M696"/>
  <c r="R696" s="1"/>
  <c r="L696"/>
  <c r="O695"/>
  <c r="T695" s="1"/>
  <c r="N695"/>
  <c r="S695" s="1"/>
  <c r="M695"/>
  <c r="L695"/>
  <c r="O694"/>
  <c r="N694"/>
  <c r="S694" s="1"/>
  <c r="M694"/>
  <c r="L694"/>
  <c r="O693"/>
  <c r="T693" s="1"/>
  <c r="N693"/>
  <c r="S693" s="1"/>
  <c r="M693"/>
  <c r="L693"/>
  <c r="O692"/>
  <c r="N692"/>
  <c r="S692" s="1"/>
  <c r="M692"/>
  <c r="L692"/>
  <c r="N691"/>
  <c r="S691" s="1"/>
  <c r="M691"/>
  <c r="R691" s="1"/>
  <c r="L691"/>
  <c r="O690"/>
  <c r="N690"/>
  <c r="S690" s="1"/>
  <c r="M690"/>
  <c r="R690" s="1"/>
  <c r="L690"/>
  <c r="O689"/>
  <c r="T689" s="1"/>
  <c r="N689"/>
  <c r="M689"/>
  <c r="R689" s="1"/>
  <c r="L689"/>
  <c r="O688"/>
  <c r="T688" s="1"/>
  <c r="N688"/>
  <c r="M688"/>
  <c r="L688"/>
  <c r="O687"/>
  <c r="N687"/>
  <c r="M687"/>
  <c r="R687" s="1"/>
  <c r="L687"/>
  <c r="T686"/>
  <c r="N686"/>
  <c r="S686" s="1"/>
  <c r="M686"/>
  <c r="L686"/>
  <c r="N685"/>
  <c r="M685"/>
  <c r="R685" s="1"/>
  <c r="L685"/>
  <c r="O684"/>
  <c r="N684"/>
  <c r="M684"/>
  <c r="R684" s="1"/>
  <c r="L684"/>
  <c r="O683"/>
  <c r="T683" s="1"/>
  <c r="N683"/>
  <c r="S683" s="1"/>
  <c r="M683"/>
  <c r="L683"/>
  <c r="T682"/>
  <c r="N682"/>
  <c r="S682" s="1"/>
  <c r="M682"/>
  <c r="R682" s="1"/>
  <c r="L682"/>
  <c r="O681"/>
  <c r="T681" s="1"/>
  <c r="N681"/>
  <c r="S681" s="1"/>
  <c r="M681"/>
  <c r="R681" s="1"/>
  <c r="L681"/>
  <c r="O680"/>
  <c r="T680" s="1"/>
  <c r="N680"/>
  <c r="S680" s="1"/>
  <c r="M680"/>
  <c r="R680" s="1"/>
  <c r="L680"/>
  <c r="O679"/>
  <c r="N679"/>
  <c r="S679" s="1"/>
  <c r="M679"/>
  <c r="L679"/>
  <c r="O678"/>
  <c r="N678"/>
  <c r="S678" s="1"/>
  <c r="M678"/>
  <c r="L678"/>
  <c r="O677"/>
  <c r="T677" s="1"/>
  <c r="N677"/>
  <c r="M677"/>
  <c r="R677" s="1"/>
  <c r="L677"/>
  <c r="O676"/>
  <c r="T676" s="1"/>
  <c r="N676"/>
  <c r="M676"/>
  <c r="R676" s="1"/>
  <c r="L676"/>
  <c r="O675"/>
  <c r="T675" s="1"/>
  <c r="N675"/>
  <c r="S675" s="1"/>
  <c r="M675"/>
  <c r="R675" s="1"/>
  <c r="L675"/>
  <c r="O661"/>
  <c r="T661" s="1"/>
  <c r="N661"/>
  <c r="S661" s="1"/>
  <c r="M661"/>
  <c r="R661" s="1"/>
  <c r="L661"/>
  <c r="O651"/>
  <c r="N651"/>
  <c r="S651" s="1"/>
  <c r="M651"/>
  <c r="R651" s="1"/>
  <c r="L651"/>
  <c r="O650"/>
  <c r="N650"/>
  <c r="M650"/>
  <c r="R650" s="1"/>
  <c r="L650"/>
  <c r="O649"/>
  <c r="N649"/>
  <c r="M649"/>
  <c r="R649" s="1"/>
  <c r="L649"/>
  <c r="O648"/>
  <c r="N648"/>
  <c r="M648"/>
  <c r="R648" s="1"/>
  <c r="L648"/>
  <c r="O647"/>
  <c r="N647"/>
  <c r="M647"/>
  <c r="L647"/>
  <c r="O646"/>
  <c r="T646" s="1"/>
  <c r="N646"/>
  <c r="M646"/>
  <c r="L646"/>
  <c r="O645"/>
  <c r="N645"/>
  <c r="M645"/>
  <c r="R645" s="1"/>
  <c r="L645"/>
  <c r="O644"/>
  <c r="N644"/>
  <c r="S644" s="1"/>
  <c r="M644"/>
  <c r="R644" s="1"/>
  <c r="L644"/>
  <c r="O643"/>
  <c r="T643" s="1"/>
  <c r="N643"/>
  <c r="M643"/>
  <c r="R643" s="1"/>
  <c r="L643"/>
  <c r="O642"/>
  <c r="N642"/>
  <c r="M642"/>
  <c r="R642" s="1"/>
  <c r="L642"/>
  <c r="O641"/>
  <c r="T641" s="1"/>
  <c r="N641"/>
  <c r="S641" s="1"/>
  <c r="M641"/>
  <c r="L641"/>
  <c r="O640"/>
  <c r="N640"/>
  <c r="S640" s="1"/>
  <c r="M640"/>
  <c r="L640"/>
  <c r="O639"/>
  <c r="N639"/>
  <c r="S639" s="1"/>
  <c r="M639"/>
  <c r="L639"/>
  <c r="O638"/>
  <c r="N638"/>
  <c r="N637" s="1"/>
  <c r="S637" s="1"/>
  <c r="M638"/>
  <c r="L638"/>
  <c r="L637" s="1"/>
  <c r="O622"/>
  <c r="T622" s="1"/>
  <c r="N622"/>
  <c r="S622" s="1"/>
  <c r="M622"/>
  <c r="R622" s="1"/>
  <c r="L622"/>
  <c r="O619"/>
  <c r="T619" s="1"/>
  <c r="N619"/>
  <c r="S619" s="1"/>
  <c r="M619"/>
  <c r="R619" s="1"/>
  <c r="L619"/>
  <c r="O616"/>
  <c r="T616" s="1"/>
  <c r="N616"/>
  <c r="S616" s="1"/>
  <c r="M616"/>
  <c r="R616" s="1"/>
  <c r="L616"/>
  <c r="O613"/>
  <c r="T613" s="1"/>
  <c r="N613"/>
  <c r="S613" s="1"/>
  <c r="M613"/>
  <c r="R613" s="1"/>
  <c r="L613"/>
  <c r="O608"/>
  <c r="T608" s="1"/>
  <c r="N608"/>
  <c r="S608" s="1"/>
  <c r="M608"/>
  <c r="R608" s="1"/>
  <c r="L608"/>
  <c r="T607"/>
  <c r="N607"/>
  <c r="S607" s="1"/>
  <c r="M607"/>
  <c r="R607" s="1"/>
  <c r="L607"/>
  <c r="T606"/>
  <c r="N606"/>
  <c r="S606" s="1"/>
  <c r="M606"/>
  <c r="L606"/>
  <c r="O604"/>
  <c r="O603"/>
  <c r="T603" s="1"/>
  <c r="N603"/>
  <c r="S603" s="1"/>
  <c r="M603"/>
  <c r="R603" s="1"/>
  <c r="L603"/>
  <c r="O594"/>
  <c r="T594" s="1"/>
  <c r="N594"/>
  <c r="M594"/>
  <c r="R594" s="1"/>
  <c r="L594"/>
  <c r="O590"/>
  <c r="T590" s="1"/>
  <c r="N590"/>
  <c r="M590"/>
  <c r="R590" s="1"/>
  <c r="L590"/>
  <c r="O564"/>
  <c r="T564" s="1"/>
  <c r="N564"/>
  <c r="M564"/>
  <c r="R564" s="1"/>
  <c r="L564"/>
  <c r="O562"/>
  <c r="T562" s="1"/>
  <c r="N562"/>
  <c r="S562" s="1"/>
  <c r="M562"/>
  <c r="R562" s="1"/>
  <c r="L562"/>
  <c r="O561"/>
  <c r="T561" s="1"/>
  <c r="O560"/>
  <c r="T560" s="1"/>
  <c r="N560"/>
  <c r="S560" s="1"/>
  <c r="M560"/>
  <c r="R560" s="1"/>
  <c r="L560"/>
  <c r="O559"/>
  <c r="N559"/>
  <c r="S559" s="1"/>
  <c r="M559"/>
  <c r="L559"/>
  <c r="O558"/>
  <c r="T558" s="1"/>
  <c r="N558"/>
  <c r="M558"/>
  <c r="L558"/>
  <c r="O557"/>
  <c r="N557"/>
  <c r="S557" s="1"/>
  <c r="M557"/>
  <c r="R557" s="1"/>
  <c r="L557"/>
  <c r="O556"/>
  <c r="T556" s="1"/>
  <c r="N556"/>
  <c r="S556" s="1"/>
  <c r="M556"/>
  <c r="L556"/>
  <c r="O555"/>
  <c r="T555" s="1"/>
  <c r="N555"/>
  <c r="S555" s="1"/>
  <c r="M555"/>
  <c r="R555" s="1"/>
  <c r="L555"/>
  <c r="O554"/>
  <c r="T554" s="1"/>
  <c r="N554"/>
  <c r="S554" s="1"/>
  <c r="M554"/>
  <c r="L554"/>
  <c r="O553"/>
  <c r="T553" s="1"/>
  <c r="N553"/>
  <c r="S553" s="1"/>
  <c r="M553"/>
  <c r="R553" s="1"/>
  <c r="L553"/>
  <c r="O552"/>
  <c r="T552" s="1"/>
  <c r="N552"/>
  <c r="S552" s="1"/>
  <c r="M552"/>
  <c r="L552"/>
  <c r="O551"/>
  <c r="T551" s="1"/>
  <c r="N551"/>
  <c r="S551" s="1"/>
  <c r="M551"/>
  <c r="R551" s="1"/>
  <c r="L551"/>
  <c r="O550"/>
  <c r="N550"/>
  <c r="S550" s="1"/>
  <c r="M550"/>
  <c r="L550"/>
  <c r="O549"/>
  <c r="T549" s="1"/>
  <c r="N549"/>
  <c r="S549" s="1"/>
  <c r="M549"/>
  <c r="L549"/>
  <c r="O548"/>
  <c r="T548" s="1"/>
  <c r="N548"/>
  <c r="S548" s="1"/>
  <c r="M548"/>
  <c r="L548"/>
  <c r="O547"/>
  <c r="T547" s="1"/>
  <c r="N547"/>
  <c r="M547"/>
  <c r="L547"/>
  <c r="O546"/>
  <c r="N546"/>
  <c r="S546" s="1"/>
  <c r="M546"/>
  <c r="R546" s="1"/>
  <c r="L546"/>
  <c r="O545"/>
  <c r="T545" s="1"/>
  <c r="N545"/>
  <c r="S545" s="1"/>
  <c r="M545"/>
  <c r="L545"/>
  <c r="O543"/>
  <c r="T543" s="1"/>
  <c r="N543"/>
  <c r="S543" s="1"/>
  <c r="M543"/>
  <c r="L543"/>
  <c r="O542"/>
  <c r="T542" s="1"/>
  <c r="N542"/>
  <c r="S542" s="1"/>
  <c r="M542"/>
  <c r="L542"/>
  <c r="O541"/>
  <c r="T541" s="1"/>
  <c r="N541"/>
  <c r="S541" s="1"/>
  <c r="M541"/>
  <c r="L541"/>
  <c r="O540"/>
  <c r="N540"/>
  <c r="S540" s="1"/>
  <c r="M540"/>
  <c r="L540"/>
  <c r="O539"/>
  <c r="T539" s="1"/>
  <c r="N539"/>
  <c r="S539" s="1"/>
  <c r="M539"/>
  <c r="L539"/>
  <c r="O538"/>
  <c r="N538"/>
  <c r="S538" s="1"/>
  <c r="M538"/>
  <c r="L538"/>
  <c r="O537"/>
  <c r="T537" s="1"/>
  <c r="N537"/>
  <c r="M537"/>
  <c r="L537"/>
  <c r="O536"/>
  <c r="T536" s="1"/>
  <c r="N536"/>
  <c r="S536" s="1"/>
  <c r="M536"/>
  <c r="R536" s="1"/>
  <c r="L536"/>
  <c r="O535"/>
  <c r="N535"/>
  <c r="S535" s="1"/>
  <c r="M535"/>
  <c r="L535"/>
  <c r="S526"/>
  <c r="R526"/>
  <c r="O495"/>
  <c r="T495" s="1"/>
  <c r="N495"/>
  <c r="S495" s="1"/>
  <c r="M495"/>
  <c r="R495" s="1"/>
  <c r="L495"/>
  <c r="O467"/>
  <c r="T467" s="1"/>
  <c r="N467"/>
  <c r="S467" s="1"/>
  <c r="M467"/>
  <c r="L467"/>
  <c r="N466"/>
  <c r="S466" s="1"/>
  <c r="M466"/>
  <c r="R466" s="1"/>
  <c r="L466"/>
  <c r="O465"/>
  <c r="T465" s="1"/>
  <c r="N465"/>
  <c r="S465" s="1"/>
  <c r="M465"/>
  <c r="R465" s="1"/>
  <c r="L465"/>
  <c r="O464"/>
  <c r="T464" s="1"/>
  <c r="N464"/>
  <c r="S464" s="1"/>
  <c r="M464"/>
  <c r="R464" s="1"/>
  <c r="L464"/>
  <c r="O463"/>
  <c r="T463" s="1"/>
  <c r="N463"/>
  <c r="S463" s="1"/>
  <c r="M463"/>
  <c r="L463"/>
  <c r="O462"/>
  <c r="T462" s="1"/>
  <c r="N462"/>
  <c r="S462" s="1"/>
  <c r="M462"/>
  <c r="L462"/>
  <c r="O461"/>
  <c r="T461" s="1"/>
  <c r="N461"/>
  <c r="S461" s="1"/>
  <c r="M461"/>
  <c r="R461" s="1"/>
  <c r="L461"/>
  <c r="O460"/>
  <c r="T460" s="1"/>
  <c r="N460"/>
  <c r="S460" s="1"/>
  <c r="M460"/>
  <c r="R460" s="1"/>
  <c r="L460"/>
  <c r="T459"/>
  <c r="N459"/>
  <c r="S459" s="1"/>
  <c r="M459"/>
  <c r="R459" s="1"/>
  <c r="L459"/>
  <c r="O458"/>
  <c r="T458" s="1"/>
  <c r="N458"/>
  <c r="S458" s="1"/>
  <c r="M458"/>
  <c r="R458" s="1"/>
  <c r="L458"/>
  <c r="O457"/>
  <c r="T457" s="1"/>
  <c r="N457"/>
  <c r="S457" s="1"/>
  <c r="M457"/>
  <c r="L457"/>
  <c r="O456"/>
  <c r="T456" s="1"/>
  <c r="N456"/>
  <c r="S456" s="1"/>
  <c r="M456"/>
  <c r="L456"/>
  <c r="O455"/>
  <c r="N455"/>
  <c r="S455" s="1"/>
  <c r="M455"/>
  <c r="R455" s="1"/>
  <c r="L455"/>
  <c r="O454"/>
  <c r="T454" s="1"/>
  <c r="N454"/>
  <c r="S454" s="1"/>
  <c r="M454"/>
  <c r="R454" s="1"/>
  <c r="L454"/>
  <c r="O453"/>
  <c r="N453"/>
  <c r="S453" s="1"/>
  <c r="M453"/>
  <c r="R453" s="1"/>
  <c r="L453"/>
  <c r="O452"/>
  <c r="N452"/>
  <c r="S452" s="1"/>
  <c r="M452"/>
  <c r="R452" s="1"/>
  <c r="L452"/>
  <c r="O451"/>
  <c r="T451" s="1"/>
  <c r="N451"/>
  <c r="S451" s="1"/>
  <c r="M451"/>
  <c r="R451" s="1"/>
  <c r="L451"/>
  <c r="O450"/>
  <c r="T450" s="1"/>
  <c r="N450"/>
  <c r="S450" s="1"/>
  <c r="M450"/>
  <c r="L450"/>
  <c r="O449"/>
  <c r="T449" s="1"/>
  <c r="N449"/>
  <c r="S449" s="1"/>
  <c r="M449"/>
  <c r="R449" s="1"/>
  <c r="L449"/>
  <c r="O448"/>
  <c r="T448" s="1"/>
  <c r="N448"/>
  <c r="S448" s="1"/>
  <c r="M448"/>
  <c r="L448"/>
  <c r="O447"/>
  <c r="N447"/>
  <c r="S447" s="1"/>
  <c r="M447"/>
  <c r="R447" s="1"/>
  <c r="L447"/>
  <c r="O446"/>
  <c r="N446"/>
  <c r="M446"/>
  <c r="R446" s="1"/>
  <c r="L446"/>
  <c r="O444"/>
  <c r="T444" s="1"/>
  <c r="N444"/>
  <c r="S444" s="1"/>
  <c r="M444"/>
  <c r="R444" s="1"/>
  <c r="L444"/>
  <c r="O443"/>
  <c r="T443" s="1"/>
  <c r="N443"/>
  <c r="M443"/>
  <c r="L443"/>
  <c r="O442"/>
  <c r="T442" s="1"/>
  <c r="N442"/>
  <c r="M442"/>
  <c r="L442"/>
  <c r="O441"/>
  <c r="T441" s="1"/>
  <c r="N441"/>
  <c r="M441"/>
  <c r="R441" s="1"/>
  <c r="L441"/>
  <c r="O440"/>
  <c r="T440" s="1"/>
  <c r="N440"/>
  <c r="M440"/>
  <c r="L440"/>
  <c r="O439"/>
  <c r="T439" s="1"/>
  <c r="N439"/>
  <c r="M439"/>
  <c r="R439" s="1"/>
  <c r="L439"/>
  <c r="N438"/>
  <c r="S438" s="1"/>
  <c r="M438"/>
  <c r="L438"/>
  <c r="O437"/>
  <c r="N437"/>
  <c r="S437" s="1"/>
  <c r="M437"/>
  <c r="L437"/>
  <c r="O436"/>
  <c r="T436" s="1"/>
  <c r="N436"/>
  <c r="S436" s="1"/>
  <c r="M436"/>
  <c r="R436" s="1"/>
  <c r="L436"/>
  <c r="O435"/>
  <c r="N435"/>
  <c r="S435" s="1"/>
  <c r="M435"/>
  <c r="R435" s="1"/>
  <c r="L435"/>
  <c r="O433"/>
  <c r="N433"/>
  <c r="M433"/>
  <c r="L433"/>
  <c r="O429"/>
  <c r="T429" s="1"/>
  <c r="N429"/>
  <c r="M429"/>
  <c r="R429" s="1"/>
  <c r="L429"/>
  <c r="O420"/>
  <c r="T420" s="1"/>
  <c r="N420"/>
  <c r="M420"/>
  <c r="R420" s="1"/>
  <c r="L420"/>
  <c r="O412"/>
  <c r="T412" s="1"/>
  <c r="N412"/>
  <c r="M412"/>
  <c r="R412" s="1"/>
  <c r="L412"/>
  <c r="O410"/>
  <c r="T410" s="1"/>
  <c r="N410"/>
  <c r="S410" s="1"/>
  <c r="M410"/>
  <c r="R410" s="1"/>
  <c r="L410"/>
  <c r="O409"/>
  <c r="T409"/>
  <c r="N409"/>
  <c r="S409" s="1"/>
  <c r="M409"/>
  <c r="R409" s="1"/>
  <c r="L409"/>
  <c r="O408"/>
  <c r="T408" s="1"/>
  <c r="N408"/>
  <c r="S408" s="1"/>
  <c r="M408"/>
  <c r="L408"/>
  <c r="O407"/>
  <c r="T407" s="1"/>
  <c r="N407"/>
  <c r="S407" s="1"/>
  <c r="M407"/>
  <c r="L407"/>
  <c r="O406"/>
  <c r="T406" s="1"/>
  <c r="N406"/>
  <c r="M406"/>
  <c r="R406" s="1"/>
  <c r="L406"/>
  <c r="O405"/>
  <c r="T405" s="1"/>
  <c r="N405"/>
  <c r="M405"/>
  <c r="L405"/>
  <c r="O404"/>
  <c r="T404" s="1"/>
  <c r="N404"/>
  <c r="M404"/>
  <c r="L404"/>
  <c r="O403"/>
  <c r="T403" s="1"/>
  <c r="N403"/>
  <c r="S403" s="1"/>
  <c r="M403"/>
  <c r="L403"/>
  <c r="O402"/>
  <c r="T402" s="1"/>
  <c r="N402"/>
  <c r="M402"/>
  <c r="L402"/>
  <c r="O401"/>
  <c r="T401" s="1"/>
  <c r="N401"/>
  <c r="M401"/>
  <c r="R401" s="1"/>
  <c r="L401"/>
  <c r="O374"/>
  <c r="T374" s="1"/>
  <c r="N374"/>
  <c r="S374" s="1"/>
  <c r="M374"/>
  <c r="R374" s="1"/>
  <c r="L374"/>
  <c r="O372"/>
  <c r="T372" s="1"/>
  <c r="N372"/>
  <c r="M372"/>
  <c r="R372" s="1"/>
  <c r="L372"/>
  <c r="O371"/>
  <c r="N371"/>
  <c r="S371" s="1"/>
  <c r="M371"/>
  <c r="R371" s="1"/>
  <c r="L371"/>
  <c r="O370"/>
  <c r="T370" s="1"/>
  <c r="N370"/>
  <c r="S370" s="1"/>
  <c r="M370"/>
  <c r="R370" s="1"/>
  <c r="L370"/>
  <c r="O369"/>
  <c r="T369" s="1"/>
  <c r="N369"/>
  <c r="M369"/>
  <c r="R369" s="1"/>
  <c r="L369"/>
  <c r="O368"/>
  <c r="T368" s="1"/>
  <c r="N368"/>
  <c r="S368" s="1"/>
  <c r="M368"/>
  <c r="R368" s="1"/>
  <c r="L368"/>
  <c r="O367"/>
  <c r="T367" s="1"/>
  <c r="N367"/>
  <c r="M367"/>
  <c r="L367"/>
  <c r="O366"/>
  <c r="N366"/>
  <c r="S366" s="1"/>
  <c r="M366"/>
  <c r="L366"/>
  <c r="O365"/>
  <c r="T365" s="1"/>
  <c r="N365"/>
  <c r="S365" s="1"/>
  <c r="M365"/>
  <c r="R365" s="1"/>
  <c r="L365"/>
  <c r="O364"/>
  <c r="N364"/>
  <c r="S364" s="1"/>
  <c r="M364"/>
  <c r="L364"/>
  <c r="O363"/>
  <c r="N363"/>
  <c r="S363" s="1"/>
  <c r="M363"/>
  <c r="L363"/>
  <c r="O362"/>
  <c r="T362" s="1"/>
  <c r="N362"/>
  <c r="S362" s="1"/>
  <c r="M362"/>
  <c r="L362"/>
  <c r="O361"/>
  <c r="T361" s="1"/>
  <c r="N361"/>
  <c r="S361" s="1"/>
  <c r="M361"/>
  <c r="L361"/>
  <c r="O360"/>
  <c r="T360" s="1"/>
  <c r="N360"/>
  <c r="S360" s="1"/>
  <c r="M360"/>
  <c r="L360"/>
  <c r="O359"/>
  <c r="N359"/>
  <c r="S359" s="1"/>
  <c r="M359"/>
  <c r="R359" s="1"/>
  <c r="L359"/>
  <c r="O358"/>
  <c r="N358"/>
  <c r="S358" s="1"/>
  <c r="M358"/>
  <c r="R358" s="1"/>
  <c r="L358"/>
  <c r="O357"/>
  <c r="T357" s="1"/>
  <c r="N357"/>
  <c r="S357" s="1"/>
  <c r="M357"/>
  <c r="R357" s="1"/>
  <c r="L357"/>
  <c r="O355"/>
  <c r="T355" s="1"/>
  <c r="N355"/>
  <c r="S355" s="1"/>
  <c r="M355"/>
  <c r="R355" s="1"/>
  <c r="L355"/>
  <c r="O354"/>
  <c r="T354" s="1"/>
  <c r="N354"/>
  <c r="S354" s="1"/>
  <c r="M354"/>
  <c r="R354" s="1"/>
  <c r="L354"/>
  <c r="O353"/>
  <c r="T353" s="1"/>
  <c r="N353"/>
  <c r="M353"/>
  <c r="L353"/>
  <c r="O352"/>
  <c r="T352" s="1"/>
  <c r="N352"/>
  <c r="S352" s="1"/>
  <c r="M352"/>
  <c r="R352" s="1"/>
  <c r="L352"/>
  <c r="O351"/>
  <c r="T351" s="1"/>
  <c r="N351"/>
  <c r="M351"/>
  <c r="R351" s="1"/>
  <c r="L351"/>
  <c r="O350"/>
  <c r="T350" s="1"/>
  <c r="N350"/>
  <c r="M350"/>
  <c r="L350"/>
  <c r="O349"/>
  <c r="N349"/>
  <c r="N347" s="1"/>
  <c r="S347" s="1"/>
  <c r="M349"/>
  <c r="R349" s="1"/>
  <c r="L349"/>
  <c r="T344"/>
  <c r="S344"/>
  <c r="R344"/>
  <c r="O336"/>
  <c r="T336" s="1"/>
  <c r="N336"/>
  <c r="M336"/>
  <c r="R336" s="1"/>
  <c r="L336"/>
  <c r="O334"/>
  <c r="T334" s="1"/>
  <c r="N334"/>
  <c r="S334" s="1"/>
  <c r="M334"/>
  <c r="R334" s="1"/>
  <c r="L334"/>
  <c r="O333"/>
  <c r="T333" s="1"/>
  <c r="N333"/>
  <c r="M333"/>
  <c r="R333" s="1"/>
  <c r="L333"/>
  <c r="O332"/>
  <c r="T332" s="1"/>
  <c r="N332"/>
  <c r="S332" s="1"/>
  <c r="M332"/>
  <c r="L332"/>
  <c r="O331"/>
  <c r="T331" s="1"/>
  <c r="N331"/>
  <c r="S331" s="1"/>
  <c r="M331"/>
  <c r="R331" s="1"/>
  <c r="L331"/>
  <c r="O330"/>
  <c r="T330" s="1"/>
  <c r="N330"/>
  <c r="S330" s="1"/>
  <c r="M330"/>
  <c r="R330" s="1"/>
  <c r="L330"/>
  <c r="O329"/>
  <c r="T329" s="1"/>
  <c r="N329"/>
  <c r="S329" s="1"/>
  <c r="M329"/>
  <c r="L329"/>
  <c r="O328"/>
  <c r="K328" s="1"/>
  <c r="O323"/>
  <c r="O318" s="1"/>
  <c r="T318" s="1"/>
  <c r="N319"/>
  <c r="M319"/>
  <c r="L319"/>
  <c r="L318" s="1"/>
  <c r="O315"/>
  <c r="T315" s="1"/>
  <c r="N315"/>
  <c r="S315" s="1"/>
  <c r="M315"/>
  <c r="R315" s="1"/>
  <c r="L315"/>
  <c r="O312"/>
  <c r="N312"/>
  <c r="N311" s="1"/>
  <c r="S311" s="1"/>
  <c r="M312"/>
  <c r="M311" s="1"/>
  <c r="R311" s="1"/>
  <c r="L312"/>
  <c r="O307"/>
  <c r="N307"/>
  <c r="S307" s="1"/>
  <c r="M307"/>
  <c r="R307" s="1"/>
  <c r="L307"/>
  <c r="O305"/>
  <c r="N305"/>
  <c r="S305" s="1"/>
  <c r="M305"/>
  <c r="R305" s="1"/>
  <c r="L305"/>
  <c r="O303"/>
  <c r="T303" s="1"/>
  <c r="N303"/>
  <c r="S303" s="1"/>
  <c r="M303"/>
  <c r="R303" s="1"/>
  <c r="L303"/>
  <c r="O300"/>
  <c r="T300" s="1"/>
  <c r="N300"/>
  <c r="S300" s="1"/>
  <c r="M300"/>
  <c r="R300" s="1"/>
  <c r="L300"/>
  <c r="O294"/>
  <c r="T294" s="1"/>
  <c r="N294"/>
  <c r="S294" s="1"/>
  <c r="M294"/>
  <c r="L294"/>
  <c r="L293" s="1"/>
  <c r="O291"/>
  <c r="T291" s="1"/>
  <c r="N291"/>
  <c r="S291" s="1"/>
  <c r="M291"/>
  <c r="R291" s="1"/>
  <c r="L291"/>
  <c r="O288"/>
  <c r="T288" s="1"/>
  <c r="N288"/>
  <c r="S288" s="1"/>
  <c r="M288"/>
  <c r="R288" s="1"/>
  <c r="L288"/>
  <c r="O273"/>
  <c r="T273" s="1"/>
  <c r="N273"/>
  <c r="M273"/>
  <c r="R273" s="1"/>
  <c r="L273"/>
  <c r="O238"/>
  <c r="T238" s="1"/>
  <c r="N238"/>
  <c r="M238"/>
  <c r="R238" s="1"/>
  <c r="L238"/>
  <c r="O229"/>
  <c r="T229" s="1"/>
  <c r="N229"/>
  <c r="S229" s="1"/>
  <c r="M229"/>
  <c r="R229" s="1"/>
  <c r="L229"/>
  <c r="O215"/>
  <c r="T215" s="1"/>
  <c r="N215"/>
  <c r="S215" s="1"/>
  <c r="M215"/>
  <c r="R215" s="1"/>
  <c r="L215"/>
  <c r="O200"/>
  <c r="T200" s="1"/>
  <c r="N200"/>
  <c r="S200" s="1"/>
  <c r="M200"/>
  <c r="R200" s="1"/>
  <c r="L200"/>
  <c r="O199"/>
  <c r="T199" s="1"/>
  <c r="N199"/>
  <c r="S199" s="1"/>
  <c r="M199"/>
  <c r="R199" s="1"/>
  <c r="L199"/>
  <c r="O198"/>
  <c r="T198" s="1"/>
  <c r="N198"/>
  <c r="M198"/>
  <c r="R198" s="1"/>
  <c r="L198"/>
  <c r="O197"/>
  <c r="T197" s="1"/>
  <c r="N197"/>
  <c r="S197" s="1"/>
  <c r="M197"/>
  <c r="L197"/>
  <c r="O196"/>
  <c r="T196" s="1"/>
  <c r="N196"/>
  <c r="M196"/>
  <c r="L196"/>
  <c r="O195"/>
  <c r="T195" s="1"/>
  <c r="N195"/>
  <c r="M195"/>
  <c r="R195" s="1"/>
  <c r="L195"/>
  <c r="O194"/>
  <c r="T194" s="1"/>
  <c r="N194"/>
  <c r="M194"/>
  <c r="R194" s="1"/>
  <c r="L194"/>
  <c r="O193"/>
  <c r="T193" s="1"/>
  <c r="N193"/>
  <c r="M193"/>
  <c r="R193" s="1"/>
  <c r="L193"/>
  <c r="O192"/>
  <c r="N192"/>
  <c r="S192" s="1"/>
  <c r="M192"/>
  <c r="R192" s="1"/>
  <c r="L192"/>
  <c r="O191"/>
  <c r="T191" s="1"/>
  <c r="N191"/>
  <c r="M191"/>
  <c r="R191" s="1"/>
  <c r="L191"/>
  <c r="O189"/>
  <c r="T189" s="1"/>
  <c r="N189"/>
  <c r="S189" s="1"/>
  <c r="M189"/>
  <c r="R189" s="1"/>
  <c r="L189"/>
  <c r="O187"/>
  <c r="T187" s="1"/>
  <c r="N187"/>
  <c r="M187"/>
  <c r="L187"/>
  <c r="O186"/>
  <c r="T186" s="1"/>
  <c r="N186"/>
  <c r="M186"/>
  <c r="R186" s="1"/>
  <c r="L186"/>
  <c r="O184"/>
  <c r="T184" s="1"/>
  <c r="N184"/>
  <c r="S184" s="1"/>
  <c r="M184"/>
  <c r="L184"/>
  <c r="O178"/>
  <c r="T178" s="1"/>
  <c r="N178"/>
  <c r="S178" s="1"/>
  <c r="M178"/>
  <c r="L178"/>
  <c r="O175"/>
  <c r="T175" s="1"/>
  <c r="N175"/>
  <c r="S175" s="1"/>
  <c r="M175"/>
  <c r="R175" s="1"/>
  <c r="L175"/>
  <c r="O147"/>
  <c r="T147" s="1"/>
  <c r="N147"/>
  <c r="M147"/>
  <c r="R147" s="1"/>
  <c r="L147"/>
  <c r="O143"/>
  <c r="N143"/>
  <c r="S143" s="1"/>
  <c r="M143"/>
  <c r="R143" s="1"/>
  <c r="L143"/>
  <c r="O140"/>
  <c r="T140" s="1"/>
  <c r="N140"/>
  <c r="S140" s="1"/>
  <c r="M140"/>
  <c r="R140" s="1"/>
  <c r="L140"/>
  <c r="O137"/>
  <c r="N137"/>
  <c r="S137" s="1"/>
  <c r="M137"/>
  <c r="R137" s="1"/>
  <c r="L137"/>
  <c r="O136"/>
  <c r="T136" s="1"/>
  <c r="N136"/>
  <c r="S136" s="1"/>
  <c r="M136"/>
  <c r="R136" s="1"/>
  <c r="L136"/>
  <c r="O135"/>
  <c r="T135" s="1"/>
  <c r="N135"/>
  <c r="S135" s="1"/>
  <c r="M135"/>
  <c r="M134" s="1"/>
  <c r="L135"/>
  <c r="O119"/>
  <c r="T119" s="1"/>
  <c r="N119"/>
  <c r="M119"/>
  <c r="R119" s="1"/>
  <c r="L119"/>
  <c r="O105"/>
  <c r="T105" s="1"/>
  <c r="N105"/>
  <c r="M105"/>
  <c r="R105" s="1"/>
  <c r="L105"/>
  <c r="O103"/>
  <c r="T103" s="1"/>
  <c r="N103"/>
  <c r="S103" s="1"/>
  <c r="M103"/>
  <c r="L103"/>
  <c r="O102"/>
  <c r="T102" s="1"/>
  <c r="N102"/>
  <c r="S102" s="1"/>
  <c r="M102"/>
  <c r="R102" s="1"/>
  <c r="L102"/>
  <c r="O101"/>
  <c r="T101" s="1"/>
  <c r="N101"/>
  <c r="S101" s="1"/>
  <c r="M101"/>
  <c r="R101" s="1"/>
  <c r="L101"/>
  <c r="O100"/>
  <c r="T100" s="1"/>
  <c r="N100"/>
  <c r="S100" s="1"/>
  <c r="M100"/>
  <c r="R100" s="1"/>
  <c r="L100"/>
  <c r="O99"/>
  <c r="T99" s="1"/>
  <c r="N99"/>
  <c r="S99" s="1"/>
  <c r="M99"/>
  <c r="R99" s="1"/>
  <c r="L99"/>
  <c r="O98"/>
  <c r="T98" s="1"/>
  <c r="N98"/>
  <c r="S98" s="1"/>
  <c r="M98"/>
  <c r="R98" s="1"/>
  <c r="L98"/>
  <c r="T97"/>
  <c r="S97"/>
  <c r="R97"/>
  <c r="O96"/>
  <c r="T96" s="1"/>
  <c r="N96"/>
  <c r="S96" s="1"/>
  <c r="M96"/>
  <c r="R96" s="1"/>
  <c r="L96"/>
  <c r="O95"/>
  <c r="T95" s="1"/>
  <c r="N95"/>
  <c r="S95" s="1"/>
  <c r="M95"/>
  <c r="R95" s="1"/>
  <c r="L95"/>
  <c r="O94"/>
  <c r="T94" s="1"/>
  <c r="N94"/>
  <c r="S94" s="1"/>
  <c r="M94"/>
  <c r="R94" s="1"/>
  <c r="L94"/>
  <c r="O93"/>
  <c r="T93" s="1"/>
  <c r="N93"/>
  <c r="S93" s="1"/>
  <c r="M93"/>
  <c r="R93" s="1"/>
  <c r="L93"/>
  <c r="O92"/>
  <c r="T92" s="1"/>
  <c r="N92"/>
  <c r="S92" s="1"/>
  <c r="M92"/>
  <c r="R92" s="1"/>
  <c r="L92"/>
  <c r="O91"/>
  <c r="T91" s="1"/>
  <c r="N91"/>
  <c r="S91" s="1"/>
  <c r="M91"/>
  <c r="R91" s="1"/>
  <c r="L91"/>
  <c r="O90"/>
  <c r="T90" s="1"/>
  <c r="N90"/>
  <c r="S90" s="1"/>
  <c r="M90"/>
  <c r="R90" s="1"/>
  <c r="L90"/>
  <c r="O89"/>
  <c r="T89" s="1"/>
  <c r="N89"/>
  <c r="S89" s="1"/>
  <c r="M89"/>
  <c r="R89" s="1"/>
  <c r="L89"/>
  <c r="O88"/>
  <c r="T88" s="1"/>
  <c r="N88"/>
  <c r="S88" s="1"/>
  <c r="M88"/>
  <c r="L88"/>
  <c r="O82"/>
  <c r="N82"/>
  <c r="S82" s="1"/>
  <c r="M82"/>
  <c r="R82" s="1"/>
  <c r="L82"/>
  <c r="O54"/>
  <c r="T54" s="1"/>
  <c r="N54"/>
  <c r="S54" s="1"/>
  <c r="M54"/>
  <c r="R54" s="1"/>
  <c r="L54"/>
  <c r="O52"/>
  <c r="T52" s="1"/>
  <c r="N52"/>
  <c r="S52" s="1"/>
  <c r="M52"/>
  <c r="R52" s="1"/>
  <c r="L52"/>
  <c r="O51"/>
  <c r="T51" s="1"/>
  <c r="N51"/>
  <c r="M51"/>
  <c r="R51" s="1"/>
  <c r="L51"/>
  <c r="O50"/>
  <c r="N50"/>
  <c r="S50" s="1"/>
  <c r="M50"/>
  <c r="L50"/>
  <c r="O49"/>
  <c r="N49"/>
  <c r="S49" s="1"/>
  <c r="M49"/>
  <c r="L49"/>
  <c r="O48"/>
  <c r="N48"/>
  <c r="S48" s="1"/>
  <c r="M48"/>
  <c r="L48"/>
  <c r="O47"/>
  <c r="N47"/>
  <c r="S47" s="1"/>
  <c r="M47"/>
  <c r="R47" s="1"/>
  <c r="L47"/>
  <c r="O46"/>
  <c r="T46" s="1"/>
  <c r="N46"/>
  <c r="S46" s="1"/>
  <c r="M46"/>
  <c r="R46" s="1"/>
  <c r="L46"/>
  <c r="O45"/>
  <c r="N45"/>
  <c r="S45" s="1"/>
  <c r="M45"/>
  <c r="R45" s="1"/>
  <c r="L45"/>
  <c r="O44"/>
  <c r="T44" s="1"/>
  <c r="N44"/>
  <c r="S44" s="1"/>
  <c r="M44"/>
  <c r="R44" s="1"/>
  <c r="L44"/>
  <c r="O43"/>
  <c r="T43" s="1"/>
  <c r="N43"/>
  <c r="S43" s="1"/>
  <c r="M43"/>
  <c r="R43" s="1"/>
  <c r="L43"/>
  <c r="O42"/>
  <c r="N42"/>
  <c r="S42" s="1"/>
  <c r="M42"/>
  <c r="L42"/>
  <c r="O41"/>
  <c r="T41" s="1"/>
  <c r="N41"/>
  <c r="S41" s="1"/>
  <c r="M41"/>
  <c r="R41" s="1"/>
  <c r="L41"/>
  <c r="O40"/>
  <c r="T40" s="1"/>
  <c r="N40"/>
  <c r="S40" s="1"/>
  <c r="M40"/>
  <c r="R40" s="1"/>
  <c r="L40"/>
  <c r="O39"/>
  <c r="N39"/>
  <c r="S39" s="1"/>
  <c r="M39"/>
  <c r="R39" s="1"/>
  <c r="L39"/>
  <c r="O38"/>
  <c r="N38"/>
  <c r="S38" s="1"/>
  <c r="M38"/>
  <c r="R38" s="1"/>
  <c r="L38"/>
  <c r="O37"/>
  <c r="T37" s="1"/>
  <c r="N37"/>
  <c r="S37" s="1"/>
  <c r="M37"/>
  <c r="R37" s="1"/>
  <c r="L37"/>
  <c r="O36"/>
  <c r="T36" s="1"/>
  <c r="N36"/>
  <c r="M36"/>
  <c r="R36" s="1"/>
  <c r="L36"/>
  <c r="O35"/>
  <c r="T35" s="1"/>
  <c r="N35"/>
  <c r="S35" s="1"/>
  <c r="M35"/>
  <c r="L35"/>
  <c r="O34"/>
  <c r="T34" s="1"/>
  <c r="N34"/>
  <c r="S34" s="1"/>
  <c r="M34"/>
  <c r="R34" s="1"/>
  <c r="L34"/>
  <c r="O33"/>
  <c r="T33" s="1"/>
  <c r="N33"/>
  <c r="M33"/>
  <c r="R33" s="1"/>
  <c r="L33"/>
  <c r="O32"/>
  <c r="T32" s="1"/>
  <c r="N32"/>
  <c r="S32" s="1"/>
  <c r="M32"/>
  <c r="R32" s="1"/>
  <c r="L32"/>
  <c r="O31"/>
  <c r="N31"/>
  <c r="M31"/>
  <c r="R31" s="1"/>
  <c r="L31"/>
  <c r="O30"/>
  <c r="T30" s="1"/>
  <c r="N30"/>
  <c r="M30"/>
  <c r="R30" s="1"/>
  <c r="L30"/>
  <c r="O29"/>
  <c r="N29"/>
  <c r="S29" s="1"/>
  <c r="M29"/>
  <c r="R29" s="1"/>
  <c r="L29"/>
  <c r="O28"/>
  <c r="N28"/>
  <c r="S28" s="1"/>
  <c r="M28"/>
  <c r="R28" s="1"/>
  <c r="L28"/>
  <c r="O27"/>
  <c r="N27"/>
  <c r="S27" s="1"/>
  <c r="M27"/>
  <c r="R27" s="1"/>
  <c r="L27"/>
  <c r="O26"/>
  <c r="T26" s="1"/>
  <c r="N26"/>
  <c r="S26" s="1"/>
  <c r="M26"/>
  <c r="R26" s="1"/>
  <c r="L26"/>
  <c r="O25"/>
  <c r="N25"/>
  <c r="S25" s="1"/>
  <c r="M25"/>
  <c r="R25" s="1"/>
  <c r="L25"/>
  <c r="O24"/>
  <c r="T24" s="1"/>
  <c r="N24"/>
  <c r="S24" s="1"/>
  <c r="M24"/>
  <c r="L24"/>
  <c r="O20"/>
  <c r="T20" s="1"/>
  <c r="N20"/>
  <c r="S20" s="1"/>
  <c r="M20"/>
  <c r="R20" s="1"/>
  <c r="L20"/>
  <c r="O18"/>
  <c r="T18" s="1"/>
  <c r="N18"/>
  <c r="S18" s="1"/>
  <c r="M18"/>
  <c r="R18" s="1"/>
  <c r="L18"/>
  <c r="O17"/>
  <c r="T17" s="1"/>
  <c r="N17"/>
  <c r="S17" s="1"/>
  <c r="M17"/>
  <c r="R17" s="1"/>
  <c r="L17"/>
  <c r="O14"/>
  <c r="T14" s="1"/>
  <c r="N14"/>
  <c r="S14" s="1"/>
  <c r="M14"/>
  <c r="R14" s="1"/>
  <c r="L14"/>
  <c r="O13"/>
  <c r="T13" s="1"/>
  <c r="N13"/>
  <c r="S13" s="1"/>
  <c r="M13"/>
  <c r="R13" s="1"/>
  <c r="L13"/>
  <c r="K1660"/>
  <c r="K1659"/>
  <c r="K1658"/>
  <c r="K1657"/>
  <c r="K1646"/>
  <c r="K1645"/>
  <c r="K1643"/>
  <c r="K1640"/>
  <c r="K1639"/>
  <c r="K1637"/>
  <c r="K1635"/>
  <c r="K1633"/>
  <c r="K1631"/>
  <c r="K1629"/>
  <c r="K1627"/>
  <c r="K1626"/>
  <c r="K1625"/>
  <c r="K1624"/>
  <c r="K1623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3"/>
  <c r="K1601"/>
  <c r="K1600"/>
  <c r="K1599"/>
  <c r="K1598"/>
  <c r="K1597"/>
  <c r="K1596"/>
  <c r="K1594"/>
  <c r="K1593"/>
  <c r="K1592"/>
  <c r="K1591"/>
  <c r="K1590"/>
  <c r="K1589"/>
  <c r="K1588"/>
  <c r="K1587"/>
  <c r="K1586"/>
  <c r="K1585"/>
  <c r="K1584"/>
  <c r="K1583"/>
  <c r="K1582"/>
  <c r="K1581"/>
  <c r="K1580"/>
  <c r="K1578"/>
  <c r="K1554"/>
  <c r="K1553"/>
  <c r="K1552"/>
  <c r="K1551"/>
  <c r="K1550"/>
  <c r="K1549"/>
  <c r="K1548"/>
  <c r="K1544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2"/>
  <c r="K1501"/>
  <c r="K1500"/>
  <c r="K1499"/>
  <c r="K1498"/>
  <c r="K1497"/>
  <c r="K1496"/>
  <c r="K1495"/>
  <c r="K1494"/>
  <c r="K1493"/>
  <c r="K1492"/>
  <c r="K1491"/>
  <c r="K1489"/>
  <c r="K1487"/>
  <c r="K1486"/>
  <c r="K1485"/>
  <c r="K1484"/>
  <c r="K1483"/>
  <c r="K1482"/>
  <c r="K1481"/>
  <c r="K1480"/>
  <c r="K1479"/>
  <c r="K1478"/>
  <c r="K1477"/>
  <c r="K1476"/>
  <c r="K1475"/>
  <c r="K1474"/>
  <c r="K1472"/>
  <c r="K1471"/>
  <c r="K1470"/>
  <c r="K1469"/>
  <c r="K1468"/>
  <c r="K1467"/>
  <c r="K1466"/>
  <c r="K1465"/>
  <c r="K1464"/>
  <c r="K1463"/>
  <c r="K1462"/>
  <c r="K1461"/>
  <c r="K1460"/>
  <c r="K1459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2"/>
  <c r="K1257"/>
  <c r="K1231"/>
  <c r="K1219"/>
  <c r="K1217"/>
  <c r="K1216"/>
  <c r="K1215"/>
  <c r="K1214"/>
  <c r="K1212"/>
  <c r="K1211"/>
  <c r="K1210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8"/>
  <c r="K1177"/>
  <c r="K1176"/>
  <c r="K1175"/>
  <c r="K1174"/>
  <c r="K1173"/>
  <c r="K1172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1"/>
  <c r="K1150"/>
  <c r="K1148"/>
  <c r="K1147"/>
  <c r="K1146"/>
  <c r="K1145"/>
  <c r="K1144"/>
  <c r="K1142"/>
  <c r="K1141"/>
  <c r="K1140"/>
  <c r="K1137"/>
  <c r="K1136"/>
  <c r="K1135"/>
  <c r="K1134"/>
  <c r="K1133"/>
  <c r="K1132"/>
  <c r="K1131"/>
  <c r="K1130"/>
  <c r="K1129"/>
  <c r="K1128"/>
  <c r="K1127"/>
  <c r="K1125"/>
  <c r="K1124"/>
  <c r="K1123"/>
  <c r="K1122"/>
  <c r="K1121"/>
  <c r="K1120"/>
  <c r="K1118"/>
  <c r="K1117"/>
  <c r="K1116"/>
  <c r="K1115"/>
  <c r="K1114"/>
  <c r="K1113"/>
  <c r="K1112"/>
  <c r="K1111"/>
  <c r="K1109"/>
  <c r="K1108"/>
  <c r="K1107"/>
  <c r="K1105"/>
  <c r="K1104"/>
  <c r="K1103"/>
  <c r="K1102"/>
  <c r="K1101"/>
  <c r="K1099"/>
  <c r="K1097"/>
  <c r="K1096"/>
  <c r="K1095"/>
  <c r="K1094"/>
  <c r="K1093"/>
  <c r="K1091"/>
  <c r="K1082"/>
  <c r="K1081"/>
  <c r="K1079"/>
  <c r="K1078"/>
  <c r="K1077"/>
  <c r="K1076"/>
  <c r="K1075"/>
  <c r="K1074"/>
  <c r="K1073"/>
  <c r="K1072"/>
  <c r="K1071"/>
  <c r="K1070"/>
  <c r="K1069"/>
  <c r="K1068"/>
  <c r="K1067"/>
  <c r="K1066"/>
  <c r="K1064"/>
  <c r="K1063"/>
  <c r="K1062"/>
  <c r="K1061"/>
  <c r="K1060"/>
  <c r="K1058"/>
  <c r="K1057"/>
  <c r="K1056"/>
  <c r="K1055"/>
  <c r="K1054"/>
  <c r="K1053"/>
  <c r="K1052"/>
  <c r="K1051"/>
  <c r="K1050"/>
  <c r="K1048"/>
  <c r="K1047"/>
  <c r="K1046"/>
  <c r="K1045"/>
  <c r="K1044"/>
  <c r="K1043"/>
  <c r="K1042"/>
  <c r="K1041"/>
  <c r="K1040"/>
  <c r="K1039"/>
  <c r="K1038"/>
  <c r="K1037"/>
  <c r="K1036"/>
  <c r="K1035"/>
  <c r="K1033"/>
  <c r="K1007"/>
  <c r="K1006"/>
  <c r="K1005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62"/>
  <c r="K860"/>
  <c r="K858"/>
  <c r="K857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791"/>
  <c r="K789"/>
  <c r="K788"/>
  <c r="K787"/>
  <c r="K785"/>
  <c r="K779"/>
  <c r="K767"/>
  <c r="K754"/>
  <c r="K753"/>
  <c r="K752"/>
  <c r="K751"/>
  <c r="K750"/>
  <c r="K748"/>
  <c r="K746"/>
  <c r="K745"/>
  <c r="K744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19"/>
  <c r="K717"/>
  <c r="K715"/>
  <c r="K713"/>
  <c r="K711"/>
  <c r="K709"/>
  <c r="K708"/>
  <c r="K707"/>
  <c r="K706"/>
  <c r="K705"/>
  <c r="K704"/>
  <c r="K702"/>
  <c r="K701"/>
  <c r="K700"/>
  <c r="K673"/>
  <c r="K672"/>
  <c r="K671"/>
  <c r="K670"/>
  <c r="K669"/>
  <c r="K668"/>
  <c r="K667"/>
  <c r="K666"/>
  <c r="K665"/>
  <c r="K664"/>
  <c r="K663"/>
  <c r="K662"/>
  <c r="K660"/>
  <c r="K659"/>
  <c r="K658"/>
  <c r="K657"/>
  <c r="K656"/>
  <c r="K655"/>
  <c r="K654"/>
  <c r="K653"/>
  <c r="K652"/>
  <c r="K612"/>
  <c r="K611"/>
  <c r="K610"/>
  <c r="K609"/>
  <c r="K601"/>
  <c r="K600"/>
  <c r="K599"/>
  <c r="K598"/>
  <c r="K597"/>
  <c r="K596"/>
  <c r="K595"/>
  <c r="K593"/>
  <c r="K592"/>
  <c r="K591"/>
  <c r="K589"/>
  <c r="K588"/>
  <c r="K587"/>
  <c r="K586"/>
  <c r="K585"/>
  <c r="K584"/>
  <c r="K583"/>
  <c r="K582"/>
  <c r="K581"/>
  <c r="K580"/>
  <c r="K579"/>
  <c r="K578"/>
  <c r="K577"/>
  <c r="K576"/>
  <c r="K575"/>
  <c r="K572"/>
  <c r="K571"/>
  <c r="K570"/>
  <c r="K569"/>
  <c r="K568"/>
  <c r="K567"/>
  <c r="K566"/>
  <c r="K565"/>
  <c r="K563"/>
  <c r="K561"/>
  <c r="K533"/>
  <c r="K532"/>
  <c r="K531"/>
  <c r="K529"/>
  <c r="K528"/>
  <c r="K525"/>
  <c r="K524"/>
  <c r="K523"/>
  <c r="K522"/>
  <c r="K521"/>
  <c r="K520"/>
  <c r="K519"/>
  <c r="K518"/>
  <c r="K516"/>
  <c r="K515"/>
  <c r="K514"/>
  <c r="K513"/>
  <c r="K512"/>
  <c r="K511"/>
  <c r="K510"/>
  <c r="K509"/>
  <c r="K508"/>
  <c r="K507"/>
  <c r="K506"/>
  <c r="K503"/>
  <c r="K502"/>
  <c r="K501"/>
  <c r="K500"/>
  <c r="K499"/>
  <c r="K498"/>
  <c r="K497"/>
  <c r="K496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5"/>
  <c r="K474"/>
  <c r="K473"/>
  <c r="K472"/>
  <c r="K471"/>
  <c r="K470"/>
  <c r="K469"/>
  <c r="K468"/>
  <c r="K431"/>
  <c r="K430"/>
  <c r="K428"/>
  <c r="K427"/>
  <c r="K426"/>
  <c r="K425"/>
  <c r="K424"/>
  <c r="K423"/>
  <c r="K422"/>
  <c r="K421"/>
  <c r="K419"/>
  <c r="K418"/>
  <c r="K417"/>
  <c r="K416"/>
  <c r="K415"/>
  <c r="K414"/>
  <c r="K413"/>
  <c r="K411"/>
  <c r="K398"/>
  <c r="K397"/>
  <c r="K396"/>
  <c r="K395"/>
  <c r="K394"/>
  <c r="K393"/>
  <c r="K392"/>
  <c r="K391"/>
  <c r="K390"/>
  <c r="K389"/>
  <c r="K388"/>
  <c r="K387"/>
  <c r="K386"/>
  <c r="K385"/>
  <c r="K384"/>
  <c r="K383"/>
  <c r="K381"/>
  <c r="K380"/>
  <c r="K379"/>
  <c r="K378"/>
  <c r="K377"/>
  <c r="K376"/>
  <c r="K375"/>
  <c r="K373"/>
  <c r="K348"/>
  <c r="K345"/>
  <c r="K344"/>
  <c r="K343"/>
  <c r="K342"/>
  <c r="K341"/>
  <c r="K340"/>
  <c r="K339"/>
  <c r="K338"/>
  <c r="K337"/>
  <c r="K327"/>
  <c r="K324"/>
  <c r="K316"/>
  <c r="K314"/>
  <c r="K313"/>
  <c r="K310"/>
  <c r="K309"/>
  <c r="K308"/>
  <c r="K306"/>
  <c r="K304"/>
  <c r="K302"/>
  <c r="K301"/>
  <c r="K298"/>
  <c r="K297"/>
  <c r="K296"/>
  <c r="K295"/>
  <c r="K292"/>
  <c r="K290"/>
  <c r="K289"/>
  <c r="K287"/>
  <c r="K286"/>
  <c r="K285"/>
  <c r="K284"/>
  <c r="K283"/>
  <c r="K282"/>
  <c r="K281"/>
  <c r="K280"/>
  <c r="K279"/>
  <c r="K278"/>
  <c r="K277"/>
  <c r="K276"/>
  <c r="K275"/>
  <c r="K274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7"/>
  <c r="K236"/>
  <c r="K235"/>
  <c r="K234"/>
  <c r="K233"/>
  <c r="K232"/>
  <c r="K231"/>
  <c r="K230"/>
  <c r="K228"/>
  <c r="K227"/>
  <c r="K226"/>
  <c r="K225"/>
  <c r="K224"/>
  <c r="K223"/>
  <c r="K222"/>
  <c r="K221"/>
  <c r="K220"/>
  <c r="K219"/>
  <c r="K218"/>
  <c r="K217"/>
  <c r="K216"/>
  <c r="K214"/>
  <c r="K213"/>
  <c r="K212"/>
  <c r="K211"/>
  <c r="K210"/>
  <c r="K209"/>
  <c r="K208"/>
  <c r="K207"/>
  <c r="K206"/>
  <c r="K205"/>
  <c r="K204"/>
  <c r="K203"/>
  <c r="K202"/>
  <c r="K201"/>
  <c r="K190"/>
  <c r="K188"/>
  <c r="K185"/>
  <c r="K183"/>
  <c r="K181"/>
  <c r="K180"/>
  <c r="K179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6"/>
  <c r="K145"/>
  <c r="K144"/>
  <c r="K142"/>
  <c r="K141"/>
  <c r="K138"/>
  <c r="K132"/>
  <c r="K131"/>
  <c r="K130"/>
  <c r="K128"/>
  <c r="K127"/>
  <c r="K126"/>
  <c r="K123"/>
  <c r="K122"/>
  <c r="K121"/>
  <c r="K120"/>
  <c r="K118"/>
  <c r="K117"/>
  <c r="K116"/>
  <c r="K115"/>
  <c r="K114"/>
  <c r="K113"/>
  <c r="K112"/>
  <c r="K111"/>
  <c r="K110"/>
  <c r="K109"/>
  <c r="K108"/>
  <c r="K107"/>
  <c r="K106"/>
  <c r="K104"/>
  <c r="K85"/>
  <c r="K84"/>
  <c r="K83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3"/>
  <c r="K21"/>
  <c r="K19"/>
  <c r="K16"/>
  <c r="K15"/>
  <c r="S1690"/>
  <c r="R1690"/>
  <c r="T1689"/>
  <c r="S1689"/>
  <c r="R1689"/>
  <c r="T1688"/>
  <c r="S1688"/>
  <c r="R1688"/>
  <c r="T1687"/>
  <c r="S1687"/>
  <c r="R1687"/>
  <c r="T1686"/>
  <c r="S1686"/>
  <c r="R1686"/>
  <c r="T1685"/>
  <c r="S1685"/>
  <c r="R1685"/>
  <c r="T1684"/>
  <c r="S1684"/>
  <c r="R1684"/>
  <c r="T1683"/>
  <c r="S1683"/>
  <c r="R1683"/>
  <c r="T1682"/>
  <c r="S1682"/>
  <c r="R1682"/>
  <c r="T1681"/>
  <c r="S1681"/>
  <c r="R1681"/>
  <c r="S1680"/>
  <c r="R1680"/>
  <c r="S1679"/>
  <c r="R1679"/>
  <c r="S1678"/>
  <c r="R1678"/>
  <c r="S1677"/>
  <c r="R1677"/>
  <c r="S1676"/>
  <c r="R1676"/>
  <c r="S1675"/>
  <c r="R1675"/>
  <c r="T1643"/>
  <c r="S1643"/>
  <c r="R1643"/>
  <c r="T1642"/>
  <c r="R1642"/>
  <c r="T1641"/>
  <c r="S1638"/>
  <c r="S1636"/>
  <c r="S1634"/>
  <c r="S1632"/>
  <c r="S1629"/>
  <c r="T1577"/>
  <c r="S1577"/>
  <c r="T1576"/>
  <c r="S1576"/>
  <c r="T1575"/>
  <c r="S1575"/>
  <c r="T1574"/>
  <c r="S1574"/>
  <c r="T1573"/>
  <c r="S1573"/>
  <c r="T1572"/>
  <c r="S1572"/>
  <c r="T1571"/>
  <c r="S1571"/>
  <c r="T1570"/>
  <c r="S1570"/>
  <c r="T1569"/>
  <c r="S1569"/>
  <c r="T1568"/>
  <c r="S1568"/>
  <c r="T1567"/>
  <c r="S1567"/>
  <c r="T1566"/>
  <c r="S1566"/>
  <c r="T1565"/>
  <c r="S1565"/>
  <c r="T1564"/>
  <c r="S1564"/>
  <c r="T1563"/>
  <c r="S1563"/>
  <c r="T1562"/>
  <c r="S1562"/>
  <c r="T1561"/>
  <c r="S1561"/>
  <c r="T1560"/>
  <c r="S1560"/>
  <c r="S1559"/>
  <c r="R1559"/>
  <c r="S1558"/>
  <c r="S1393"/>
  <c r="T1259"/>
  <c r="S1259"/>
  <c r="T1258"/>
  <c r="S1258"/>
  <c r="R1258"/>
  <c r="T1256"/>
  <c r="S1256"/>
  <c r="T1255"/>
  <c r="S1255"/>
  <c r="T1254"/>
  <c r="S1254"/>
  <c r="T1253"/>
  <c r="S1253"/>
  <c r="T1252"/>
  <c r="S1252"/>
  <c r="T1251"/>
  <c r="S1251"/>
  <c r="T1250"/>
  <c r="S1250"/>
  <c r="T1249"/>
  <c r="S1249"/>
  <c r="T1248"/>
  <c r="S1248"/>
  <c r="T1247"/>
  <c r="S1247"/>
  <c r="T1246"/>
  <c r="S1246"/>
  <c r="T1245"/>
  <c r="S1245"/>
  <c r="T1244"/>
  <c r="S1244"/>
  <c r="T1243"/>
  <c r="S1243"/>
  <c r="S1242"/>
  <c r="S1241"/>
  <c r="R1241"/>
  <c r="T1240"/>
  <c r="S1240"/>
  <c r="T1239"/>
  <c r="S1239"/>
  <c r="T1238"/>
  <c r="S1238"/>
  <c r="R1238"/>
  <c r="S1237"/>
  <c r="T1236"/>
  <c r="S1236"/>
  <c r="R1236"/>
  <c r="T1235"/>
  <c r="S1235"/>
  <c r="T1234"/>
  <c r="S1234"/>
  <c r="T1233"/>
  <c r="S1233"/>
  <c r="T1232"/>
  <c r="S1232"/>
  <c r="T1231"/>
  <c r="S1231"/>
  <c r="S1228"/>
  <c r="S1227"/>
  <c r="T1226"/>
  <c r="S1226"/>
  <c r="R1226"/>
  <c r="T1225"/>
  <c r="S1225"/>
  <c r="T1224"/>
  <c r="S1224"/>
  <c r="S1223"/>
  <c r="T1152"/>
  <c r="S1152"/>
  <c r="T1090"/>
  <c r="R1090"/>
  <c r="T1089"/>
  <c r="S1089"/>
  <c r="R1088"/>
  <c r="T1087"/>
  <c r="T1085"/>
  <c r="R1085"/>
  <c r="T1034"/>
  <c r="S1034"/>
  <c r="R1034"/>
  <c r="S1032"/>
  <c r="T1030"/>
  <c r="S1030"/>
  <c r="S1029"/>
  <c r="S1028"/>
  <c r="S1027"/>
  <c r="S1026"/>
  <c r="S1024"/>
  <c r="S1023"/>
  <c r="T1021"/>
  <c r="S1021"/>
  <c r="S1020"/>
  <c r="S1019"/>
  <c r="S1018"/>
  <c r="S1016"/>
  <c r="T1014"/>
  <c r="S1014"/>
  <c r="S1013"/>
  <c r="S1012"/>
  <c r="R1012"/>
  <c r="S1011"/>
  <c r="S1010"/>
  <c r="S1009"/>
  <c r="T892"/>
  <c r="S892"/>
  <c r="T891"/>
  <c r="S891"/>
  <c r="T888"/>
  <c r="S888"/>
  <c r="T887"/>
  <c r="S887"/>
  <c r="T886"/>
  <c r="S886"/>
  <c r="T883"/>
  <c r="S883"/>
  <c r="S882"/>
  <c r="T881"/>
  <c r="T880"/>
  <c r="S880"/>
  <c r="T879"/>
  <c r="S879"/>
  <c r="T878"/>
  <c r="S878"/>
  <c r="T877"/>
  <c r="S877"/>
  <c r="T876"/>
  <c r="T875"/>
  <c r="T874"/>
  <c r="S874"/>
  <c r="R874"/>
  <c r="S873"/>
  <c r="R873"/>
  <c r="S871"/>
  <c r="R871"/>
  <c r="S870"/>
  <c r="R870"/>
  <c r="S869"/>
  <c r="S868"/>
  <c r="R868"/>
  <c r="S867"/>
  <c r="S866"/>
  <c r="R866"/>
  <c r="S865"/>
  <c r="R865"/>
  <c r="S859"/>
  <c r="S856"/>
  <c r="S828"/>
  <c r="S826"/>
  <c r="S825"/>
  <c r="S824"/>
  <c r="R824"/>
  <c r="S823"/>
  <c r="S822"/>
  <c r="R822"/>
  <c r="R821"/>
  <c r="S820"/>
  <c r="R820"/>
  <c r="S819"/>
  <c r="R819"/>
  <c r="S818"/>
  <c r="R818"/>
  <c r="R817"/>
  <c r="R816"/>
  <c r="S815"/>
  <c r="R815"/>
  <c r="S814"/>
  <c r="R814"/>
  <c r="R813"/>
  <c r="R812"/>
  <c r="S810"/>
  <c r="R810"/>
  <c r="S809"/>
  <c r="S808"/>
  <c r="R808"/>
  <c r="S807"/>
  <c r="R807"/>
  <c r="S806"/>
  <c r="R806"/>
  <c r="S805"/>
  <c r="R804"/>
  <c r="R803"/>
  <c r="T792"/>
  <c r="T790"/>
  <c r="S790"/>
  <c r="R790"/>
  <c r="T783"/>
  <c r="S783"/>
  <c r="T782"/>
  <c r="S782"/>
  <c r="R695"/>
  <c r="R694"/>
  <c r="R693"/>
  <c r="R692"/>
  <c r="T690"/>
  <c r="S689"/>
  <c r="S688"/>
  <c r="R688"/>
  <c r="S687"/>
  <c r="T685"/>
  <c r="S685"/>
  <c r="T684"/>
  <c r="S684"/>
  <c r="T679"/>
  <c r="R679"/>
  <c r="T678"/>
  <c r="R678"/>
  <c r="T650"/>
  <c r="S650"/>
  <c r="T649"/>
  <c r="S649"/>
  <c r="T648"/>
  <c r="S648"/>
  <c r="T647"/>
  <c r="S647"/>
  <c r="R647"/>
  <c r="S646"/>
  <c r="T645"/>
  <c r="S645"/>
  <c r="S643"/>
  <c r="T642"/>
  <c r="S642"/>
  <c r="R641"/>
  <c r="T640"/>
  <c r="R640"/>
  <c r="T639"/>
  <c r="R639"/>
  <c r="T638"/>
  <c r="S638"/>
  <c r="R638"/>
  <c r="T559"/>
  <c r="R559"/>
  <c r="S558"/>
  <c r="R558"/>
  <c r="R556"/>
  <c r="R554"/>
  <c r="R552"/>
  <c r="T550"/>
  <c r="R550"/>
  <c r="R549"/>
  <c r="R548"/>
  <c r="S547"/>
  <c r="R547"/>
  <c r="T546"/>
  <c r="R545"/>
  <c r="T540"/>
  <c r="T538"/>
  <c r="S537"/>
  <c r="T535"/>
  <c r="R463"/>
  <c r="R462"/>
  <c r="R457"/>
  <c r="R456"/>
  <c r="R450"/>
  <c r="S446"/>
  <c r="S443"/>
  <c r="R443"/>
  <c r="S442"/>
  <c r="R442"/>
  <c r="S441"/>
  <c r="S440"/>
  <c r="S439"/>
  <c r="T438"/>
  <c r="R438"/>
  <c r="T437"/>
  <c r="R437"/>
  <c r="T435"/>
  <c r="T433"/>
  <c r="S406"/>
  <c r="S405"/>
  <c r="S404"/>
  <c r="R404"/>
  <c r="S369"/>
  <c r="S367"/>
  <c r="R367"/>
  <c r="R366"/>
  <c r="R364"/>
  <c r="R363"/>
  <c r="R362"/>
  <c r="R361"/>
  <c r="R360"/>
  <c r="S353"/>
  <c r="R353"/>
  <c r="S351"/>
  <c r="S350"/>
  <c r="R350"/>
  <c r="S349"/>
  <c r="R332"/>
  <c r="R329"/>
  <c r="S196"/>
  <c r="S195"/>
  <c r="S194"/>
  <c r="S193"/>
  <c r="T192"/>
  <c r="S191"/>
  <c r="S187"/>
  <c r="R187"/>
  <c r="S186"/>
  <c r="R50"/>
  <c r="T42"/>
  <c r="R42"/>
  <c r="T39"/>
  <c r="T38"/>
  <c r="T31"/>
  <c r="T25"/>
  <c r="K268" i="1"/>
  <c r="M158"/>
  <c r="S84"/>
  <c r="T19"/>
  <c r="K81"/>
  <c r="T1088" i="2"/>
  <c r="M1641"/>
  <c r="R1641" s="1"/>
  <c r="K466"/>
  <c r="K622"/>
  <c r="K229"/>
  <c r="K184"/>
  <c r="L534"/>
  <c r="M1555"/>
  <c r="K1688"/>
  <c r="K1738"/>
  <c r="K409"/>
  <c r="K451"/>
  <c r="R103"/>
  <c r="R135"/>
  <c r="R178"/>
  <c r="K178"/>
  <c r="R197"/>
  <c r="R312"/>
  <c r="K681"/>
  <c r="K872"/>
  <c r="L1555"/>
  <c r="K1678"/>
  <c r="N1555"/>
  <c r="S1555" s="1"/>
  <c r="L317"/>
  <c r="K1676"/>
  <c r="K1677"/>
  <c r="K1682"/>
  <c r="K1706"/>
  <c r="K1750"/>
  <c r="K1766"/>
  <c r="K1684"/>
  <c r="K1754"/>
  <c r="N534"/>
  <c r="S534" s="1"/>
  <c r="O1555"/>
  <c r="T1555" s="1"/>
  <c r="K1717"/>
  <c r="K1731"/>
  <c r="M1746"/>
  <c r="R1746" s="1"/>
  <c r="T893"/>
  <c r="K526"/>
  <c r="K1002"/>
  <c r="K1237"/>
  <c r="K1689"/>
  <c r="K1711"/>
  <c r="L1716"/>
  <c r="N1746"/>
  <c r="N1737" s="1"/>
  <c r="S1737" s="1"/>
  <c r="K1752"/>
  <c r="K1769"/>
  <c r="L1674"/>
  <c r="L1673" s="1"/>
  <c r="K1753"/>
  <c r="M1674"/>
  <c r="M1673" s="1"/>
  <c r="R1673" s="1"/>
  <c r="K1713"/>
  <c r="N1716"/>
  <c r="S1716" s="1"/>
  <c r="L1746"/>
  <c r="T328"/>
  <c r="N1674"/>
  <c r="N1673" s="1"/>
  <c r="S1673" s="1"/>
  <c r="K1756"/>
  <c r="K1773"/>
  <c r="T526"/>
  <c r="V146" i="1"/>
  <c r="T1393" i="2"/>
  <c r="T1237"/>
  <c r="V314" i="1"/>
  <c r="T1033" i="2"/>
  <c r="T323"/>
  <c r="T319"/>
  <c r="T1002"/>
  <c r="V313" i="1"/>
  <c r="R48" i="2"/>
  <c r="R49"/>
  <c r="V18" i="1"/>
  <c r="S21"/>
  <c r="U21"/>
  <c r="U80"/>
  <c r="V112"/>
  <c r="K19"/>
  <c r="K84"/>
  <c r="K276"/>
  <c r="O94"/>
  <c r="U94" s="1"/>
  <c r="K117"/>
  <c r="K200"/>
  <c r="K214"/>
  <c r="K311"/>
  <c r="U154"/>
  <c r="M47"/>
  <c r="S47" s="1"/>
  <c r="K166"/>
  <c r="K314"/>
  <c r="U83"/>
  <c r="U84"/>
  <c r="U238"/>
  <c r="L18"/>
  <c r="K37"/>
  <c r="K50"/>
  <c r="K55"/>
  <c r="N47"/>
  <c r="T47" s="1"/>
  <c r="P47"/>
  <c r="V47" s="1"/>
  <c r="K113"/>
  <c r="K155"/>
  <c r="K159"/>
  <c r="K198"/>
  <c r="K279"/>
  <c r="K294"/>
  <c r="F27" i="3"/>
  <c r="K238" i="1"/>
  <c r="K226"/>
  <c r="K163"/>
  <c r="K105"/>
  <c r="S1628" i="2"/>
  <c r="K1748"/>
  <c r="K1747"/>
  <c r="K1721"/>
  <c r="K1719"/>
  <c r="O1674"/>
  <c r="K1683"/>
  <c r="K1681"/>
  <c r="K1690"/>
  <c r="K1675"/>
  <c r="K1049"/>
  <c r="V84" i="1"/>
  <c r="K125" i="2"/>
  <c r="K124"/>
  <c r="V83" i="1"/>
  <c r="K607" i="2" l="1"/>
  <c r="K616"/>
  <c r="K619"/>
  <c r="K649"/>
  <c r="K661"/>
  <c r="K675"/>
  <c r="K680"/>
  <c r="K682"/>
  <c r="K784"/>
  <c r="K1080"/>
  <c r="K1087"/>
  <c r="K1226"/>
  <c r="K1227"/>
  <c r="K1236"/>
  <c r="K1238"/>
  <c r="K1239"/>
  <c r="K1241"/>
  <c r="K1243"/>
  <c r="K1244"/>
  <c r="K1247"/>
  <c r="K1253"/>
  <c r="K1256"/>
  <c r="K1258"/>
  <c r="K1393"/>
  <c r="K1559"/>
  <c r="K1562"/>
  <c r="K1571"/>
  <c r="K1572"/>
  <c r="K1574"/>
  <c r="K1579"/>
  <c r="K1604"/>
  <c r="K1622"/>
  <c r="K319"/>
  <c r="K1679"/>
  <c r="K1687"/>
  <c r="K1720"/>
  <c r="K1729"/>
  <c r="K321" i="1"/>
  <c r="K273"/>
  <c r="K1686" i="2"/>
  <c r="K1685"/>
  <c r="K204" i="1"/>
  <c r="N112"/>
  <c r="T112" s="1"/>
  <c r="M64"/>
  <c r="S64" s="1"/>
  <c r="O235"/>
  <c r="O223"/>
  <c r="U223" s="1"/>
  <c r="U235"/>
  <c r="S273"/>
  <c r="R1244" i="2"/>
  <c r="R1253"/>
  <c r="R1562"/>
  <c r="R1571"/>
  <c r="R1574"/>
  <c r="K803"/>
  <c r="K878"/>
  <c r="K1246"/>
  <c r="K1568"/>
  <c r="T137"/>
  <c r="K137"/>
  <c r="T307"/>
  <c r="K307"/>
  <c r="T312"/>
  <c r="K312"/>
  <c r="K446"/>
  <c r="T446"/>
  <c r="T829"/>
  <c r="K829"/>
  <c r="R1229"/>
  <c r="K1229"/>
  <c r="S1746"/>
  <c r="K215"/>
  <c r="K438"/>
  <c r="K562"/>
  <c r="K175"/>
  <c r="K332"/>
  <c r="K894"/>
  <c r="N1710"/>
  <c r="S1710" s="1"/>
  <c r="K17"/>
  <c r="K199"/>
  <c r="K697"/>
  <c r="K288"/>
  <c r="K374"/>
  <c r="K14"/>
  <c r="R1227"/>
  <c r="R1239"/>
  <c r="R1243"/>
  <c r="K699"/>
  <c r="K703"/>
  <c r="K712"/>
  <c r="K817"/>
  <c r="K1255"/>
  <c r="K1575"/>
  <c r="T143"/>
  <c r="K143"/>
  <c r="T305"/>
  <c r="K305"/>
  <c r="S420"/>
  <c r="K420"/>
  <c r="K433"/>
  <c r="S433"/>
  <c r="S714"/>
  <c r="K714"/>
  <c r="T822"/>
  <c r="K822"/>
  <c r="R890"/>
  <c r="K890"/>
  <c r="R1019"/>
  <c r="K1019"/>
  <c r="R1100"/>
  <c r="K1100"/>
  <c r="K1152"/>
  <c r="R1152"/>
  <c r="R1218"/>
  <c r="K1218"/>
  <c r="R1222"/>
  <c r="K1222"/>
  <c r="K1223"/>
  <c r="R1223"/>
  <c r="R1230"/>
  <c r="K1230"/>
  <c r="K1232"/>
  <c r="R1232"/>
  <c r="R1233"/>
  <c r="K1233"/>
  <c r="K1234"/>
  <c r="R1234"/>
  <c r="K1235"/>
  <c r="R1235"/>
  <c r="R1240"/>
  <c r="K1240"/>
  <c r="K1245"/>
  <c r="R1245"/>
  <c r="K1249"/>
  <c r="R1249"/>
  <c r="K1250"/>
  <c r="R1250"/>
  <c r="K1251"/>
  <c r="R1251"/>
  <c r="K1252"/>
  <c r="R1252"/>
  <c r="K1254"/>
  <c r="R1254"/>
  <c r="K1259"/>
  <c r="R1259"/>
  <c r="R1260"/>
  <c r="K1260"/>
  <c r="R1263"/>
  <c r="K1263"/>
  <c r="R1287"/>
  <c r="K1287"/>
  <c r="R1312"/>
  <c r="K1312"/>
  <c r="R1340"/>
  <c r="K1340"/>
  <c r="R1369"/>
  <c r="K1369"/>
  <c r="R1438"/>
  <c r="K1438"/>
  <c r="R1458"/>
  <c r="K1458"/>
  <c r="R1473"/>
  <c r="K1473"/>
  <c r="R1488"/>
  <c r="K1488"/>
  <c r="R1503"/>
  <c r="K1503"/>
  <c r="R1520"/>
  <c r="K1520"/>
  <c r="R1543"/>
  <c r="K1543"/>
  <c r="K1558"/>
  <c r="R1558"/>
  <c r="K1561"/>
  <c r="R1561"/>
  <c r="K1563"/>
  <c r="R1563"/>
  <c r="K1564"/>
  <c r="R1564"/>
  <c r="K1565"/>
  <c r="R1565"/>
  <c r="K1566"/>
  <c r="R1566"/>
  <c r="K1567"/>
  <c r="R1567"/>
  <c r="K1569"/>
  <c r="R1569"/>
  <c r="K1570"/>
  <c r="R1570"/>
  <c r="K1573"/>
  <c r="R1573"/>
  <c r="K1576"/>
  <c r="R1576"/>
  <c r="K1577"/>
  <c r="R1577"/>
  <c r="T1630"/>
  <c r="K1630"/>
  <c r="T1636"/>
  <c r="K1636"/>
  <c r="K1642"/>
  <c r="S1642"/>
  <c r="T1680"/>
  <c r="K1680"/>
  <c r="S1749"/>
  <c r="K1749"/>
  <c r="S1751"/>
  <c r="K1751"/>
  <c r="S1771"/>
  <c r="K1771"/>
  <c r="R686"/>
  <c r="K686"/>
  <c r="S749"/>
  <c r="K749"/>
  <c r="T976"/>
  <c r="K976"/>
  <c r="K1242"/>
  <c r="R1242"/>
  <c r="K13"/>
  <c r="K303"/>
  <c r="K802"/>
  <c r="K806"/>
  <c r="K200"/>
  <c r="R1247"/>
  <c r="R1256"/>
  <c r="R1393"/>
  <c r="R1572"/>
  <c r="T1679"/>
  <c r="K1098"/>
  <c r="K1261"/>
  <c r="K1560"/>
  <c r="S119"/>
  <c r="K119"/>
  <c r="S147"/>
  <c r="K147"/>
  <c r="S198"/>
  <c r="K198"/>
  <c r="S238"/>
  <c r="K238"/>
  <c r="S273"/>
  <c r="K273"/>
  <c r="N318"/>
  <c r="S319"/>
  <c r="O18" i="1"/>
  <c r="U18" s="1"/>
  <c r="U19"/>
  <c r="O1779" i="2"/>
  <c r="P94" i="1"/>
  <c r="V94" s="1"/>
  <c r="L1782" i="2"/>
  <c r="O1008"/>
  <c r="T1008" s="1"/>
  <c r="K554"/>
  <c r="K556"/>
  <c r="K196" i="1"/>
  <c r="K246"/>
  <c r="K258"/>
  <c r="K139"/>
  <c r="L158"/>
  <c r="N158"/>
  <c r="T158" s="1"/>
  <c r="P158"/>
  <c r="V158" s="1"/>
  <c r="P22"/>
  <c r="V22" s="1"/>
  <c r="T36"/>
  <c r="K36"/>
  <c r="M179"/>
  <c r="M288"/>
  <c r="S288" s="1"/>
  <c r="K95"/>
  <c r="N13"/>
  <c r="T13" s="1"/>
  <c r="O13"/>
  <c r="U13" s="1"/>
  <c r="K67"/>
  <c r="O288"/>
  <c r="U288" s="1"/>
  <c r="K283"/>
  <c r="M1737" i="2"/>
  <c r="R1737" s="1"/>
  <c r="K135"/>
  <c r="K189"/>
  <c r="K197"/>
  <c r="K291"/>
  <c r="K300"/>
  <c r="S412"/>
  <c r="K412"/>
  <c r="T447"/>
  <c r="K447"/>
  <c r="T455"/>
  <c r="K455"/>
  <c r="K495"/>
  <c r="T644"/>
  <c r="K644"/>
  <c r="T651"/>
  <c r="K651"/>
  <c r="S676"/>
  <c r="K676"/>
  <c r="S677"/>
  <c r="K677"/>
  <c r="K698"/>
  <c r="K716"/>
  <c r="K718"/>
  <c r="K18"/>
  <c r="K20"/>
  <c r="K92"/>
  <c r="K828"/>
  <c r="K856"/>
  <c r="K1143"/>
  <c r="K1221"/>
  <c r="K1419"/>
  <c r="K1547"/>
  <c r="K1557"/>
  <c r="K1602"/>
  <c r="K1632"/>
  <c r="O534"/>
  <c r="T534" s="1"/>
  <c r="K550"/>
  <c r="K685"/>
  <c r="K810"/>
  <c r="K818"/>
  <c r="K824"/>
  <c r="K826"/>
  <c r="S1674"/>
  <c r="K639"/>
  <c r="K641"/>
  <c r="K1027"/>
  <c r="K1085"/>
  <c r="K1674"/>
  <c r="K410"/>
  <c r="M1782"/>
  <c r="R1782" s="1"/>
  <c r="N293"/>
  <c r="S293" s="1"/>
  <c r="L182"/>
  <c r="L177" s="1"/>
  <c r="K874"/>
  <c r="O1782"/>
  <c r="T1782" s="1"/>
  <c r="K187"/>
  <c r="K545"/>
  <c r="N1782"/>
  <c r="S65" i="1"/>
  <c r="M13"/>
  <c r="S13" s="1"/>
  <c r="O47"/>
  <c r="U47" s="1"/>
  <c r="K101"/>
  <c r="N235"/>
  <c r="T235" s="1"/>
  <c r="K300"/>
  <c r="P288"/>
  <c r="V288" s="1"/>
  <c r="O308"/>
  <c r="U308" s="1"/>
  <c r="L320"/>
  <c r="K48"/>
  <c r="O112"/>
  <c r="U112" s="1"/>
  <c r="K135"/>
  <c r="K141"/>
  <c r="K146"/>
  <c r="K241"/>
  <c r="N308"/>
  <c r="T308" s="1"/>
  <c r="N64"/>
  <c r="T64" s="1"/>
  <c r="O64"/>
  <c r="U64" s="1"/>
  <c r="M112"/>
  <c r="S112" s="1"/>
  <c r="K224"/>
  <c r="L235"/>
  <c r="P235"/>
  <c r="V235" s="1"/>
  <c r="K154"/>
  <c r="K83"/>
  <c r="N223"/>
  <c r="T223" s="1"/>
  <c r="S313"/>
  <c r="K313"/>
  <c r="K14"/>
  <c r="K65"/>
  <c r="K240"/>
  <c r="K252"/>
  <c r="K317"/>
  <c r="S158"/>
  <c r="L47"/>
  <c r="K47" s="1"/>
  <c r="K77"/>
  <c r="M94"/>
  <c r="S94" s="1"/>
  <c r="N94"/>
  <c r="T94" s="1"/>
  <c r="L112"/>
  <c r="N179"/>
  <c r="N327"/>
  <c r="K220"/>
  <c r="M235"/>
  <c r="S235" s="1"/>
  <c r="K239"/>
  <c r="K249"/>
  <c r="K261"/>
  <c r="K271"/>
  <c r="N288"/>
  <c r="T288" s="1"/>
  <c r="K302"/>
  <c r="K16"/>
  <c r="L94"/>
  <c r="O158"/>
  <c r="U158" s="1"/>
  <c r="O179"/>
  <c r="K193"/>
  <c r="L327"/>
  <c r="K243"/>
  <c r="K255"/>
  <c r="K289"/>
  <c r="K309"/>
  <c r="S18"/>
  <c r="K18"/>
  <c r="T18"/>
  <c r="K1723" i="2"/>
  <c r="K1089"/>
  <c r="K323"/>
  <c r="K352"/>
  <c r="K693"/>
  <c r="K462"/>
  <c r="T818"/>
  <c r="T826"/>
  <c r="T1009"/>
  <c r="T1027"/>
  <c r="K886"/>
  <c r="K38"/>
  <c r="K90"/>
  <c r="K329"/>
  <c r="K645"/>
  <c r="K443"/>
  <c r="K186"/>
  <c r="K689"/>
  <c r="K89"/>
  <c r="K444"/>
  <c r="K367"/>
  <c r="K814"/>
  <c r="K191"/>
  <c r="K650"/>
  <c r="K355"/>
  <c r="T810"/>
  <c r="K1090"/>
  <c r="K558"/>
  <c r="K40"/>
  <c r="K800"/>
  <c r="T800"/>
  <c r="S1085"/>
  <c r="K1011"/>
  <c r="K331"/>
  <c r="K350"/>
  <c r="K439"/>
  <c r="K442"/>
  <c r="K555"/>
  <c r="K638"/>
  <c r="K640"/>
  <c r="K647"/>
  <c r="K679"/>
  <c r="K688"/>
  <c r="K782"/>
  <c r="K807"/>
  <c r="K808"/>
  <c r="K812"/>
  <c r="K819"/>
  <c r="K823"/>
  <c r="L863"/>
  <c r="K879"/>
  <c r="K882"/>
  <c r="K883"/>
  <c r="K887"/>
  <c r="K891"/>
  <c r="K1015"/>
  <c r="K1016"/>
  <c r="K1020"/>
  <c r="K1023"/>
  <c r="K1024"/>
  <c r="K1028"/>
  <c r="K1031"/>
  <c r="K1032"/>
  <c r="L1779"/>
  <c r="R683"/>
  <c r="K683"/>
  <c r="T692"/>
  <c r="K692"/>
  <c r="T694"/>
  <c r="K694"/>
  <c r="R783"/>
  <c r="K783"/>
  <c r="K193"/>
  <c r="K192"/>
  <c r="K195"/>
  <c r="K406"/>
  <c r="K813"/>
  <c r="K875"/>
  <c r="K1012"/>
  <c r="K80" i="1"/>
  <c r="K33"/>
  <c r="K327" s="1"/>
  <c r="P327"/>
  <c r="R1674" i="2"/>
  <c r="T48"/>
  <c r="S327" i="1"/>
  <c r="T327"/>
  <c r="U327"/>
  <c r="V327"/>
  <c r="K449" i="2"/>
  <c r="K437"/>
  <c r="K402"/>
  <c r="L1710"/>
  <c r="N299"/>
  <c r="S299" s="1"/>
  <c r="K39"/>
  <c r="K859"/>
  <c r="R440"/>
  <c r="K440"/>
  <c r="K330"/>
  <c r="R134"/>
  <c r="M133"/>
  <c r="R133" s="1"/>
  <c r="O317"/>
  <c r="T317" s="1"/>
  <c r="K294"/>
  <c r="K459"/>
  <c r="K790"/>
  <c r="L299"/>
  <c r="K460"/>
  <c r="K464"/>
  <c r="K465"/>
  <c r="K1661"/>
  <c r="K1663"/>
  <c r="K1665"/>
  <c r="M863"/>
  <c r="F60" i="3"/>
  <c r="N863" i="2"/>
  <c r="O863"/>
  <c r="O1673"/>
  <c r="T1673" s="1"/>
  <c r="T1674"/>
  <c r="K264" i="1"/>
  <c r="F24" i="3"/>
  <c r="S1782" i="2"/>
  <c r="K25"/>
  <c r="K552"/>
  <c r="K1555"/>
  <c r="K351"/>
  <c r="K450"/>
  <c r="M1779"/>
  <c r="R1779" s="1"/>
  <c r="K825"/>
  <c r="K888"/>
  <c r="K687"/>
  <c r="K805"/>
  <c r="K809"/>
  <c r="K815"/>
  <c r="K820"/>
  <c r="N1779"/>
  <c r="S1779" s="1"/>
  <c r="K140"/>
  <c r="O293"/>
  <c r="T293" s="1"/>
  <c r="O299"/>
  <c r="T299" s="1"/>
  <c r="K613"/>
  <c r="M1083"/>
  <c r="R1083" s="1"/>
  <c r="K1248"/>
  <c r="M1628"/>
  <c r="R1628" s="1"/>
  <c r="L1641"/>
  <c r="M293"/>
  <c r="M299"/>
  <c r="K873"/>
  <c r="K877"/>
  <c r="K880"/>
  <c r="K881"/>
  <c r="K1013"/>
  <c r="K1014"/>
  <c r="K1021"/>
  <c r="K1022"/>
  <c r="K1025"/>
  <c r="K1026"/>
  <c r="K1030"/>
  <c r="K1621"/>
  <c r="O134"/>
  <c r="K867"/>
  <c r="K892"/>
  <c r="K1224"/>
  <c r="K1225"/>
  <c r="K544"/>
  <c r="N182"/>
  <c r="S182" s="1"/>
  <c r="K357"/>
  <c r="L347"/>
  <c r="K354"/>
  <c r="K362"/>
  <c r="K369"/>
  <c r="K404"/>
  <c r="K456"/>
  <c r="K549"/>
  <c r="K553"/>
  <c r="K560"/>
  <c r="K43"/>
  <c r="K684"/>
  <c r="K690"/>
  <c r="K435"/>
  <c r="K436"/>
  <c r="K441"/>
  <c r="K695"/>
  <c r="M347"/>
  <c r="R347" s="1"/>
  <c r="K643"/>
  <c r="N674"/>
  <c r="S674" s="1"/>
  <c r="P21" i="1"/>
  <c r="P64"/>
  <c r="V64" s="1"/>
  <c r="P165"/>
  <c r="T1653" i="2"/>
  <c r="K608"/>
  <c r="F22" i="3"/>
  <c r="K48" i="2"/>
  <c r="K34"/>
  <c r="K41"/>
  <c r="S333"/>
  <c r="K333"/>
  <c r="S336"/>
  <c r="K336"/>
  <c r="K353"/>
  <c r="T358"/>
  <c r="K358"/>
  <c r="T359"/>
  <c r="K359"/>
  <c r="T363"/>
  <c r="K363"/>
  <c r="T364"/>
  <c r="K364"/>
  <c r="T366"/>
  <c r="K366"/>
  <c r="T371"/>
  <c r="K371"/>
  <c r="S401"/>
  <c r="K401"/>
  <c r="M400"/>
  <c r="R400" s="1"/>
  <c r="R402"/>
  <c r="R403"/>
  <c r="K403"/>
  <c r="R405"/>
  <c r="K405"/>
  <c r="K407"/>
  <c r="R407"/>
  <c r="K408"/>
  <c r="R408"/>
  <c r="S429"/>
  <c r="K429"/>
  <c r="T452"/>
  <c r="K452"/>
  <c r="T453"/>
  <c r="K453"/>
  <c r="K457"/>
  <c r="K458"/>
  <c r="K461"/>
  <c r="K463"/>
  <c r="R467"/>
  <c r="K467"/>
  <c r="K535"/>
  <c r="M534"/>
  <c r="R534" s="1"/>
  <c r="R535"/>
  <c r="R537"/>
  <c r="K537"/>
  <c r="K538"/>
  <c r="R538"/>
  <c r="R539"/>
  <c r="K539"/>
  <c r="K540"/>
  <c r="R540"/>
  <c r="K541"/>
  <c r="R541"/>
  <c r="R542"/>
  <c r="K542"/>
  <c r="K543"/>
  <c r="R543"/>
  <c r="K546"/>
  <c r="K547"/>
  <c r="K548"/>
  <c r="K551"/>
  <c r="R606"/>
  <c r="K606"/>
  <c r="K827"/>
  <c r="K865"/>
  <c r="K866"/>
  <c r="K868"/>
  <c r="K869"/>
  <c r="K870"/>
  <c r="K871"/>
  <c r="T923"/>
  <c r="K923"/>
  <c r="S949"/>
  <c r="K949"/>
  <c r="K1171"/>
  <c r="O23"/>
  <c r="T27"/>
  <c r="T29"/>
  <c r="K29"/>
  <c r="S30"/>
  <c r="K30"/>
  <c r="S31"/>
  <c r="K31"/>
  <c r="S33"/>
  <c r="K33"/>
  <c r="K42"/>
  <c r="K47"/>
  <c r="T47"/>
  <c r="T1779"/>
  <c r="K49"/>
  <c r="T49"/>
  <c r="T82"/>
  <c r="K82"/>
  <c r="K94"/>
  <c r="K97"/>
  <c r="K101"/>
  <c r="L1737"/>
  <c r="K54"/>
  <c r="K46"/>
  <c r="K96"/>
  <c r="M23"/>
  <c r="R24"/>
  <c r="K24"/>
  <c r="L23"/>
  <c r="K26"/>
  <c r="K27"/>
  <c r="T28"/>
  <c r="K28"/>
  <c r="S36"/>
  <c r="K36"/>
  <c r="K44"/>
  <c r="K45"/>
  <c r="T45"/>
  <c r="T50"/>
  <c r="K50"/>
  <c r="K99"/>
  <c r="K102"/>
  <c r="K103"/>
  <c r="S105"/>
  <c r="K105"/>
  <c r="K32"/>
  <c r="N23"/>
  <c r="R88"/>
  <c r="K88"/>
  <c r="M87"/>
  <c r="K91"/>
  <c r="K93"/>
  <c r="K95"/>
  <c r="K100"/>
  <c r="N400"/>
  <c r="S400" s="1"/>
  <c r="S402"/>
  <c r="K448"/>
  <c r="R448"/>
  <c r="K454"/>
  <c r="K603"/>
  <c r="T604"/>
  <c r="O602"/>
  <c r="T602" s="1"/>
  <c r="L674"/>
  <c r="K678"/>
  <c r="O674"/>
  <c r="T674" s="1"/>
  <c r="T687"/>
  <c r="T691"/>
  <c r="K691"/>
  <c r="T696"/>
  <c r="K696"/>
  <c r="T720"/>
  <c r="K720"/>
  <c r="T743"/>
  <c r="K743"/>
  <c r="T747"/>
  <c r="K747"/>
  <c r="T778"/>
  <c r="K778"/>
  <c r="M780"/>
  <c r="R782"/>
  <c r="R786"/>
  <c r="K786"/>
  <c r="N799"/>
  <c r="S799" s="1"/>
  <c r="S800"/>
  <c r="K804"/>
  <c r="S804"/>
  <c r="K811"/>
  <c r="S811"/>
  <c r="K816"/>
  <c r="S816"/>
  <c r="K821"/>
  <c r="S821"/>
  <c r="K893"/>
  <c r="L1083"/>
  <c r="K1084"/>
  <c r="R1126"/>
  <c r="K1126"/>
  <c r="K1139"/>
  <c r="O87"/>
  <c r="N134"/>
  <c r="M182"/>
  <c r="R182" s="1"/>
  <c r="K194"/>
  <c r="R294"/>
  <c r="M318"/>
  <c r="R319"/>
  <c r="O400"/>
  <c r="T400" s="1"/>
  <c r="M637"/>
  <c r="R637" s="1"/>
  <c r="K642"/>
  <c r="K646"/>
  <c r="R646"/>
  <c r="R885"/>
  <c r="K885"/>
  <c r="K889"/>
  <c r="K1010"/>
  <c r="T1010"/>
  <c r="S1017"/>
  <c r="K1017"/>
  <c r="K1018"/>
  <c r="M1008"/>
  <c r="R1008" s="1"/>
  <c r="K1029"/>
  <c r="R1029"/>
  <c r="K1034"/>
  <c r="K1059"/>
  <c r="R35"/>
  <c r="K35"/>
  <c r="K37"/>
  <c r="K51"/>
  <c r="S51"/>
  <c r="K136"/>
  <c r="L134"/>
  <c r="K196"/>
  <c r="R196"/>
  <c r="L326"/>
  <c r="O347"/>
  <c r="T347" s="1"/>
  <c r="T349"/>
  <c r="K360"/>
  <c r="K361"/>
  <c r="K368"/>
  <c r="K370"/>
  <c r="S372"/>
  <c r="K372"/>
  <c r="M432"/>
  <c r="R432" s="1"/>
  <c r="R433"/>
  <c r="O432"/>
  <c r="T432" s="1"/>
  <c r="K557"/>
  <c r="T557"/>
  <c r="S564"/>
  <c r="K564"/>
  <c r="S590"/>
  <c r="K590"/>
  <c r="S594"/>
  <c r="K594"/>
  <c r="K876"/>
  <c r="K884"/>
  <c r="L1008"/>
  <c r="K1009"/>
  <c r="T1222"/>
  <c r="O1220"/>
  <c r="T1228"/>
  <c r="K1228"/>
  <c r="K1556"/>
  <c r="K1634"/>
  <c r="K1638"/>
  <c r="K365"/>
  <c r="N432"/>
  <c r="S432" s="1"/>
  <c r="M602"/>
  <c r="R602" s="1"/>
  <c r="O637"/>
  <c r="T637" s="1"/>
  <c r="M674"/>
  <c r="R674" s="1"/>
  <c r="L799"/>
  <c r="S1221"/>
  <c r="N1220"/>
  <c r="K1644"/>
  <c r="N87"/>
  <c r="L311"/>
  <c r="N326"/>
  <c r="S326" s="1"/>
  <c r="L400"/>
  <c r="K648"/>
  <c r="M799"/>
  <c r="R799" s="1"/>
  <c r="N1008"/>
  <c r="S1008" s="1"/>
  <c r="O1083"/>
  <c r="T1083" s="1"/>
  <c r="T1084"/>
  <c r="T1629"/>
  <c r="O1628"/>
  <c r="L1220"/>
  <c r="N1656"/>
  <c r="S1656" s="1"/>
  <c r="O1746"/>
  <c r="N1083"/>
  <c r="S1083" s="1"/>
  <c r="K1088"/>
  <c r="M1220"/>
  <c r="R1220" s="1"/>
  <c r="K356"/>
  <c r="K445"/>
  <c r="K1650"/>
  <c r="K801"/>
  <c r="K1647"/>
  <c r="K605"/>
  <c r="R1555"/>
  <c r="L87"/>
  <c r="O182"/>
  <c r="R184"/>
  <c r="O311"/>
  <c r="S312"/>
  <c r="O326"/>
  <c r="K536"/>
  <c r="L602"/>
  <c r="K349"/>
  <c r="M326"/>
  <c r="L432"/>
  <c r="N602"/>
  <c r="S602" s="1"/>
  <c r="O780"/>
  <c r="O777" s="1"/>
  <c r="N1641"/>
  <c r="M1656"/>
  <c r="T1747"/>
  <c r="R1719"/>
  <c r="M1716"/>
  <c r="M223" i="1"/>
  <c r="S320"/>
  <c r="K320"/>
  <c r="M794" i="2"/>
  <c r="R795"/>
  <c r="L13" i="1"/>
  <c r="K103"/>
  <c r="K318"/>
  <c r="O795" i="2"/>
  <c r="M308" i="1"/>
  <c r="L64"/>
  <c r="L179"/>
  <c r="L288"/>
  <c r="R796" i="2"/>
  <c r="K604"/>
  <c r="K22" i="1" l="1"/>
  <c r="N317" i="2"/>
  <c r="S317" s="1"/>
  <c r="S318"/>
  <c r="S179" i="1"/>
  <c r="M165"/>
  <c r="S165" s="1"/>
  <c r="K235"/>
  <c r="M1149" i="2"/>
  <c r="R1149" s="1"/>
  <c r="K1782"/>
  <c r="L223" i="1"/>
  <c r="P223"/>
  <c r="V223" s="1"/>
  <c r="O165"/>
  <c r="U179"/>
  <c r="T179"/>
  <c r="N165"/>
  <c r="K158"/>
  <c r="K94"/>
  <c r="K112"/>
  <c r="K1673" i="2"/>
  <c r="F71" i="3"/>
  <c r="R293" i="2"/>
  <c r="K293"/>
  <c r="L1546"/>
  <c r="T134"/>
  <c r="O133"/>
  <c r="T133" s="1"/>
  <c r="R299"/>
  <c r="K299"/>
  <c r="K182"/>
  <c r="K534"/>
  <c r="M177"/>
  <c r="R177" s="1"/>
  <c r="K400"/>
  <c r="N177"/>
  <c r="S177" s="1"/>
  <c r="K1779"/>
  <c r="V21" i="1"/>
  <c r="K21"/>
  <c r="V165"/>
  <c r="K347" i="2"/>
  <c r="K1083"/>
  <c r="T1628"/>
  <c r="O1546"/>
  <c r="T1546" s="1"/>
  <c r="K1628"/>
  <c r="T1220"/>
  <c r="O1149"/>
  <c r="T1149" s="1"/>
  <c r="S134"/>
  <c r="N133"/>
  <c r="S133" s="1"/>
  <c r="N1149"/>
  <c r="S1149" s="1"/>
  <c r="S1220"/>
  <c r="L22"/>
  <c r="K23"/>
  <c r="T1746"/>
  <c r="O1737"/>
  <c r="K1737" s="1"/>
  <c r="O798"/>
  <c r="T798" s="1"/>
  <c r="T863"/>
  <c r="O86"/>
  <c r="T86" s="1"/>
  <c r="T87"/>
  <c r="S23"/>
  <c r="N22"/>
  <c r="S22" s="1"/>
  <c r="K1220"/>
  <c r="N86"/>
  <c r="S86" s="1"/>
  <c r="S87"/>
  <c r="K1008"/>
  <c r="R318"/>
  <c r="M317"/>
  <c r="K318"/>
  <c r="R780"/>
  <c r="M777"/>
  <c r="R777" s="1"/>
  <c r="K674"/>
  <c r="O22"/>
  <c r="T22" s="1"/>
  <c r="T23"/>
  <c r="K637"/>
  <c r="N325"/>
  <c r="S325" s="1"/>
  <c r="L1149"/>
  <c r="K799"/>
  <c r="L798"/>
  <c r="L133"/>
  <c r="K134"/>
  <c r="M86"/>
  <c r="R86" s="1"/>
  <c r="R87"/>
  <c r="M22"/>
  <c r="R22" s="1"/>
  <c r="R23"/>
  <c r="K1746"/>
  <c r="S308" i="1"/>
  <c r="K308"/>
  <c r="K13"/>
  <c r="S863" i="2"/>
  <c r="N798"/>
  <c r="K432"/>
  <c r="K602"/>
  <c r="K87"/>
  <c r="L86"/>
  <c r="K288" i="1"/>
  <c r="T795" i="2"/>
  <c r="O794"/>
  <c r="T794" s="1"/>
  <c r="R1656"/>
  <c r="K1656"/>
  <c r="K863"/>
  <c r="M798"/>
  <c r="R863"/>
  <c r="K326"/>
  <c r="R326"/>
  <c r="M325"/>
  <c r="R325" s="1"/>
  <c r="T311"/>
  <c r="K311"/>
  <c r="L165" i="1"/>
  <c r="K179"/>
  <c r="R794" i="2"/>
  <c r="K223" i="1"/>
  <c r="S223"/>
  <c r="M1710" i="2"/>
  <c r="R1710" s="1"/>
  <c r="R1716"/>
  <c r="N1546"/>
  <c r="S1546" s="1"/>
  <c r="S1641"/>
  <c r="T780"/>
  <c r="T326"/>
  <c r="O325"/>
  <c r="T325" s="1"/>
  <c r="K1641"/>
  <c r="K64" i="1"/>
  <c r="O177" i="2"/>
  <c r="T182"/>
  <c r="L325"/>
  <c r="M1546"/>
  <c r="P325" i="1" l="1"/>
  <c r="P329" s="1"/>
  <c r="M325"/>
  <c r="M329" s="1"/>
  <c r="T165"/>
  <c r="N325"/>
  <c r="U165"/>
  <c r="O325"/>
  <c r="M1778" i="2"/>
  <c r="M1780" s="1"/>
  <c r="R1780" s="1"/>
  <c r="K1149"/>
  <c r="K133"/>
  <c r="R317"/>
  <c r="K317"/>
  <c r="T1737"/>
  <c r="K22"/>
  <c r="T777"/>
  <c r="K165" i="1"/>
  <c r="T177" i="2"/>
  <c r="K86"/>
  <c r="K1546"/>
  <c r="R1546"/>
  <c r="K325"/>
  <c r="K177"/>
  <c r="K798"/>
  <c r="R798"/>
  <c r="S798"/>
  <c r="L325" i="1"/>
  <c r="L329" s="1"/>
  <c r="V325" l="1"/>
  <c r="V329" s="1"/>
  <c r="S325"/>
  <c r="S329" s="1"/>
  <c r="U325"/>
  <c r="U329" s="1"/>
  <c r="O329"/>
  <c r="T325"/>
  <c r="T329" s="1"/>
  <c r="N329"/>
  <c r="R1778" i="2"/>
  <c r="K1736"/>
  <c r="O1733"/>
  <c r="T1736"/>
  <c r="O1722"/>
  <c r="L796"/>
  <c r="K325" i="1"/>
  <c r="K329" s="1"/>
  <c r="N796" i="2"/>
  <c r="S797"/>
  <c r="L795" l="1"/>
  <c r="T1733"/>
  <c r="K1733"/>
  <c r="T1722"/>
  <c r="K1722"/>
  <c r="O1716"/>
  <c r="S796"/>
  <c r="K796"/>
  <c r="N795"/>
  <c r="L794" l="1"/>
  <c r="O1710"/>
  <c r="T1716"/>
  <c r="K1716"/>
  <c r="K1710" s="1"/>
  <c r="S795"/>
  <c r="N794"/>
  <c r="K795"/>
  <c r="T1710" l="1"/>
  <c r="O1778"/>
  <c r="L793"/>
  <c r="L781" s="1"/>
  <c r="S794"/>
  <c r="N793"/>
  <c r="N781" s="1"/>
  <c r="K794"/>
  <c r="L792" l="1"/>
  <c r="O1780"/>
  <c r="T1780" s="1"/>
  <c r="T1778"/>
  <c r="S793"/>
  <c r="N792"/>
  <c r="K793"/>
  <c r="L780" l="1"/>
  <c r="L777" s="1"/>
  <c r="S792"/>
  <c r="K792"/>
  <c r="S781"/>
  <c r="N780"/>
  <c r="N777" s="1"/>
  <c r="K781"/>
  <c r="S780" l="1"/>
  <c r="K780"/>
  <c r="L1778" l="1"/>
  <c r="S777"/>
  <c r="N1778"/>
  <c r="K777"/>
  <c r="K1778" s="1"/>
  <c r="K1780" l="1"/>
  <c r="K1787"/>
  <c r="L1780"/>
  <c r="S1778"/>
  <c r="N1780"/>
  <c r="S1780" s="1"/>
  <c r="K1667" l="1"/>
</calcChain>
</file>

<file path=xl/sharedStrings.xml><?xml version="1.0" encoding="utf-8"?>
<sst xmlns="http://schemas.openxmlformats.org/spreadsheetml/2006/main" count="2497" uniqueCount="663">
  <si>
    <t>Dotacje celowe otrzymane z budżetu państwa na inwestycje i zakupy inwestycyjne realizowane przez powiat na podstawie porozumień z organami administracji rządowej  </t>
  </si>
  <si>
    <t xml:space="preserve">Dotacje celowe otrzymane    z budżetu państwa na realizację  inwestycji  i  zakupów  inwestycyjnych  własnych powiatu </t>
  </si>
  <si>
    <t xml:space="preserve">Wpływy z wpłat gmin i powiatów na rzecz innych jednostek samorządu terytorialnego oraz związków gmin i związków powiatów na dofinansowanie zadań bieżących </t>
  </si>
  <si>
    <t xml:space="preserve">Dotacje celowe otrzymane z budżetu państwa na realizację bieżących zadań własnych powiatu </t>
  </si>
  <si>
    <t>2440</t>
  </si>
  <si>
    <t>Dotacje otrzymane z państwowych funduszy celowych na realizację zadań bieżących jednostek sektora finansów publicznych </t>
  </si>
  <si>
    <t>2460</t>
  </si>
  <si>
    <t>Środki otrzymane od pozostałych jednostek zaliczanych do sektora finansów publicznych na realizację zadań bieżących jednostek zaliczanych do sektora finansów publicznych</t>
  </si>
  <si>
    <t xml:space="preserve">Środki na dofinansowanie własnych inwestycji gmin (związków gmin),powiatów (związków powiatów),samorządów województw ,pozyskane z innych źródeł </t>
  </si>
  <si>
    <t>Dotacje celowe otrzymane z samorządu województwa na inwestycje i zakupy inwestycyjne realizowane na podstawie porozumień (umów) między jednostkami samorządu terytorialnego  </t>
  </si>
  <si>
    <t>w  tym   program  UE</t>
  </si>
  <si>
    <t>„ Przebudowa  i  dostosowanie   do  obowiązujących   standardów dla  Domu  Pomocy  Społecznej   budynku  Zespołu   nr   2   DPS   w  Browinie „  .</t>
  </si>
  <si>
    <t>realizuje   Starostwo Powiatowe</t>
  </si>
  <si>
    <t>DPS Pigża</t>
  </si>
  <si>
    <t>Dochody jednostek samorządu terytorialnego związane z realizacją zadań z zakresu administracji rządowej oraz innych zadań zleconych ustawami</t>
  </si>
  <si>
    <t xml:space="preserve">Dotacje celowe otrzymane  z budżetu państwa  na  inwestycje  i  zakupy  inwestycyjne    z zakresu administracji rządowej oraz inne zadania zlecone ustawami realizowane przez powiat </t>
  </si>
  <si>
    <t xml:space="preserve">Wpływy z różnych  opłat </t>
  </si>
  <si>
    <t xml:space="preserve">Wpływy z różnych  dochodów </t>
  </si>
  <si>
    <t>Dotacje celowe  otrzymane  z powiatu  na  zadania  bieżące  realizowane  na  podstawie  porozumień (umów) między  jednostkami  samorządu  terytorialnego .</t>
  </si>
  <si>
    <t xml:space="preserve">Wpływy z wpłat gmin i powiatów na rzecz innych jednostek samorządu terytorialnego oraz związków gmin lub związków powiatów na dofinansowanie zadań bieżących </t>
  </si>
  <si>
    <t xml:space="preserve">Powiatowe  Centrum  Pomocy  Rodzinie </t>
  </si>
  <si>
    <t>2710</t>
  </si>
  <si>
    <t xml:space="preserve">Pozostała   działalność </t>
  </si>
  <si>
    <t xml:space="preserve">POZOSTAŁE  ZADANIA  W  ZAKRESIE  POLITYKI  SPOŁECZNEJ </t>
  </si>
  <si>
    <t>Zesp. do spraw orzekania o niepełnosprawności</t>
  </si>
  <si>
    <t xml:space="preserve">Powiatowe  Urzędy  Pracy  </t>
  </si>
  <si>
    <t>Środki  Funduszu  Pracy  otrzymane  przez  powiat   z  przeznaczeniem   na   finansowanie   kosztów wynagrodzenia   i  składek   na  ubezpieczenia  społeczne pracowników  powiatowego  urzędu  pracy .</t>
  </si>
  <si>
    <t>2007</t>
  </si>
  <si>
    <t>2320</t>
  </si>
  <si>
    <t>Dotacje celowe otrzymane z powiatu na zadania bieżące realizowane na podstawie porozumień (umów) między j.s.t.</t>
  </si>
  <si>
    <t>6209</t>
  </si>
  <si>
    <t xml:space="preserve">Browina -aktywizacja </t>
  </si>
  <si>
    <t>Aktywizacja muzyczno - plastyczna mieszkańców DPS</t>
  </si>
  <si>
    <t>Jutro my DPS Browina</t>
  </si>
  <si>
    <t>Integrujmy się poprzez teatr - DPS w Browinie</t>
  </si>
  <si>
    <t>PCPR   w  Toruniu</t>
  </si>
  <si>
    <t>Szkoła innowacyjna i konkurencyjna - dostosowanie oferty szkolnictwa zawodowego do wymagań lokalnego rynku pracy"-  SP  Toruń</t>
  </si>
  <si>
    <t>Szkolna kuźnia profesjonalistów</t>
  </si>
  <si>
    <t>Wszechstronny absolwent na rynku pracy-  SP</t>
  </si>
  <si>
    <t>Z Małgosią po naukę - SP</t>
  </si>
  <si>
    <t xml:space="preserve">Szkoła  przyszła  do  ciebie  -  Z.SZ.  CKU  Gronowo </t>
  </si>
  <si>
    <t>Dotacje celowe w ramach programów finansowanych z udziałem środków europejskich oraz środków, o których mowa w art. 5 ust. 1 pkt 3 oraz ust. 3 pkt. 5 i 6 ustawy, lub płatności w ramach budżetu środków europejskich</t>
  </si>
  <si>
    <t>Internaty i bursy szkolne</t>
  </si>
  <si>
    <t xml:space="preserve">Środki na finansowanie własnych zadań bieżących gmin ( związków gmin ) , powiatów    ( związków powiatów ) , samorządów województw , pozyskane z innych źródeł </t>
  </si>
  <si>
    <t>Dotacje celowe otrzymane od samorządu województwa na zadania bieżące realizowane na podstawie porozumień (umów) między j.s.t.</t>
  </si>
  <si>
    <t>Kultura i ochrona dziedzictwa narodowego</t>
  </si>
  <si>
    <t>Dotacje otrzymane z funduszy celowych na realizację zadań bieżących jednostek sektora finansów publicznych</t>
  </si>
  <si>
    <t xml:space="preserve"> Wpływy   z różnych  opłat </t>
  </si>
  <si>
    <t>Dotacje celowe otrzymane z budżetu państwa na realizację inwestycji i zakupów inwestycyjnych własnych powiatu</t>
  </si>
  <si>
    <t>Dotacje celowe otrzymane z samorządu województwa na inwestycje i zakupy inwestycyjne realizowane na podstawie porozumień (umów) między jednostkami samorządu terytorialnego</t>
  </si>
  <si>
    <t>ZMIANY BUDŻETU POWIATU TORUŃSKIEGO NA 2013 ROK</t>
  </si>
  <si>
    <t>ZMIANY  DO BUDŻETU  POWIATU TORUŃSKIEGO NA 2013 ROK</t>
  </si>
  <si>
    <t xml:space="preserve">przyjęcia Budżetu Powiatu Toruńskiego na 2012 rok </t>
  </si>
  <si>
    <t>LP.</t>
  </si>
  <si>
    <t>Dział</t>
  </si>
  <si>
    <t>Rozdz.</t>
  </si>
  <si>
    <t xml:space="preserve">Łączne  koszty </t>
  </si>
  <si>
    <t>600  ,  900</t>
  </si>
  <si>
    <t>60014 ,90019</t>
  </si>
  <si>
    <t>J.W.</t>
  </si>
  <si>
    <t xml:space="preserve">Budowa szybu windowego  i montaż windy dla potrzeb osób niepełnosprawnych </t>
  </si>
  <si>
    <t>DPS Wielka Nieszawka</t>
  </si>
  <si>
    <t>Wymiana stolarki okiennej</t>
  </si>
  <si>
    <t>Dostosowanie budynku do wymogów ppoż..</t>
  </si>
  <si>
    <t xml:space="preserve">Remont szybu windowego poprzez modernizację szybu i wymianę windy, wykonanie podjazdu dla niepełnosprawnych mieszkańców, remont pomieszczenia sanitarnego, termomodernizacja pokrycia dachowego, wymiana posadzek, wykonanie wentylacji mechanicznej oraz modernizacja instalacji wentylacji mechanicznej na terenie DPS w Pigży
</t>
  </si>
  <si>
    <t>1. Wymiana posadzek</t>
  </si>
  <si>
    <t>852  i  PFOŚIGW</t>
  </si>
  <si>
    <t>2. Wykonanie wentylacji mechanicznej oraz modernizacja instalacji wentylacji mechanicznej</t>
  </si>
  <si>
    <t>801/900</t>
  </si>
  <si>
    <t>80130/90019</t>
  </si>
  <si>
    <t>3. Remont szybu windowego poprzez modernizację szybu i wymianę windy</t>
  </si>
  <si>
    <t xml:space="preserve">4. Wykonanie podjazdu dla niepełnosprawnych mieszkańców </t>
  </si>
  <si>
    <t>5. Remont pomieszczenia sanitarnego</t>
  </si>
  <si>
    <t>6. Termomodernizacja pokrycia dachowego</t>
  </si>
  <si>
    <t>DPS Browina</t>
  </si>
  <si>
    <t xml:space="preserve">Termomodernizacja  dachu budynku zespołu nr 1 </t>
  </si>
  <si>
    <t>DPS Dobrzejewice</t>
  </si>
  <si>
    <t>Zespół Szkół Centrum Kształcenia Ustawicznego w Gronowie</t>
  </si>
  <si>
    <t>Dostosowanie oferty szkolnictwa zawodowego do potrzeb rynku pracy w powiecie toruńskim. Rozwój i unowocześnienie infrastruktury edukacyjno - wychowawczej w Zespole Szkół, CKU w Gronowie</t>
  </si>
  <si>
    <t xml:space="preserve">Starostwo Powiatowe w Toruniu </t>
  </si>
  <si>
    <t>Termomodernizacja pozostałej części budynku internatu i sali gimnastycznej</t>
  </si>
  <si>
    <t>Termomodernizacja dachu budynku szkoły</t>
  </si>
  <si>
    <t>Pracownia rolnicza</t>
  </si>
  <si>
    <t xml:space="preserve">Z.SZ w Chełmży </t>
  </si>
  <si>
    <t xml:space="preserve">Szkoła Muzyczna I stopnia w Chełmży </t>
  </si>
  <si>
    <t xml:space="preserve">Adaptacja istniejącego nieużytkowanego budynku zlokalizowanego przy ul. Hallera w Chełmży na Szkołę Muzyczną z salą koncertową </t>
  </si>
  <si>
    <t>Wpłata na fundusz wsparcia - zakup pojazdu do ratownictwa ekologicznego dla PSP</t>
  </si>
  <si>
    <t xml:space="preserve">Dotacja celowa na pomoc finansową udzielaną między jednostkami samorządu terytorialnego na dofinansowanie własnych zadań inwestycyjnych i zakupów inwestycyjnych - dla G. Czernikowo </t>
  </si>
  <si>
    <t>Termomodernizacja budynku polegająca na wymianie części stolarki okiennej oraz ociepleniu połaci dachu  w bud. UM Chełmża -      ( biblioteka powiatowa )- dotacja dla UM Chełmża</t>
  </si>
  <si>
    <t xml:space="preserve">Zakup   sprzętu komputerowego  i oprogramowania </t>
  </si>
  <si>
    <t>Powiatowy Zarząd Dróg w Toruniu</t>
  </si>
  <si>
    <t xml:space="preserve">Budowa mostu drogowego przez rzekę Struga Toruńska na drodze powiatowej nr 2023 Chełmża - Świętosław - Węgorzyn w m. Zajączkowo wraz z dojazdami </t>
  </si>
  <si>
    <t>PZD Toruń  ( zadanie planowane z rezerwy celowej budżetu państwa )</t>
  </si>
  <si>
    <t xml:space="preserve">Oprogramowanie dla potrzeb ewidencji dróg </t>
  </si>
  <si>
    <t xml:space="preserve">Poprawa bezpieczeństwa na drogach publicznych poprzez wybudowanie dróg rowerowych </t>
  </si>
  <si>
    <t xml:space="preserve">Przedsięwzięcia związane z ochroną wód, zadania modernizacyjne i inwestycyjne służące ochronie środowiska i gospodarce wodnej, w tym ochrony przeciwpowodziowej </t>
  </si>
  <si>
    <t>Rozdział</t>
  </si>
  <si>
    <t xml:space="preserve">     </t>
  </si>
  <si>
    <t xml:space="preserve">Budowa przyłącza gazu wraz z modernizacją kotłowni w DPS Wielka Nieszawka  </t>
  </si>
  <si>
    <t>POW W Chełmży</t>
  </si>
  <si>
    <t>Dotacje celowe przekazane dla gminy na zadania bieżące realizowane na podstawie porozumień (umów) między jednostkami samorządu terytorialnego</t>
  </si>
  <si>
    <t xml:space="preserve">Rezerwa inwestycyjna </t>
  </si>
  <si>
    <t xml:space="preserve">Zakupy inwestycyjne w DPS Pigża </t>
  </si>
  <si>
    <t>Dotacja  celowa  z  budżetu  na  finansowanie  lub  dofinansowanie  zadań  zleconych  do  realizacji  fundacją</t>
  </si>
  <si>
    <t>Zespół Szkół CKU w Gronowie</t>
  </si>
  <si>
    <t>*Z.Sz. w  Chełmży</t>
  </si>
  <si>
    <t>*Z.Sz.S. w  Chełmży</t>
  </si>
  <si>
    <t xml:space="preserve">*Szkoła Muzyczna I Stopnia w Chełmży </t>
  </si>
  <si>
    <t xml:space="preserve">Budowa dwóch boisk sportowych na terenie Zespołu Szkół w Chełmży wraz z wyposażeniem i uzbrojeniem terenu </t>
  </si>
  <si>
    <t>Rozbudowa instalacji sygnalizacji pożaru wraz z połączeniem z Komendą PSP w nieruchomości powiatu w Chełmży na ul. Szewskiej 23</t>
  </si>
  <si>
    <t xml:space="preserve">Zmiana systemu ogrzewania i przygotowania ciepłej wody użytkowej - budowa pomp ciepła - przygotowanie inwestycji w   DPS Dobrzejewice </t>
  </si>
  <si>
    <t xml:space="preserve">Załącznik Nr 2 do Uchwały Rady Powiatu Toruńskiego w sprawie </t>
  </si>
  <si>
    <t xml:space="preserve">ZESTAWIENIE WYDATKÓW   BUDŻETOWYCH </t>
  </si>
  <si>
    <t>Wyszczególnienie</t>
  </si>
  <si>
    <t xml:space="preserve">BUDŻET  POWIATU TORUŃSKIEGO NA 2013 </t>
  </si>
  <si>
    <t>Wydatki budżetowe na 2012 rok</t>
  </si>
  <si>
    <t xml:space="preserve">w tym </t>
  </si>
  <si>
    <t>Wydatki budżetowe na 2013 rok</t>
  </si>
  <si>
    <t xml:space="preserve">zadania wykonywane na mocy porozumień z organami administracji rządowej </t>
  </si>
  <si>
    <t xml:space="preserve">zadania z  zakresu administracji rządowej </t>
  </si>
  <si>
    <t>zadania wynikające z porozumień  z j.s.t</t>
  </si>
  <si>
    <t xml:space="preserve">zadania własne </t>
  </si>
  <si>
    <t>.010</t>
  </si>
  <si>
    <t>ROLNICTWO I ŁOWIECTWO</t>
  </si>
  <si>
    <t>.01005</t>
  </si>
  <si>
    <t>Prace geodezyjno - urządzeniowe na potrzeby  rolnictwa</t>
  </si>
  <si>
    <t xml:space="preserve">Zakup  usług  pozostałych </t>
  </si>
  <si>
    <t>Zakup usług obejmujących wykonanie ekspertyz analiz i opinii</t>
  </si>
  <si>
    <t>.020</t>
  </si>
  <si>
    <t>LEŚNICTWO</t>
  </si>
  <si>
    <t>.02001</t>
  </si>
  <si>
    <t>Gospodarka leśna</t>
  </si>
  <si>
    <t xml:space="preserve">Różne  wydatki na rzecz osób fizycznych </t>
  </si>
  <si>
    <t>.02002</t>
  </si>
  <si>
    <t xml:space="preserve">Nadzór nad  gospodarką leśną </t>
  </si>
  <si>
    <t xml:space="preserve">Dotacja  celowa  z  budżetu  na  finansowanie  lub  dofinansowanie  zadań  zleconych  do  realizacji  pozostałym  jednostkom  niezaliczanym  do  sektora  finansów  publicznych </t>
  </si>
  <si>
    <t>TRANSPORT I ŁĄCZNOŚĆ</t>
  </si>
  <si>
    <t>Drogi publiczne powiatowe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</si>
  <si>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</si>
  <si>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</si>
  <si>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</si>
  <si>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</si>
  <si>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</si>
  <si>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 bezosobowe</t>
  </si>
  <si>
    <t>Zakup materiałów i wyposażenia</t>
  </si>
  <si>
    <t>Zakup energii</t>
  </si>
  <si>
    <t>Zakup usług remontowych</t>
  </si>
  <si>
    <t>Zakup usług zdrowotnych</t>
  </si>
  <si>
    <t xml:space="preserve">Zakup  usług  dostępu  do  sieci  Internet </t>
  </si>
  <si>
    <t>Opłaty z tytułu zakupu usług telekomunikacyjnych świadczonych w ruchomej publicznej sieci telefonicznej</t>
  </si>
  <si>
    <t>Opłata z tytułu zakupu usług  telekomunikacyjnych świadczonych w stacjonarnej publicznej sieci telefonicznej</t>
  </si>
  <si>
    <t>Podróże służbowe krajowe</t>
  </si>
  <si>
    <t>Różne opłaty i składki</t>
  </si>
  <si>
    <t>Odpisy na zakładowy fundusz świadczeń socjalnych</t>
  </si>
  <si>
    <t xml:space="preserve">Podatek  od nieruchomości </t>
  </si>
  <si>
    <t>Szkolenia pracowników niebędących członkami korpusu służby cywilnej</t>
  </si>
  <si>
    <t>Zakup materiałów papierniczych do sprzętu</t>
  </si>
  <si>
    <t>Zakup akcesoriów komputerowych</t>
  </si>
  <si>
    <t xml:space="preserve">Dotacje celowe przekazane gminie na zadania bieżące realizowane na podstawie porozumień między jednostkami samorządu terytorialnego </t>
  </si>
  <si>
    <t>Dotacja celowa na pomoc finansową udzielaną między jednostkami samorządu terytorialnego na dofinansowanie własnych zadań bieżących</t>
  </si>
  <si>
    <t xml:space="preserve">Wydatki  inwestycyjne  jednostek  budżetowych </t>
  </si>
  <si>
    <t xml:space="preserve">Wydatki na  zakupy inwestycyjne  j. budżetowych </t>
  </si>
  <si>
    <t>Dotacja celowa na pomoc finansową udzielaną między jednostkami samorządu terytorialnego na dofinansowanie własnych zadań inwestycyjnych i zakupów inwestycyjnych </t>
  </si>
  <si>
    <t>w  tym  :</t>
  </si>
  <si>
    <t>PZD   w   Toruniu</t>
  </si>
  <si>
    <t>Wynagrodzenie  bezosobowe</t>
  </si>
  <si>
    <t>Wydatki na zakupy inwestycyjne jednostek budżetowych</t>
  </si>
  <si>
    <t xml:space="preserve">Starostwo  Powiatowe  </t>
  </si>
  <si>
    <t>GOSPODARKA MIESZKANIOWA</t>
  </si>
  <si>
    <t>Gospodarka gruntami i nieruchomościami</t>
  </si>
  <si>
    <t xml:space="preserve">Zakup usług remontowych </t>
  </si>
  <si>
    <t>Zakup usług dostępu do sieci Internet</t>
  </si>
  <si>
    <t>Zakup usług obejmujących tłumaczenia</t>
  </si>
  <si>
    <t>Zakup usług obejmujących wykonanie ekspertyz, analiz i opinii</t>
  </si>
  <si>
    <t>Opłaty za administrowanie i   czynsze   za  budynki , lokale  i  pomieszczenia   garażowe</t>
  </si>
  <si>
    <t xml:space="preserve">Odsetki  pozostałe </t>
  </si>
  <si>
    <t>Kary  i  odszkodowania wypłacane na rzecz osób fizycznych</t>
  </si>
  <si>
    <t xml:space="preserve">Koszty postępowania sądowego i prokuratorskiego </t>
  </si>
  <si>
    <t>Wydatki  inwestycyjne  jednostek budżetowych</t>
  </si>
  <si>
    <t>w tym :</t>
  </si>
  <si>
    <t>*</t>
  </si>
  <si>
    <t>Zakup usług pozostałych</t>
  </si>
  <si>
    <t>Podatek od nieruchomości</t>
  </si>
  <si>
    <t xml:space="preserve">Gospodarka gruntami i nieruchomościami- Powiat Toruński </t>
  </si>
  <si>
    <t>DZIAŁALNOŚĆ USŁUGOWA</t>
  </si>
  <si>
    <t>Prace geodezyjne i kartograficzne (nieinwest.)</t>
  </si>
  <si>
    <t xml:space="preserve">powiat </t>
  </si>
  <si>
    <t xml:space="preserve">Opracowania  geodezyjne i kartograficzne </t>
  </si>
  <si>
    <t>02960</t>
  </si>
  <si>
    <t xml:space="preserve">Przelewy redystrybucyjne </t>
  </si>
  <si>
    <t>Nadzór budowlany</t>
  </si>
  <si>
    <t xml:space="preserve">realizacja  PINB  w  Toruniu </t>
  </si>
  <si>
    <t xml:space="preserve">Wynagrodzenie osobowe członków  korpusu  służby  cywilnej </t>
  </si>
  <si>
    <t xml:space="preserve">Wynagrodzenia  bezosobowe </t>
  </si>
  <si>
    <t xml:space="preserve">Zakup usług zdrowotnych </t>
  </si>
  <si>
    <t>Zakup pozostałych usług</t>
  </si>
  <si>
    <t xml:space="preserve">Podatek od nieruchomości </t>
  </si>
  <si>
    <t xml:space="preserve">Szkolenia  członków korpusu   służby   cywilnej </t>
  </si>
  <si>
    <t>Zakup materiałów papierniczych do sprzętu drukarskiego i urządzeń kserograficznych</t>
  </si>
  <si>
    <t>Szkolenia pracowników nie będących członkami korpusu służby cywilnej</t>
  </si>
  <si>
    <t>Zakup akcesoriów komputerowych w tym programów i licencji</t>
  </si>
  <si>
    <t xml:space="preserve">Pozostała działalność </t>
  </si>
  <si>
    <t xml:space="preserve">Administracja  publiczna </t>
  </si>
  <si>
    <t xml:space="preserve">Urzędy  naczelnych  i  centralnych  organów  administracji  rządowej </t>
  </si>
  <si>
    <t>Dotacje celowe przekazane dla powiatu   na zadania  bieżące realizowane na podstawie porozumień (umów) między  jednostkami samorządu terytorialnego</t>
  </si>
  <si>
    <t xml:space="preserve">Zakup usług pozostałych </t>
  </si>
  <si>
    <t xml:space="preserve">Urzędy Wojewódzkie </t>
  </si>
  <si>
    <t>Zakup materiałów i  wyposażenia</t>
  </si>
  <si>
    <t>Usługi zdrowotne</t>
  </si>
  <si>
    <t>Zakup usług obejmujących tłumaczenia, wykonanie ekspertyz, analiz i opinii</t>
  </si>
  <si>
    <t xml:space="preserve">w  tym  Powiat </t>
  </si>
  <si>
    <t xml:space="preserve">Zadania  rządowe </t>
  </si>
  <si>
    <t>Rady powiatów</t>
  </si>
  <si>
    <t>Różne wydatki na rzecz osób fizycznych</t>
  </si>
  <si>
    <t xml:space="preserve">Podróże służbowe zagraniczne </t>
  </si>
  <si>
    <t>Starostwa powiatowe</t>
  </si>
  <si>
    <t xml:space="preserve">Wpłaty  gmin i powiatów na rzecz innych jednostek samorządu terytorialnego oraz związków gmin lub związków powiatów na dofinansowanie zadań bieżących </t>
  </si>
  <si>
    <t>Stypendia różne</t>
  </si>
  <si>
    <t>Wpłaty  PFRON</t>
  </si>
  <si>
    <t>z tego druki komunikacyjne</t>
  </si>
  <si>
    <t>Zakup leków i wyrobów  medycznych i produktów biobójczych</t>
  </si>
  <si>
    <t xml:space="preserve"> z tego tablice rejestracyjne</t>
  </si>
  <si>
    <t>Zakup usług  obejmujących  tłumaczenia, wykonanie  ekspertyz ,analiz i  opinii</t>
  </si>
  <si>
    <t>Opłaty na  rzecz budżetu państwa</t>
  </si>
  <si>
    <t xml:space="preserve">Wydatki    inwestycyjne  jednostek  budżetowych </t>
  </si>
  <si>
    <t>Kwalifikacja  wojskowa</t>
  </si>
  <si>
    <t xml:space="preserve">Promocja jednostek  samorządu  terytorialnego </t>
  </si>
  <si>
    <t>OBRONA  NARODOWA</t>
  </si>
  <si>
    <t xml:space="preserve">Pozostałe  wydatki  obronne </t>
  </si>
  <si>
    <t>BEZPIECZEŃSTWO PUBLICZNE I OCHRONA PRZECIWPOŻAROWA</t>
  </si>
  <si>
    <t xml:space="preserve">Komendy  Wojewódzkie  Policji </t>
  </si>
  <si>
    <t xml:space="preserve">Komendy  Powiatowe   Policji </t>
  </si>
  <si>
    <t>Komendy  Powiatowe Państwowej Straży Pożarnej</t>
  </si>
  <si>
    <t>Pozostała działalność</t>
  </si>
  <si>
    <t xml:space="preserve">Zakup materiałów i wyposażenia </t>
  </si>
  <si>
    <t>OBSŁUGA DŁUGU PUBLICZNEGO</t>
  </si>
  <si>
    <t>Obsługa papierów wartościowych , kredytów i pożyczek jednostek samorządu terytorialnego</t>
  </si>
  <si>
    <t xml:space="preserve">Rozliczenia   z  bankami   związane   z  obsługą  długu  publicznego </t>
  </si>
  <si>
    <t>Odsetki od samorządowych papierów wartościowych lub zaciągniętych przez jednostkę samorządu terytorialnego kredytów i pożyczek</t>
  </si>
  <si>
    <t>Wypłaty z tytułu gwarancji i poręczeń</t>
  </si>
  <si>
    <t>RÓŻNE ROZLICZENIA</t>
  </si>
  <si>
    <t>Rezerwy ogólne i celowe</t>
  </si>
  <si>
    <t>Rezerwy</t>
  </si>
  <si>
    <t>rezerwa ogólna</t>
  </si>
  <si>
    <t xml:space="preserve">rezerwa  dot. wynagrodzeń  osobowych oraz  obowiązkowych składek na ubezpieczenia społeczne   </t>
  </si>
  <si>
    <t xml:space="preserve">rezerwa  celowa  -art. 26  ustawy z dnia 26 kwietnia 2007roku  o zarządzaniu  kryzysowym </t>
  </si>
  <si>
    <t>Rezerwy na inwestycje i zakupy inwestycyjne</t>
  </si>
  <si>
    <t>OŚWIATA I WYCHOWANIE</t>
  </si>
  <si>
    <t>Szkoła podstawowa  specjalna</t>
  </si>
  <si>
    <t>Zakup pomocy naukowych , dydaktycznych , książek</t>
  </si>
  <si>
    <t>Realizacja ZSS. w Chełmży</t>
  </si>
  <si>
    <t>Gimnazja specjalne</t>
  </si>
  <si>
    <t>Składki na Fundusz  Pracy</t>
  </si>
  <si>
    <t>Zakup akcesoriów komputerowych, w tym programów i licencji</t>
  </si>
  <si>
    <t xml:space="preserve"> Dotacja celowa na pomoc finansową udzielaną między jednostkami samorządu terytorialnego na dofinansowanie własnych zadań inwestycyjnych i zakupów inwestycyjnych  </t>
  </si>
  <si>
    <t xml:space="preserve">Realizacja -Z.Sz.S w Chełmży </t>
  </si>
  <si>
    <t>Starostwo  Powiatowe   w  Toruniu</t>
  </si>
  <si>
    <t>Licea ogólnokształcące</t>
  </si>
  <si>
    <t xml:space="preserve">Dotacja podmiotowa z budżetu dla niepublicznej szkoły lub innej placówki oświatowo - wychowawczej </t>
  </si>
  <si>
    <t>w tym:</t>
  </si>
  <si>
    <t>*ZSZ. W  Chełmży</t>
  </si>
  <si>
    <t>*ZS CKU w  Gronowie</t>
  </si>
  <si>
    <t>*Starostwo  Powiatowe  w  Toruniu -Liceum Wieczorowe niepubliczne</t>
  </si>
  <si>
    <t>Dotacja podmiotowa z budżetu dla niepublicznej szkoły lub innej placówki oświatowo - wychowawczej - Siedlecki Centrum Edukacyjne</t>
  </si>
  <si>
    <t>Dotacja podmiotowa z budżetu dla niepublicznej szkoły lub innej placówki oświatowo - wychowawczej</t>
  </si>
  <si>
    <t>Szkoły  zawodowe</t>
  </si>
  <si>
    <t>Dotacje celowe przekazane do   samorządu   województwa  na zadania  bieżące realizowane na podstawie porozumień (umów) między  jednostkami samorządu terytorialnego</t>
  </si>
  <si>
    <t xml:space="preserve">Wpłaty  na  PFRON </t>
  </si>
  <si>
    <t xml:space="preserve">Pozostałe  podatki  na  rzecz  budżetów  jednostek  samorządu  terytorialnego </t>
  </si>
  <si>
    <t xml:space="preserve">*ZS. w Chełmży </t>
  </si>
  <si>
    <t>*Z.Sz.CKU  w Gronowie</t>
  </si>
  <si>
    <t xml:space="preserve">Zakup pomocy  naukowych , dydaktycznych  i  książek </t>
  </si>
  <si>
    <t>Wydatki  inwestycyjne jednostek budżetowych</t>
  </si>
  <si>
    <t>*Starostwo Powiatowe w Toruniu</t>
  </si>
  <si>
    <t>Szkoły artystyczne</t>
  </si>
  <si>
    <t>Wpłaty na Państwowy Fundusz Rehabilitacji Osób Niepełnosprawnych</t>
  </si>
  <si>
    <t>Wydatki inwestycyjne jednostek budżetowych</t>
  </si>
  <si>
    <t>Dotacje celowe przekazane gminie na zadania bieżące realizowane na podstawie  porozumień (umów) p. jednostkami samorządu terytorialnego</t>
  </si>
  <si>
    <t xml:space="preserve">Szkoła Muzyczna I Stopnia w Chełmży </t>
  </si>
  <si>
    <t>Starostwo Powiatowe w Toruniu</t>
  </si>
  <si>
    <t>Szkoły zawodowe specjalne</t>
  </si>
  <si>
    <t xml:space="preserve">Realizacja Z.Sz.S w Chełmży </t>
  </si>
  <si>
    <t>Dokształcanie i doskonalenie nauczycieli</t>
  </si>
  <si>
    <t xml:space="preserve">Starostwo Powiatowe  w  Toruniu </t>
  </si>
  <si>
    <t xml:space="preserve">Z.Sz.  w  Chełmży </t>
  </si>
  <si>
    <t xml:space="preserve">Z.Sz.S  w  Chełmży </t>
  </si>
  <si>
    <t xml:space="preserve">Z.Sz. CKU  w  Gronowie  </t>
  </si>
  <si>
    <t xml:space="preserve">Szkoła   Muzyczna  w  Chełmży </t>
  </si>
  <si>
    <t>Stołówki szkolne i przedszkolne</t>
  </si>
  <si>
    <t>Zakup środków żywności</t>
  </si>
  <si>
    <t>*Z.Sz.S. W  Chełmży</t>
  </si>
  <si>
    <t xml:space="preserve">Wydatki na   zakupy  inwestycyjne  jednostek  budżetowych </t>
  </si>
  <si>
    <t>Zakup  usług pozostałych</t>
  </si>
  <si>
    <t xml:space="preserve">Wydatki   inwestycyjne  jednostek  budżetowych </t>
  </si>
  <si>
    <t xml:space="preserve">w tym: </t>
  </si>
  <si>
    <t>* Nagrody Starosty- Starostwo Powiatowe</t>
  </si>
  <si>
    <t>* Pozostała działalność-Starostwo Powiatowe</t>
  </si>
  <si>
    <t>Wynagrodzenia bezosobowe</t>
  </si>
  <si>
    <t xml:space="preserve">Z.Sz.  W  Chełmży  </t>
  </si>
  <si>
    <t>Szkoła  Muzyczna  w  Chełmży</t>
  </si>
  <si>
    <t xml:space="preserve">*Państwowa Szkoła Muzyczna I Stopnia w Chełmży </t>
  </si>
  <si>
    <t xml:space="preserve">Starostwo  Powiatowe -  inwestycja  Hallera </t>
  </si>
  <si>
    <t>OCHRONA ZDROWIA</t>
  </si>
  <si>
    <t>Szpitale ogólne</t>
  </si>
  <si>
    <t>Wydatki na zakup i objęcie akcji, wniesienie wkładów do spółek prawa handlowego oraz na uzupełnienie funduszy statutowych banków państwowych i innych instytucji finansowych</t>
  </si>
  <si>
    <t xml:space="preserve">Składki na ubezpiecz. zdrowotne oraz świadczenia dla osób nieobjętych obowiązkiem ubezpieczenia  zdrowotnego </t>
  </si>
  <si>
    <t>Składki na ubezpieczenie zdrowotne</t>
  </si>
  <si>
    <t>Pozostałe odsetki</t>
  </si>
  <si>
    <t>w  tym :</t>
  </si>
  <si>
    <t xml:space="preserve">*Placówka Opiekuńczo - Wychowawcza w Chełmży </t>
  </si>
  <si>
    <t xml:space="preserve">*PUP  w  Chełmży </t>
  </si>
  <si>
    <t>Zespół Szkół Specjalnych w Chełmży</t>
  </si>
  <si>
    <t>Zespół Szkół w Chełmży</t>
  </si>
  <si>
    <t xml:space="preserve">Programy  polityki   zdrowotnej </t>
  </si>
  <si>
    <t xml:space="preserve">Zakup  usług zdrowotnych </t>
  </si>
  <si>
    <t>POMOC SPOŁECZNA</t>
  </si>
  <si>
    <t xml:space="preserve">Placówki Opiekuńczo-Wychowawcze </t>
  </si>
  <si>
    <t>Dotacje celowe przekazane dla powiatu na zadania bieżące realizowane na podstawie porozumień (umów) między jednostkami samorządu terytorialnego</t>
  </si>
  <si>
    <t>Świadczenia społeczne</t>
  </si>
  <si>
    <t>Zakup leków, wyrobów  medycznych i produktów biobójczych</t>
  </si>
  <si>
    <t>Zakup pomocy naukowych, dydaktycznych i książek</t>
  </si>
  <si>
    <t xml:space="preserve">Zakup usług przez j.s.t od innych j.s.t </t>
  </si>
  <si>
    <t>Opłaty na rzecz Budżetów j.s.t.</t>
  </si>
  <si>
    <t>Zakup   usług  pozostałych</t>
  </si>
  <si>
    <t>Opłaty na rzecz budżetów jednostek samorządu terytorialnego</t>
  </si>
  <si>
    <t xml:space="preserve">*PCPR  w Toruniu </t>
  </si>
  <si>
    <t xml:space="preserve">*Starostwo Powiatowe </t>
  </si>
  <si>
    <t>Domy Pomocy Społecznej</t>
  </si>
  <si>
    <t xml:space="preserve">Składki  na  fundusz  emerytur pomostowych </t>
  </si>
  <si>
    <t>*DPS PIGŻA</t>
  </si>
  <si>
    <t>Opłaty na rzecz budżetów jednostek samorządu terytorialnego.</t>
  </si>
  <si>
    <t>*DPS BROWINA</t>
  </si>
  <si>
    <t xml:space="preserve">Zakup środków żywności </t>
  </si>
  <si>
    <t>Podatek na rzecz budżetów j.s.t.</t>
  </si>
  <si>
    <t>*DPS WIELKA NIESZAWKA</t>
  </si>
  <si>
    <t>Wynagrodzenie bezosobowe</t>
  </si>
  <si>
    <t>*DPS DOBRZEJEWICE</t>
  </si>
  <si>
    <t xml:space="preserve">Ośrodki  wsparcia </t>
  </si>
  <si>
    <t>Zakup leków i materiałów medycznych</t>
  </si>
  <si>
    <t xml:space="preserve">*ŚDS w  Osieku  -  DPS  Dobrzejewice </t>
  </si>
  <si>
    <t>Zakup leków, wyrobów medycznych i produktów biobójczych</t>
  </si>
  <si>
    <t>Opłaty na rzecz budżetów jednostek samorz.teryt.</t>
  </si>
  <si>
    <t xml:space="preserve">*ŚDS  -  DPS  Browina  </t>
  </si>
  <si>
    <t>zakup usług zdrowotnych</t>
  </si>
  <si>
    <t>Rodziny zastępcze</t>
  </si>
  <si>
    <t>w  tym:</t>
  </si>
  <si>
    <t xml:space="preserve">*PCPR w Toruniu </t>
  </si>
  <si>
    <t>*Starostwo Powiatowe</t>
  </si>
  <si>
    <t>Powiatowe centra pomocy rodzinie</t>
  </si>
  <si>
    <t xml:space="preserve">Realizacja PCPR w Toruniu </t>
  </si>
  <si>
    <t>Zakup leków ,wyrobów  medycznych i produktów biobójczych</t>
  </si>
  <si>
    <t>Jednostki specjalistycznego poradnictwa, mieszkania chronione i ośrodki interwencji kryzysowej</t>
  </si>
  <si>
    <t xml:space="preserve">Dokształcanie  i  doskonalenie  nauczycieli </t>
  </si>
  <si>
    <t>Realizacja POW  w  Chełmży</t>
  </si>
  <si>
    <t xml:space="preserve">Pozostała  działalność </t>
  </si>
  <si>
    <t>POZOSTAŁE ZADANIA W ZAKRESIE POLITYKI SPOŁECZNEJ</t>
  </si>
  <si>
    <t xml:space="preserve">Rehabilitacja   zawodowa  i  społeczna  osób  niepełnosprawnych </t>
  </si>
  <si>
    <t>Zespoły do spraw orzekania o niepełnosprawności</t>
  </si>
  <si>
    <t xml:space="preserve">Podróże  służbowe </t>
  </si>
  <si>
    <t xml:space="preserve">Powiatowe urzędy pracy </t>
  </si>
  <si>
    <t xml:space="preserve">Realizacja  PUP  w  Toruniu </t>
  </si>
  <si>
    <t>Zwrot dotacji oraz płatności, w tym wykorzystanych niezgodnie z przeznaczeniem lub wykorzystanych z naruszeniem procedur, o których mowa w art..184 ustawy, pobranych nienależnie lub w nadmiernej wysokości</t>
  </si>
  <si>
    <t xml:space="preserve">Różne wydatki na rzecz osób fizycznych </t>
  </si>
  <si>
    <t xml:space="preserve">Dodatkowe wynagrodzenia roczne </t>
  </si>
  <si>
    <t xml:space="preserve">Zakup  usług  zdrowotnych </t>
  </si>
  <si>
    <t>Opłaty na rzecz budżetu państwa</t>
  </si>
  <si>
    <t xml:space="preserve">Opłata   na  rzecz  budżetów  j.s.t. </t>
  </si>
  <si>
    <t xml:space="preserve">Szkolenia  pracowników nie  będących   członkami   korpusu  służby   cywilnej </t>
  </si>
  <si>
    <t>Wydatki na zakupy  inwestycyjne jednostek budżetowych</t>
  </si>
  <si>
    <t xml:space="preserve">Pomoc   dla  repatriantów </t>
  </si>
  <si>
    <t>Stypendia dla uczniów</t>
  </si>
  <si>
    <t xml:space="preserve">Wynagrodzenia  osobowe pracowników </t>
  </si>
  <si>
    <t>Opłaty z tytułu zakupu usług telekomunikacyjnych telefonii komórkowej</t>
  </si>
  <si>
    <t>Odsetki od dotacji oraz płatności: wykorzystanych niezgodnie z przeznaczeniem lub wykorzystanych z naruszeniem procedur, o których mowa w art.. 184 ustawy, pobranych nienależnie lub w nadmiernej wysokości</t>
  </si>
  <si>
    <t xml:space="preserve">Składki na fundusz emerytur pomostowych </t>
  </si>
  <si>
    <t>z tego</t>
  </si>
  <si>
    <t>Inni w postrzeganiu świata - DPS Pigża</t>
  </si>
  <si>
    <t>PCPR  w  Toruniu - „ Uwierzyć   w  siebie    „</t>
  </si>
  <si>
    <t xml:space="preserve">Wynagrodzenia  osobowe pracowników  </t>
  </si>
  <si>
    <t xml:space="preserve">Odpisy na Zakładowy Fundusz  świadczeń Socjalnych </t>
  </si>
  <si>
    <t>"Z Małgosią po naukę" 9.1.2 - Starostwo Powiatowe w Toruniu</t>
  </si>
  <si>
    <t>wkład własny pieniężny</t>
  </si>
  <si>
    <t>"Wszechstronny absolwent na rynku pracy" - działanie 9.2-Starostwo Powiatowe w Toruniu</t>
  </si>
  <si>
    <t>"Skzolna kuźnia profesjonalistów" - działanie 9.2-Starostwo Powiatowe w Toruniu</t>
  </si>
  <si>
    <t>Szkoła innowacyjna i konkurencyjna - dostosowanie oferty szkolnictwa zawodowego do wymagań lokalnego rynku pracy Starostwo Powiatowe w Toruniu</t>
  </si>
  <si>
    <t>Aktywizacja muzyczno - plastyczna mieszkańców DPS w Browinie</t>
  </si>
  <si>
    <t>Integrujmy się poprzez teatr - DPS Browina</t>
  </si>
  <si>
    <t>Aktywizacja muzyczno-plastyczna mieszkańców  DPS  - DPS Browina</t>
  </si>
  <si>
    <t>Ukryte talenty w ŚDS   - DPS Browina</t>
  </si>
  <si>
    <t>Przyroda wokół nas integruje najpiękniej    - DPS Browina</t>
  </si>
  <si>
    <t>Jutro  my   - DPS Browina</t>
  </si>
  <si>
    <t xml:space="preserve">Szkoła  przyszła  do  Ciebie  -  Z.SZ.  CKU  Gronowo </t>
  </si>
  <si>
    <t>EDUKACYJNA OPIEKA WYCHOWAWCZA</t>
  </si>
  <si>
    <t>Świetlice szkolne</t>
  </si>
  <si>
    <t>Realizacja  Z.Sz.S. w Chełmży</t>
  </si>
  <si>
    <t xml:space="preserve">Poradnie psychologiczno -pedagogiczne, w  tym  poradnie  specjalistyczne </t>
  </si>
  <si>
    <t>Dotacje celowe przekazane gminie na zadania bieżące realizowane na podstawie  porozumień (umów) między jednostkami samorządu terytorialnego</t>
  </si>
  <si>
    <t>*Poradnia Psychologiczno - Pedagogiczna w Chełmży</t>
  </si>
  <si>
    <t xml:space="preserve">Internaty i bursy szkolne </t>
  </si>
  <si>
    <t xml:space="preserve">* Z.Sz. CKU w Gronowie </t>
  </si>
  <si>
    <t xml:space="preserve">Kolonie  i  obozy   dla  młodzieży polonijnej   w  kraju </t>
  </si>
  <si>
    <t xml:space="preserve">* P.Sz. Muzyczna  w   Chełmży </t>
  </si>
  <si>
    <t xml:space="preserve">Pomoc materialna dla uczniów </t>
  </si>
  <si>
    <t xml:space="preserve">Stypendia dla uczniów </t>
  </si>
  <si>
    <t xml:space="preserve">*Z.SZ Chełmża-stypendia  Marszałka </t>
  </si>
  <si>
    <t xml:space="preserve">*Z.SZ.CKU Gronowo-stypendia  Marszałka </t>
  </si>
  <si>
    <t>*Z.SZ Chełmża-stypendia   z  programu  rządowego</t>
  </si>
  <si>
    <t xml:space="preserve">*Z.SZ.CKU Gronowo-stypendia  z  programu  rządowego </t>
  </si>
  <si>
    <t>Z.SZ.S w Chełmży</t>
  </si>
  <si>
    <t xml:space="preserve">*PPP  w  Chełmży </t>
  </si>
  <si>
    <t>Z.SZ  CKU  Gronowo</t>
  </si>
  <si>
    <t xml:space="preserve">Z.SZ.S  Chełmża </t>
  </si>
  <si>
    <t>PPP Chełmża</t>
  </si>
  <si>
    <t>GOSPODARKA  KOMUNALNA I  OCHRONA ŚRODOWISKA</t>
  </si>
  <si>
    <t>Wpływy  i wydatki  związane  z  gromadzeniem  środków   z  opłat  i  kar   za  korzystanie  ze  środowiska</t>
  </si>
  <si>
    <t xml:space="preserve">Dotacja  celowa  z  budżetu  na  finansowanie  lub  dofinansowanie  zadań  zleconych  do  realizacji  fundacjom </t>
  </si>
  <si>
    <t xml:space="preserve">Dotacja  celowa  z  budżetu  na  finansowanie  lub  dofinansowanie  zadań  zleconych  do  realizacji  stowarzyszeniom   </t>
  </si>
  <si>
    <t>Dotacje celowe z budżetu na finansowanie i dofinansowanie zadań zleconych do realizacji pozostałym jednostkom nie zaliczanym do sektora finansów publicznych</t>
  </si>
  <si>
    <t>stypendia różne</t>
  </si>
  <si>
    <t xml:space="preserve">Wpłaty jednostek na  fundusz celowy na   finansowanie  lub  dofinansowanie  zadań inwestycyjnych </t>
  </si>
  <si>
    <t>Dotacje celowe przekazane dla powiatu na inwestycje i zakupy inwestycyjne realizowane na podstawie porozumień (umów) między jednostkami samorządu terytorialnego </t>
  </si>
  <si>
    <t>Dotacje celowe z budżetu na finansowanie lub dofinansowanie kosztów realizacji inwestycji i zakupów inwestycyjnych jednostek nie zaliczanych do sektora finansów publicznych</t>
  </si>
  <si>
    <t xml:space="preserve">w tym : Starostwo Powiatowe </t>
  </si>
  <si>
    <t xml:space="preserve">Wpłaty jednostek na państwowy  fundusz celowy na   finansowanie  lub  dofinansowanie  zadań inwestycyjnych </t>
  </si>
  <si>
    <t xml:space="preserve">PZD w Toruniu </t>
  </si>
  <si>
    <t>KULTURA I OCHRONA DZIEDZICTWA NARODOWEGO</t>
  </si>
  <si>
    <t xml:space="preserve">Filharmonie ,orkiestry ,chóry i kapele </t>
  </si>
  <si>
    <t>Biblioteki</t>
  </si>
  <si>
    <t xml:space="preserve">Dotacje celowe przekazane gminie   na zadania bieżące realizowane na podstawie porozumień  (umów )  między jednostkami samorządu terytorialnego </t>
  </si>
  <si>
    <t xml:space="preserve">Dotacja  celowa  z  budżetu  na  finansowanie  lub  dofinansowanie  zadań  zleconych  do  realizacji   fundacjom  </t>
  </si>
  <si>
    <t xml:space="preserve">*Starostwo  Powiatowe w  Toruniu </t>
  </si>
  <si>
    <t xml:space="preserve">Dotacja  celowa  z  budżetu  na  finansowanie  lub  dofinansowanie  zadań  zleconych  do  realizacji  stowarzyszeniom </t>
  </si>
  <si>
    <t>*Z.Sz.S Chełmża - Wiosenne igraszki</t>
  </si>
  <si>
    <t>*Z.Sz.S Chełmża- Regionalny konkurs przyrodniczy</t>
  </si>
  <si>
    <t>*Szkoła Muzyczna I st. Chełmża - Konkurs gitarowy</t>
  </si>
  <si>
    <t>KULTURA FIZYCZNA</t>
  </si>
  <si>
    <t>Obiekty sportowe</t>
  </si>
  <si>
    <t>Zadania w zakresie kultury fizycznej</t>
  </si>
  <si>
    <t xml:space="preserve">*Starostwo Powiatowe  w  Toruniu </t>
  </si>
  <si>
    <t xml:space="preserve">*Zespół Szkół  w Chełmży </t>
  </si>
  <si>
    <t xml:space="preserve">*Z.Sz. S. w Chełmży </t>
  </si>
  <si>
    <t>*Z.Sz.S Chełmża</t>
  </si>
  <si>
    <t>*Z.Sz.Chełmża</t>
  </si>
  <si>
    <t>TURYSTYKA</t>
  </si>
  <si>
    <t>Zadania w zakresie upowszechniania turystyki</t>
  </si>
  <si>
    <t>RAZEM   WYDATKI BUDŻETOWE</t>
  </si>
  <si>
    <t>w  tym projekty  finansowane  i  współfinansowane   z UE</t>
  </si>
  <si>
    <t xml:space="preserve">BUDŻET    BEZ   UE </t>
  </si>
  <si>
    <t xml:space="preserve">Wydatki inwestycyjne </t>
  </si>
  <si>
    <t>w tym</t>
  </si>
  <si>
    <t xml:space="preserve">ZESTAWIENIE DOCHODÓW BUDŻETOWYCH </t>
  </si>
  <si>
    <t xml:space="preserve">DOCHODY BUDŻETU POWIATU TORUŃSKIEGO NA 2013 ROK </t>
  </si>
  <si>
    <t>Dochody budżetowe na 2012 rok</t>
  </si>
  <si>
    <t>Dochody budżetowe na 2013 rok</t>
  </si>
  <si>
    <t>UE</t>
  </si>
  <si>
    <t>01005</t>
  </si>
  <si>
    <t>Prace geodezyjno-urządzeniowe na potrzeby rolnictwa</t>
  </si>
  <si>
    <t xml:space="preserve">Dotacje celowe otrzymane  z budżetu państwa na zadania bieżące  z zakresu administracji rządowej oraz inne zadania zlecone ustawami realizowane przez powiat </t>
  </si>
  <si>
    <t>.01008</t>
  </si>
  <si>
    <t xml:space="preserve">Melioracje  wodne </t>
  </si>
  <si>
    <t>Dochody  jednostek  samorządu  terytorialnego  związane   z  realizacją zadań  z  zakresu  administracji rządowej oraz innych zadań zleconych ustawami</t>
  </si>
  <si>
    <t>02001</t>
  </si>
  <si>
    <t xml:space="preserve">Środki na dofinansowanie własnych zadań bieżących gmin ( związków gmin ) , powiatów    ( związków powiatów ) , samorządów województw , pozyskane z innych źródeł </t>
  </si>
  <si>
    <t>0690</t>
  </si>
  <si>
    <t>Wpływy z różnych opłat</t>
  </si>
  <si>
    <t>0750</t>
  </si>
  <si>
    <t xml:space="preserve">Dochody z najmu i dzierżawy  składników majątkowych  Skarbu Państwa , jednostek samorządu terytorialnego lub innych jednostek zaliczanych do sektora finansów publicznych  oraz innych  umów o podobnym charakterze </t>
  </si>
  <si>
    <t>0830</t>
  </si>
  <si>
    <t>Wpływy z usług</t>
  </si>
  <si>
    <t>0920</t>
  </si>
  <si>
    <t>0970</t>
  </si>
  <si>
    <t>Wpływy z różnych dochodów</t>
  </si>
  <si>
    <t>Dotacje celowe otrzymane z gminy na zadania bieżące realizowane na podstawie porozumień (umów) między jednostkami samorządu terytorialnego  </t>
  </si>
  <si>
    <t>Dotacje celowe otrzymane z gminy na inwestycje i zakupy inwestycyjne realizowane na podstawie porozumień (umów) między jednostkami samorządu terytorialnego  </t>
  </si>
  <si>
    <t>Dotacje celowe otrzymane z samorządu  województwa  na inwestycje i zakupy inwestycyjne realizowane na podstawie porozumień (umów) między jednostkami samorządu terytorialnego  </t>
  </si>
  <si>
    <t>Dotacja celowa otrzymana z tytułu pomocy finansowej udzielanej między jednostkami samorządu terytorialnego na dofinansowanie własnych zadań inwestycyjnych i zakupów inwestycyjnych  </t>
  </si>
  <si>
    <t>6207</t>
  </si>
  <si>
    <t>Dotacje celowe w ramach programów finansowanych z udziałem środków europejskich oraz środków, o których mowa w art. 5 ust. 1 pkt. 3 oraz ust. 3 pkt. 5 i 6 ustawy, lub płatności w ramach budżetu środków europejskich</t>
  </si>
  <si>
    <t xml:space="preserve">Środki  na   dofinansowanie  własnych  inwestycji  gmin (  związków  gmin )  ,powiatów I związków  powiatów ) ,  samorządów  województw ,pozyskane  z innych  źródeł </t>
  </si>
  <si>
    <t xml:space="preserve">Dotacje celowe otrzymane    z budżetu państwa na realizację inwestycji  i  zakupów  inwestycyjnych  własnych powiatu </t>
  </si>
  <si>
    <t>0470</t>
  </si>
  <si>
    <t xml:space="preserve">Wpływy  z  opłat  za  zarząd ,użytkowanie i  użytkowanie  wieczyste  nieruchomości </t>
  </si>
  <si>
    <t>0910</t>
  </si>
  <si>
    <t>Odsetki od nieterminowych wpłat z tytułu podatków i opłat</t>
  </si>
  <si>
    <t>0870</t>
  </si>
  <si>
    <t xml:space="preserve">Wpływy  ze  sprzedaży  składników  majątkowych </t>
  </si>
  <si>
    <t xml:space="preserve">Dotacje celowe otrzymane    z budżetu państwa na   inwestycje i  zakupy  inwestycyjne    z  zakresu   administracji  rządowej   oraz  inne  zadania  zlecone   ustawami realizowane  przez  powiat </t>
  </si>
  <si>
    <t>Prace geodezyjne i kartograficzne ( nieinwestycyjne)</t>
  </si>
  <si>
    <t>Opracowania geodezyjne i kartograficzne</t>
  </si>
  <si>
    <t xml:space="preserve">Wpływy  z   usług </t>
  </si>
  <si>
    <t>2360</t>
  </si>
  <si>
    <t>6900</t>
  </si>
  <si>
    <t>Wpływ z różnych opłat</t>
  </si>
  <si>
    <t>5700</t>
  </si>
  <si>
    <t>Grzywny , mandaty i inne kary pieniężne od osób fizycznych</t>
  </si>
  <si>
    <t>0570</t>
  </si>
  <si>
    <t>ADMINISTRACJA PUBLICZNA</t>
  </si>
  <si>
    <t>Urzędy Wojewódzkie</t>
  </si>
  <si>
    <t>Starostwo Powiatowe</t>
  </si>
  <si>
    <t>0420</t>
  </si>
  <si>
    <t>Wpływy z opłaty komunikacyjnej</t>
  </si>
  <si>
    <t>0590</t>
  </si>
  <si>
    <t xml:space="preserve">Wpływy  z  opłat  za  koncesje  i  licencje  </t>
  </si>
  <si>
    <t>Wpływy ze sprzedaży składników majątkowych</t>
  </si>
  <si>
    <t xml:space="preserve">Wpływy z różnych dochodów </t>
  </si>
  <si>
    <t xml:space="preserve">Wpływy  z  różnych  dochodów </t>
  </si>
  <si>
    <t xml:space="preserve">Dotacje celowe otrzymane z budżetu państwa   na  zadania bieżące realizowane przez powiat  na podstawie porozumień  z organami administracji rządowej </t>
  </si>
  <si>
    <t>Obrona Narodowa</t>
  </si>
  <si>
    <t>Pozostałe wydatki obronne</t>
  </si>
  <si>
    <t>DOCHODY OD OSÓB PRAWN., OD OSÓB FIZYCZNYCH  I OD  INNYCH  JEDNOSTEK  NIE  POSIADAJĄCYCH  OSOBOWOŚCI  PRAWNEJ ORAZ WYDATKI ZWIĄZANE Z ICH POBOREM</t>
  </si>
  <si>
    <t>Udziały  powiatów w  podatkach  stanowiących dochód  budżetu państwa</t>
  </si>
  <si>
    <t>0010</t>
  </si>
  <si>
    <t>Podatek dochodowy od osób fizycznych</t>
  </si>
  <si>
    <t>0020</t>
  </si>
  <si>
    <t xml:space="preserve">Podatek dochodowy od osób prawnych </t>
  </si>
  <si>
    <t>Wpływy z innych opłat stanowiących dochody jednostek samorządu terytorialnego na podstawie ustaw  </t>
  </si>
  <si>
    <t>0490</t>
  </si>
  <si>
    <t>Wpływy z innych lokalnych opłat pobieranych przez jednostki samorządu terytorialnego na podstawie odrębnych ustaw  </t>
  </si>
  <si>
    <t xml:space="preserve">Część oświatowa subw. ogólnej dla jednostek   samorządu  terytorialnego </t>
  </si>
  <si>
    <t>Subwencje ogólne z budżetu państwa</t>
  </si>
  <si>
    <t xml:space="preserve">Uzupełnienie  subwencji ogólnej  dla  j.s.t </t>
  </si>
  <si>
    <t xml:space="preserve">Środki   na  uzupełnienie   dochodów </t>
  </si>
  <si>
    <t>Środki  na  inwestycje  rozpoczęte  przed  dniem  1  stycznia  1999  r.</t>
  </si>
  <si>
    <t xml:space="preserve">Środki  na  inwestycje  na  drogach   publicznych  powiatowych  i  wojewódzkiej   oraz  na   drogach  powiatowych ,  wojewódzkich  i  krajowych   w  granicach   administracyjnych  miast  na  prawach  powiatu </t>
  </si>
  <si>
    <t>Część wyrównawcza sub. ogólnej dla powiatów</t>
  </si>
  <si>
    <t xml:space="preserve">Część równoważąca  sub. ogólnej dla powiatów </t>
  </si>
  <si>
    <t>Różne rozliczenia finansowe</t>
  </si>
  <si>
    <t>Wpływy  z  innych  lokalnych  opłat  pobieranych  przez  j.s.t. na  podstawie  odrębnych  ustaw</t>
  </si>
  <si>
    <t>0580</t>
  </si>
  <si>
    <t xml:space="preserve">Grzywny i inne kary pieniężne od  osób prawnych i innych  jednostek organizacyjnych </t>
  </si>
  <si>
    <t>.0750</t>
  </si>
  <si>
    <t>Szkoły zawodowe</t>
  </si>
  <si>
    <t>2380</t>
  </si>
  <si>
    <t>Wpływy do budżetu części zysku gospodarstwa pomocniczego</t>
  </si>
  <si>
    <t>Wpływy z ze sprzedaży składników majątkowych</t>
  </si>
  <si>
    <t>Dotacje celowe w ramach programów finansowanych z udziałem środków europejskich oraz środków, o których mowa w art. 5 ust. 1 pkt. 3 oraz ust. 3 pkt. 5 i 6 ustawy, lub płatności w ramach budżetu środków europejskich </t>
  </si>
  <si>
    <t xml:space="preserve">Dotacja celowa otrzymana z tytułu pomocy finansowej  udzielonej między jednostkami samorządu terytorialnego  na dofinansowanie  własnych zadań bieżących </t>
  </si>
  <si>
    <t xml:space="preserve"> </t>
  </si>
  <si>
    <t>Otrzymane spadki , zapisy i darowizny w postaci pieniężnej</t>
  </si>
  <si>
    <t>Wpływy z  usług</t>
  </si>
  <si>
    <t>2008</t>
  </si>
  <si>
    <t xml:space="preserve">Dotacje  rozwojowe oraz  środki  na  sfinansowanie  wspólnej  polityki  rolnej </t>
  </si>
  <si>
    <t>2009</t>
  </si>
  <si>
    <t xml:space="preserve">Dotacje celowe otrzymane  z budżetu państwa na realizację zadań własnych powiatu </t>
  </si>
  <si>
    <t xml:space="preserve">Dotacje celowe przekazane z budżetu państwa   na  zadania bieżące realizowane przez powiat  na podstawie porozumień  z organami administracji rządowej </t>
  </si>
  <si>
    <t>Środki na dofinansowanie własnych zadań bieżących gmin (związków gmin), powiatów (związków powiatów), samorządów województw, pozyskane z innych źródeł</t>
  </si>
  <si>
    <t xml:space="preserve">Szkolnictwo  wyższe </t>
  </si>
  <si>
    <t xml:space="preserve">Pomoc  materialna  dla  studentów </t>
  </si>
  <si>
    <t>Dotacje celowe  otrzymane  z powiatu  na  zadania  bieżące  realizowane  na  podstawie  porozumień (umów między  jednostkami  samorządu  terytorialnego .</t>
  </si>
  <si>
    <t xml:space="preserve">Szpitale  publiczne </t>
  </si>
  <si>
    <t>Składki  na  ubezpieczenie  zdrowotne  oraz  świadczenia dla osób nie objętych obowiązkiem ubez.zdrowotnego</t>
  </si>
  <si>
    <t>Placówki opiekuńczo - wychowawcze</t>
  </si>
  <si>
    <t>0680</t>
  </si>
  <si>
    <t>Wpływy od rodziców z tytułu odpłatności za utrzymanie dzieci (wychowanków) w placówkach opiekuńczo-wychowawczych i w rodzinach zastępczych</t>
  </si>
  <si>
    <t>Inne UE  ( 801-80102)</t>
  </si>
  <si>
    <t xml:space="preserve">Trasa - Toruń - Złotoria – Osiek  </t>
  </si>
  <si>
    <t>Trasa-Toruń - Łubianka  - Wybcz - Unisław</t>
  </si>
  <si>
    <t xml:space="preserve">Droga Toruń - Chełmża z odgałęzieniem do  m. Kamionki Małe </t>
  </si>
  <si>
    <t>Warsztaty szkolne, Zespół Szkół CKU Gronowo</t>
  </si>
  <si>
    <t>* Księgowość, Zespół Szkół  w Chełmży</t>
  </si>
  <si>
    <t xml:space="preserve"> Zespół Szkół Specjalnych w Chełmży</t>
  </si>
  <si>
    <t xml:space="preserve">Gospodarka wodno  - ściekowa w DPS Browina </t>
  </si>
  <si>
    <t xml:space="preserve">Modernizacja systemu antenowego </t>
  </si>
  <si>
    <t xml:space="preserve">UE- Starostwo Powiatowe - Infostrada Kujaw i Pomorza - usługi w zakresie e-Administracji i Informacji Przestrzennej </t>
  </si>
  <si>
    <t xml:space="preserve">UE- Starostwo Powiatowe  </t>
  </si>
  <si>
    <t xml:space="preserve">Dochody majątkowe </t>
  </si>
  <si>
    <t>Dochody bieżące</t>
  </si>
  <si>
    <t>Klasyfikacja</t>
  </si>
  <si>
    <t>85201 § 6050</t>
  </si>
  <si>
    <t>90019 § 6050</t>
  </si>
  <si>
    <t>85202 § 6050</t>
  </si>
  <si>
    <t>80130 § 6050</t>
  </si>
  <si>
    <t>80130 § 6059</t>
  </si>
  <si>
    <t>80132 § 6050</t>
  </si>
  <si>
    <t>85111 § 6010</t>
  </si>
  <si>
    <t>70005 § 6050</t>
  </si>
  <si>
    <t>90019 § 6170</t>
  </si>
  <si>
    <t>60014 § 6300</t>
  </si>
  <si>
    <t>75020 § 6060</t>
  </si>
  <si>
    <t>80102 § 6069</t>
  </si>
  <si>
    <t>60014 § 6060</t>
  </si>
  <si>
    <t>85202 § 6060</t>
  </si>
  <si>
    <t>60014 § 6050</t>
  </si>
  <si>
    <t>75818 § 6800</t>
  </si>
  <si>
    <t xml:space="preserve">Wydatki bieżace </t>
  </si>
  <si>
    <t>90019 § 6300</t>
  </si>
  <si>
    <t>Dotacje celowe przekazane gminie   na zadania  bieżące realizowane na podstawie porozumień (umów) między  jednostkami samorządu terytorialnego</t>
  </si>
  <si>
    <t>w poz. 1</t>
  </si>
  <si>
    <t xml:space="preserve">Regały archiwalne jezdne do potrzeb archiwum zakładowego </t>
  </si>
  <si>
    <t>.0960</t>
  </si>
  <si>
    <t>Paragraf</t>
  </si>
  <si>
    <t>Plan wydatków budżetowych na rok 2013</t>
  </si>
  <si>
    <t>Wykonanie wydatków budżetowych na 30.06.2013 rok</t>
  </si>
  <si>
    <t>Rozliczenia z tytułu poręczeń i gwarancji udzielonych przez Skarb Państwa lub jednostkę samorządu terytorialnego  </t>
  </si>
  <si>
    <t>Plan dochodów budżetowych na rok 2013</t>
  </si>
  <si>
    <t>Wykonanie dochodów budżetowych na 30.06.2013 rok</t>
  </si>
  <si>
    <t xml:space="preserve">Dział </t>
  </si>
  <si>
    <t xml:space="preserve">Otrzymane spadki ,zapisy, darowizny w postaci pieniężnej </t>
  </si>
  <si>
    <t>REALIZACJA PLANU INWESTYCYJNEGO NA 30.06.2013</t>
  </si>
  <si>
    <t xml:space="preserve">Nazwa zadania inwestycyjnego
</t>
  </si>
  <si>
    <t>Plan na 2013</t>
  </si>
  <si>
    <t xml:space="preserve">Wykonanie na 30.06.2013r. </t>
  </si>
  <si>
    <t xml:space="preserve">Opis </t>
  </si>
  <si>
    <t>Przebudowa drogi powiatowej nr 2010C Turzno-Rogówko-Lubicz Dolny w km 5+470÷9+677 na dł. 4,207 km</t>
  </si>
  <si>
    <t>Razem</t>
  </si>
  <si>
    <t>x</t>
  </si>
  <si>
    <t>2400</t>
  </si>
  <si>
    <t>Dobry zawód, dobry start</t>
  </si>
  <si>
    <t>.0570</t>
  </si>
  <si>
    <t>.0580</t>
  </si>
  <si>
    <t xml:space="preserve">Umowa nr OR.I.113.2013 z dnia 2 lipca 2013r. Okres realizacji zadania: 02.07.2013 - 10.09.2013r. Wykonawca - firma: Miklaniewicz Paweł PRO-MAINT. </t>
  </si>
  <si>
    <t>Umowa nr OR.I.112.2013 z dnia 4 lipca 2013r.. Okres realizacji zadania: 04.07.2013-23.08.2013. Wykonanwca - firma: Radzka Magdalena Przedsiębiorstwo Inżynieryjno Konsultingowe Sanivest.</t>
  </si>
  <si>
    <t>Umowa nr OR.I.111.2013 z dnia 2 lipca 2013r. Okres realizacji zadania: 02.07.2013 - 10.09.2013r. Wykonawvca - firma: Fabryka Urządzeń Dźwigowych Sp. z o. o. w Bolęcinie.</t>
  </si>
  <si>
    <t xml:space="preserve">Umowa nr OR.I. 110.2013 z dnia 28.06.2013r. Okres realizacji zadania: 28.06.2013 - 06.09.2013r. Wykonawca - firma: JAWOR Sp. z o. o.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</si>
  <si>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Umowa nr AB.I.23/2013  z dnia 28.02.2013 na kwotę 19 000zł i aneks nr 1 do umowy z dnia 10.05.2013 na kwotę 27.000 zl  z firmą: Biuro Projektów ENERGO-LIPEX . Wykonanie prac do dnia 30.06.2013r. Finansowa realizacja umowy do dnia 18.07.2013r.                                                                                                                                                                         Przygotowanie przetargu na rzeczowe wykonanie zadania nastąpi w miesiącu sierpniu 2013r. </t>
  </si>
  <si>
    <t xml:space="preserve">                                                                                                                                                                                                                              1.Umowa nr OR.I.129/2013 z dnia 09.07.2013 na kwotę 778 822 zł z firmą STAWBUD Krzysztof Stawski. Realizacja umowy do dnia 31.10.2013r. Trwa realizacja zadania.</t>
  </si>
  <si>
    <t xml:space="preserve">Adaptacja i dostosowanie oraz wyposażenie istniejących pomieszczeń na pracownię eksploatacji pojazdów rolniczych, pracownię diadnostyki, obsługi i kontroli maszyn rolniczych oraz salę wykładową w budynku warsztatów szkolnych w ZS CKU Gronowo.                                                                                                                                                                                                                                       1.Zrealizowano umowę nr AB.I.-45/2013 z dnia 07.03.2013r. z firmą: Projektowania Budowlane "Reg-Bud" w Toruniu na kwotę 11 200zł.                                                                                                                                                                                                                                                 2.Umowa nr AB.III-58/2013 z dnia 02.05.2013r. z Danutą Sobiepanek na kwotę 11 500zł. Termin końcowy wykonania przedmiotu umowy do dnia 28.05.2013r. Finansowa realizacja umowy w miesiącu lipcu 2013r.                                                                                                                                                                                                                                                   3.W dniu 12.07.2013r. złożono wniosek do Urzędu Marszałkowskiego Województwa Kujawsko-Pomorskiego o dofinansowanie z Europejskiego Funduszu Rozwoju Regionalnego w ramach Regionalnego Programu Operacyjnego Województwa Kujawsko-Pomorskiego na lata 2007-2013.     </t>
  </si>
  <si>
    <t xml:space="preserve">Wymiana stolarki okiennej  w DPS Wielka Nieszawka – realizacja umowy nr AB.I.75/2013 z dnia 23.04.2013r. przez firmę: SZYMPOL Kęński Tomasz. </t>
  </si>
  <si>
    <t>Termomodernizacja pokrycia dachu w DPS Wielka Nieszawka – Umowa nr OR.I.79/2013 z dnia 30.04.2013 na kwotę 156 308zł przez firmę: Usługi Ogólnobudowlane Damian Sielczak. Realizacja umowy do dnia 29.06.2013r.</t>
  </si>
  <si>
    <t>Realizacja II półrocze 2013</t>
  </si>
  <si>
    <t>Termomodernizacja dachu budynku zespołu nr 1 w DPS Browina - Umowa nr OR.I.100/2013 z dnia 7.06.2013r. na kwota  147 000zl , wykonawca: Jawor Sp. z o.o. Realizacja umowy do dnia 29.07.2013r.</t>
  </si>
  <si>
    <t xml:space="preserve">Wymiana stolarki okiennej w DPS Dobrzejewice – realizacja umowy nr AB.I.74/2013 z dnia 23.04.2013 przez firmę SZYMPOL Keński Tomasz – zadanie wykonane – płatność w dniu 11.07.2013r. </t>
  </si>
  <si>
    <t xml:space="preserve">Zakończenie inwestycji 31.08.2013r. Wykonawca robót budowlanych: STRABAG Sp. z o. o., koszt robót budowlanych po rozstrzygnięciu przetargowym - 2.078.848,46zł., Inspektor Nadzoru: umowa z firmą AGMARAL Sp. z o. o. na kwotę 15.375zł. </t>
  </si>
  <si>
    <t>Szczegóły w części opisowej sprawozdania</t>
  </si>
  <si>
    <t xml:space="preserve">Dotacja dla Urzędu Miasta w Chełmży (biblioteka powiatowa) – termomodernizacja budynku polegającego na wymianie stolarki okiennej oraz ociepleniu połaci dachu w budynku - realizacja II półrocze 2013. </t>
  </si>
  <si>
    <t>85202 § 6050                          - 258.723 zł       ……………………………………………...  90019 § 6050               - 183.000 zł</t>
  </si>
  <si>
    <t>% wykonania dochodów</t>
  </si>
  <si>
    <t>Budowa szybu windowego wraz z montażem windy dla potrzeb osób niepełnosprawnych w budynku Placówki Opiekuńczo - Wychowawczej w Chełmży. Zrealizowano umowę nr OR.I.14/2013 z dnia 12.02.2013r. z firmą JAWOR Sp. z o. o. Płatność końcowa II półrocze 2013 - 84.750zł.</t>
  </si>
  <si>
    <t xml:space="preserve">% wykonania </t>
  </si>
  <si>
    <t>.0690</t>
  </si>
  <si>
    <t>Grzywny, mandaty i inne kary pieniężne od osób fizycznych</t>
  </si>
  <si>
    <t>Wpłata do budżetu pozostałości środków finansowych gromadzonych na wydzielonym rachunku jednostki budżetowej</t>
  </si>
  <si>
    <t>.0970</t>
  </si>
  <si>
    <t>Wpływy do budżetu pozostałości środków finansowych gromadzonych na wydzielonym rachunku jednostki budżetowej</t>
  </si>
  <si>
    <t>Centra kształcenia ustawicznego i praktycznego oraz ośrodki dokształcania zawodowego</t>
  </si>
  <si>
    <t>Gospodarka gruntami i nieruchomościami- zadania zlecone</t>
  </si>
  <si>
    <t>Zadania zlecone</t>
  </si>
  <si>
    <t xml:space="preserve">Termomodernizacja pokrycia dachu w Domu Pomocy Społecznej w Wielkiej Nieszawce </t>
  </si>
  <si>
    <t>1.Zakończenie zadania z roku 2012 pn. Budowa przyłącza gazu wraz z modernizacją kotłowni w DPS Wielka Nieszawka – realizacja umowy nr UP/B-EOT/213/2012 z dnia 07.12.2012r.  przez firmę Pomorska Spółka Gazownictwa Sp. z o.o.,</t>
  </si>
  <si>
    <t xml:space="preserve">W wyniku zakończonego postępowania przetargowego na realizację zadania będącego przedmiotem zawartej w dniu 22 kwietnia 2013r. umowy z Województwem Kujawsko - Pomorskim nr SP-II.924.10.2012.3041.12.2013 na dofinansowanie ze środków PFRON robót budowalanych wyłoniono 4 wykonawców. Termin wykonania zadania: 28.06.2013-10.09.2013r. Kwota dofinansowaia z PFRON napodstawie zawartej umowy - 200.000zł. </t>
  </si>
  <si>
    <t xml:space="preserve">Zakup szafy chłodniczej  </t>
  </si>
  <si>
    <t xml:space="preserve">Budowa przyłącza kanalizacji sanitarnej tłoczonej w raz z przepompownią ścieków, odprowadzającej ścieki z DPS w Browinie do przewodu tłoczonego Gminy Chełmża – Porozumienie z dnia 03.07.2013r. z Spółką Toruńskie Wodociągi Sp. z o.o. Realizacja zadania w II półroczu 2013r. </t>
  </si>
  <si>
    <t xml:space="preserve">Zakup udziałów w spółce Szpital Powiatowy Spółka z o.o. w Chełmży </t>
  </si>
  <si>
    <t xml:space="preserve">1. Realizacja umowy nr AB.I-76/2013 z dnia 22.04.2013r. - kwota 42.840zł. przez firmę Biuro Usług Projektowych Instalacji Sanitarnych INSAN. 2. Umowa o dzieło nr AB.III-69/2013  z dnia 02.07.2013. na kwotę 10.000zł. Wykonawca studium wykonalności - Sobiepanek Danuta. Realizacja umowy do dnia 25.07.2013r. </t>
  </si>
  <si>
    <t xml:space="preserve">Zakup przełączników sieciowych oraz oprogramowania US Office 2013 - 19.387zł. W dniu 24 maja 2013r. zawarto Umowę Nr OR.I.91.2013 z SYSTEM DATA Sp. z o.o. w Mielcu na kwotę 19.387zł. na dostawę sprzętu i oprogramowania komputerowego . </t>
  </si>
  <si>
    <t xml:space="preserve">Wkład własny Powiatu do projektu realizowanego we współpracy z Marszałkiem Województwa Kujawsko – Pomorskiego pn. „Realizacja systemu innowacyjnej edukacji w województwie kujawsko – pomorskim poprzez zbudowanie systemu dystrybucji treści edukacyjnych” – realizacja II półrocze 2013r. </t>
  </si>
  <si>
    <t>Realizacja II półrocze 2013. W wyniku rozstrzygnięcia przetargowego wartość zadania w 2013r. - 169.328,56zł. Wykonawca: LEHMAN+PARTNER Sp. z o. o. w Koninie</t>
  </si>
  <si>
    <t>60014 § 6057                         - 3.180.188 zł …60014 § 6059     .. - 1.913.064 zł     90019 § 6059               - 134.993 zł</t>
  </si>
  <si>
    <t>Budowa chodników - zakup materiałów do budowy chodników</t>
  </si>
  <si>
    <t>Wpłata na fundusz wsparcia – zakup pojazdu do ratownictwa ekologicznego dla PSP – realizacjaII półrocze 2013.</t>
  </si>
  <si>
    <t>RAZEM DOCHODY BUDŻETOWE</t>
  </si>
  <si>
    <t xml:space="preserve">1. Zrealizowano - Umowa nr AB.I.62/2013 z dnia 02.04.2013r. z firmą: GEOTECHNIKA Sp. z o.o. na kwotę 22.140 zł.                                                                                                                                                                                                                                   2. Zrealizowano - Umowa nr AB.I.68/2013 z dnia 02.04.2013r. z wykonawcą: Miłosz Kobusiński na kwotę 1 845 zł.                                                                                                                                                                                                                                                         3.Ogłoszono przetarg - okres składania ofert od 17.07.2013 do 02.08.2013r.
                             </t>
  </si>
  <si>
    <t xml:space="preserve">Brak zaangażowania </t>
  </si>
  <si>
    <t>Przekazano spółce udziały  21.01.2013 i 8.04.2013 roku.</t>
  </si>
  <si>
    <t xml:space="preserve">Rozstrzygnięto przetarg na materiały  do budowy chodników  do kwoty 120.000 zł  - Umowa z f-mą  Elbet w m. Młyniec I- nr umowy  PZD-11.253.19.2013 . Pozostałe  środki zaangażowane będą w II półroczu . </t>
  </si>
  <si>
    <t>Załącznik nr 1</t>
  </si>
  <si>
    <t>do Uchwały Nr 235/2013</t>
  </si>
  <si>
    <t>Zarządu Powiatu Toruńskiego</t>
  </si>
  <si>
    <t>z dnia 14.08.2013 r.</t>
  </si>
  <si>
    <t>Załącznik nr 2</t>
  </si>
  <si>
    <t>do uchwały Nr 235/2013</t>
  </si>
  <si>
    <t>zarządu Powiatu Toruńskiego</t>
  </si>
  <si>
    <t xml:space="preserve">Załącznik nr 3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</si>
</sst>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3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3" fontId="3" fillId="11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3" fontId="4" fillId="0" borderId="0" xfId="0" applyNumberFormat="1" applyFont="1" applyAlignment="1">
      <alignment wrapText="1"/>
    </xf>
    <xf numFmtId="0" fontId="4" fillId="2" borderId="0" xfId="0" applyFont="1" applyFill="1" applyBorder="1"/>
    <xf numFmtId="0" fontId="5" fillId="0" borderId="0" xfId="0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shrinkToFit="1"/>
    </xf>
    <xf numFmtId="1" fontId="7" fillId="3" borderId="1" xfId="0" applyNumberFormat="1" applyFont="1" applyFill="1" applyBorder="1" applyAlignment="1">
      <alignment horizontal="left" vertical="center" wrapText="1" shrinkToFit="1"/>
    </xf>
    <xf numFmtId="3" fontId="4" fillId="3" borderId="1" xfId="0" applyNumberFormat="1" applyFont="1" applyFill="1" applyBorder="1" applyAlignment="1">
      <alignment wrapText="1"/>
    </xf>
    <xf numFmtId="3" fontId="4" fillId="11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left" vertical="center" wrapText="1" shrinkToFit="1"/>
    </xf>
    <xf numFmtId="3" fontId="4" fillId="2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shrinkToFit="1"/>
    </xf>
    <xf numFmtId="1" fontId="6" fillId="2" borderId="1" xfId="0" applyNumberFormat="1" applyFont="1" applyFill="1" applyBorder="1" applyAlignment="1">
      <alignment wrapText="1" shrinkToFit="1"/>
    </xf>
    <xf numFmtId="1" fontId="5" fillId="2" borderId="1" xfId="0" applyNumberFormat="1" applyFont="1" applyFill="1" applyBorder="1" applyAlignment="1">
      <alignment vertical="center" wrapText="1" shrinkToFit="1"/>
    </xf>
    <xf numFmtId="1" fontId="7" fillId="3" borderId="1" xfId="0" applyNumberFormat="1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vertical="center" wrapText="1"/>
    </xf>
    <xf numFmtId="3" fontId="4" fillId="11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 shrinkToFit="1"/>
    </xf>
    <xf numFmtId="3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/>
    <xf numFmtId="0" fontId="4" fillId="5" borderId="0" xfId="0" applyFont="1" applyFill="1" applyAlignment="1">
      <alignment wrapText="1"/>
    </xf>
    <xf numFmtId="3" fontId="5" fillId="5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3" fontId="5" fillId="5" borderId="1" xfId="0" applyNumberFormat="1" applyFont="1" applyFill="1" applyBorder="1" applyAlignment="1">
      <alignment vertical="center" shrinkToFit="1"/>
    </xf>
    <xf numFmtId="3" fontId="11" fillId="3" borderId="1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>
      <alignment wrapText="1"/>
    </xf>
    <xf numFmtId="3" fontId="5" fillId="11" borderId="1" xfId="0" applyNumberFormat="1" applyFont="1" applyFill="1" applyBorder="1" applyAlignment="1">
      <alignment wrapText="1"/>
    </xf>
    <xf numFmtId="3" fontId="6" fillId="5" borderId="1" xfId="0" applyNumberFormat="1" applyFont="1" applyFill="1" applyBorder="1" applyAlignment="1">
      <alignment horizontal="right" vertical="center" wrapText="1" shrinkToFit="1"/>
    </xf>
    <xf numFmtId="3" fontId="5" fillId="2" borderId="1" xfId="0" applyNumberFormat="1" applyFont="1" applyFill="1" applyBorder="1" applyAlignment="1">
      <alignment vertical="center" shrinkToFit="1"/>
    </xf>
    <xf numFmtId="3" fontId="5" fillId="11" borderId="1" xfId="0" applyNumberFormat="1" applyFont="1" applyFill="1" applyBorder="1" applyAlignment="1">
      <alignment vertical="center" shrinkToFit="1"/>
    </xf>
    <xf numFmtId="3" fontId="12" fillId="2" borderId="1" xfId="0" applyNumberFormat="1" applyFont="1" applyFill="1" applyBorder="1" applyAlignment="1">
      <alignment wrapText="1"/>
    </xf>
    <xf numFmtId="3" fontId="4" fillId="8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4" fillId="11" borderId="0" xfId="0" applyFont="1" applyFill="1" applyAlignment="1">
      <alignment wrapTex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 shrinkToFit="1"/>
    </xf>
    <xf numFmtId="1" fontId="7" fillId="3" borderId="1" xfId="0" applyNumberFormat="1" applyFont="1" applyFill="1" applyBorder="1" applyAlignment="1" applyProtection="1">
      <alignment vertical="center" wrapText="1" shrinkToFi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 wrapText="1" shrinkToFit="1"/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vertical="center" shrinkToFit="1"/>
    </xf>
    <xf numFmtId="3" fontId="12" fillId="5" borderId="1" xfId="0" applyNumberFormat="1" applyFont="1" applyFill="1" applyBorder="1" applyAlignment="1">
      <alignment wrapText="1"/>
    </xf>
    <xf numFmtId="164" fontId="6" fillId="2" borderId="0" xfId="1" applyNumberFormat="1" applyFont="1" applyFill="1" applyAlignment="1">
      <alignment wrapText="1"/>
    </xf>
    <xf numFmtId="164" fontId="6" fillId="11" borderId="0" xfId="1" applyNumberFormat="1" applyFont="1" applyFill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vertical="center" shrinkToFit="1"/>
    </xf>
    <xf numFmtId="3" fontId="6" fillId="11" borderId="1" xfId="0" applyNumberFormat="1" applyFont="1" applyFill="1" applyBorder="1" applyAlignment="1">
      <alignment vertical="center" shrinkToFit="1"/>
    </xf>
    <xf numFmtId="1" fontId="7" fillId="2" borderId="1" xfId="0" applyNumberFormat="1" applyFont="1" applyFill="1" applyBorder="1" applyAlignment="1">
      <alignment vertical="center" wrapText="1" shrinkToFit="1"/>
    </xf>
    <xf numFmtId="3" fontId="7" fillId="5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vertical="center" shrinkToFit="1"/>
    </xf>
    <xf numFmtId="3" fontId="7" fillId="11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/>
    <xf numFmtId="3" fontId="4" fillId="2" borderId="0" xfId="0" applyNumberFormat="1" applyFont="1" applyFill="1" applyAlignment="1">
      <alignment wrapText="1"/>
    </xf>
    <xf numFmtId="0" fontId="4" fillId="11" borderId="9" xfId="0" applyFont="1" applyFill="1" applyBorder="1" applyAlignment="1">
      <alignment vertical="top" wrapText="1"/>
    </xf>
    <xf numFmtId="0" fontId="4" fillId="11" borderId="10" xfId="0" applyFont="1" applyFill="1" applyBorder="1" applyAlignment="1">
      <alignment vertical="top" wrapText="1"/>
    </xf>
    <xf numFmtId="0" fontId="4" fillId="11" borderId="0" xfId="0" applyFont="1" applyFill="1" applyBorder="1" applyAlignment="1">
      <alignment vertical="top" wrapText="1"/>
    </xf>
    <xf numFmtId="0" fontId="4" fillId="11" borderId="11" xfId="0" applyFont="1" applyFill="1" applyBorder="1" applyAlignment="1">
      <alignment vertical="top" wrapText="1"/>
    </xf>
    <xf numFmtId="0" fontId="4" fillId="11" borderId="12" xfId="0" applyFont="1" applyFill="1" applyBorder="1" applyAlignment="1">
      <alignment vertical="top" wrapText="1"/>
    </xf>
    <xf numFmtId="0" fontId="4" fillId="11" borderId="2" xfId="0" applyFont="1" applyFill="1" applyBorder="1" applyAlignment="1">
      <alignment vertical="top" wrapText="1"/>
    </xf>
    <xf numFmtId="3" fontId="14" fillId="5" borderId="1" xfId="0" applyNumberFormat="1" applyFont="1" applyFill="1" applyBorder="1" applyAlignment="1">
      <alignment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12" fillId="2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center" vertical="center" wrapText="1"/>
    </xf>
    <xf numFmtId="3" fontId="4" fillId="8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3" fontId="5" fillId="11" borderId="1" xfId="0" applyNumberFormat="1" applyFont="1" applyFill="1" applyBorder="1" applyAlignment="1">
      <alignment horizontal="center" vertical="center" wrapText="1" shrinkToFit="1"/>
    </xf>
    <xf numFmtId="3" fontId="7" fillId="11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quotePrefix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5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3" fontId="16" fillId="12" borderId="1" xfId="0" applyNumberFormat="1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left" vertical="center" wrapText="1"/>
    </xf>
    <xf numFmtId="0" fontId="16" fillId="12" borderId="0" xfId="0" applyFont="1" applyFill="1" applyAlignment="1">
      <alignment horizontal="center" vertical="center" wrapText="1"/>
    </xf>
    <xf numFmtId="0" fontId="16" fillId="12" borderId="1" xfId="0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vertical="center" wrapText="1" shrinkToFit="1"/>
    </xf>
    <xf numFmtId="0" fontId="4" fillId="8" borderId="0" xfId="0" applyFont="1" applyFill="1"/>
    <xf numFmtId="0" fontId="7" fillId="11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1" fontId="7" fillId="11" borderId="1" xfId="0" applyNumberFormat="1" applyFont="1" applyFill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vertical="center" wrapText="1" shrinkToFit="1"/>
    </xf>
    <xf numFmtId="3" fontId="8" fillId="11" borderId="1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16" fillId="2" borderId="3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center" vertical="center" wrapText="1" shrinkToFit="1"/>
    </xf>
    <xf numFmtId="0" fontId="7" fillId="7" borderId="1" xfId="0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49" fontId="6" fillId="7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>
      <alignment horizontal="left" vertical="center" wrapText="1" shrinkToFit="1"/>
    </xf>
    <xf numFmtId="1" fontId="5" fillId="7" borderId="1" xfId="0" applyNumberFormat="1" applyFont="1" applyFill="1" applyBorder="1" applyAlignment="1">
      <alignment horizontal="left" vertical="center" wrapText="1" shrinkToFit="1"/>
    </xf>
    <xf numFmtId="1" fontId="6" fillId="7" borderId="1" xfId="0" applyNumberFormat="1" applyFont="1" applyFill="1" applyBorder="1" applyAlignment="1">
      <alignment horizontal="left" vertical="center" wrapText="1" shrinkToFit="1"/>
    </xf>
    <xf numFmtId="0" fontId="7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3" fontId="16" fillId="1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6" fillId="11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16" fillId="0" borderId="0" xfId="0" applyNumberFormat="1" applyFont="1" applyAlignment="1">
      <alignment vertical="center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7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164" fontId="16" fillId="10" borderId="1" xfId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wrapText="1"/>
    </xf>
    <xf numFmtId="3" fontId="4" fillId="5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10" fontId="4" fillId="2" borderId="0" xfId="2" applyNumberFormat="1" applyFont="1" applyFill="1"/>
    <xf numFmtId="10" fontId="4" fillId="2" borderId="0" xfId="2" applyNumberFormat="1" applyFont="1" applyFill="1" applyAlignment="1">
      <alignment wrapText="1"/>
    </xf>
    <xf numFmtId="10" fontId="4" fillId="2" borderId="0" xfId="2" applyNumberFormat="1" applyFont="1" applyFill="1" applyAlignment="1">
      <alignment horizontal="center" vertical="center" wrapText="1"/>
    </xf>
    <xf numFmtId="10" fontId="4" fillId="12" borderId="1" xfId="2" applyNumberFormat="1" applyFont="1" applyFill="1" applyBorder="1" applyAlignment="1">
      <alignment wrapText="1"/>
    </xf>
    <xf numFmtId="10" fontId="4" fillId="12" borderId="1" xfId="2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/>
    </xf>
    <xf numFmtId="10" fontId="4" fillId="12" borderId="1" xfId="2" applyNumberFormat="1" applyFont="1" applyFill="1" applyBorder="1"/>
    <xf numFmtId="10" fontId="4" fillId="12" borderId="1" xfId="2" applyNumberFormat="1" applyFont="1" applyFill="1" applyBorder="1" applyAlignment="1">
      <alignment horizontal="center" vertical="center"/>
    </xf>
    <xf numFmtId="10" fontId="4" fillId="8" borderId="1" xfId="2" applyNumberFormat="1" applyFont="1" applyFill="1" applyBorder="1"/>
    <xf numFmtId="1" fontId="4" fillId="11" borderId="0" xfId="0" applyNumberFormat="1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3" fontId="5" fillId="12" borderId="1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4" fontId="4" fillId="8" borderId="7" xfId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0" fontId="4" fillId="12" borderId="1" xfId="2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4" fontId="4" fillId="2" borderId="1" xfId="1" quotePrefix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tarostwo\Ustawienia%20lokalne\Temporary%20Internet%20Files\Content.Outlook\5SYZCEUN\BUD&#379;ET%202013-%20pierwot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ł.1 dochody"/>
      <sheetName val="zał.2 wydatki"/>
      <sheetName val="zał.3"/>
      <sheetName val="zał.4"/>
      <sheetName val="zał.5"/>
      <sheetName val="zał.6"/>
      <sheetName val="zał.7"/>
      <sheetName val="zał.8"/>
      <sheetName val="zał.9"/>
      <sheetName val="zał.10 "/>
    </sheetNames>
    <sheetDataSet>
      <sheetData sheetId="0">
        <row r="26">
          <cell r="T26">
            <v>2192066</v>
          </cell>
        </row>
      </sheetData>
      <sheetData sheetId="1">
        <row r="109">
          <cell r="D109" t="str">
            <v>Różne opłaty i składki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0"/>
  <sheetViews>
    <sheetView zoomScale="90" zoomScaleNormal="90" workbookViewId="0">
      <pane xSplit="4" ySplit="11" topLeftCell="Q12" activePane="bottomRight" state="frozen"/>
      <selection pane="topRight" activeCell="E1" sqref="E1"/>
      <selection pane="bottomLeft" activeCell="A9" sqref="A9"/>
      <selection pane="bottomRight" activeCell="B5" sqref="B5"/>
    </sheetView>
  </sheetViews>
  <sheetFormatPr defaultColWidth="0" defaultRowHeight="15.75"/>
  <cols>
    <col min="1" max="1" width="7" style="15" customWidth="1"/>
    <col min="2" max="2" width="9.42578125" style="15" customWidth="1"/>
    <col min="3" max="3" width="10.140625" style="15" customWidth="1"/>
    <col min="4" max="4" width="32.28515625" style="212" customWidth="1"/>
    <col min="5" max="6" width="13.140625" style="9" hidden="1" customWidth="1"/>
    <col min="7" max="7" width="10.42578125" style="9" hidden="1" customWidth="1"/>
    <col min="8" max="8" width="11.42578125" style="9" hidden="1" customWidth="1"/>
    <col min="9" max="9" width="13" style="9" hidden="1" customWidth="1"/>
    <col min="10" max="10" width="14.28515625" style="9" hidden="1" customWidth="1"/>
    <col min="11" max="11" width="13.5703125" style="15" hidden="1" customWidth="1"/>
    <col min="12" max="12" width="14" style="15" hidden="1" customWidth="1"/>
    <col min="13" max="13" width="13.140625" style="15" hidden="1" customWidth="1"/>
    <col min="14" max="14" width="14" style="15" hidden="1" customWidth="1"/>
    <col min="15" max="15" width="14.28515625" style="15" hidden="1" customWidth="1"/>
    <col min="16" max="16" width="19.28515625" style="15" hidden="1" customWidth="1"/>
    <col min="17" max="17" width="26" style="9" customWidth="1"/>
    <col min="18" max="18" width="25.140625" style="9" customWidth="1"/>
    <col min="19" max="19" width="10.42578125" style="9" hidden="1" customWidth="1"/>
    <col min="20" max="20" width="11.42578125" style="9" hidden="1" customWidth="1"/>
    <col min="21" max="21" width="13" style="9" hidden="1" customWidth="1"/>
    <col min="22" max="22" width="2.5703125" style="9" hidden="1" customWidth="1"/>
    <col min="23" max="23" width="15.140625" style="278" customWidth="1"/>
    <col min="24" max="241" width="9.140625" style="15" customWidth="1"/>
    <col min="242" max="242" width="5" style="15" customWidth="1"/>
    <col min="243" max="243" width="6.5703125" style="15" customWidth="1"/>
    <col min="244" max="244" width="6.42578125" style="15" customWidth="1"/>
    <col min="245" max="245" width="32.28515625" style="15" customWidth="1"/>
    <col min="246" max="16384" width="0" style="15" hidden="1"/>
  </cols>
  <sheetData>
    <row r="1" spans="1:23">
      <c r="A1" s="6" t="s">
        <v>655</v>
      </c>
      <c r="B1" s="6"/>
      <c r="C1" s="127"/>
      <c r="D1" s="211"/>
      <c r="E1" s="7"/>
      <c r="F1" s="7"/>
      <c r="G1" s="8"/>
      <c r="H1" s="8"/>
      <c r="I1" s="8"/>
      <c r="J1" s="8"/>
      <c r="K1" s="8"/>
      <c r="L1" s="8"/>
      <c r="M1" s="9"/>
      <c r="N1" s="9"/>
      <c r="O1" s="9"/>
      <c r="P1" s="111"/>
    </row>
    <row r="2" spans="1:23">
      <c r="A2" s="6" t="s">
        <v>656</v>
      </c>
      <c r="B2" s="6"/>
      <c r="C2" s="127"/>
      <c r="D2" s="211"/>
      <c r="E2" s="7"/>
      <c r="F2" s="7"/>
      <c r="G2" s="8"/>
      <c r="H2" s="8"/>
      <c r="I2" s="8"/>
      <c r="J2" s="8"/>
      <c r="K2" s="8"/>
      <c r="L2" s="8"/>
      <c r="M2" s="9"/>
      <c r="N2" s="9"/>
      <c r="O2" s="9"/>
      <c r="P2" s="111"/>
    </row>
    <row r="3" spans="1:23">
      <c r="A3" s="6" t="s">
        <v>657</v>
      </c>
      <c r="B3" s="6"/>
      <c r="C3" s="127"/>
      <c r="D3" s="211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111"/>
    </row>
    <row r="4" spans="1:23">
      <c r="A4" s="6" t="s">
        <v>658</v>
      </c>
      <c r="B4" s="6"/>
      <c r="C4" s="127"/>
      <c r="D4" s="211"/>
      <c r="E4" s="7"/>
      <c r="F4" s="7"/>
      <c r="G4" s="8"/>
      <c r="H4" s="8"/>
      <c r="I4" s="8"/>
      <c r="J4" s="8"/>
      <c r="K4" s="8"/>
      <c r="L4" s="8"/>
      <c r="M4" s="9"/>
      <c r="N4" s="9"/>
      <c r="O4" s="9"/>
      <c r="P4" s="111"/>
    </row>
    <row r="5" spans="1:23">
      <c r="A5" s="6"/>
      <c r="B5" s="6"/>
      <c r="C5" s="127"/>
      <c r="D5" s="211"/>
      <c r="E5" s="7"/>
      <c r="F5" s="7"/>
      <c r="G5" s="8"/>
      <c r="H5" s="8"/>
      <c r="I5" s="8"/>
      <c r="J5" s="8"/>
      <c r="K5" s="8"/>
      <c r="L5" s="8"/>
      <c r="M5" s="9"/>
      <c r="N5" s="9"/>
      <c r="O5" s="9"/>
      <c r="P5" s="111"/>
    </row>
    <row r="7" spans="1:23">
      <c r="A7" s="191" t="s">
        <v>450</v>
      </c>
    </row>
    <row r="8" spans="1:23" s="9" customFormat="1" ht="0.75" customHeight="1">
      <c r="D8" s="213"/>
      <c r="W8" s="279"/>
    </row>
    <row r="9" spans="1:23" s="16" customFormat="1" ht="93.75" customHeight="1">
      <c r="A9" s="306" t="s">
        <v>596</v>
      </c>
      <c r="B9" s="306" t="s">
        <v>96</v>
      </c>
      <c r="C9" s="306" t="s">
        <v>590</v>
      </c>
      <c r="D9" s="306" t="s">
        <v>113</v>
      </c>
      <c r="E9" s="176" t="s">
        <v>451</v>
      </c>
      <c r="F9" s="177"/>
      <c r="G9" s="177"/>
      <c r="H9" s="177"/>
      <c r="I9" s="177"/>
      <c r="J9" s="178"/>
      <c r="K9" s="179" t="s">
        <v>50</v>
      </c>
      <c r="L9" s="180"/>
      <c r="M9" s="180"/>
      <c r="N9" s="180"/>
      <c r="O9" s="180"/>
      <c r="P9" s="181"/>
      <c r="Q9" s="306" t="s">
        <v>594</v>
      </c>
      <c r="R9" s="309" t="s">
        <v>595</v>
      </c>
      <c r="S9" s="312" t="s">
        <v>592</v>
      </c>
      <c r="T9" s="312" t="s">
        <v>592</v>
      </c>
      <c r="U9" s="312" t="s">
        <v>592</v>
      </c>
      <c r="V9" s="305" t="s">
        <v>592</v>
      </c>
      <c r="W9" s="304" t="s">
        <v>626</v>
      </c>
    </row>
    <row r="10" spans="1:23" s="16" customFormat="1" ht="12.75" customHeight="1">
      <c r="A10" s="307"/>
      <c r="B10" s="307"/>
      <c r="C10" s="307"/>
      <c r="D10" s="307"/>
      <c r="E10" s="175" t="s">
        <v>453</v>
      </c>
      <c r="F10" s="176" t="s">
        <v>116</v>
      </c>
      <c r="G10" s="177"/>
      <c r="H10" s="177"/>
      <c r="I10" s="177"/>
      <c r="J10" s="178"/>
      <c r="K10" s="182" t="s">
        <v>452</v>
      </c>
      <c r="L10" s="179" t="s">
        <v>116</v>
      </c>
      <c r="M10" s="180"/>
      <c r="N10" s="180"/>
      <c r="O10" s="180"/>
      <c r="P10" s="181"/>
      <c r="Q10" s="307"/>
      <c r="R10" s="310"/>
      <c r="S10" s="312"/>
      <c r="T10" s="312"/>
      <c r="U10" s="312"/>
      <c r="V10" s="305"/>
      <c r="W10" s="304"/>
    </row>
    <row r="11" spans="1:23" s="192" customFormat="1" ht="69" customHeight="1">
      <c r="A11" s="308"/>
      <c r="B11" s="308"/>
      <c r="C11" s="308"/>
      <c r="D11" s="308"/>
      <c r="E11" s="183"/>
      <c r="F11" s="170" t="s">
        <v>118</v>
      </c>
      <c r="G11" s="170" t="s">
        <v>119</v>
      </c>
      <c r="H11" s="171" t="s">
        <v>120</v>
      </c>
      <c r="I11" s="171" t="s">
        <v>454</v>
      </c>
      <c r="J11" s="171" t="s">
        <v>121</v>
      </c>
      <c r="K11" s="184"/>
      <c r="L11" s="172" t="s">
        <v>118</v>
      </c>
      <c r="M11" s="172" t="s">
        <v>119</v>
      </c>
      <c r="N11" s="173" t="s">
        <v>120</v>
      </c>
      <c r="O11" s="173" t="s">
        <v>454</v>
      </c>
      <c r="P11" s="173" t="s">
        <v>121</v>
      </c>
      <c r="Q11" s="307"/>
      <c r="R11" s="311"/>
      <c r="S11" s="312"/>
      <c r="T11" s="312"/>
      <c r="U11" s="312"/>
      <c r="V11" s="305"/>
      <c r="W11" s="304"/>
    </row>
    <row r="12" spans="1:23" s="9" customFormat="1" ht="15" customHeight="1">
      <c r="A12" s="54"/>
      <c r="B12" s="54"/>
      <c r="C12" s="54"/>
      <c r="D12" s="214"/>
      <c r="E12" s="26"/>
      <c r="F12" s="26"/>
      <c r="G12" s="26"/>
      <c r="H12" s="26"/>
      <c r="I12" s="26"/>
      <c r="J12" s="26"/>
      <c r="K12" s="18"/>
      <c r="L12" s="18"/>
      <c r="M12" s="18"/>
      <c r="N12" s="18"/>
      <c r="O12" s="18"/>
      <c r="P12" s="18"/>
      <c r="Q12" s="185"/>
      <c r="R12" s="174"/>
      <c r="S12" s="26"/>
      <c r="T12" s="26"/>
      <c r="U12" s="26"/>
      <c r="V12" s="273"/>
      <c r="W12" s="281"/>
    </row>
    <row r="13" spans="1:23" s="111" customFormat="1" ht="29.25" customHeight="1">
      <c r="A13" s="197" t="s">
        <v>122</v>
      </c>
      <c r="B13" s="197"/>
      <c r="C13" s="197"/>
      <c r="D13" s="215" t="s">
        <v>123</v>
      </c>
      <c r="E13" s="151">
        <v>35000</v>
      </c>
      <c r="F13" s="151">
        <v>0</v>
      </c>
      <c r="G13" s="151">
        <v>35000</v>
      </c>
      <c r="H13" s="151">
        <v>0</v>
      </c>
      <c r="I13" s="151">
        <v>0</v>
      </c>
      <c r="J13" s="151">
        <v>0</v>
      </c>
      <c r="K13" s="151">
        <f t="shared" ref="K13:K22" si="0">SUM(L13:P13)</f>
        <v>-33000</v>
      </c>
      <c r="L13" s="151">
        <f>L14+L16</f>
        <v>0</v>
      </c>
      <c r="M13" s="151">
        <f>M14+M16</f>
        <v>-33000</v>
      </c>
      <c r="N13" s="151">
        <f>N14+N16</f>
        <v>0</v>
      </c>
      <c r="O13" s="151">
        <f>O14+O16</f>
        <v>0</v>
      </c>
      <c r="P13" s="151">
        <f>P14+P16</f>
        <v>0</v>
      </c>
      <c r="Q13" s="152">
        <v>2000</v>
      </c>
      <c r="R13" s="146">
        <f>R14+R16</f>
        <v>0</v>
      </c>
      <c r="S13" s="151">
        <f>G13+M13</f>
        <v>2000</v>
      </c>
      <c r="T13" s="151">
        <f>H13+N13</f>
        <v>0</v>
      </c>
      <c r="U13" s="151">
        <f>I13+O13</f>
        <v>0</v>
      </c>
      <c r="V13" s="274">
        <f>J13+P13</f>
        <v>0</v>
      </c>
      <c r="W13" s="282">
        <f>R13/Q13</f>
        <v>0</v>
      </c>
    </row>
    <row r="14" spans="1:23" s="111" customFormat="1" ht="27.75" customHeight="1">
      <c r="A14" s="198"/>
      <c r="B14" s="199" t="s">
        <v>455</v>
      </c>
      <c r="C14" s="198"/>
      <c r="D14" s="216" t="s">
        <v>456</v>
      </c>
      <c r="E14" s="114">
        <v>35000</v>
      </c>
      <c r="F14" s="114">
        <v>0</v>
      </c>
      <c r="G14" s="114">
        <v>35000</v>
      </c>
      <c r="H14" s="114">
        <v>0</v>
      </c>
      <c r="I14" s="114">
        <v>0</v>
      </c>
      <c r="J14" s="114">
        <v>0</v>
      </c>
      <c r="K14" s="151">
        <f t="shared" si="0"/>
        <v>-33000</v>
      </c>
      <c r="L14" s="151">
        <f>L15</f>
        <v>0</v>
      </c>
      <c r="M14" s="151">
        <f>M15</f>
        <v>-33000</v>
      </c>
      <c r="N14" s="151">
        <f>N15</f>
        <v>0</v>
      </c>
      <c r="O14" s="151">
        <f>O15</f>
        <v>0</v>
      </c>
      <c r="P14" s="151">
        <f>P15</f>
        <v>0</v>
      </c>
      <c r="Q14" s="145">
        <v>2000</v>
      </c>
      <c r="R14" s="146">
        <f>R15</f>
        <v>0</v>
      </c>
      <c r="S14" s="114">
        <f t="shared" ref="S14:S79" si="1">G14+M14</f>
        <v>2000</v>
      </c>
      <c r="T14" s="114">
        <f t="shared" ref="T14:T79" si="2">H14+N14</f>
        <v>0</v>
      </c>
      <c r="U14" s="114">
        <f t="shared" ref="U14:U79" si="3">I14+O14</f>
        <v>0</v>
      </c>
      <c r="V14" s="275">
        <f t="shared" ref="V14:V79" si="4">J14+P14</f>
        <v>0</v>
      </c>
      <c r="W14" s="282">
        <f t="shared" ref="W14:W77" si="5">R14/Q14</f>
        <v>0</v>
      </c>
    </row>
    <row r="15" spans="1:23" s="111" customFormat="1" ht="94.5">
      <c r="A15" s="200"/>
      <c r="B15" s="200"/>
      <c r="C15" s="200">
        <v>2110</v>
      </c>
      <c r="D15" s="217" t="s">
        <v>457</v>
      </c>
      <c r="E15" s="114">
        <v>35000</v>
      </c>
      <c r="F15" s="114">
        <v>0</v>
      </c>
      <c r="G15" s="114">
        <v>35000</v>
      </c>
      <c r="H15" s="114">
        <v>0</v>
      </c>
      <c r="I15" s="114">
        <v>0</v>
      </c>
      <c r="J15" s="114">
        <v>0</v>
      </c>
      <c r="K15" s="151">
        <f t="shared" si="0"/>
        <v>-33000</v>
      </c>
      <c r="L15" s="151"/>
      <c r="M15" s="151">
        <v>-33000</v>
      </c>
      <c r="N15" s="151"/>
      <c r="O15" s="151"/>
      <c r="P15" s="151"/>
      <c r="Q15" s="114">
        <v>2000</v>
      </c>
      <c r="R15" s="123">
        <v>0</v>
      </c>
      <c r="S15" s="114">
        <f t="shared" si="1"/>
        <v>2000</v>
      </c>
      <c r="T15" s="114">
        <f t="shared" si="2"/>
        <v>0</v>
      </c>
      <c r="U15" s="114">
        <f t="shared" si="3"/>
        <v>0</v>
      </c>
      <c r="V15" s="275">
        <f t="shared" si="4"/>
        <v>0</v>
      </c>
      <c r="W15" s="282">
        <f t="shared" si="5"/>
        <v>0</v>
      </c>
    </row>
    <row r="16" spans="1:23" s="111" customFormat="1" ht="15.75" hidden="1" customHeight="1">
      <c r="A16" s="198"/>
      <c r="B16" s="198" t="s">
        <v>458</v>
      </c>
      <c r="C16" s="198"/>
      <c r="D16" s="216" t="s">
        <v>459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51">
        <f t="shared" si="0"/>
        <v>0</v>
      </c>
      <c r="L16" s="151">
        <f>L17</f>
        <v>0</v>
      </c>
      <c r="M16" s="151">
        <f>M17</f>
        <v>0</v>
      </c>
      <c r="N16" s="151">
        <f>N17</f>
        <v>0</v>
      </c>
      <c r="O16" s="151">
        <f>O17</f>
        <v>0</v>
      </c>
      <c r="P16" s="151">
        <f>P17</f>
        <v>0</v>
      </c>
      <c r="Q16" s="228"/>
      <c r="R16" s="146">
        <f>R17</f>
        <v>0</v>
      </c>
      <c r="S16" s="114">
        <f t="shared" si="1"/>
        <v>0</v>
      </c>
      <c r="T16" s="114">
        <f t="shared" si="2"/>
        <v>0</v>
      </c>
      <c r="U16" s="114">
        <f t="shared" si="3"/>
        <v>0</v>
      </c>
      <c r="V16" s="275">
        <f t="shared" si="4"/>
        <v>0</v>
      </c>
      <c r="W16" s="282" t="e">
        <f t="shared" si="5"/>
        <v>#DIV/0!</v>
      </c>
    </row>
    <row r="17" spans="1:23" s="111" customFormat="1" ht="84.75" hidden="1" customHeight="1">
      <c r="A17" s="200"/>
      <c r="B17" s="200"/>
      <c r="C17" s="200">
        <v>2360</v>
      </c>
      <c r="D17" s="217" t="s">
        <v>460</v>
      </c>
      <c r="E17" s="114">
        <v>1465</v>
      </c>
      <c r="F17" s="114">
        <v>0</v>
      </c>
      <c r="G17" s="114">
        <v>0</v>
      </c>
      <c r="H17" s="114">
        <v>0</v>
      </c>
      <c r="I17" s="114">
        <v>0</v>
      </c>
      <c r="J17" s="114">
        <v>1465</v>
      </c>
      <c r="K17" s="151">
        <f t="shared" si="0"/>
        <v>0</v>
      </c>
      <c r="L17" s="151"/>
      <c r="M17" s="151"/>
      <c r="N17" s="151"/>
      <c r="O17" s="151"/>
      <c r="P17" s="151"/>
      <c r="Q17" s="114"/>
      <c r="R17" s="123"/>
      <c r="S17" s="114">
        <f t="shared" si="1"/>
        <v>0</v>
      </c>
      <c r="T17" s="114">
        <f t="shared" si="2"/>
        <v>0</v>
      </c>
      <c r="U17" s="114">
        <f t="shared" si="3"/>
        <v>0</v>
      </c>
      <c r="V17" s="275">
        <f t="shared" si="4"/>
        <v>1465</v>
      </c>
      <c r="W17" s="282" t="e">
        <f t="shared" si="5"/>
        <v>#DIV/0!</v>
      </c>
    </row>
    <row r="18" spans="1:23" s="111" customFormat="1">
      <c r="A18" s="197" t="s">
        <v>128</v>
      </c>
      <c r="B18" s="197"/>
      <c r="C18" s="197"/>
      <c r="D18" s="215" t="s">
        <v>129</v>
      </c>
      <c r="E18" s="151">
        <v>300000</v>
      </c>
      <c r="F18" s="151">
        <v>0</v>
      </c>
      <c r="G18" s="151">
        <v>0</v>
      </c>
      <c r="H18" s="151">
        <v>0</v>
      </c>
      <c r="I18" s="151">
        <v>0</v>
      </c>
      <c r="J18" s="151">
        <v>300000</v>
      </c>
      <c r="K18" s="151">
        <f t="shared" si="0"/>
        <v>0</v>
      </c>
      <c r="L18" s="151">
        <f t="shared" ref="L18:R19" si="6">L19</f>
        <v>0</v>
      </c>
      <c r="M18" s="151">
        <f t="shared" si="6"/>
        <v>0</v>
      </c>
      <c r="N18" s="151">
        <f t="shared" si="6"/>
        <v>0</v>
      </c>
      <c r="O18" s="151">
        <f t="shared" si="6"/>
        <v>0</v>
      </c>
      <c r="P18" s="151">
        <f t="shared" si="6"/>
        <v>0</v>
      </c>
      <c r="Q18" s="152">
        <v>300000</v>
      </c>
      <c r="R18" s="146">
        <f t="shared" si="6"/>
        <v>137227.88</v>
      </c>
      <c r="S18" s="151">
        <f t="shared" si="1"/>
        <v>0</v>
      </c>
      <c r="T18" s="151">
        <f t="shared" si="2"/>
        <v>0</v>
      </c>
      <c r="U18" s="151">
        <f t="shared" si="3"/>
        <v>0</v>
      </c>
      <c r="V18" s="274">
        <f t="shared" si="4"/>
        <v>300000</v>
      </c>
      <c r="W18" s="282">
        <f t="shared" si="5"/>
        <v>0.45742626666666669</v>
      </c>
    </row>
    <row r="19" spans="1:23" s="111" customFormat="1">
      <c r="A19" s="201"/>
      <c r="B19" s="199" t="s">
        <v>461</v>
      </c>
      <c r="C19" s="198"/>
      <c r="D19" s="216" t="s">
        <v>131</v>
      </c>
      <c r="E19" s="114">
        <v>300000</v>
      </c>
      <c r="F19" s="114">
        <v>0</v>
      </c>
      <c r="G19" s="114">
        <v>0</v>
      </c>
      <c r="H19" s="114">
        <v>0</v>
      </c>
      <c r="I19" s="114">
        <v>0</v>
      </c>
      <c r="J19" s="114">
        <v>300000</v>
      </c>
      <c r="K19" s="151">
        <f t="shared" si="0"/>
        <v>0</v>
      </c>
      <c r="L19" s="151">
        <f t="shared" si="6"/>
        <v>0</v>
      </c>
      <c r="M19" s="151">
        <f t="shared" si="6"/>
        <v>0</v>
      </c>
      <c r="N19" s="151">
        <f t="shared" si="6"/>
        <v>0</v>
      </c>
      <c r="O19" s="151">
        <f t="shared" si="6"/>
        <v>0</v>
      </c>
      <c r="P19" s="151">
        <f t="shared" si="6"/>
        <v>0</v>
      </c>
      <c r="Q19" s="145">
        <v>300000</v>
      </c>
      <c r="R19" s="146">
        <f t="shared" si="6"/>
        <v>137227.88</v>
      </c>
      <c r="S19" s="114">
        <f t="shared" si="1"/>
        <v>0</v>
      </c>
      <c r="T19" s="114">
        <f t="shared" si="2"/>
        <v>0</v>
      </c>
      <c r="U19" s="114">
        <f t="shared" si="3"/>
        <v>0</v>
      </c>
      <c r="V19" s="275">
        <f t="shared" si="4"/>
        <v>300000</v>
      </c>
      <c r="W19" s="282">
        <f t="shared" si="5"/>
        <v>0.45742626666666669</v>
      </c>
    </row>
    <row r="20" spans="1:23" s="111" customFormat="1" ht="94.5">
      <c r="A20" s="200"/>
      <c r="B20" s="200"/>
      <c r="C20" s="200">
        <v>2700</v>
      </c>
      <c r="D20" s="217" t="s">
        <v>462</v>
      </c>
      <c r="E20" s="114">
        <v>300000</v>
      </c>
      <c r="F20" s="114">
        <v>0</v>
      </c>
      <c r="G20" s="114">
        <v>0</v>
      </c>
      <c r="H20" s="114">
        <v>0</v>
      </c>
      <c r="I20" s="114">
        <v>0</v>
      </c>
      <c r="J20" s="114">
        <v>300000</v>
      </c>
      <c r="K20" s="151">
        <f t="shared" si="0"/>
        <v>0</v>
      </c>
      <c r="L20" s="151"/>
      <c r="M20" s="151"/>
      <c r="N20" s="151"/>
      <c r="O20" s="151"/>
      <c r="P20" s="151"/>
      <c r="Q20" s="114">
        <v>300000</v>
      </c>
      <c r="R20" s="123">
        <v>137227.88</v>
      </c>
      <c r="S20" s="114">
        <f t="shared" si="1"/>
        <v>0</v>
      </c>
      <c r="T20" s="114">
        <f t="shared" si="2"/>
        <v>0</v>
      </c>
      <c r="U20" s="114">
        <f t="shared" si="3"/>
        <v>0</v>
      </c>
      <c r="V20" s="275">
        <f t="shared" si="4"/>
        <v>300000</v>
      </c>
      <c r="W20" s="282">
        <f t="shared" si="5"/>
        <v>0.45742626666666669</v>
      </c>
    </row>
    <row r="21" spans="1:23" s="111" customFormat="1">
      <c r="A21" s="193">
        <v>600</v>
      </c>
      <c r="B21" s="193"/>
      <c r="C21" s="186"/>
      <c r="D21" s="218" t="s">
        <v>136</v>
      </c>
      <c r="E21" s="151">
        <v>7054254</v>
      </c>
      <c r="F21" s="151">
        <v>0</v>
      </c>
      <c r="G21" s="151">
        <v>0</v>
      </c>
      <c r="H21" s="151">
        <v>2168329</v>
      </c>
      <c r="I21" s="151">
        <v>3180188</v>
      </c>
      <c r="J21" s="151">
        <v>1705737</v>
      </c>
      <c r="K21" s="151">
        <f t="shared" si="0"/>
        <v>0</v>
      </c>
      <c r="L21" s="151">
        <f>L22</f>
        <v>0</v>
      </c>
      <c r="M21" s="151">
        <f>M22</f>
        <v>0</v>
      </c>
      <c r="N21" s="151">
        <f>N22</f>
        <v>0</v>
      </c>
      <c r="O21" s="151">
        <f>O22</f>
        <v>0</v>
      </c>
      <c r="P21" s="151">
        <f>P22</f>
        <v>0</v>
      </c>
      <c r="Q21" s="152">
        <v>7054254</v>
      </c>
      <c r="R21" s="146">
        <f>R22</f>
        <v>564609.9</v>
      </c>
      <c r="S21" s="151">
        <f t="shared" si="1"/>
        <v>0</v>
      </c>
      <c r="T21" s="151">
        <f t="shared" si="2"/>
        <v>2168329</v>
      </c>
      <c r="U21" s="151">
        <f t="shared" si="3"/>
        <v>3180188</v>
      </c>
      <c r="V21" s="274">
        <f t="shared" si="4"/>
        <v>1705737</v>
      </c>
      <c r="W21" s="282">
        <f t="shared" si="5"/>
        <v>8.0038215238634733E-2</v>
      </c>
    </row>
    <row r="22" spans="1:23" s="111" customFormat="1">
      <c r="A22" s="194"/>
      <c r="B22" s="194">
        <v>60014</v>
      </c>
      <c r="C22" s="187"/>
      <c r="D22" s="219" t="s">
        <v>137</v>
      </c>
      <c r="E22" s="114">
        <v>7054254</v>
      </c>
      <c r="F22" s="114">
        <v>0</v>
      </c>
      <c r="G22" s="114">
        <v>0</v>
      </c>
      <c r="H22" s="114">
        <v>2168329</v>
      </c>
      <c r="I22" s="114">
        <v>3180188</v>
      </c>
      <c r="J22" s="114">
        <v>1705737</v>
      </c>
      <c r="K22" s="151">
        <f t="shared" si="0"/>
        <v>0</v>
      </c>
      <c r="L22" s="151">
        <f>SUM(L23:L35)</f>
        <v>0</v>
      </c>
      <c r="M22" s="151">
        <f>SUM(M23:M35)</f>
        <v>0</v>
      </c>
      <c r="N22" s="151">
        <f>SUM(N23:N35)</f>
        <v>0</v>
      </c>
      <c r="O22" s="151">
        <f>SUM(O23:O35)</f>
        <v>0</v>
      </c>
      <c r="P22" s="151">
        <f>SUM(P23:P35)</f>
        <v>0</v>
      </c>
      <c r="Q22" s="145">
        <v>7054254</v>
      </c>
      <c r="R22" s="146">
        <f>SUM(R23:R35)</f>
        <v>564609.9</v>
      </c>
      <c r="S22" s="114">
        <f t="shared" si="1"/>
        <v>0</v>
      </c>
      <c r="T22" s="114">
        <f t="shared" si="2"/>
        <v>2168329</v>
      </c>
      <c r="U22" s="114">
        <f t="shared" si="3"/>
        <v>3180188</v>
      </c>
      <c r="V22" s="275">
        <f t="shared" si="4"/>
        <v>1705737</v>
      </c>
      <c r="W22" s="282">
        <f t="shared" si="5"/>
        <v>8.0038215238634733E-2</v>
      </c>
    </row>
    <row r="23" spans="1:23" s="111" customFormat="1" hidden="1">
      <c r="A23" s="195"/>
      <c r="B23" s="195"/>
      <c r="C23" s="188" t="s">
        <v>463</v>
      </c>
      <c r="D23" s="220" t="s">
        <v>464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51">
        <f t="shared" ref="K23:K29" si="7">SUM(L23:P23)</f>
        <v>0</v>
      </c>
      <c r="L23" s="151"/>
      <c r="M23" s="151"/>
      <c r="N23" s="151"/>
      <c r="O23" s="151"/>
      <c r="P23" s="151"/>
      <c r="Q23" s="114">
        <v>0</v>
      </c>
      <c r="R23" s="123"/>
      <c r="S23" s="114">
        <f t="shared" si="1"/>
        <v>0</v>
      </c>
      <c r="T23" s="114">
        <f t="shared" si="2"/>
        <v>0</v>
      </c>
      <c r="U23" s="114">
        <f t="shared" si="3"/>
        <v>0</v>
      </c>
      <c r="V23" s="275">
        <f t="shared" si="4"/>
        <v>0</v>
      </c>
      <c r="W23" s="282" t="e">
        <f t="shared" si="5"/>
        <v>#DIV/0!</v>
      </c>
    </row>
    <row r="24" spans="1:23" s="111" customFormat="1" ht="126">
      <c r="A24" s="195"/>
      <c r="B24" s="195"/>
      <c r="C24" s="188" t="s">
        <v>465</v>
      </c>
      <c r="D24" s="217" t="s">
        <v>466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51">
        <f t="shared" si="7"/>
        <v>0</v>
      </c>
      <c r="L24" s="151"/>
      <c r="M24" s="151"/>
      <c r="N24" s="151"/>
      <c r="O24" s="151"/>
      <c r="P24" s="151"/>
      <c r="Q24" s="114">
        <v>0</v>
      </c>
      <c r="R24" s="123">
        <v>515.88</v>
      </c>
      <c r="S24" s="114">
        <f t="shared" si="1"/>
        <v>0</v>
      </c>
      <c r="T24" s="114">
        <f t="shared" si="2"/>
        <v>0</v>
      </c>
      <c r="U24" s="114">
        <f t="shared" si="3"/>
        <v>0</v>
      </c>
      <c r="V24" s="275">
        <f t="shared" si="4"/>
        <v>0</v>
      </c>
      <c r="W24" s="282"/>
    </row>
    <row r="25" spans="1:23" s="111" customFormat="1">
      <c r="A25" s="195"/>
      <c r="B25" s="195"/>
      <c r="C25" s="188" t="s">
        <v>467</v>
      </c>
      <c r="D25" s="220" t="s">
        <v>468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51">
        <f t="shared" si="7"/>
        <v>0</v>
      </c>
      <c r="L25" s="151"/>
      <c r="M25" s="151"/>
      <c r="N25" s="151"/>
      <c r="O25" s="151"/>
      <c r="P25" s="151"/>
      <c r="Q25" s="114">
        <v>0</v>
      </c>
      <c r="R25" s="123">
        <v>2766.12</v>
      </c>
      <c r="S25" s="114">
        <f t="shared" si="1"/>
        <v>0</v>
      </c>
      <c r="T25" s="114">
        <f t="shared" si="2"/>
        <v>0</v>
      </c>
      <c r="U25" s="114">
        <f t="shared" si="3"/>
        <v>0</v>
      </c>
      <c r="V25" s="275">
        <f t="shared" si="4"/>
        <v>0</v>
      </c>
      <c r="W25" s="282"/>
    </row>
    <row r="26" spans="1:23" s="111" customFormat="1">
      <c r="A26" s="195"/>
      <c r="B26" s="195"/>
      <c r="C26" s="188" t="s">
        <v>469</v>
      </c>
      <c r="D26" s="220" t="s">
        <v>307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51">
        <f t="shared" si="7"/>
        <v>0</v>
      </c>
      <c r="L26" s="151"/>
      <c r="M26" s="151"/>
      <c r="N26" s="151"/>
      <c r="O26" s="151"/>
      <c r="P26" s="151"/>
      <c r="Q26" s="114">
        <v>0</v>
      </c>
      <c r="R26" s="123">
        <v>1017.63</v>
      </c>
      <c r="S26" s="114">
        <f t="shared" si="1"/>
        <v>0</v>
      </c>
      <c r="T26" s="114">
        <f t="shared" si="2"/>
        <v>0</v>
      </c>
      <c r="U26" s="114">
        <f t="shared" si="3"/>
        <v>0</v>
      </c>
      <c r="V26" s="275">
        <f t="shared" si="4"/>
        <v>0</v>
      </c>
      <c r="W26" s="282"/>
    </row>
    <row r="27" spans="1:23" s="111" customFormat="1">
      <c r="A27" s="195"/>
      <c r="B27" s="195"/>
      <c r="C27" s="188" t="s">
        <v>470</v>
      </c>
      <c r="D27" s="220" t="s">
        <v>471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51">
        <f t="shared" si="7"/>
        <v>0</v>
      </c>
      <c r="L27" s="151"/>
      <c r="M27" s="151"/>
      <c r="N27" s="151"/>
      <c r="O27" s="151"/>
      <c r="P27" s="151"/>
      <c r="Q27" s="114">
        <v>0</v>
      </c>
      <c r="R27" s="123">
        <v>810</v>
      </c>
      <c r="S27" s="114">
        <f t="shared" si="1"/>
        <v>0</v>
      </c>
      <c r="T27" s="114">
        <f t="shared" si="2"/>
        <v>0</v>
      </c>
      <c r="U27" s="114">
        <f t="shared" si="3"/>
        <v>0</v>
      </c>
      <c r="V27" s="275">
        <f t="shared" si="4"/>
        <v>0</v>
      </c>
      <c r="W27" s="282"/>
    </row>
    <row r="28" spans="1:23" s="111" customFormat="1" ht="94.5">
      <c r="A28" s="195"/>
      <c r="B28" s="195"/>
      <c r="C28" s="189">
        <v>2310</v>
      </c>
      <c r="D28" s="217" t="s">
        <v>472</v>
      </c>
      <c r="E28" s="114">
        <v>24900</v>
      </c>
      <c r="F28" s="114">
        <v>0</v>
      </c>
      <c r="G28" s="114">
        <v>0</v>
      </c>
      <c r="H28" s="114">
        <v>24900</v>
      </c>
      <c r="I28" s="114">
        <v>0</v>
      </c>
      <c r="J28" s="114">
        <v>0</v>
      </c>
      <c r="K28" s="151">
        <f t="shared" si="7"/>
        <v>0</v>
      </c>
      <c r="L28" s="151"/>
      <c r="M28" s="151"/>
      <c r="N28" s="151"/>
      <c r="O28" s="151"/>
      <c r="P28" s="151"/>
      <c r="Q28" s="114">
        <v>24900</v>
      </c>
      <c r="R28" s="123">
        <v>0</v>
      </c>
      <c r="S28" s="114">
        <f t="shared" si="1"/>
        <v>0</v>
      </c>
      <c r="T28" s="114">
        <f t="shared" si="2"/>
        <v>24900</v>
      </c>
      <c r="U28" s="114">
        <f t="shared" si="3"/>
        <v>0</v>
      </c>
      <c r="V28" s="275">
        <f t="shared" si="4"/>
        <v>0</v>
      </c>
      <c r="W28" s="282">
        <f t="shared" si="5"/>
        <v>0</v>
      </c>
    </row>
    <row r="29" spans="1:23" s="111" customFormat="1" ht="94.5">
      <c r="A29" s="195"/>
      <c r="B29" s="195"/>
      <c r="C29" s="189">
        <v>6610</v>
      </c>
      <c r="D29" s="217" t="s">
        <v>473</v>
      </c>
      <c r="E29" s="114">
        <v>1636685</v>
      </c>
      <c r="F29" s="114">
        <v>0</v>
      </c>
      <c r="G29" s="114">
        <v>0</v>
      </c>
      <c r="H29" s="114">
        <v>1636685</v>
      </c>
      <c r="I29" s="114">
        <v>0</v>
      </c>
      <c r="J29" s="114">
        <v>0</v>
      </c>
      <c r="K29" s="151">
        <f t="shared" si="7"/>
        <v>0</v>
      </c>
      <c r="L29" s="151"/>
      <c r="M29" s="151"/>
      <c r="N29" s="151"/>
      <c r="O29" s="151"/>
      <c r="P29" s="151"/>
      <c r="Q29" s="114">
        <v>1636685</v>
      </c>
      <c r="R29" s="123">
        <v>35944.410000000003</v>
      </c>
      <c r="S29" s="114">
        <f t="shared" si="1"/>
        <v>0</v>
      </c>
      <c r="T29" s="114">
        <f t="shared" si="2"/>
        <v>1636685</v>
      </c>
      <c r="U29" s="114">
        <f t="shared" si="3"/>
        <v>0</v>
      </c>
      <c r="V29" s="275">
        <f t="shared" si="4"/>
        <v>0</v>
      </c>
      <c r="W29" s="282">
        <f t="shared" si="5"/>
        <v>2.1961715296468169E-2</v>
      </c>
    </row>
    <row r="30" spans="1:23" s="111" customFormat="1" hidden="1">
      <c r="A30" s="195"/>
      <c r="B30" s="195"/>
      <c r="C30" s="189"/>
      <c r="D30" s="217"/>
      <c r="E30" s="114"/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51"/>
      <c r="L30" s="151"/>
      <c r="M30" s="151"/>
      <c r="N30" s="151"/>
      <c r="O30" s="151"/>
      <c r="P30" s="151"/>
      <c r="Q30" s="114"/>
      <c r="R30" s="123"/>
      <c r="S30" s="114">
        <f t="shared" si="1"/>
        <v>0</v>
      </c>
      <c r="T30" s="114">
        <f t="shared" si="2"/>
        <v>0</v>
      </c>
      <c r="U30" s="114">
        <f t="shared" si="3"/>
        <v>0</v>
      </c>
      <c r="V30" s="275">
        <f t="shared" si="4"/>
        <v>0</v>
      </c>
      <c r="W30" s="282" t="e">
        <f t="shared" si="5"/>
        <v>#DIV/0!</v>
      </c>
    </row>
    <row r="31" spans="1:23" s="111" customFormat="1" ht="110.25">
      <c r="A31" s="195"/>
      <c r="B31" s="195"/>
      <c r="C31" s="189">
        <v>6630</v>
      </c>
      <c r="D31" s="217" t="s">
        <v>474</v>
      </c>
      <c r="E31" s="114">
        <v>276379</v>
      </c>
      <c r="F31" s="114">
        <v>0</v>
      </c>
      <c r="G31" s="114">
        <v>0</v>
      </c>
      <c r="H31" s="111">
        <v>276379</v>
      </c>
      <c r="I31" s="114">
        <v>0</v>
      </c>
      <c r="J31" s="114">
        <v>0</v>
      </c>
      <c r="K31" s="151">
        <f t="shared" ref="K31:K103" si="8">SUM(L31:P31)</f>
        <v>0</v>
      </c>
      <c r="L31" s="151"/>
      <c r="M31" s="151"/>
      <c r="N31" s="151"/>
      <c r="O31" s="151"/>
      <c r="P31" s="151"/>
      <c r="Q31" s="114">
        <v>276379</v>
      </c>
      <c r="R31" s="123">
        <v>0</v>
      </c>
      <c r="S31" s="114">
        <f t="shared" si="1"/>
        <v>0</v>
      </c>
      <c r="T31" s="111">
        <f t="shared" si="2"/>
        <v>276379</v>
      </c>
      <c r="U31" s="114">
        <f t="shared" si="3"/>
        <v>0</v>
      </c>
      <c r="V31" s="275">
        <f t="shared" si="4"/>
        <v>0</v>
      </c>
      <c r="W31" s="282">
        <f t="shared" si="5"/>
        <v>0</v>
      </c>
    </row>
    <row r="32" spans="1:23" s="111" customFormat="1" ht="110.25">
      <c r="A32" s="195"/>
      <c r="B32" s="195"/>
      <c r="C32" s="189">
        <v>6300</v>
      </c>
      <c r="D32" s="217" t="s">
        <v>475</v>
      </c>
      <c r="E32" s="114">
        <v>230365</v>
      </c>
      <c r="F32" s="114">
        <v>0</v>
      </c>
      <c r="G32" s="114">
        <v>0</v>
      </c>
      <c r="H32" s="114">
        <v>230365</v>
      </c>
      <c r="I32" s="114">
        <v>0</v>
      </c>
      <c r="J32" s="114">
        <v>0</v>
      </c>
      <c r="K32" s="151">
        <f t="shared" si="8"/>
        <v>0</v>
      </c>
      <c r="L32" s="151"/>
      <c r="M32" s="151"/>
      <c r="N32" s="151"/>
      <c r="O32" s="151"/>
      <c r="P32" s="151"/>
      <c r="Q32" s="114">
        <v>230365</v>
      </c>
      <c r="R32" s="123">
        <v>0</v>
      </c>
      <c r="S32" s="114">
        <f t="shared" si="1"/>
        <v>0</v>
      </c>
      <c r="T32" s="114">
        <f t="shared" si="2"/>
        <v>230365</v>
      </c>
      <c r="U32" s="114">
        <f t="shared" si="3"/>
        <v>0</v>
      </c>
      <c r="V32" s="275">
        <f t="shared" si="4"/>
        <v>0</v>
      </c>
      <c r="W32" s="282">
        <f t="shared" si="5"/>
        <v>0</v>
      </c>
    </row>
    <row r="33" spans="1:23" s="111" customFormat="1" ht="126">
      <c r="A33" s="195"/>
      <c r="B33" s="195"/>
      <c r="C33" s="188" t="s">
        <v>476</v>
      </c>
      <c r="D33" s="217" t="s">
        <v>477</v>
      </c>
      <c r="E33" s="114">
        <v>3180188</v>
      </c>
      <c r="F33" s="114">
        <v>0</v>
      </c>
      <c r="G33" s="114">
        <v>0</v>
      </c>
      <c r="H33" s="114">
        <v>0</v>
      </c>
      <c r="I33" s="114">
        <v>3180188</v>
      </c>
      <c r="J33" s="114">
        <v>0</v>
      </c>
      <c r="K33" s="151">
        <f t="shared" si="8"/>
        <v>0</v>
      </c>
      <c r="L33" s="151"/>
      <c r="M33" s="151"/>
      <c r="N33" s="151"/>
      <c r="O33" s="151"/>
      <c r="P33" s="151">
        <f>[1]zał.3!AF50+[1]zał.3!AF54</f>
        <v>0</v>
      </c>
      <c r="Q33" s="114">
        <v>3180188</v>
      </c>
      <c r="R33" s="123">
        <v>0</v>
      </c>
      <c r="S33" s="114">
        <f t="shared" si="1"/>
        <v>0</v>
      </c>
      <c r="T33" s="114">
        <f t="shared" si="2"/>
        <v>0</v>
      </c>
      <c r="U33" s="114">
        <f t="shared" si="3"/>
        <v>3180188</v>
      </c>
      <c r="V33" s="275">
        <f t="shared" si="4"/>
        <v>0</v>
      </c>
      <c r="W33" s="282">
        <f t="shared" si="5"/>
        <v>0</v>
      </c>
    </row>
    <row r="34" spans="1:23" s="111" customFormat="1" ht="94.5" hidden="1">
      <c r="A34" s="200"/>
      <c r="B34" s="196"/>
      <c r="C34" s="189">
        <v>6290</v>
      </c>
      <c r="D34" s="220" t="s">
        <v>478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51">
        <f t="shared" si="8"/>
        <v>0</v>
      </c>
      <c r="L34" s="151"/>
      <c r="M34" s="151"/>
      <c r="N34" s="151"/>
      <c r="O34" s="151"/>
      <c r="P34" s="151"/>
      <c r="Q34" s="114">
        <v>0</v>
      </c>
      <c r="R34" s="123"/>
      <c r="S34" s="114">
        <f t="shared" si="1"/>
        <v>0</v>
      </c>
      <c r="T34" s="114">
        <f t="shared" si="2"/>
        <v>0</v>
      </c>
      <c r="U34" s="114">
        <f t="shared" si="3"/>
        <v>0</v>
      </c>
      <c r="V34" s="275">
        <f t="shared" si="4"/>
        <v>0</v>
      </c>
      <c r="W34" s="282" t="e">
        <f t="shared" si="5"/>
        <v>#DIV/0!</v>
      </c>
    </row>
    <row r="35" spans="1:23" s="111" customFormat="1" ht="78.75">
      <c r="A35" s="200"/>
      <c r="B35" s="196"/>
      <c r="C35" s="189">
        <v>6430</v>
      </c>
      <c r="D35" s="220" t="s">
        <v>479</v>
      </c>
      <c r="E35" s="114">
        <v>1705737</v>
      </c>
      <c r="F35" s="114">
        <v>0</v>
      </c>
      <c r="G35" s="114">
        <v>0</v>
      </c>
      <c r="H35" s="114">
        <v>0</v>
      </c>
      <c r="I35" s="114">
        <v>0</v>
      </c>
      <c r="J35" s="114">
        <v>1705737</v>
      </c>
      <c r="K35" s="151">
        <f t="shared" si="8"/>
        <v>0</v>
      </c>
      <c r="L35" s="151"/>
      <c r="M35" s="151"/>
      <c r="N35" s="151"/>
      <c r="O35" s="151"/>
      <c r="P35" s="151"/>
      <c r="Q35" s="114">
        <v>1705737</v>
      </c>
      <c r="R35" s="123">
        <v>523555.86</v>
      </c>
      <c r="S35" s="114">
        <f t="shared" si="1"/>
        <v>0</v>
      </c>
      <c r="T35" s="114">
        <f t="shared" si="2"/>
        <v>0</v>
      </c>
      <c r="U35" s="114">
        <f t="shared" si="3"/>
        <v>0</v>
      </c>
      <c r="V35" s="275">
        <f t="shared" si="4"/>
        <v>1705737</v>
      </c>
      <c r="W35" s="282">
        <f t="shared" si="5"/>
        <v>0.30693820911430075</v>
      </c>
    </row>
    <row r="36" spans="1:23" s="111" customFormat="1">
      <c r="A36" s="197">
        <v>700</v>
      </c>
      <c r="B36" s="197"/>
      <c r="C36" s="197"/>
      <c r="D36" s="215" t="s">
        <v>168</v>
      </c>
      <c r="E36" s="151">
        <v>1819450</v>
      </c>
      <c r="F36" s="151">
        <v>0</v>
      </c>
      <c r="G36" s="151">
        <v>75000</v>
      </c>
      <c r="H36" s="151">
        <v>0</v>
      </c>
      <c r="I36" s="151">
        <v>0</v>
      </c>
      <c r="J36" s="151">
        <v>1744450</v>
      </c>
      <c r="K36" s="151">
        <f t="shared" si="8"/>
        <v>0</v>
      </c>
      <c r="L36" s="151">
        <f>L37</f>
        <v>0</v>
      </c>
      <c r="M36" s="151">
        <f>M37</f>
        <v>0</v>
      </c>
      <c r="N36" s="151">
        <f>N37</f>
        <v>0</v>
      </c>
      <c r="O36" s="151">
        <f>O37</f>
        <v>0</v>
      </c>
      <c r="P36" s="151">
        <f>P37</f>
        <v>0</v>
      </c>
      <c r="Q36" s="152">
        <v>1819450</v>
      </c>
      <c r="R36" s="146">
        <f>R37</f>
        <v>937963.65999999992</v>
      </c>
      <c r="S36" s="151">
        <f t="shared" si="1"/>
        <v>75000</v>
      </c>
      <c r="T36" s="151">
        <f t="shared" si="2"/>
        <v>0</v>
      </c>
      <c r="U36" s="151">
        <f t="shared" si="3"/>
        <v>0</v>
      </c>
      <c r="V36" s="274">
        <f t="shared" si="4"/>
        <v>1744450</v>
      </c>
      <c r="W36" s="282">
        <f t="shared" si="5"/>
        <v>0.51552043749484733</v>
      </c>
    </row>
    <row r="37" spans="1:23" s="111" customFormat="1" ht="31.5">
      <c r="A37" s="198"/>
      <c r="B37" s="198">
        <v>70005</v>
      </c>
      <c r="C37" s="198"/>
      <c r="D37" s="216" t="s">
        <v>169</v>
      </c>
      <c r="E37" s="114">
        <v>1819450</v>
      </c>
      <c r="F37" s="114">
        <v>0</v>
      </c>
      <c r="G37" s="114">
        <v>75000</v>
      </c>
      <c r="H37" s="114">
        <v>0</v>
      </c>
      <c r="I37" s="114">
        <v>0</v>
      </c>
      <c r="J37" s="114">
        <v>1744450</v>
      </c>
      <c r="K37" s="151">
        <f t="shared" si="8"/>
        <v>0</v>
      </c>
      <c r="L37" s="151">
        <f>SUM(L38:L46)</f>
        <v>0</v>
      </c>
      <c r="M37" s="151">
        <f>SUM(M38:M46)</f>
        <v>0</v>
      </c>
      <c r="N37" s="151">
        <f>SUM(N38:N46)</f>
        <v>0</v>
      </c>
      <c r="O37" s="151">
        <f>SUM(O38:O46)</f>
        <v>0</v>
      </c>
      <c r="P37" s="151">
        <f>SUM(P38:P46)</f>
        <v>0</v>
      </c>
      <c r="Q37" s="145">
        <v>1819450</v>
      </c>
      <c r="R37" s="146">
        <f>SUM(R38:R46)</f>
        <v>937963.65999999992</v>
      </c>
      <c r="S37" s="114">
        <f t="shared" si="1"/>
        <v>75000</v>
      </c>
      <c r="T37" s="114">
        <f t="shared" si="2"/>
        <v>0</v>
      </c>
      <c r="U37" s="114">
        <f t="shared" si="3"/>
        <v>0</v>
      </c>
      <c r="V37" s="275">
        <f t="shared" si="4"/>
        <v>1744450</v>
      </c>
      <c r="W37" s="282">
        <f t="shared" si="5"/>
        <v>0.51552043749484733</v>
      </c>
    </row>
    <row r="38" spans="1:23" s="111" customFormat="1" ht="47.25">
      <c r="A38" s="200"/>
      <c r="B38" s="200"/>
      <c r="C38" s="202" t="s">
        <v>480</v>
      </c>
      <c r="D38" s="217" t="s">
        <v>481</v>
      </c>
      <c r="E38" s="114">
        <v>110000</v>
      </c>
      <c r="F38" s="114">
        <v>0</v>
      </c>
      <c r="G38" s="114">
        <v>0</v>
      </c>
      <c r="H38" s="114">
        <v>0</v>
      </c>
      <c r="I38" s="114">
        <v>0</v>
      </c>
      <c r="J38" s="114">
        <v>110000</v>
      </c>
      <c r="K38" s="151">
        <f t="shared" si="8"/>
        <v>0</v>
      </c>
      <c r="L38" s="151"/>
      <c r="M38" s="151"/>
      <c r="N38" s="151"/>
      <c r="O38" s="151"/>
      <c r="P38" s="151"/>
      <c r="Q38" s="114">
        <v>110000</v>
      </c>
      <c r="R38" s="123">
        <v>101346.75</v>
      </c>
      <c r="S38" s="114">
        <f t="shared" si="1"/>
        <v>0</v>
      </c>
      <c r="T38" s="114">
        <f t="shared" si="2"/>
        <v>0</v>
      </c>
      <c r="U38" s="114">
        <f t="shared" si="3"/>
        <v>0</v>
      </c>
      <c r="V38" s="275">
        <f t="shared" si="4"/>
        <v>110000</v>
      </c>
      <c r="W38" s="282">
        <f t="shared" si="5"/>
        <v>0.92133409090909091</v>
      </c>
    </row>
    <row r="39" spans="1:23" s="111" customFormat="1" ht="126">
      <c r="A39" s="200"/>
      <c r="B39" s="200"/>
      <c r="C39" s="202" t="s">
        <v>465</v>
      </c>
      <c r="D39" s="217" t="s">
        <v>466</v>
      </c>
      <c r="E39" s="114">
        <v>1284450</v>
      </c>
      <c r="F39" s="114">
        <v>0</v>
      </c>
      <c r="G39" s="114">
        <v>0</v>
      </c>
      <c r="H39" s="114">
        <v>0</v>
      </c>
      <c r="I39" s="114">
        <v>0</v>
      </c>
      <c r="J39" s="114">
        <v>1284450</v>
      </c>
      <c r="K39" s="151">
        <f t="shared" si="8"/>
        <v>0</v>
      </c>
      <c r="L39" s="151"/>
      <c r="M39" s="151"/>
      <c r="N39" s="151"/>
      <c r="O39" s="151"/>
      <c r="P39" s="151"/>
      <c r="Q39" s="114">
        <v>1284450</v>
      </c>
      <c r="R39" s="123">
        <v>568687.32999999996</v>
      </c>
      <c r="S39" s="114">
        <f t="shared" si="1"/>
        <v>0</v>
      </c>
      <c r="T39" s="114">
        <f t="shared" si="2"/>
        <v>0</v>
      </c>
      <c r="U39" s="114">
        <f t="shared" si="3"/>
        <v>0</v>
      </c>
      <c r="V39" s="275">
        <f t="shared" si="4"/>
        <v>1284450</v>
      </c>
      <c r="W39" s="282">
        <f t="shared" si="5"/>
        <v>0.44274773638522319</v>
      </c>
    </row>
    <row r="40" spans="1:23" s="111" customFormat="1" ht="42.75" hidden="1" customHeight="1">
      <c r="A40" s="200"/>
      <c r="B40" s="200"/>
      <c r="C40" s="188" t="s">
        <v>482</v>
      </c>
      <c r="D40" s="217" t="s">
        <v>483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51">
        <f t="shared" si="8"/>
        <v>0</v>
      </c>
      <c r="L40" s="151"/>
      <c r="M40" s="151"/>
      <c r="N40" s="151"/>
      <c r="O40" s="151"/>
      <c r="P40" s="151"/>
      <c r="Q40" s="114">
        <v>0</v>
      </c>
      <c r="R40" s="123"/>
      <c r="S40" s="114">
        <f t="shared" si="1"/>
        <v>0</v>
      </c>
      <c r="T40" s="114">
        <f t="shared" si="2"/>
        <v>0</v>
      </c>
      <c r="U40" s="114">
        <f t="shared" si="3"/>
        <v>0</v>
      </c>
      <c r="V40" s="275">
        <f t="shared" si="4"/>
        <v>0</v>
      </c>
      <c r="W40" s="282" t="e">
        <f t="shared" si="5"/>
        <v>#DIV/0!</v>
      </c>
    </row>
    <row r="41" spans="1:23" s="111" customFormat="1" ht="42.75" customHeight="1">
      <c r="A41" s="200"/>
      <c r="B41" s="200"/>
      <c r="C41" s="188" t="s">
        <v>469</v>
      </c>
      <c r="D41" s="217" t="s">
        <v>307</v>
      </c>
      <c r="E41" s="114"/>
      <c r="F41" s="114"/>
      <c r="G41" s="114"/>
      <c r="H41" s="114"/>
      <c r="I41" s="114"/>
      <c r="J41" s="114"/>
      <c r="K41" s="151"/>
      <c r="L41" s="151"/>
      <c r="M41" s="151"/>
      <c r="N41" s="151"/>
      <c r="O41" s="151"/>
      <c r="P41" s="151"/>
      <c r="Q41" s="114">
        <v>0</v>
      </c>
      <c r="R41" s="123">
        <v>10.76</v>
      </c>
      <c r="S41" s="114"/>
      <c r="T41" s="114"/>
      <c r="U41" s="114"/>
      <c r="V41" s="275"/>
      <c r="W41" s="282"/>
    </row>
    <row r="42" spans="1:23" s="111" customFormat="1" ht="31.5" hidden="1">
      <c r="A42" s="200"/>
      <c r="B42" s="200"/>
      <c r="C42" s="203" t="s">
        <v>484</v>
      </c>
      <c r="D42" s="217" t="s">
        <v>485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51">
        <f t="shared" si="8"/>
        <v>0</v>
      </c>
      <c r="L42" s="151"/>
      <c r="M42" s="151"/>
      <c r="N42" s="151"/>
      <c r="O42" s="151"/>
      <c r="P42" s="151"/>
      <c r="Q42" s="114">
        <v>0</v>
      </c>
      <c r="R42" s="123"/>
      <c r="S42" s="114">
        <f t="shared" si="1"/>
        <v>0</v>
      </c>
      <c r="T42" s="114">
        <f t="shared" si="2"/>
        <v>0</v>
      </c>
      <c r="U42" s="114">
        <f t="shared" si="3"/>
        <v>0</v>
      </c>
      <c r="V42" s="275">
        <f t="shared" si="4"/>
        <v>0</v>
      </c>
      <c r="W42" s="282" t="e">
        <f t="shared" si="5"/>
        <v>#DIV/0!</v>
      </c>
    </row>
    <row r="43" spans="1:23" s="111" customFormat="1" ht="15" customHeight="1">
      <c r="A43" s="200"/>
      <c r="B43" s="200"/>
      <c r="C43" s="188" t="s">
        <v>470</v>
      </c>
      <c r="D43" s="217" t="s">
        <v>471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51">
        <f t="shared" si="8"/>
        <v>0</v>
      </c>
      <c r="L43" s="151"/>
      <c r="M43" s="151"/>
      <c r="N43" s="151"/>
      <c r="O43" s="151"/>
      <c r="P43" s="151"/>
      <c r="Q43" s="114">
        <v>0</v>
      </c>
      <c r="R43" s="123">
        <v>72.010000000000005</v>
      </c>
      <c r="S43" s="114">
        <f t="shared" si="1"/>
        <v>0</v>
      </c>
      <c r="T43" s="114">
        <f t="shared" si="2"/>
        <v>0</v>
      </c>
      <c r="U43" s="114">
        <f t="shared" si="3"/>
        <v>0</v>
      </c>
      <c r="V43" s="275">
        <f t="shared" si="4"/>
        <v>0</v>
      </c>
      <c r="W43" s="282"/>
    </row>
    <row r="44" spans="1:23" s="111" customFormat="1" ht="94.5">
      <c r="A44" s="200"/>
      <c r="B44" s="200"/>
      <c r="C44" s="200">
        <v>2110</v>
      </c>
      <c r="D44" s="217" t="s">
        <v>457</v>
      </c>
      <c r="E44" s="114">
        <v>75000</v>
      </c>
      <c r="F44" s="114">
        <v>0</v>
      </c>
      <c r="G44" s="114">
        <v>75000</v>
      </c>
      <c r="H44" s="114">
        <v>0</v>
      </c>
      <c r="I44" s="114">
        <v>0</v>
      </c>
      <c r="J44" s="114">
        <v>0</v>
      </c>
      <c r="K44" s="151">
        <f t="shared" si="8"/>
        <v>0</v>
      </c>
      <c r="L44" s="151"/>
      <c r="M44" s="151"/>
      <c r="N44" s="151"/>
      <c r="O44" s="151"/>
      <c r="P44" s="151"/>
      <c r="Q44" s="114">
        <v>75000</v>
      </c>
      <c r="R44" s="123">
        <v>18954</v>
      </c>
      <c r="S44" s="114">
        <f t="shared" si="1"/>
        <v>75000</v>
      </c>
      <c r="T44" s="114">
        <f t="shared" si="2"/>
        <v>0</v>
      </c>
      <c r="U44" s="114">
        <f t="shared" si="3"/>
        <v>0</v>
      </c>
      <c r="V44" s="275">
        <f t="shared" si="4"/>
        <v>0</v>
      </c>
      <c r="W44" s="282">
        <f t="shared" si="5"/>
        <v>0.25272</v>
      </c>
    </row>
    <row r="45" spans="1:23" s="111" customFormat="1" ht="94.5">
      <c r="A45" s="200"/>
      <c r="B45" s="200"/>
      <c r="C45" s="200">
        <v>2360</v>
      </c>
      <c r="D45" s="217" t="s">
        <v>460</v>
      </c>
      <c r="E45" s="114">
        <v>350000</v>
      </c>
      <c r="F45" s="114">
        <v>0</v>
      </c>
      <c r="G45" s="114">
        <v>0</v>
      </c>
      <c r="H45" s="114">
        <v>0</v>
      </c>
      <c r="I45" s="114">
        <v>0</v>
      </c>
      <c r="J45" s="114">
        <v>350000</v>
      </c>
      <c r="K45" s="151">
        <f t="shared" si="8"/>
        <v>0</v>
      </c>
      <c r="L45" s="151"/>
      <c r="M45" s="151"/>
      <c r="N45" s="151"/>
      <c r="O45" s="151"/>
      <c r="P45" s="151"/>
      <c r="Q45" s="114">
        <v>350000</v>
      </c>
      <c r="R45" s="123">
        <v>248892.81</v>
      </c>
      <c r="S45" s="114">
        <f t="shared" si="1"/>
        <v>0</v>
      </c>
      <c r="T45" s="114">
        <f t="shared" si="2"/>
        <v>0</v>
      </c>
      <c r="U45" s="114">
        <f t="shared" si="3"/>
        <v>0</v>
      </c>
      <c r="V45" s="275">
        <f t="shared" si="4"/>
        <v>350000</v>
      </c>
      <c r="W45" s="282">
        <f t="shared" si="5"/>
        <v>0.71112231428571426</v>
      </c>
    </row>
    <row r="46" spans="1:23" s="111" customFormat="1" ht="108" hidden="1" customHeight="1">
      <c r="A46" s="200"/>
      <c r="B46" s="200"/>
      <c r="C46" s="200">
        <v>6410</v>
      </c>
      <c r="D46" s="217" t="s">
        <v>486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51">
        <f t="shared" si="8"/>
        <v>0</v>
      </c>
      <c r="L46" s="151"/>
      <c r="M46" s="151"/>
      <c r="N46" s="151"/>
      <c r="O46" s="151"/>
      <c r="P46" s="151"/>
      <c r="Q46" s="114">
        <v>0</v>
      </c>
      <c r="R46" s="123"/>
      <c r="S46" s="114">
        <f t="shared" si="1"/>
        <v>0</v>
      </c>
      <c r="T46" s="114">
        <f t="shared" si="2"/>
        <v>0</v>
      </c>
      <c r="U46" s="114">
        <f t="shared" si="3"/>
        <v>0</v>
      </c>
      <c r="V46" s="275">
        <f t="shared" si="4"/>
        <v>0</v>
      </c>
      <c r="W46" s="282" t="e">
        <f t="shared" si="5"/>
        <v>#DIV/0!</v>
      </c>
    </row>
    <row r="47" spans="1:23" s="111" customFormat="1">
      <c r="A47" s="197">
        <v>710</v>
      </c>
      <c r="B47" s="197"/>
      <c r="C47" s="197"/>
      <c r="D47" s="215" t="s">
        <v>184</v>
      </c>
      <c r="E47" s="151">
        <v>1723300</v>
      </c>
      <c r="F47" s="151">
        <v>0</v>
      </c>
      <c r="G47" s="151">
        <v>523300</v>
      </c>
      <c r="H47" s="151">
        <v>0</v>
      </c>
      <c r="I47" s="151">
        <v>0</v>
      </c>
      <c r="J47" s="151">
        <v>1200000</v>
      </c>
      <c r="K47" s="151">
        <f t="shared" si="8"/>
        <v>0</v>
      </c>
      <c r="L47" s="151">
        <f>L48+L50+L55</f>
        <v>0</v>
      </c>
      <c r="M47" s="151">
        <f>M48+M50+M55</f>
        <v>0</v>
      </c>
      <c r="N47" s="151">
        <f>N48+N50+N55</f>
        <v>0</v>
      </c>
      <c r="O47" s="151">
        <f>O48+O50+O55</f>
        <v>0</v>
      </c>
      <c r="P47" s="151">
        <f>P48+P50+P55</f>
        <v>0</v>
      </c>
      <c r="Q47" s="152">
        <v>1723300</v>
      </c>
      <c r="R47" s="146">
        <f>R48+R50+R55</f>
        <v>965402.83000000007</v>
      </c>
      <c r="S47" s="151">
        <f t="shared" si="1"/>
        <v>523300</v>
      </c>
      <c r="T47" s="151">
        <f t="shared" si="2"/>
        <v>0</v>
      </c>
      <c r="U47" s="151">
        <f t="shared" si="3"/>
        <v>0</v>
      </c>
      <c r="V47" s="274">
        <f t="shared" si="4"/>
        <v>1200000</v>
      </c>
      <c r="W47" s="282">
        <f t="shared" si="5"/>
        <v>0.56020590146811355</v>
      </c>
    </row>
    <row r="48" spans="1:23" s="111" customFormat="1" ht="47.25">
      <c r="A48" s="198"/>
      <c r="B48" s="198">
        <v>71013</v>
      </c>
      <c r="C48" s="198"/>
      <c r="D48" s="216" t="s">
        <v>487</v>
      </c>
      <c r="E48" s="114">
        <v>60000</v>
      </c>
      <c r="F48" s="114">
        <v>0</v>
      </c>
      <c r="G48" s="114">
        <v>60000</v>
      </c>
      <c r="H48" s="114">
        <v>0</v>
      </c>
      <c r="I48" s="114">
        <v>0</v>
      </c>
      <c r="J48" s="114">
        <v>0</v>
      </c>
      <c r="K48" s="151">
        <f t="shared" si="8"/>
        <v>0</v>
      </c>
      <c r="L48" s="151">
        <f>L49</f>
        <v>0</v>
      </c>
      <c r="M48" s="151">
        <f>M49</f>
        <v>0</v>
      </c>
      <c r="N48" s="151">
        <f>N49</f>
        <v>0</v>
      </c>
      <c r="O48" s="151">
        <f>O49</f>
        <v>0</v>
      </c>
      <c r="P48" s="151">
        <f>P49</f>
        <v>0</v>
      </c>
      <c r="Q48" s="145">
        <v>60000</v>
      </c>
      <c r="R48" s="146">
        <f>R49</f>
        <v>20000</v>
      </c>
      <c r="S48" s="114">
        <f t="shared" si="1"/>
        <v>60000</v>
      </c>
      <c r="T48" s="114">
        <f t="shared" si="2"/>
        <v>0</v>
      </c>
      <c r="U48" s="114">
        <f t="shared" si="3"/>
        <v>0</v>
      </c>
      <c r="V48" s="275">
        <f t="shared" si="4"/>
        <v>0</v>
      </c>
      <c r="W48" s="282">
        <f t="shared" si="5"/>
        <v>0.33333333333333331</v>
      </c>
    </row>
    <row r="49" spans="1:23" s="111" customFormat="1" ht="94.5">
      <c r="A49" s="200"/>
      <c r="B49" s="200"/>
      <c r="C49" s="200">
        <v>2110</v>
      </c>
      <c r="D49" s="217" t="s">
        <v>457</v>
      </c>
      <c r="E49" s="114">
        <v>60000</v>
      </c>
      <c r="F49" s="114">
        <v>0</v>
      </c>
      <c r="G49" s="114">
        <v>60000</v>
      </c>
      <c r="H49" s="114">
        <v>0</v>
      </c>
      <c r="I49" s="114">
        <v>0</v>
      </c>
      <c r="J49" s="114">
        <v>0</v>
      </c>
      <c r="K49" s="151">
        <f t="shared" si="8"/>
        <v>0</v>
      </c>
      <c r="L49" s="151"/>
      <c r="M49" s="151"/>
      <c r="N49" s="151"/>
      <c r="O49" s="151"/>
      <c r="P49" s="151"/>
      <c r="Q49" s="114">
        <v>60000</v>
      </c>
      <c r="R49" s="123">
        <v>20000</v>
      </c>
      <c r="S49" s="114">
        <f t="shared" si="1"/>
        <v>60000</v>
      </c>
      <c r="T49" s="114">
        <f t="shared" si="2"/>
        <v>0</v>
      </c>
      <c r="U49" s="114">
        <f t="shared" si="3"/>
        <v>0</v>
      </c>
      <c r="V49" s="275">
        <f t="shared" si="4"/>
        <v>0</v>
      </c>
      <c r="W49" s="282">
        <f t="shared" si="5"/>
        <v>0.33333333333333331</v>
      </c>
    </row>
    <row r="50" spans="1:23" s="111" customFormat="1" ht="31.5">
      <c r="A50" s="198"/>
      <c r="B50" s="198">
        <v>71014</v>
      </c>
      <c r="C50" s="198"/>
      <c r="D50" s="216" t="s">
        <v>488</v>
      </c>
      <c r="E50" s="114">
        <v>1204500</v>
      </c>
      <c r="F50" s="114">
        <v>0</v>
      </c>
      <c r="G50" s="114">
        <v>4500</v>
      </c>
      <c r="H50" s="114">
        <v>0</v>
      </c>
      <c r="I50" s="114">
        <v>0</v>
      </c>
      <c r="J50" s="114">
        <v>1200000</v>
      </c>
      <c r="K50" s="151">
        <f t="shared" si="8"/>
        <v>0</v>
      </c>
      <c r="L50" s="151">
        <f>SUM(L51:L54)</f>
        <v>0</v>
      </c>
      <c r="M50" s="151">
        <f>SUM(M51:M54)</f>
        <v>0</v>
      </c>
      <c r="N50" s="151">
        <f>SUM(N51:N54)</f>
        <v>0</v>
      </c>
      <c r="O50" s="151">
        <f>SUM(O51:O54)</f>
        <v>0</v>
      </c>
      <c r="P50" s="151">
        <f>SUM(P51:P54)</f>
        <v>0</v>
      </c>
      <c r="Q50" s="145">
        <v>1204500</v>
      </c>
      <c r="R50" s="146">
        <f>SUM(R51:R54)</f>
        <v>706937</v>
      </c>
      <c r="S50" s="114">
        <f t="shared" si="1"/>
        <v>4500</v>
      </c>
      <c r="T50" s="114">
        <f t="shared" si="2"/>
        <v>0</v>
      </c>
      <c r="U50" s="114">
        <f t="shared" si="3"/>
        <v>0</v>
      </c>
      <c r="V50" s="275">
        <f t="shared" si="4"/>
        <v>1200000</v>
      </c>
      <c r="W50" s="282">
        <f t="shared" si="5"/>
        <v>0.58691324200913242</v>
      </c>
    </row>
    <row r="51" spans="1:23" s="111" customFormat="1" ht="94.5">
      <c r="A51" s="200"/>
      <c r="B51" s="200"/>
      <c r="C51" s="200">
        <v>2110</v>
      </c>
      <c r="D51" s="217" t="s">
        <v>457</v>
      </c>
      <c r="E51" s="114">
        <v>4500</v>
      </c>
      <c r="F51" s="114">
        <v>0</v>
      </c>
      <c r="G51" s="114">
        <v>4500</v>
      </c>
      <c r="H51" s="114">
        <v>0</v>
      </c>
      <c r="I51" s="114">
        <v>0</v>
      </c>
      <c r="J51" s="114">
        <v>0</v>
      </c>
      <c r="K51" s="151">
        <f t="shared" si="8"/>
        <v>0</v>
      </c>
      <c r="L51" s="151"/>
      <c r="M51" s="151"/>
      <c r="N51" s="151"/>
      <c r="O51" s="151"/>
      <c r="P51" s="151"/>
      <c r="Q51" s="114">
        <v>4500</v>
      </c>
      <c r="R51" s="123">
        <v>0</v>
      </c>
      <c r="S51" s="114">
        <f t="shared" si="1"/>
        <v>4500</v>
      </c>
      <c r="T51" s="114">
        <f t="shared" si="2"/>
        <v>0</v>
      </c>
      <c r="U51" s="114">
        <f t="shared" si="3"/>
        <v>0</v>
      </c>
      <c r="V51" s="275">
        <f t="shared" si="4"/>
        <v>0</v>
      </c>
      <c r="W51" s="282">
        <f t="shared" si="5"/>
        <v>0</v>
      </c>
    </row>
    <row r="52" spans="1:23" s="111" customFormat="1">
      <c r="A52" s="200"/>
      <c r="B52" s="200"/>
      <c r="C52" s="200" t="s">
        <v>629</v>
      </c>
      <c r="D52" s="217" t="s">
        <v>464</v>
      </c>
      <c r="E52" s="114"/>
      <c r="F52" s="114"/>
      <c r="G52" s="114"/>
      <c r="H52" s="114"/>
      <c r="I52" s="114"/>
      <c r="J52" s="114"/>
      <c r="K52" s="151"/>
      <c r="L52" s="151"/>
      <c r="M52" s="151"/>
      <c r="N52" s="151"/>
      <c r="O52" s="151"/>
      <c r="P52" s="151"/>
      <c r="Q52" s="114">
        <v>0</v>
      </c>
      <c r="R52" s="123">
        <v>17.600000000000001</v>
      </c>
      <c r="S52" s="114"/>
      <c r="T52" s="114"/>
      <c r="U52" s="114"/>
      <c r="V52" s="275"/>
      <c r="W52" s="282"/>
    </row>
    <row r="53" spans="1:23" s="111" customFormat="1">
      <c r="A53" s="201"/>
      <c r="B53" s="201"/>
      <c r="C53" s="188" t="s">
        <v>467</v>
      </c>
      <c r="D53" s="217" t="s">
        <v>489</v>
      </c>
      <c r="E53" s="114">
        <v>1200000</v>
      </c>
      <c r="F53" s="114">
        <v>0</v>
      </c>
      <c r="G53" s="114">
        <v>0</v>
      </c>
      <c r="H53" s="114">
        <v>0</v>
      </c>
      <c r="I53" s="114">
        <v>0</v>
      </c>
      <c r="J53" s="114">
        <v>1200000</v>
      </c>
      <c r="K53" s="151">
        <f t="shared" si="8"/>
        <v>0</v>
      </c>
      <c r="L53" s="151"/>
      <c r="M53" s="151"/>
      <c r="N53" s="151"/>
      <c r="O53" s="151"/>
      <c r="P53" s="151"/>
      <c r="Q53" s="114">
        <v>1200000</v>
      </c>
      <c r="R53" s="123">
        <v>706887.88</v>
      </c>
      <c r="S53" s="114">
        <f t="shared" si="1"/>
        <v>0</v>
      </c>
      <c r="T53" s="114">
        <f t="shared" si="2"/>
        <v>0</v>
      </c>
      <c r="U53" s="114">
        <f t="shared" si="3"/>
        <v>0</v>
      </c>
      <c r="V53" s="275">
        <f t="shared" si="4"/>
        <v>1200000</v>
      </c>
      <c r="W53" s="282">
        <f t="shared" si="5"/>
        <v>0.58907323333333339</v>
      </c>
    </row>
    <row r="54" spans="1:23" s="111" customFormat="1">
      <c r="A54" s="201"/>
      <c r="B54" s="201"/>
      <c r="C54" s="188" t="s">
        <v>469</v>
      </c>
      <c r="D54" s="217" t="s">
        <v>307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51">
        <f t="shared" si="8"/>
        <v>0</v>
      </c>
      <c r="L54" s="151"/>
      <c r="M54" s="151"/>
      <c r="N54" s="151"/>
      <c r="O54" s="151"/>
      <c r="P54" s="151"/>
      <c r="Q54" s="114">
        <v>0</v>
      </c>
      <c r="R54" s="123">
        <v>31.52</v>
      </c>
      <c r="S54" s="114">
        <f t="shared" si="1"/>
        <v>0</v>
      </c>
      <c r="T54" s="114">
        <f t="shared" si="2"/>
        <v>0</v>
      </c>
      <c r="U54" s="114">
        <f t="shared" si="3"/>
        <v>0</v>
      </c>
      <c r="V54" s="275">
        <f t="shared" si="4"/>
        <v>0</v>
      </c>
      <c r="W54" s="282"/>
    </row>
    <row r="55" spans="1:23" s="111" customFormat="1">
      <c r="A55" s="198"/>
      <c r="B55" s="198">
        <v>71015</v>
      </c>
      <c r="C55" s="198"/>
      <c r="D55" s="216" t="s">
        <v>190</v>
      </c>
      <c r="E55" s="114">
        <v>458800</v>
      </c>
      <c r="F55" s="114">
        <v>0</v>
      </c>
      <c r="G55" s="114">
        <v>458800</v>
      </c>
      <c r="H55" s="114">
        <v>0</v>
      </c>
      <c r="I55" s="114">
        <v>0</v>
      </c>
      <c r="J55" s="114">
        <v>0</v>
      </c>
      <c r="K55" s="151">
        <f t="shared" si="8"/>
        <v>0</v>
      </c>
      <c r="L55" s="151">
        <f>SUM(L56:L63)</f>
        <v>0</v>
      </c>
      <c r="M55" s="151">
        <f>SUM(M56:M63)</f>
        <v>0</v>
      </c>
      <c r="N55" s="151">
        <f>SUM(N56:N63)</f>
        <v>0</v>
      </c>
      <c r="O55" s="151">
        <f>SUM(O56:O63)</f>
        <v>0</v>
      </c>
      <c r="P55" s="151">
        <f>SUM(P56:P63)</f>
        <v>0</v>
      </c>
      <c r="Q55" s="145">
        <v>458800</v>
      </c>
      <c r="R55" s="146">
        <f>SUM(R56:R63)</f>
        <v>238465.83000000002</v>
      </c>
      <c r="S55" s="114">
        <f t="shared" si="1"/>
        <v>458800</v>
      </c>
      <c r="T55" s="114">
        <f t="shared" si="2"/>
        <v>0</v>
      </c>
      <c r="U55" s="114">
        <f t="shared" si="3"/>
        <v>0</v>
      </c>
      <c r="V55" s="275">
        <f t="shared" si="4"/>
        <v>0</v>
      </c>
      <c r="W55" s="282">
        <f t="shared" si="5"/>
        <v>0.5197598735832607</v>
      </c>
    </row>
    <row r="56" spans="1:23" s="111" customFormat="1" ht="15" customHeight="1">
      <c r="A56" s="200"/>
      <c r="B56" s="200"/>
      <c r="C56" s="188" t="s">
        <v>469</v>
      </c>
      <c r="D56" s="217" t="s">
        <v>307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51">
        <f t="shared" si="8"/>
        <v>0</v>
      </c>
      <c r="L56" s="151"/>
      <c r="M56" s="151"/>
      <c r="N56" s="151"/>
      <c r="O56" s="151"/>
      <c r="P56" s="151"/>
      <c r="Q56" s="114">
        <v>0</v>
      </c>
      <c r="R56" s="123">
        <v>321.07</v>
      </c>
      <c r="S56" s="114">
        <f t="shared" si="1"/>
        <v>0</v>
      </c>
      <c r="T56" s="114">
        <f t="shared" si="2"/>
        <v>0</v>
      </c>
      <c r="U56" s="114">
        <f t="shared" si="3"/>
        <v>0</v>
      </c>
      <c r="V56" s="275">
        <f t="shared" si="4"/>
        <v>0</v>
      </c>
      <c r="W56" s="282"/>
    </row>
    <row r="57" spans="1:23" s="111" customFormat="1" ht="15" hidden="1" customHeight="1">
      <c r="A57" s="200"/>
      <c r="B57" s="200"/>
      <c r="C57" s="188" t="s">
        <v>470</v>
      </c>
      <c r="D57" s="217" t="s">
        <v>471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51">
        <f t="shared" si="8"/>
        <v>0</v>
      </c>
      <c r="L57" s="151"/>
      <c r="M57" s="151"/>
      <c r="N57" s="151"/>
      <c r="O57" s="151"/>
      <c r="P57" s="151"/>
      <c r="Q57" s="114">
        <v>0</v>
      </c>
      <c r="R57" s="123"/>
      <c r="S57" s="114">
        <f t="shared" si="1"/>
        <v>0</v>
      </c>
      <c r="T57" s="114">
        <f t="shared" si="2"/>
        <v>0</v>
      </c>
      <c r="U57" s="114">
        <f t="shared" si="3"/>
        <v>0</v>
      </c>
      <c r="V57" s="275">
        <f t="shared" si="4"/>
        <v>0</v>
      </c>
      <c r="W57" s="282" t="e">
        <f t="shared" si="5"/>
        <v>#DIV/0!</v>
      </c>
    </row>
    <row r="58" spans="1:23" s="111" customFormat="1" ht="94.5">
      <c r="A58" s="198"/>
      <c r="B58" s="198"/>
      <c r="C58" s="200">
        <v>2110</v>
      </c>
      <c r="D58" s="217" t="s">
        <v>457</v>
      </c>
      <c r="E58" s="114">
        <v>458800</v>
      </c>
      <c r="F58" s="114">
        <v>0</v>
      </c>
      <c r="G58" s="114">
        <v>458800</v>
      </c>
      <c r="H58" s="114">
        <v>0</v>
      </c>
      <c r="I58" s="114">
        <v>0</v>
      </c>
      <c r="J58" s="114">
        <v>0</v>
      </c>
      <c r="K58" s="151">
        <f t="shared" si="8"/>
        <v>0</v>
      </c>
      <c r="L58" s="151"/>
      <c r="M58" s="151"/>
      <c r="N58" s="151"/>
      <c r="O58" s="151"/>
      <c r="P58" s="151"/>
      <c r="Q58" s="114">
        <v>458800</v>
      </c>
      <c r="R58" s="123">
        <v>238143</v>
      </c>
      <c r="S58" s="114">
        <f t="shared" si="1"/>
        <v>458800</v>
      </c>
      <c r="T58" s="114">
        <f t="shared" si="2"/>
        <v>0</v>
      </c>
      <c r="U58" s="114">
        <f t="shared" si="3"/>
        <v>0</v>
      </c>
      <c r="V58" s="275">
        <f t="shared" si="4"/>
        <v>0</v>
      </c>
      <c r="W58" s="282">
        <f t="shared" si="5"/>
        <v>0.51905623365300779</v>
      </c>
    </row>
    <row r="59" spans="1:23" s="111" customFormat="1" ht="98.25" customHeight="1">
      <c r="A59" s="198"/>
      <c r="B59" s="198"/>
      <c r="C59" s="188" t="s">
        <v>490</v>
      </c>
      <c r="D59" s="217" t="s">
        <v>460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51">
        <f t="shared" si="8"/>
        <v>0</v>
      </c>
      <c r="L59" s="151"/>
      <c r="M59" s="151"/>
      <c r="N59" s="151"/>
      <c r="O59" s="151"/>
      <c r="P59" s="151"/>
      <c r="Q59" s="114">
        <v>0</v>
      </c>
      <c r="R59" s="123">
        <v>1.76</v>
      </c>
      <c r="S59" s="114">
        <f t="shared" si="1"/>
        <v>0</v>
      </c>
      <c r="T59" s="114">
        <f t="shared" si="2"/>
        <v>0</v>
      </c>
      <c r="U59" s="114">
        <f t="shared" si="3"/>
        <v>0</v>
      </c>
      <c r="V59" s="275">
        <f t="shared" si="4"/>
        <v>0</v>
      </c>
      <c r="W59" s="282"/>
    </row>
    <row r="60" spans="1:23" s="111" customFormat="1" ht="15" hidden="1" customHeight="1">
      <c r="A60" s="198"/>
      <c r="B60" s="198"/>
      <c r="C60" s="188" t="s">
        <v>491</v>
      </c>
      <c r="D60" s="217" t="s">
        <v>492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51">
        <f t="shared" si="8"/>
        <v>0</v>
      </c>
      <c r="L60" s="151"/>
      <c r="M60" s="151"/>
      <c r="N60" s="151"/>
      <c r="O60" s="151"/>
      <c r="P60" s="151"/>
      <c r="Q60" s="114">
        <v>0</v>
      </c>
      <c r="R60" s="123"/>
      <c r="S60" s="114">
        <f t="shared" si="1"/>
        <v>0</v>
      </c>
      <c r="T60" s="114">
        <f t="shared" si="2"/>
        <v>0</v>
      </c>
      <c r="U60" s="114">
        <f t="shared" si="3"/>
        <v>0</v>
      </c>
      <c r="V60" s="275">
        <f t="shared" si="4"/>
        <v>0</v>
      </c>
      <c r="W60" s="282" t="e">
        <f t="shared" si="5"/>
        <v>#DIV/0!</v>
      </c>
    </row>
    <row r="61" spans="1:23" s="111" customFormat="1" ht="40.5" hidden="1" customHeight="1">
      <c r="A61" s="198"/>
      <c r="B61" s="198"/>
      <c r="C61" s="188" t="s">
        <v>493</v>
      </c>
      <c r="D61" s="217" t="s">
        <v>494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51">
        <f t="shared" si="8"/>
        <v>0</v>
      </c>
      <c r="L61" s="151"/>
      <c r="M61" s="151"/>
      <c r="N61" s="151"/>
      <c r="O61" s="151"/>
      <c r="P61" s="151"/>
      <c r="Q61" s="114">
        <v>0</v>
      </c>
      <c r="R61" s="123"/>
      <c r="S61" s="114">
        <f t="shared" si="1"/>
        <v>0</v>
      </c>
      <c r="T61" s="114">
        <f t="shared" si="2"/>
        <v>0</v>
      </c>
      <c r="U61" s="114">
        <f t="shared" si="3"/>
        <v>0</v>
      </c>
      <c r="V61" s="275">
        <f t="shared" si="4"/>
        <v>0</v>
      </c>
      <c r="W61" s="282" t="e">
        <f t="shared" si="5"/>
        <v>#DIV/0!</v>
      </c>
    </row>
    <row r="62" spans="1:23" s="111" customFormat="1" ht="36.75" hidden="1" customHeight="1">
      <c r="A62" s="198"/>
      <c r="B62" s="198"/>
      <c r="C62" s="188" t="s">
        <v>495</v>
      </c>
      <c r="D62" s="217" t="s">
        <v>494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51">
        <f t="shared" si="8"/>
        <v>0</v>
      </c>
      <c r="L62" s="151"/>
      <c r="M62" s="151"/>
      <c r="N62" s="151"/>
      <c r="O62" s="151"/>
      <c r="P62" s="151"/>
      <c r="Q62" s="114">
        <v>0</v>
      </c>
      <c r="R62" s="123"/>
      <c r="S62" s="114">
        <f t="shared" si="1"/>
        <v>0</v>
      </c>
      <c r="T62" s="114">
        <f t="shared" si="2"/>
        <v>0</v>
      </c>
      <c r="U62" s="114">
        <f t="shared" si="3"/>
        <v>0</v>
      </c>
      <c r="V62" s="275">
        <f t="shared" si="4"/>
        <v>0</v>
      </c>
      <c r="W62" s="282" t="e">
        <f t="shared" si="5"/>
        <v>#DIV/0!</v>
      </c>
    </row>
    <row r="63" spans="1:23" s="111" customFormat="1" ht="30" hidden="1" customHeight="1">
      <c r="A63" s="198"/>
      <c r="B63" s="198"/>
      <c r="C63" s="188" t="s">
        <v>463</v>
      </c>
      <c r="D63" s="217" t="s">
        <v>464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51">
        <f t="shared" si="8"/>
        <v>0</v>
      </c>
      <c r="L63" s="151"/>
      <c r="M63" s="151"/>
      <c r="N63" s="151"/>
      <c r="O63" s="151"/>
      <c r="P63" s="151"/>
      <c r="Q63" s="114">
        <v>0</v>
      </c>
      <c r="R63" s="123"/>
      <c r="S63" s="114">
        <f t="shared" si="1"/>
        <v>0</v>
      </c>
      <c r="T63" s="114">
        <f t="shared" si="2"/>
        <v>0</v>
      </c>
      <c r="U63" s="114">
        <f t="shared" si="3"/>
        <v>0</v>
      </c>
      <c r="V63" s="275">
        <f t="shared" si="4"/>
        <v>0</v>
      </c>
      <c r="W63" s="282" t="e">
        <f t="shared" si="5"/>
        <v>#DIV/0!</v>
      </c>
    </row>
    <row r="64" spans="1:23" s="111" customFormat="1">
      <c r="A64" s="197">
        <v>750</v>
      </c>
      <c r="B64" s="197"/>
      <c r="C64" s="197"/>
      <c r="D64" s="215" t="s">
        <v>496</v>
      </c>
      <c r="E64" s="151">
        <v>422800</v>
      </c>
      <c r="F64" s="151">
        <v>29000</v>
      </c>
      <c r="G64" s="151">
        <v>357200</v>
      </c>
      <c r="H64" s="151">
        <v>0</v>
      </c>
      <c r="I64" s="151">
        <v>0</v>
      </c>
      <c r="J64" s="151">
        <v>36600</v>
      </c>
      <c r="K64" s="151">
        <f t="shared" si="8"/>
        <v>30000</v>
      </c>
      <c r="L64" s="151">
        <f>L65+L67+L77</f>
        <v>0</v>
      </c>
      <c r="M64" s="151">
        <f>M65+M67+M77</f>
        <v>30000</v>
      </c>
      <c r="N64" s="151">
        <f>N65+N67+N77</f>
        <v>0</v>
      </c>
      <c r="O64" s="151">
        <f>O65+O67+O77</f>
        <v>0</v>
      </c>
      <c r="P64" s="151">
        <f>P65+P67+P77</f>
        <v>0</v>
      </c>
      <c r="Q64" s="152">
        <v>452800</v>
      </c>
      <c r="R64" s="146">
        <f>R65+R67+R77</f>
        <v>259502.5</v>
      </c>
      <c r="S64" s="151">
        <f t="shared" si="1"/>
        <v>387200</v>
      </c>
      <c r="T64" s="151">
        <f t="shared" si="2"/>
        <v>0</v>
      </c>
      <c r="U64" s="151">
        <f t="shared" si="3"/>
        <v>0</v>
      </c>
      <c r="V64" s="274">
        <f t="shared" si="4"/>
        <v>36600</v>
      </c>
      <c r="W64" s="282">
        <f t="shared" si="5"/>
        <v>0.57310622791519439</v>
      </c>
    </row>
    <row r="65" spans="1:23" s="111" customFormat="1">
      <c r="A65" s="198"/>
      <c r="B65" s="198">
        <v>75011</v>
      </c>
      <c r="C65" s="198"/>
      <c r="D65" s="216" t="s">
        <v>497</v>
      </c>
      <c r="E65" s="114">
        <v>319700</v>
      </c>
      <c r="F65" s="114">
        <v>0</v>
      </c>
      <c r="G65" s="114">
        <v>319700</v>
      </c>
      <c r="H65" s="114">
        <v>0</v>
      </c>
      <c r="I65" s="114">
        <v>0</v>
      </c>
      <c r="J65" s="114">
        <v>0</v>
      </c>
      <c r="K65" s="151">
        <f t="shared" si="8"/>
        <v>30000</v>
      </c>
      <c r="L65" s="151">
        <f>L66</f>
        <v>0</v>
      </c>
      <c r="M65" s="151">
        <f>M66</f>
        <v>30000</v>
      </c>
      <c r="N65" s="151">
        <f>N66</f>
        <v>0</v>
      </c>
      <c r="O65" s="151">
        <f>O66</f>
        <v>0</v>
      </c>
      <c r="P65" s="151">
        <f>P66</f>
        <v>0</v>
      </c>
      <c r="Q65" s="145">
        <v>349700</v>
      </c>
      <c r="R65" s="146">
        <f>R66</f>
        <v>164766</v>
      </c>
      <c r="S65" s="114">
        <f t="shared" si="1"/>
        <v>349700</v>
      </c>
      <c r="T65" s="114">
        <f t="shared" si="2"/>
        <v>0</v>
      </c>
      <c r="U65" s="114">
        <f t="shared" si="3"/>
        <v>0</v>
      </c>
      <c r="V65" s="275">
        <f t="shared" si="4"/>
        <v>0</v>
      </c>
      <c r="W65" s="282">
        <f t="shared" si="5"/>
        <v>0.47116385473262795</v>
      </c>
    </row>
    <row r="66" spans="1:23" s="111" customFormat="1" ht="94.5">
      <c r="A66" s="200"/>
      <c r="B66" s="200"/>
      <c r="C66" s="200">
        <v>2110</v>
      </c>
      <c r="D66" s="217" t="s">
        <v>457</v>
      </c>
      <c r="E66" s="114">
        <v>319700</v>
      </c>
      <c r="F66" s="114">
        <v>0</v>
      </c>
      <c r="G66" s="114">
        <v>319700</v>
      </c>
      <c r="H66" s="114">
        <v>0</v>
      </c>
      <c r="I66" s="114">
        <v>0</v>
      </c>
      <c r="J66" s="114">
        <v>0</v>
      </c>
      <c r="K66" s="151">
        <f t="shared" si="8"/>
        <v>30000</v>
      </c>
      <c r="L66" s="151"/>
      <c r="M66" s="151">
        <v>30000</v>
      </c>
      <c r="N66" s="151"/>
      <c r="O66" s="151"/>
      <c r="P66" s="151"/>
      <c r="Q66" s="114">
        <v>349700</v>
      </c>
      <c r="R66" s="123">
        <v>164766</v>
      </c>
      <c r="S66" s="114">
        <f t="shared" si="1"/>
        <v>349700</v>
      </c>
      <c r="T66" s="114">
        <f t="shared" si="2"/>
        <v>0</v>
      </c>
      <c r="U66" s="114">
        <f t="shared" si="3"/>
        <v>0</v>
      </c>
      <c r="V66" s="275">
        <f t="shared" si="4"/>
        <v>0</v>
      </c>
      <c r="W66" s="282">
        <f t="shared" si="5"/>
        <v>0.47116385473262795</v>
      </c>
    </row>
    <row r="67" spans="1:23" s="111" customFormat="1">
      <c r="A67" s="198"/>
      <c r="B67" s="198">
        <v>75020</v>
      </c>
      <c r="C67" s="198"/>
      <c r="D67" s="216" t="s">
        <v>498</v>
      </c>
      <c r="E67" s="114">
        <v>36600</v>
      </c>
      <c r="F67" s="114">
        <v>0</v>
      </c>
      <c r="G67" s="114">
        <v>0</v>
      </c>
      <c r="H67" s="114">
        <v>0</v>
      </c>
      <c r="I67" s="114">
        <v>0</v>
      </c>
      <c r="J67" s="114">
        <v>36600</v>
      </c>
      <c r="K67" s="151">
        <f t="shared" si="8"/>
        <v>0</v>
      </c>
      <c r="L67" s="151">
        <f>SUM(L68:L76)</f>
        <v>0</v>
      </c>
      <c r="M67" s="151">
        <f>SUM(M68:M76)</f>
        <v>0</v>
      </c>
      <c r="N67" s="151">
        <f>SUM(N68:N76)</f>
        <v>0</v>
      </c>
      <c r="O67" s="151">
        <f>SUM(O68:O76)</f>
        <v>0</v>
      </c>
      <c r="P67" s="151">
        <f>SUM(P68:P76)</f>
        <v>0</v>
      </c>
      <c r="Q67" s="145">
        <v>36600</v>
      </c>
      <c r="R67" s="146">
        <f>SUM(R68:R76)</f>
        <v>28236.5</v>
      </c>
      <c r="S67" s="114">
        <f t="shared" si="1"/>
        <v>0</v>
      </c>
      <c r="T67" s="114">
        <f t="shared" si="2"/>
        <v>0</v>
      </c>
      <c r="U67" s="114">
        <f t="shared" si="3"/>
        <v>0</v>
      </c>
      <c r="V67" s="275">
        <f t="shared" si="4"/>
        <v>36600</v>
      </c>
      <c r="W67" s="282">
        <f t="shared" si="5"/>
        <v>0.77148907103825137</v>
      </c>
    </row>
    <row r="68" spans="1:23" s="111" customFormat="1" hidden="1">
      <c r="A68" s="200"/>
      <c r="B68" s="200"/>
      <c r="C68" s="202" t="s">
        <v>499</v>
      </c>
      <c r="D68" s="217" t="s">
        <v>500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51">
        <f t="shared" si="8"/>
        <v>0</v>
      </c>
      <c r="L68" s="151"/>
      <c r="M68" s="151"/>
      <c r="N68" s="151"/>
      <c r="O68" s="151"/>
      <c r="P68" s="151"/>
      <c r="Q68" s="114">
        <v>0</v>
      </c>
      <c r="R68" s="123"/>
      <c r="S68" s="114">
        <f t="shared" si="1"/>
        <v>0</v>
      </c>
      <c r="T68" s="114">
        <f t="shared" si="2"/>
        <v>0</v>
      </c>
      <c r="U68" s="114">
        <f t="shared" si="3"/>
        <v>0</v>
      </c>
      <c r="V68" s="275">
        <f t="shared" si="4"/>
        <v>0</v>
      </c>
      <c r="W68" s="282" t="e">
        <f t="shared" si="5"/>
        <v>#DIV/0!</v>
      </c>
    </row>
    <row r="69" spans="1:23" s="111" customFormat="1" ht="31.5" hidden="1">
      <c r="A69" s="200"/>
      <c r="B69" s="200"/>
      <c r="C69" s="202" t="s">
        <v>501</v>
      </c>
      <c r="D69" s="217" t="s">
        <v>502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51">
        <f t="shared" si="8"/>
        <v>0</v>
      </c>
      <c r="L69" s="151"/>
      <c r="M69" s="151"/>
      <c r="N69" s="151"/>
      <c r="O69" s="151"/>
      <c r="P69" s="151"/>
      <c r="Q69" s="114">
        <v>0</v>
      </c>
      <c r="R69" s="123"/>
      <c r="S69" s="114">
        <f t="shared" si="1"/>
        <v>0</v>
      </c>
      <c r="T69" s="114">
        <f t="shared" si="2"/>
        <v>0</v>
      </c>
      <c r="U69" s="114">
        <f t="shared" si="3"/>
        <v>0</v>
      </c>
      <c r="V69" s="275">
        <f t="shared" si="4"/>
        <v>0</v>
      </c>
      <c r="W69" s="282" t="e">
        <f t="shared" si="5"/>
        <v>#DIV/0!</v>
      </c>
    </row>
    <row r="70" spans="1:23" s="111" customFormat="1" ht="21.75" customHeight="1">
      <c r="A70" s="200"/>
      <c r="B70" s="200"/>
      <c r="C70" s="188" t="s">
        <v>463</v>
      </c>
      <c r="D70" s="217" t="s">
        <v>464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51">
        <f t="shared" si="8"/>
        <v>0</v>
      </c>
      <c r="L70" s="151"/>
      <c r="M70" s="151"/>
      <c r="N70" s="151"/>
      <c r="O70" s="151"/>
      <c r="P70" s="151"/>
      <c r="Q70" s="114">
        <v>0</v>
      </c>
      <c r="R70" s="123">
        <v>8399.35</v>
      </c>
      <c r="S70" s="114">
        <f t="shared" si="1"/>
        <v>0</v>
      </c>
      <c r="T70" s="114">
        <f t="shared" si="2"/>
        <v>0</v>
      </c>
      <c r="U70" s="114">
        <f t="shared" si="3"/>
        <v>0</v>
      </c>
      <c r="V70" s="275">
        <f t="shared" si="4"/>
        <v>0</v>
      </c>
      <c r="W70" s="282"/>
    </row>
    <row r="71" spans="1:23" s="111" customFormat="1" ht="115.5" hidden="1" customHeight="1">
      <c r="A71" s="200"/>
      <c r="B71" s="200"/>
      <c r="C71" s="202" t="s">
        <v>465</v>
      </c>
      <c r="D71" s="217" t="s">
        <v>466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51">
        <f t="shared" si="8"/>
        <v>0</v>
      </c>
      <c r="L71" s="151"/>
      <c r="M71" s="151"/>
      <c r="N71" s="151"/>
      <c r="O71" s="151"/>
      <c r="P71" s="151"/>
      <c r="Q71" s="114">
        <v>0</v>
      </c>
      <c r="R71" s="123"/>
      <c r="S71" s="114">
        <f t="shared" si="1"/>
        <v>0</v>
      </c>
      <c r="T71" s="114">
        <f t="shared" si="2"/>
        <v>0</v>
      </c>
      <c r="U71" s="114">
        <f t="shared" si="3"/>
        <v>0</v>
      </c>
      <c r="V71" s="275">
        <f t="shared" si="4"/>
        <v>0</v>
      </c>
      <c r="W71" s="282" t="e">
        <f t="shared" si="5"/>
        <v>#DIV/0!</v>
      </c>
    </row>
    <row r="72" spans="1:23" s="111" customFormat="1">
      <c r="A72" s="200"/>
      <c r="B72" s="200"/>
      <c r="C72" s="202" t="s">
        <v>467</v>
      </c>
      <c r="D72" s="217" t="s">
        <v>489</v>
      </c>
      <c r="E72" s="114">
        <v>16600</v>
      </c>
      <c r="F72" s="114">
        <v>0</v>
      </c>
      <c r="G72" s="114">
        <v>0</v>
      </c>
      <c r="H72" s="114">
        <v>0</v>
      </c>
      <c r="I72" s="114">
        <v>0</v>
      </c>
      <c r="J72" s="114">
        <v>16600</v>
      </c>
      <c r="K72" s="151">
        <f t="shared" si="8"/>
        <v>0</v>
      </c>
      <c r="L72" s="151"/>
      <c r="M72" s="151"/>
      <c r="N72" s="151"/>
      <c r="O72" s="151"/>
      <c r="P72" s="151"/>
      <c r="Q72" s="114">
        <v>16600</v>
      </c>
      <c r="R72" s="123">
        <v>6304.48</v>
      </c>
      <c r="S72" s="114">
        <f t="shared" si="1"/>
        <v>0</v>
      </c>
      <c r="T72" s="114">
        <f t="shared" si="2"/>
        <v>0</v>
      </c>
      <c r="U72" s="114">
        <f t="shared" si="3"/>
        <v>0</v>
      </c>
      <c r="V72" s="275">
        <f t="shared" si="4"/>
        <v>16600</v>
      </c>
      <c r="W72" s="282">
        <f t="shared" si="5"/>
        <v>0.37978795180722891</v>
      </c>
    </row>
    <row r="73" spans="1:23" s="111" customFormat="1" ht="50.25" hidden="1" customHeight="1">
      <c r="A73" s="200"/>
      <c r="B73" s="200"/>
      <c r="C73" s="188" t="s">
        <v>484</v>
      </c>
      <c r="D73" s="217" t="s">
        <v>503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51">
        <f t="shared" si="8"/>
        <v>0</v>
      </c>
      <c r="L73" s="151"/>
      <c r="M73" s="151"/>
      <c r="N73" s="151"/>
      <c r="O73" s="151"/>
      <c r="P73" s="151"/>
      <c r="Q73" s="114">
        <v>0</v>
      </c>
      <c r="R73" s="123"/>
      <c r="S73" s="114">
        <f t="shared" si="1"/>
        <v>0</v>
      </c>
      <c r="T73" s="114">
        <f t="shared" si="2"/>
        <v>0</v>
      </c>
      <c r="U73" s="114">
        <f t="shared" si="3"/>
        <v>0</v>
      </c>
      <c r="V73" s="275">
        <f t="shared" si="4"/>
        <v>0</v>
      </c>
      <c r="W73" s="282" t="e">
        <f t="shared" si="5"/>
        <v>#DIV/0!</v>
      </c>
    </row>
    <row r="74" spans="1:23" s="111" customFormat="1" ht="45" hidden="1" customHeight="1">
      <c r="A74" s="200"/>
      <c r="B74" s="200"/>
      <c r="C74" s="188" t="s">
        <v>482</v>
      </c>
      <c r="D74" s="217" t="s">
        <v>483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51">
        <f t="shared" si="8"/>
        <v>0</v>
      </c>
      <c r="L74" s="151"/>
      <c r="M74" s="151"/>
      <c r="N74" s="151"/>
      <c r="O74" s="151"/>
      <c r="P74" s="151"/>
      <c r="Q74" s="114">
        <v>0</v>
      </c>
      <c r="R74" s="123"/>
      <c r="S74" s="114">
        <f t="shared" si="1"/>
        <v>0</v>
      </c>
      <c r="T74" s="114">
        <f t="shared" si="2"/>
        <v>0</v>
      </c>
      <c r="U74" s="114">
        <f t="shared" si="3"/>
        <v>0</v>
      </c>
      <c r="V74" s="275">
        <f t="shared" si="4"/>
        <v>0</v>
      </c>
      <c r="W74" s="282" t="e">
        <f t="shared" si="5"/>
        <v>#DIV/0!</v>
      </c>
    </row>
    <row r="75" spans="1:23" s="111" customFormat="1">
      <c r="A75" s="200"/>
      <c r="B75" s="200"/>
      <c r="C75" s="202" t="s">
        <v>470</v>
      </c>
      <c r="D75" s="217" t="s">
        <v>504</v>
      </c>
      <c r="E75" s="114">
        <v>20000</v>
      </c>
      <c r="F75" s="114">
        <v>0</v>
      </c>
      <c r="G75" s="114">
        <v>0</v>
      </c>
      <c r="H75" s="114">
        <v>0</v>
      </c>
      <c r="I75" s="114">
        <v>0</v>
      </c>
      <c r="J75" s="114">
        <v>20000</v>
      </c>
      <c r="K75" s="151">
        <f t="shared" si="8"/>
        <v>0</v>
      </c>
      <c r="L75" s="151"/>
      <c r="M75" s="151"/>
      <c r="N75" s="151"/>
      <c r="O75" s="151"/>
      <c r="P75" s="151"/>
      <c r="Q75" s="114">
        <v>20000</v>
      </c>
      <c r="R75" s="123">
        <v>13452.9</v>
      </c>
      <c r="S75" s="114">
        <f t="shared" si="1"/>
        <v>0</v>
      </c>
      <c r="T75" s="114">
        <f t="shared" si="2"/>
        <v>0</v>
      </c>
      <c r="U75" s="114">
        <f t="shared" si="3"/>
        <v>0</v>
      </c>
      <c r="V75" s="275">
        <f t="shared" si="4"/>
        <v>20000</v>
      </c>
      <c r="W75" s="282">
        <f t="shared" si="5"/>
        <v>0.67264499999999994</v>
      </c>
    </row>
    <row r="76" spans="1:23" s="111" customFormat="1" ht="15" customHeight="1">
      <c r="A76" s="200"/>
      <c r="B76" s="200"/>
      <c r="C76" s="202" t="s">
        <v>469</v>
      </c>
      <c r="D76" s="217" t="s">
        <v>307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51">
        <f t="shared" si="8"/>
        <v>0</v>
      </c>
      <c r="L76" s="151"/>
      <c r="M76" s="151"/>
      <c r="N76" s="151"/>
      <c r="O76" s="151"/>
      <c r="P76" s="151"/>
      <c r="Q76" s="114">
        <v>0</v>
      </c>
      <c r="R76" s="123">
        <v>79.77</v>
      </c>
      <c r="S76" s="114">
        <f t="shared" si="1"/>
        <v>0</v>
      </c>
      <c r="T76" s="114">
        <f t="shared" si="2"/>
        <v>0</v>
      </c>
      <c r="U76" s="114">
        <f t="shared" si="3"/>
        <v>0</v>
      </c>
      <c r="V76" s="275">
        <f t="shared" si="4"/>
        <v>0</v>
      </c>
      <c r="W76" s="282"/>
    </row>
    <row r="77" spans="1:23" s="111" customFormat="1">
      <c r="A77" s="198"/>
      <c r="B77" s="198">
        <v>75045</v>
      </c>
      <c r="C77" s="198"/>
      <c r="D77" s="216" t="s">
        <v>225</v>
      </c>
      <c r="E77" s="114">
        <v>66500</v>
      </c>
      <c r="F77" s="114">
        <v>29000</v>
      </c>
      <c r="G77" s="114">
        <v>37500</v>
      </c>
      <c r="H77" s="114">
        <v>0</v>
      </c>
      <c r="I77" s="114">
        <v>0</v>
      </c>
      <c r="J77" s="114">
        <v>0</v>
      </c>
      <c r="K77" s="151">
        <f t="shared" si="8"/>
        <v>0</v>
      </c>
      <c r="L77" s="151">
        <f>SUM(L78:L79)</f>
        <v>0</v>
      </c>
      <c r="M77" s="151">
        <f>SUM(M78:M79)</f>
        <v>0</v>
      </c>
      <c r="N77" s="151">
        <f>SUM(N78:N79)</f>
        <v>0</v>
      </c>
      <c r="O77" s="151">
        <f>SUM(O78:O79)</f>
        <v>0</v>
      </c>
      <c r="P77" s="151">
        <f>SUM(P78:P79)</f>
        <v>0</v>
      </c>
      <c r="Q77" s="145">
        <v>66500</v>
      </c>
      <c r="R77" s="146">
        <f>SUM(R78:R79)</f>
        <v>66500</v>
      </c>
      <c r="S77" s="114">
        <f t="shared" si="1"/>
        <v>37500</v>
      </c>
      <c r="T77" s="114">
        <f t="shared" si="2"/>
        <v>0</v>
      </c>
      <c r="U77" s="114">
        <f t="shared" si="3"/>
        <v>0</v>
      </c>
      <c r="V77" s="275">
        <f t="shared" si="4"/>
        <v>0</v>
      </c>
      <c r="W77" s="282">
        <f t="shared" si="5"/>
        <v>1</v>
      </c>
    </row>
    <row r="78" spans="1:23" s="111" customFormat="1" ht="94.5">
      <c r="A78" s="200"/>
      <c r="B78" s="200"/>
      <c r="C78" s="200">
        <v>2110</v>
      </c>
      <c r="D78" s="217" t="s">
        <v>457</v>
      </c>
      <c r="E78" s="114">
        <v>37500</v>
      </c>
      <c r="F78" s="114">
        <v>0</v>
      </c>
      <c r="G78" s="114">
        <v>37500</v>
      </c>
      <c r="H78" s="114">
        <v>0</v>
      </c>
      <c r="I78" s="114">
        <v>0</v>
      </c>
      <c r="J78" s="114">
        <v>0</v>
      </c>
      <c r="K78" s="151">
        <f t="shared" si="8"/>
        <v>0</v>
      </c>
      <c r="L78" s="151"/>
      <c r="M78" s="151"/>
      <c r="N78" s="151"/>
      <c r="O78" s="151"/>
      <c r="P78" s="151"/>
      <c r="Q78" s="114">
        <v>37500</v>
      </c>
      <c r="R78" s="123">
        <v>37500</v>
      </c>
      <c r="S78" s="114">
        <f t="shared" si="1"/>
        <v>37500</v>
      </c>
      <c r="T78" s="114">
        <f t="shared" si="2"/>
        <v>0</v>
      </c>
      <c r="U78" s="114">
        <f t="shared" si="3"/>
        <v>0</v>
      </c>
      <c r="V78" s="275">
        <f t="shared" si="4"/>
        <v>0</v>
      </c>
      <c r="W78" s="282">
        <f t="shared" ref="W78:W141" si="9">R78/Q78</f>
        <v>1</v>
      </c>
    </row>
    <row r="79" spans="1:23" s="111" customFormat="1" ht="94.5">
      <c r="A79" s="200"/>
      <c r="B79" s="200"/>
      <c r="C79" s="200">
        <v>2120</v>
      </c>
      <c r="D79" s="217" t="s">
        <v>506</v>
      </c>
      <c r="E79" s="114">
        <v>29000</v>
      </c>
      <c r="F79" s="114">
        <v>29000</v>
      </c>
      <c r="G79" s="114">
        <v>0</v>
      </c>
      <c r="H79" s="114">
        <v>0</v>
      </c>
      <c r="I79" s="114">
        <v>0</v>
      </c>
      <c r="J79" s="114">
        <v>0</v>
      </c>
      <c r="K79" s="151">
        <f t="shared" si="8"/>
        <v>0</v>
      </c>
      <c r="L79" s="151"/>
      <c r="M79" s="151"/>
      <c r="N79" s="151"/>
      <c r="O79" s="151"/>
      <c r="P79" s="151"/>
      <c r="Q79" s="114">
        <v>29000</v>
      </c>
      <c r="R79" s="123">
        <v>29000</v>
      </c>
      <c r="S79" s="114">
        <f t="shared" si="1"/>
        <v>0</v>
      </c>
      <c r="T79" s="114">
        <f t="shared" si="2"/>
        <v>0</v>
      </c>
      <c r="U79" s="114">
        <f t="shared" si="3"/>
        <v>0</v>
      </c>
      <c r="V79" s="275">
        <f t="shared" si="4"/>
        <v>0</v>
      </c>
      <c r="W79" s="282">
        <f t="shared" si="9"/>
        <v>1</v>
      </c>
    </row>
    <row r="80" spans="1:23" s="111" customFormat="1">
      <c r="A80" s="204">
        <v>752</v>
      </c>
      <c r="B80" s="204"/>
      <c r="C80" s="204"/>
      <c r="D80" s="215" t="s">
        <v>507</v>
      </c>
      <c r="E80" s="151">
        <v>5000</v>
      </c>
      <c r="F80" s="151">
        <v>0</v>
      </c>
      <c r="G80" s="151">
        <v>5000</v>
      </c>
      <c r="H80" s="151">
        <v>0</v>
      </c>
      <c r="I80" s="151">
        <v>0</v>
      </c>
      <c r="J80" s="151">
        <v>0</v>
      </c>
      <c r="K80" s="151">
        <f t="shared" si="8"/>
        <v>0</v>
      </c>
      <c r="L80" s="151">
        <f t="shared" ref="L80:R81" si="10">L81</f>
        <v>0</v>
      </c>
      <c r="M80" s="151">
        <f t="shared" si="10"/>
        <v>0</v>
      </c>
      <c r="N80" s="151">
        <f t="shared" si="10"/>
        <v>0</v>
      </c>
      <c r="O80" s="151">
        <f t="shared" si="10"/>
        <v>0</v>
      </c>
      <c r="P80" s="151">
        <f t="shared" si="10"/>
        <v>0</v>
      </c>
      <c r="Q80" s="152">
        <v>5000</v>
      </c>
      <c r="R80" s="146">
        <f t="shared" si="10"/>
        <v>0</v>
      </c>
      <c r="S80" s="151">
        <f t="shared" ref="S80:S155" si="11">G80+M80</f>
        <v>5000</v>
      </c>
      <c r="T80" s="151">
        <f t="shared" ref="T80:T155" si="12">H80+N80</f>
        <v>0</v>
      </c>
      <c r="U80" s="151">
        <f t="shared" ref="U80:U155" si="13">I80+O80</f>
        <v>0</v>
      </c>
      <c r="V80" s="274">
        <f t="shared" ref="V80:V155" si="14">J80+P80</f>
        <v>0</v>
      </c>
      <c r="W80" s="282">
        <f t="shared" si="9"/>
        <v>0</v>
      </c>
    </row>
    <row r="81" spans="1:23" s="111" customFormat="1">
      <c r="A81" s="198"/>
      <c r="B81" s="198">
        <v>75212</v>
      </c>
      <c r="C81" s="198"/>
      <c r="D81" s="221" t="s">
        <v>508</v>
      </c>
      <c r="E81" s="114">
        <v>5000</v>
      </c>
      <c r="F81" s="114">
        <v>0</v>
      </c>
      <c r="G81" s="114">
        <v>5000</v>
      </c>
      <c r="H81" s="114">
        <v>0</v>
      </c>
      <c r="I81" s="114">
        <v>0</v>
      </c>
      <c r="J81" s="114">
        <v>0</v>
      </c>
      <c r="K81" s="151">
        <f t="shared" si="8"/>
        <v>0</v>
      </c>
      <c r="L81" s="151">
        <f t="shared" si="10"/>
        <v>0</v>
      </c>
      <c r="M81" s="151">
        <f t="shared" si="10"/>
        <v>0</v>
      </c>
      <c r="N81" s="151">
        <f t="shared" si="10"/>
        <v>0</v>
      </c>
      <c r="O81" s="151">
        <f t="shared" si="10"/>
        <v>0</v>
      </c>
      <c r="P81" s="151">
        <f t="shared" si="10"/>
        <v>0</v>
      </c>
      <c r="Q81" s="145">
        <v>5000</v>
      </c>
      <c r="R81" s="146">
        <f>R82</f>
        <v>0</v>
      </c>
      <c r="S81" s="114">
        <f t="shared" si="11"/>
        <v>5000</v>
      </c>
      <c r="T81" s="114">
        <f t="shared" si="12"/>
        <v>0</v>
      </c>
      <c r="U81" s="114">
        <f t="shared" si="13"/>
        <v>0</v>
      </c>
      <c r="V81" s="275">
        <f t="shared" si="14"/>
        <v>0</v>
      </c>
      <c r="W81" s="282">
        <f t="shared" si="9"/>
        <v>0</v>
      </c>
    </row>
    <row r="82" spans="1:23" s="111" customFormat="1" ht="94.5">
      <c r="A82" s="200"/>
      <c r="B82" s="200"/>
      <c r="C82" s="200">
        <v>2110</v>
      </c>
      <c r="D82" s="217" t="s">
        <v>457</v>
      </c>
      <c r="E82" s="114">
        <v>5000</v>
      </c>
      <c r="F82" s="114">
        <v>0</v>
      </c>
      <c r="G82" s="114">
        <v>5000</v>
      </c>
      <c r="H82" s="114">
        <v>0</v>
      </c>
      <c r="I82" s="114">
        <v>0</v>
      </c>
      <c r="J82" s="114">
        <v>0</v>
      </c>
      <c r="K82" s="151">
        <f t="shared" si="8"/>
        <v>0</v>
      </c>
      <c r="L82" s="151"/>
      <c r="M82" s="151"/>
      <c r="N82" s="151"/>
      <c r="O82" s="151"/>
      <c r="P82" s="151"/>
      <c r="Q82" s="114">
        <v>5000</v>
      </c>
      <c r="R82" s="123">
        <v>0</v>
      </c>
      <c r="S82" s="114">
        <f t="shared" si="11"/>
        <v>5000</v>
      </c>
      <c r="T82" s="114">
        <f t="shared" si="12"/>
        <v>0</v>
      </c>
      <c r="U82" s="114">
        <f t="shared" si="13"/>
        <v>0</v>
      </c>
      <c r="V82" s="275">
        <f t="shared" si="14"/>
        <v>0</v>
      </c>
      <c r="W82" s="282">
        <f t="shared" si="9"/>
        <v>0</v>
      </c>
    </row>
    <row r="83" spans="1:23" s="111" customFormat="1" ht="104.25" customHeight="1">
      <c r="A83" s="197">
        <v>756</v>
      </c>
      <c r="B83" s="197"/>
      <c r="C83" s="197"/>
      <c r="D83" s="215" t="s">
        <v>509</v>
      </c>
      <c r="E83" s="151">
        <v>16072202</v>
      </c>
      <c r="F83" s="151">
        <v>0</v>
      </c>
      <c r="G83" s="151">
        <v>0</v>
      </c>
      <c r="H83" s="151">
        <v>0</v>
      </c>
      <c r="I83" s="151">
        <v>0</v>
      </c>
      <c r="J83" s="151">
        <v>16072202</v>
      </c>
      <c r="K83" s="151">
        <f t="shared" si="8"/>
        <v>0</v>
      </c>
      <c r="L83" s="151">
        <f>L84+L88</f>
        <v>0</v>
      </c>
      <c r="M83" s="151">
        <f>M84+M88</f>
        <v>0</v>
      </c>
      <c r="N83" s="151">
        <f>N84+N88</f>
        <v>0</v>
      </c>
      <c r="O83" s="151">
        <f>O84+O88</f>
        <v>0</v>
      </c>
      <c r="P83" s="151">
        <f>P84+P88</f>
        <v>0</v>
      </c>
      <c r="Q83" s="152">
        <v>16072202</v>
      </c>
      <c r="R83" s="146">
        <f>R84+R88</f>
        <v>7676172.2000000002</v>
      </c>
      <c r="S83" s="151">
        <f t="shared" si="11"/>
        <v>0</v>
      </c>
      <c r="T83" s="151">
        <f t="shared" si="12"/>
        <v>0</v>
      </c>
      <c r="U83" s="151">
        <f t="shared" si="13"/>
        <v>0</v>
      </c>
      <c r="V83" s="274">
        <f t="shared" si="14"/>
        <v>16072202</v>
      </c>
      <c r="W83" s="282">
        <f t="shared" si="9"/>
        <v>0.47760550794471102</v>
      </c>
    </row>
    <row r="84" spans="1:23" s="111" customFormat="1" ht="47.25">
      <c r="A84" s="198"/>
      <c r="B84" s="198">
        <v>75622</v>
      </c>
      <c r="C84" s="198"/>
      <c r="D84" s="216" t="s">
        <v>510</v>
      </c>
      <c r="E84" s="114">
        <v>27980510.935375635</v>
      </c>
      <c r="F84" s="114">
        <v>14213308</v>
      </c>
      <c r="G84" s="114">
        <v>0.93537563528490342</v>
      </c>
      <c r="H84" s="114">
        <v>0</v>
      </c>
      <c r="I84" s="114">
        <v>0</v>
      </c>
      <c r="J84" s="114">
        <v>13767202</v>
      </c>
      <c r="K84" s="151">
        <f t="shared" si="8"/>
        <v>0</v>
      </c>
      <c r="L84" s="151">
        <f>SUM(L85:L86)</f>
        <v>0</v>
      </c>
      <c r="M84" s="151">
        <f>SUM(M85:M86)</f>
        <v>0</v>
      </c>
      <c r="N84" s="151">
        <f>SUM(N85:N86)</f>
        <v>0</v>
      </c>
      <c r="O84" s="151">
        <f>SUM(O85:O86)</f>
        <v>0</v>
      </c>
      <c r="P84" s="151">
        <f>SUM(P85:P86)</f>
        <v>0</v>
      </c>
      <c r="Q84" s="145">
        <v>13767202</v>
      </c>
      <c r="R84" s="146">
        <f>SUM(R85:R86)</f>
        <v>6281241.1500000004</v>
      </c>
      <c r="S84" s="205">
        <f>Q85/R84</f>
        <v>2.1165851911289857</v>
      </c>
      <c r="T84" s="114">
        <f t="shared" si="12"/>
        <v>0</v>
      </c>
      <c r="U84" s="114">
        <f t="shared" si="13"/>
        <v>0</v>
      </c>
      <c r="V84" s="275">
        <f t="shared" si="14"/>
        <v>13767202</v>
      </c>
      <c r="W84" s="282">
        <f t="shared" si="9"/>
        <v>0.45624674861311693</v>
      </c>
    </row>
    <row r="85" spans="1:23" s="111" customFormat="1" ht="31.5">
      <c r="A85" s="200"/>
      <c r="B85" s="200"/>
      <c r="C85" s="202" t="s">
        <v>511</v>
      </c>
      <c r="D85" s="217" t="s">
        <v>512</v>
      </c>
      <c r="E85" s="114">
        <v>13294782</v>
      </c>
      <c r="F85" s="114">
        <v>0</v>
      </c>
      <c r="G85" s="114">
        <v>0</v>
      </c>
      <c r="H85" s="114">
        <v>0</v>
      </c>
      <c r="I85" s="114">
        <v>0</v>
      </c>
      <c r="J85" s="114">
        <v>13294782</v>
      </c>
      <c r="K85" s="151">
        <f t="shared" si="8"/>
        <v>0</v>
      </c>
      <c r="L85" s="151"/>
      <c r="M85" s="151"/>
      <c r="N85" s="151"/>
      <c r="O85" s="151"/>
      <c r="P85" s="151"/>
      <c r="Q85" s="114">
        <v>13294782</v>
      </c>
      <c r="R85" s="123">
        <v>5930299</v>
      </c>
      <c r="S85" s="114">
        <f t="shared" si="11"/>
        <v>0</v>
      </c>
      <c r="T85" s="114">
        <f t="shared" si="12"/>
        <v>0</v>
      </c>
      <c r="U85" s="114">
        <f t="shared" si="13"/>
        <v>0</v>
      </c>
      <c r="V85" s="275">
        <f t="shared" si="14"/>
        <v>13294782</v>
      </c>
      <c r="W85" s="282">
        <f t="shared" si="9"/>
        <v>0.44606214678811584</v>
      </c>
    </row>
    <row r="86" spans="1:23" s="111" customFormat="1" ht="31.5">
      <c r="A86" s="200"/>
      <c r="B86" s="200"/>
      <c r="C86" s="202" t="s">
        <v>513</v>
      </c>
      <c r="D86" s="217" t="s">
        <v>514</v>
      </c>
      <c r="E86" s="114">
        <v>472420</v>
      </c>
      <c r="F86" s="114">
        <v>0</v>
      </c>
      <c r="G86" s="114">
        <v>0</v>
      </c>
      <c r="H86" s="114">
        <v>0</v>
      </c>
      <c r="I86" s="114">
        <v>0</v>
      </c>
      <c r="J86" s="114">
        <v>472420</v>
      </c>
      <c r="K86" s="151">
        <f t="shared" si="8"/>
        <v>0</v>
      </c>
      <c r="L86" s="151"/>
      <c r="M86" s="151"/>
      <c r="N86" s="151"/>
      <c r="O86" s="151"/>
      <c r="P86" s="151"/>
      <c r="Q86" s="114">
        <v>472420</v>
      </c>
      <c r="R86" s="123">
        <v>350942.15</v>
      </c>
      <c r="S86" s="114">
        <f t="shared" si="11"/>
        <v>0</v>
      </c>
      <c r="T86" s="114">
        <f t="shared" si="12"/>
        <v>0</v>
      </c>
      <c r="U86" s="114">
        <f t="shared" si="13"/>
        <v>0</v>
      </c>
      <c r="V86" s="275">
        <f t="shared" si="14"/>
        <v>472420</v>
      </c>
      <c r="W86" s="282">
        <f t="shared" si="9"/>
        <v>0.74286048431480467</v>
      </c>
    </row>
    <row r="87" spans="1:23" s="111" customFormat="1" hidden="1">
      <c r="A87" s="200"/>
      <c r="B87" s="200"/>
      <c r="C87" s="202"/>
      <c r="D87" s="217"/>
      <c r="E87" s="114"/>
      <c r="F87" s="114"/>
      <c r="G87" s="114"/>
      <c r="H87" s="114"/>
      <c r="I87" s="114"/>
      <c r="J87" s="114"/>
      <c r="K87" s="151"/>
      <c r="L87" s="151"/>
      <c r="M87" s="151"/>
      <c r="N87" s="151"/>
      <c r="O87" s="151"/>
      <c r="P87" s="151"/>
      <c r="Q87" s="114"/>
      <c r="R87" s="123"/>
      <c r="S87" s="114"/>
      <c r="T87" s="114"/>
      <c r="U87" s="114"/>
      <c r="V87" s="275"/>
      <c r="W87" s="282"/>
    </row>
    <row r="88" spans="1:23" s="111" customFormat="1" ht="78.75">
      <c r="A88" s="198"/>
      <c r="B88" s="198">
        <v>75618</v>
      </c>
      <c r="C88" s="198"/>
      <c r="D88" s="216" t="s">
        <v>515</v>
      </c>
      <c r="E88" s="114">
        <v>2305000</v>
      </c>
      <c r="F88" s="114">
        <v>0</v>
      </c>
      <c r="G88" s="114">
        <v>0</v>
      </c>
      <c r="H88" s="114">
        <v>0</v>
      </c>
      <c r="I88" s="114">
        <v>0</v>
      </c>
      <c r="J88" s="114">
        <v>2305000</v>
      </c>
      <c r="K88" s="151">
        <f t="shared" si="8"/>
        <v>0</v>
      </c>
      <c r="L88" s="151">
        <f>SUM(L89:L93)</f>
        <v>0</v>
      </c>
      <c r="M88" s="151">
        <f>SUM(M89:M93)</f>
        <v>0</v>
      </c>
      <c r="N88" s="151">
        <f>SUM(N89:N93)</f>
        <v>0</v>
      </c>
      <c r="O88" s="151">
        <f>SUM(O89:O93)</f>
        <v>0</v>
      </c>
      <c r="P88" s="151">
        <f>SUM(P89:P93)</f>
        <v>0</v>
      </c>
      <c r="Q88" s="145">
        <v>2305000</v>
      </c>
      <c r="R88" s="146">
        <f>SUM(R89:R93)</f>
        <v>1394931.0499999998</v>
      </c>
      <c r="S88" s="114">
        <f t="shared" si="11"/>
        <v>0</v>
      </c>
      <c r="T88" s="114">
        <f t="shared" si="12"/>
        <v>0</v>
      </c>
      <c r="U88" s="114">
        <f t="shared" si="13"/>
        <v>0</v>
      </c>
      <c r="V88" s="275">
        <f t="shared" si="14"/>
        <v>2305000</v>
      </c>
      <c r="W88" s="282">
        <f t="shared" si="9"/>
        <v>0.6051761605206073</v>
      </c>
    </row>
    <row r="89" spans="1:23" s="111" customFormat="1">
      <c r="A89" s="200"/>
      <c r="B89" s="200"/>
      <c r="C89" s="202" t="s">
        <v>499</v>
      </c>
      <c r="D89" s="217" t="s">
        <v>500</v>
      </c>
      <c r="E89" s="114">
        <v>2121000</v>
      </c>
      <c r="F89" s="114">
        <v>0</v>
      </c>
      <c r="G89" s="114">
        <v>0</v>
      </c>
      <c r="H89" s="114">
        <v>0</v>
      </c>
      <c r="I89" s="114">
        <v>0</v>
      </c>
      <c r="J89" s="114">
        <v>2121000</v>
      </c>
      <c r="K89" s="151">
        <f>SUM(L89:P89)</f>
        <v>0</v>
      </c>
      <c r="L89" s="151"/>
      <c r="M89" s="151"/>
      <c r="N89" s="151"/>
      <c r="O89" s="151"/>
      <c r="P89" s="151"/>
      <c r="Q89" s="114">
        <v>2121000</v>
      </c>
      <c r="R89" s="123">
        <v>1156840.19</v>
      </c>
      <c r="S89" s="114">
        <f t="shared" si="11"/>
        <v>0</v>
      </c>
      <c r="T89" s="114">
        <f t="shared" si="12"/>
        <v>0</v>
      </c>
      <c r="U89" s="114">
        <f t="shared" si="13"/>
        <v>0</v>
      </c>
      <c r="V89" s="275">
        <f t="shared" si="14"/>
        <v>2121000</v>
      </c>
      <c r="W89" s="282">
        <f t="shared" si="9"/>
        <v>0.54542206034889196</v>
      </c>
    </row>
    <row r="90" spans="1:23" s="111" customFormat="1" ht="31.5">
      <c r="A90" s="200"/>
      <c r="B90" s="200"/>
      <c r="C90" s="202" t="s">
        <v>501</v>
      </c>
      <c r="D90" s="217" t="s">
        <v>502</v>
      </c>
      <c r="E90" s="114">
        <v>19000</v>
      </c>
      <c r="F90" s="114">
        <v>0</v>
      </c>
      <c r="G90" s="114">
        <v>0</v>
      </c>
      <c r="H90" s="114">
        <v>0</v>
      </c>
      <c r="I90" s="114">
        <v>0</v>
      </c>
      <c r="J90" s="114">
        <v>19000</v>
      </c>
      <c r="K90" s="151">
        <f>SUM(L90:P90)</f>
        <v>0</v>
      </c>
      <c r="L90" s="151"/>
      <c r="M90" s="151"/>
      <c r="N90" s="151"/>
      <c r="O90" s="151"/>
      <c r="P90" s="151"/>
      <c r="Q90" s="114">
        <v>19000</v>
      </c>
      <c r="R90" s="123">
        <v>6208</v>
      </c>
      <c r="S90" s="114">
        <f t="shared" si="11"/>
        <v>0</v>
      </c>
      <c r="T90" s="114">
        <f t="shared" si="12"/>
        <v>0</v>
      </c>
      <c r="U90" s="114">
        <f t="shared" si="13"/>
        <v>0</v>
      </c>
      <c r="V90" s="275">
        <f t="shared" si="14"/>
        <v>19000</v>
      </c>
      <c r="W90" s="282">
        <f t="shared" si="9"/>
        <v>0.32673684210526316</v>
      </c>
    </row>
    <row r="91" spans="1:23" s="111" customFormat="1" ht="47.25">
      <c r="A91" s="200"/>
      <c r="B91" s="200"/>
      <c r="C91" s="202" t="s">
        <v>609</v>
      </c>
      <c r="D91" s="217" t="s">
        <v>529</v>
      </c>
      <c r="E91" s="114"/>
      <c r="F91" s="114"/>
      <c r="G91" s="114"/>
      <c r="H91" s="114"/>
      <c r="I91" s="114"/>
      <c r="J91" s="114"/>
      <c r="K91" s="151"/>
      <c r="L91" s="151"/>
      <c r="M91" s="151"/>
      <c r="N91" s="151"/>
      <c r="O91" s="151"/>
      <c r="P91" s="151"/>
      <c r="Q91" s="114">
        <v>0</v>
      </c>
      <c r="R91" s="123">
        <v>18650</v>
      </c>
      <c r="S91" s="114"/>
      <c r="T91" s="114"/>
      <c r="U91" s="114"/>
      <c r="V91" s="275"/>
      <c r="W91" s="282"/>
    </row>
    <row r="92" spans="1:23" s="111" customFormat="1" ht="31.5">
      <c r="A92" s="200"/>
      <c r="B92" s="200"/>
      <c r="C92" s="202" t="s">
        <v>608</v>
      </c>
      <c r="D92" s="217" t="s">
        <v>630</v>
      </c>
      <c r="E92" s="114"/>
      <c r="F92" s="114"/>
      <c r="G92" s="114"/>
      <c r="H92" s="114"/>
      <c r="I92" s="114"/>
      <c r="J92" s="114"/>
      <c r="K92" s="151"/>
      <c r="L92" s="151"/>
      <c r="M92" s="151"/>
      <c r="N92" s="151"/>
      <c r="O92" s="151"/>
      <c r="P92" s="151"/>
      <c r="Q92" s="114">
        <v>0</v>
      </c>
      <c r="R92" s="123">
        <v>3500</v>
      </c>
      <c r="S92" s="114"/>
      <c r="T92" s="114"/>
      <c r="U92" s="114"/>
      <c r="V92" s="275"/>
      <c r="W92" s="282"/>
    </row>
    <row r="93" spans="1:23" s="111" customFormat="1" ht="63">
      <c r="A93" s="200"/>
      <c r="B93" s="200"/>
      <c r="C93" s="202" t="s">
        <v>516</v>
      </c>
      <c r="D93" s="217" t="s">
        <v>517</v>
      </c>
      <c r="E93" s="114">
        <v>165000</v>
      </c>
      <c r="F93" s="114">
        <v>0</v>
      </c>
      <c r="G93" s="114">
        <v>0</v>
      </c>
      <c r="H93" s="114">
        <v>0</v>
      </c>
      <c r="I93" s="114">
        <v>0</v>
      </c>
      <c r="J93" s="114">
        <v>165000</v>
      </c>
      <c r="K93" s="151">
        <f t="shared" si="8"/>
        <v>0</v>
      </c>
      <c r="L93" s="151"/>
      <c r="M93" s="151"/>
      <c r="N93" s="151"/>
      <c r="O93" s="151"/>
      <c r="P93" s="151"/>
      <c r="Q93" s="114">
        <v>165000</v>
      </c>
      <c r="R93" s="123">
        <v>209732.86</v>
      </c>
      <c r="S93" s="114">
        <f t="shared" si="11"/>
        <v>0</v>
      </c>
      <c r="T93" s="114">
        <f t="shared" si="12"/>
        <v>0</v>
      </c>
      <c r="U93" s="114">
        <f t="shared" si="13"/>
        <v>0</v>
      </c>
      <c r="V93" s="275">
        <f t="shared" si="14"/>
        <v>165000</v>
      </c>
      <c r="W93" s="282">
        <f t="shared" si="9"/>
        <v>1.2711082424242424</v>
      </c>
    </row>
    <row r="94" spans="1:23" s="111" customFormat="1">
      <c r="A94" s="197">
        <v>758</v>
      </c>
      <c r="B94" s="197"/>
      <c r="C94" s="197"/>
      <c r="D94" s="215" t="s">
        <v>240</v>
      </c>
      <c r="E94" s="151">
        <v>26843233</v>
      </c>
      <c r="F94" s="151">
        <v>0</v>
      </c>
      <c r="G94" s="151">
        <v>0</v>
      </c>
      <c r="H94" s="151">
        <v>0</v>
      </c>
      <c r="I94" s="151">
        <v>0</v>
      </c>
      <c r="J94" s="151">
        <v>26843233</v>
      </c>
      <c r="K94" s="151">
        <f t="shared" si="8"/>
        <v>0</v>
      </c>
      <c r="L94" s="151">
        <f>L95+L97+L101+L103+L105</f>
        <v>0</v>
      </c>
      <c r="M94" s="151">
        <f>M95+M97+M101+M103+M105</f>
        <v>0</v>
      </c>
      <c r="N94" s="151">
        <f>N95+N97+N101+N103+N105</f>
        <v>0</v>
      </c>
      <c r="O94" s="151">
        <f>O95+O97+O101+O103+O105</f>
        <v>0</v>
      </c>
      <c r="P94" s="151">
        <f>P95+P97+P101+P103+P105</f>
        <v>0</v>
      </c>
      <c r="Q94" s="152">
        <v>26843233</v>
      </c>
      <c r="R94" s="146">
        <f>R95+R97+R101+R103+R105</f>
        <v>15665201.699999999</v>
      </c>
      <c r="S94" s="151">
        <f t="shared" si="11"/>
        <v>0</v>
      </c>
      <c r="T94" s="151">
        <f t="shared" si="12"/>
        <v>0</v>
      </c>
      <c r="U94" s="151">
        <f t="shared" si="13"/>
        <v>0</v>
      </c>
      <c r="V94" s="274">
        <f t="shared" si="14"/>
        <v>26843233</v>
      </c>
      <c r="W94" s="282">
        <f t="shared" si="9"/>
        <v>0.58358103511600112</v>
      </c>
    </row>
    <row r="95" spans="1:23" s="111" customFormat="1" ht="47.25">
      <c r="A95" s="198"/>
      <c r="B95" s="198">
        <v>75801</v>
      </c>
      <c r="C95" s="198"/>
      <c r="D95" s="216" t="s">
        <v>518</v>
      </c>
      <c r="E95" s="114">
        <v>19267232</v>
      </c>
      <c r="F95" s="114">
        <v>0</v>
      </c>
      <c r="G95" s="114">
        <v>0</v>
      </c>
      <c r="H95" s="114">
        <v>0</v>
      </c>
      <c r="I95" s="114">
        <v>0</v>
      </c>
      <c r="J95" s="114">
        <v>19267232</v>
      </c>
      <c r="K95" s="151">
        <f t="shared" si="8"/>
        <v>0</v>
      </c>
      <c r="L95" s="151">
        <f>L96</f>
        <v>0</v>
      </c>
      <c r="M95" s="151">
        <f>M96</f>
        <v>0</v>
      </c>
      <c r="N95" s="151">
        <f>N96</f>
        <v>0</v>
      </c>
      <c r="O95" s="151">
        <f>O96</f>
        <v>0</v>
      </c>
      <c r="P95" s="151">
        <f>P96</f>
        <v>0</v>
      </c>
      <c r="Q95" s="145">
        <v>19267232</v>
      </c>
      <c r="R95" s="146">
        <f>R96</f>
        <v>11856760</v>
      </c>
      <c r="S95" s="114">
        <f t="shared" si="11"/>
        <v>0</v>
      </c>
      <c r="T95" s="114">
        <f t="shared" si="12"/>
        <v>0</v>
      </c>
      <c r="U95" s="114">
        <f t="shared" si="13"/>
        <v>0</v>
      </c>
      <c r="V95" s="275">
        <f t="shared" si="14"/>
        <v>19267232</v>
      </c>
      <c r="W95" s="282">
        <f t="shared" si="9"/>
        <v>0.6153847112029377</v>
      </c>
    </row>
    <row r="96" spans="1:23" s="111" customFormat="1" ht="36" customHeight="1">
      <c r="A96" s="200"/>
      <c r="B96" s="200"/>
      <c r="C96" s="200">
        <v>2920</v>
      </c>
      <c r="D96" s="217" t="s">
        <v>519</v>
      </c>
      <c r="E96" s="206">
        <v>19267232</v>
      </c>
      <c r="F96" s="114">
        <v>0</v>
      </c>
      <c r="G96" s="114">
        <v>0</v>
      </c>
      <c r="H96" s="114">
        <v>0</v>
      </c>
      <c r="I96" s="114">
        <v>0</v>
      </c>
      <c r="J96" s="114">
        <v>19267232</v>
      </c>
      <c r="K96" s="151">
        <f t="shared" si="8"/>
        <v>0</v>
      </c>
      <c r="L96" s="151"/>
      <c r="M96" s="151"/>
      <c r="N96" s="151"/>
      <c r="O96" s="151"/>
      <c r="P96" s="151"/>
      <c r="Q96" s="206">
        <v>19267232</v>
      </c>
      <c r="R96" s="123">
        <v>11856760</v>
      </c>
      <c r="S96" s="114">
        <f t="shared" si="11"/>
        <v>0</v>
      </c>
      <c r="T96" s="114">
        <f t="shared" si="12"/>
        <v>0</v>
      </c>
      <c r="U96" s="114">
        <f t="shared" si="13"/>
        <v>0</v>
      </c>
      <c r="V96" s="275">
        <f t="shared" si="14"/>
        <v>19267232</v>
      </c>
      <c r="W96" s="282">
        <f t="shared" si="9"/>
        <v>0.6153847112029377</v>
      </c>
    </row>
    <row r="97" spans="1:23" s="111" customFormat="1" ht="33.75" hidden="1" customHeight="1">
      <c r="A97" s="198"/>
      <c r="B97" s="198">
        <v>75802</v>
      </c>
      <c r="C97" s="198"/>
      <c r="D97" s="216" t="s">
        <v>520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51">
        <f t="shared" si="8"/>
        <v>0</v>
      </c>
      <c r="L97" s="151"/>
      <c r="M97" s="151"/>
      <c r="N97" s="151"/>
      <c r="O97" s="151"/>
      <c r="P97" s="151"/>
      <c r="Q97" s="145">
        <v>0</v>
      </c>
      <c r="R97" s="146">
        <f>R98+R99+R100</f>
        <v>0</v>
      </c>
      <c r="S97" s="114">
        <f t="shared" si="11"/>
        <v>0</v>
      </c>
      <c r="T97" s="114">
        <f t="shared" si="12"/>
        <v>0</v>
      </c>
      <c r="U97" s="114">
        <f t="shared" si="13"/>
        <v>0</v>
      </c>
      <c r="V97" s="275">
        <f t="shared" si="14"/>
        <v>0</v>
      </c>
      <c r="W97" s="282" t="e">
        <f t="shared" si="9"/>
        <v>#DIV/0!</v>
      </c>
    </row>
    <row r="98" spans="1:23" s="111" customFormat="1" ht="15" hidden="1" customHeight="1">
      <c r="A98" s="200"/>
      <c r="B98" s="200"/>
      <c r="C98" s="200">
        <v>2760</v>
      </c>
      <c r="D98" s="217" t="s">
        <v>521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J98" s="114">
        <v>0</v>
      </c>
      <c r="K98" s="151">
        <f t="shared" si="8"/>
        <v>0</v>
      </c>
      <c r="L98" s="151"/>
      <c r="M98" s="151"/>
      <c r="N98" s="151"/>
      <c r="O98" s="151"/>
      <c r="P98" s="151"/>
      <c r="Q98" s="114">
        <v>0</v>
      </c>
      <c r="R98" s="123">
        <v>0</v>
      </c>
      <c r="S98" s="114">
        <f t="shared" si="11"/>
        <v>0</v>
      </c>
      <c r="T98" s="114">
        <f t="shared" si="12"/>
        <v>0</v>
      </c>
      <c r="U98" s="114">
        <f t="shared" si="13"/>
        <v>0</v>
      </c>
      <c r="V98" s="275">
        <f t="shared" si="14"/>
        <v>0</v>
      </c>
      <c r="W98" s="282" t="e">
        <f t="shared" si="9"/>
        <v>#DIV/0!</v>
      </c>
    </row>
    <row r="99" spans="1:23" s="111" customFormat="1" ht="48" hidden="1" customHeight="1">
      <c r="A99" s="200"/>
      <c r="B99" s="200"/>
      <c r="C99" s="200">
        <v>2780</v>
      </c>
      <c r="D99" s="217" t="s">
        <v>522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51">
        <f t="shared" si="8"/>
        <v>0</v>
      </c>
      <c r="L99" s="151"/>
      <c r="M99" s="151"/>
      <c r="N99" s="151"/>
      <c r="O99" s="151"/>
      <c r="P99" s="151"/>
      <c r="Q99" s="114">
        <v>0</v>
      </c>
      <c r="R99" s="123">
        <v>0</v>
      </c>
      <c r="S99" s="114">
        <f t="shared" si="11"/>
        <v>0</v>
      </c>
      <c r="T99" s="114">
        <f t="shared" si="12"/>
        <v>0</v>
      </c>
      <c r="U99" s="114">
        <f t="shared" si="13"/>
        <v>0</v>
      </c>
      <c r="V99" s="275">
        <f t="shared" si="14"/>
        <v>0</v>
      </c>
      <c r="W99" s="282" t="e">
        <f t="shared" si="9"/>
        <v>#DIV/0!</v>
      </c>
    </row>
    <row r="100" spans="1:23" s="111" customFormat="1" ht="108.75" hidden="1" customHeight="1">
      <c r="A100" s="200"/>
      <c r="B100" s="200"/>
      <c r="C100" s="200">
        <v>6180</v>
      </c>
      <c r="D100" s="217" t="s">
        <v>523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51">
        <f t="shared" si="8"/>
        <v>0</v>
      </c>
      <c r="L100" s="151"/>
      <c r="M100" s="151"/>
      <c r="N100" s="151"/>
      <c r="O100" s="151"/>
      <c r="P100" s="151"/>
      <c r="Q100" s="114">
        <v>0</v>
      </c>
      <c r="R100" s="123">
        <v>0</v>
      </c>
      <c r="S100" s="114">
        <f t="shared" si="11"/>
        <v>0</v>
      </c>
      <c r="T100" s="114">
        <f t="shared" si="12"/>
        <v>0</v>
      </c>
      <c r="U100" s="114">
        <f t="shared" si="13"/>
        <v>0</v>
      </c>
      <c r="V100" s="275">
        <f t="shared" si="14"/>
        <v>0</v>
      </c>
      <c r="W100" s="282" t="e">
        <f t="shared" si="9"/>
        <v>#DIV/0!</v>
      </c>
    </row>
    <row r="101" spans="1:23" s="111" customFormat="1" ht="31.5">
      <c r="A101" s="198"/>
      <c r="B101" s="198">
        <v>75803</v>
      </c>
      <c r="C101" s="198"/>
      <c r="D101" s="216" t="s">
        <v>524</v>
      </c>
      <c r="E101" s="114">
        <v>5468264</v>
      </c>
      <c r="F101" s="114">
        <v>0</v>
      </c>
      <c r="G101" s="114">
        <v>0</v>
      </c>
      <c r="H101" s="114">
        <v>0</v>
      </c>
      <c r="I101" s="114">
        <v>0</v>
      </c>
      <c r="J101" s="114">
        <v>5468264</v>
      </c>
      <c r="K101" s="151">
        <f t="shared" si="8"/>
        <v>0</v>
      </c>
      <c r="L101" s="151">
        <f>L102</f>
        <v>0</v>
      </c>
      <c r="M101" s="151">
        <f>M102</f>
        <v>0</v>
      </c>
      <c r="N101" s="151">
        <f>N102</f>
        <v>0</v>
      </c>
      <c r="O101" s="151">
        <f>O102</f>
        <v>0</v>
      </c>
      <c r="P101" s="151">
        <f>P102</f>
        <v>0</v>
      </c>
      <c r="Q101" s="145">
        <v>5468264</v>
      </c>
      <c r="R101" s="146">
        <f>R102</f>
        <v>2734134</v>
      </c>
      <c r="S101" s="114">
        <f t="shared" si="11"/>
        <v>0</v>
      </c>
      <c r="T101" s="114">
        <f t="shared" si="12"/>
        <v>0</v>
      </c>
      <c r="U101" s="114">
        <f t="shared" si="13"/>
        <v>0</v>
      </c>
      <c r="V101" s="275">
        <f t="shared" si="14"/>
        <v>5468264</v>
      </c>
      <c r="W101" s="282">
        <f t="shared" si="9"/>
        <v>0.50000036574678908</v>
      </c>
    </row>
    <row r="102" spans="1:23" s="111" customFormat="1" ht="31.5">
      <c r="A102" s="200"/>
      <c r="B102" s="200"/>
      <c r="C102" s="200">
        <v>2920</v>
      </c>
      <c r="D102" s="217" t="s">
        <v>519</v>
      </c>
      <c r="E102" s="114">
        <v>5468264</v>
      </c>
      <c r="F102" s="114">
        <v>0</v>
      </c>
      <c r="G102" s="114">
        <v>0</v>
      </c>
      <c r="H102" s="114">
        <v>0</v>
      </c>
      <c r="I102" s="114">
        <v>0</v>
      </c>
      <c r="J102" s="114">
        <v>5468264</v>
      </c>
      <c r="K102" s="151">
        <f t="shared" si="8"/>
        <v>0</v>
      </c>
      <c r="L102" s="151"/>
      <c r="M102" s="151"/>
      <c r="N102" s="151"/>
      <c r="O102" s="151"/>
      <c r="P102" s="151"/>
      <c r="Q102" s="114">
        <v>5468264</v>
      </c>
      <c r="R102" s="123">
        <v>2734134</v>
      </c>
      <c r="S102" s="114">
        <f t="shared" si="11"/>
        <v>0</v>
      </c>
      <c r="T102" s="114">
        <f t="shared" si="12"/>
        <v>0</v>
      </c>
      <c r="U102" s="114">
        <f t="shared" si="13"/>
        <v>0</v>
      </c>
      <c r="V102" s="275">
        <f t="shared" si="14"/>
        <v>5468264</v>
      </c>
      <c r="W102" s="282">
        <f t="shared" si="9"/>
        <v>0.50000036574678908</v>
      </c>
    </row>
    <row r="103" spans="1:23" s="111" customFormat="1" ht="31.5">
      <c r="A103" s="198"/>
      <c r="B103" s="198">
        <v>75832</v>
      </c>
      <c r="C103" s="198"/>
      <c r="D103" s="216" t="s">
        <v>525</v>
      </c>
      <c r="E103" s="114">
        <v>1837737</v>
      </c>
      <c r="F103" s="114">
        <v>0</v>
      </c>
      <c r="G103" s="114">
        <v>0</v>
      </c>
      <c r="H103" s="114">
        <v>0</v>
      </c>
      <c r="I103" s="114">
        <v>0</v>
      </c>
      <c r="J103" s="114">
        <v>1837737</v>
      </c>
      <c r="K103" s="151">
        <f t="shared" si="8"/>
        <v>0</v>
      </c>
      <c r="L103" s="151">
        <f>L104</f>
        <v>0</v>
      </c>
      <c r="M103" s="151">
        <f>M104</f>
        <v>0</v>
      </c>
      <c r="N103" s="151">
        <f>N104</f>
        <v>0</v>
      </c>
      <c r="O103" s="151">
        <f>O104</f>
        <v>0</v>
      </c>
      <c r="P103" s="151">
        <f>P104</f>
        <v>0</v>
      </c>
      <c r="Q103" s="145">
        <v>1837737</v>
      </c>
      <c r="R103" s="146">
        <f>R104</f>
        <v>918870</v>
      </c>
      <c r="S103" s="114">
        <f t="shared" si="11"/>
        <v>0</v>
      </c>
      <c r="T103" s="114">
        <f t="shared" si="12"/>
        <v>0</v>
      </c>
      <c r="U103" s="114">
        <f t="shared" si="13"/>
        <v>0</v>
      </c>
      <c r="V103" s="275">
        <f t="shared" si="14"/>
        <v>1837737</v>
      </c>
      <c r="W103" s="282">
        <f t="shared" si="9"/>
        <v>0.5000008162212547</v>
      </c>
    </row>
    <row r="104" spans="1:23" s="111" customFormat="1" ht="31.5">
      <c r="A104" s="200"/>
      <c r="B104" s="200"/>
      <c r="C104" s="200">
        <v>2920</v>
      </c>
      <c r="D104" s="217" t="s">
        <v>519</v>
      </c>
      <c r="E104" s="114">
        <v>1837737</v>
      </c>
      <c r="F104" s="114">
        <v>0</v>
      </c>
      <c r="G104" s="114">
        <v>0</v>
      </c>
      <c r="H104" s="114">
        <v>0</v>
      </c>
      <c r="I104" s="114">
        <v>0</v>
      </c>
      <c r="J104" s="114">
        <v>1837737</v>
      </c>
      <c r="K104" s="151">
        <f t="shared" ref="K104:K176" si="15">SUM(L104:P104)</f>
        <v>0</v>
      </c>
      <c r="L104" s="151"/>
      <c r="M104" s="151"/>
      <c r="N104" s="151"/>
      <c r="O104" s="151"/>
      <c r="P104" s="151"/>
      <c r="Q104" s="114">
        <v>1837737</v>
      </c>
      <c r="R104" s="123">
        <v>918870</v>
      </c>
      <c r="S104" s="114">
        <f t="shared" si="11"/>
        <v>0</v>
      </c>
      <c r="T104" s="114">
        <f t="shared" si="12"/>
        <v>0</v>
      </c>
      <c r="U104" s="114">
        <f t="shared" si="13"/>
        <v>0</v>
      </c>
      <c r="V104" s="275">
        <f t="shared" si="14"/>
        <v>1837737</v>
      </c>
      <c r="W104" s="282">
        <f t="shared" si="9"/>
        <v>0.5000008162212547</v>
      </c>
    </row>
    <row r="105" spans="1:23" s="111" customFormat="1">
      <c r="A105" s="198"/>
      <c r="B105" s="198">
        <v>75814</v>
      </c>
      <c r="C105" s="198"/>
      <c r="D105" s="216" t="s">
        <v>526</v>
      </c>
      <c r="E105" s="114">
        <v>270000</v>
      </c>
      <c r="F105" s="114">
        <v>0</v>
      </c>
      <c r="G105" s="114">
        <v>0</v>
      </c>
      <c r="H105" s="114">
        <v>0</v>
      </c>
      <c r="I105" s="114">
        <v>0</v>
      </c>
      <c r="J105" s="114">
        <v>270000</v>
      </c>
      <c r="K105" s="151">
        <f t="shared" si="15"/>
        <v>0</v>
      </c>
      <c r="L105" s="151">
        <f>SUM(L106:L111)</f>
        <v>0</v>
      </c>
      <c r="M105" s="151">
        <f>SUM(M106:M111)</f>
        <v>0</v>
      </c>
      <c r="N105" s="151">
        <f>SUM(N106:N111)</f>
        <v>0</v>
      </c>
      <c r="O105" s="151">
        <f>SUM(O106:O111)</f>
        <v>0</v>
      </c>
      <c r="P105" s="151">
        <f>SUM(P106:P111)</f>
        <v>0</v>
      </c>
      <c r="Q105" s="145">
        <v>270000</v>
      </c>
      <c r="R105" s="146">
        <f>SUM(R106:R111)</f>
        <v>155437.70000000001</v>
      </c>
      <c r="S105" s="114">
        <f t="shared" si="11"/>
        <v>0</v>
      </c>
      <c r="T105" s="114">
        <f t="shared" si="12"/>
        <v>0</v>
      </c>
      <c r="U105" s="114">
        <f t="shared" si="13"/>
        <v>0</v>
      </c>
      <c r="V105" s="275">
        <f t="shared" si="14"/>
        <v>270000</v>
      </c>
      <c r="W105" s="282">
        <f t="shared" si="9"/>
        <v>0.57569518518518525</v>
      </c>
    </row>
    <row r="106" spans="1:23" s="111" customFormat="1" ht="47.25" hidden="1" customHeight="1">
      <c r="A106" s="200"/>
      <c r="B106" s="200"/>
      <c r="C106" s="202" t="s">
        <v>516</v>
      </c>
      <c r="D106" s="217" t="s">
        <v>527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  <c r="J106" s="114">
        <v>0</v>
      </c>
      <c r="K106" s="151">
        <f t="shared" si="15"/>
        <v>0</v>
      </c>
      <c r="L106" s="151"/>
      <c r="M106" s="151"/>
      <c r="N106" s="151"/>
      <c r="O106" s="151"/>
      <c r="P106" s="151"/>
      <c r="Q106" s="114">
        <v>0</v>
      </c>
      <c r="R106" s="123"/>
      <c r="S106" s="114">
        <f t="shared" si="11"/>
        <v>0</v>
      </c>
      <c r="T106" s="114">
        <f t="shared" si="12"/>
        <v>0</v>
      </c>
      <c r="U106" s="114">
        <f t="shared" si="13"/>
        <v>0</v>
      </c>
      <c r="V106" s="275">
        <f t="shared" si="14"/>
        <v>0</v>
      </c>
      <c r="W106" s="282" t="e">
        <f t="shared" si="9"/>
        <v>#DIV/0!</v>
      </c>
    </row>
    <row r="107" spans="1:23" s="111" customFormat="1" ht="53.25" hidden="1" customHeight="1">
      <c r="A107" s="200"/>
      <c r="B107" s="200"/>
      <c r="C107" s="202" t="s">
        <v>528</v>
      </c>
      <c r="D107" s="217" t="s">
        <v>529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51">
        <f t="shared" si="15"/>
        <v>0</v>
      </c>
      <c r="L107" s="151"/>
      <c r="M107" s="151"/>
      <c r="N107" s="151"/>
      <c r="O107" s="151"/>
      <c r="P107" s="151"/>
      <c r="Q107" s="114">
        <v>0</v>
      </c>
      <c r="R107" s="123"/>
      <c r="S107" s="114">
        <f t="shared" si="11"/>
        <v>0</v>
      </c>
      <c r="T107" s="114">
        <f t="shared" si="12"/>
        <v>0</v>
      </c>
      <c r="U107" s="114">
        <f t="shared" si="13"/>
        <v>0</v>
      </c>
      <c r="V107" s="275">
        <f t="shared" si="14"/>
        <v>0</v>
      </c>
      <c r="W107" s="282" t="e">
        <f t="shared" si="9"/>
        <v>#DIV/0!</v>
      </c>
    </row>
    <row r="108" spans="1:23" s="111" customFormat="1" ht="46.5" hidden="1" customHeight="1">
      <c r="A108" s="200"/>
      <c r="B108" s="200"/>
      <c r="C108" s="202" t="s">
        <v>501</v>
      </c>
      <c r="D108" s="217" t="s">
        <v>529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  <c r="J108" s="114">
        <v>0</v>
      </c>
      <c r="K108" s="151">
        <f t="shared" si="15"/>
        <v>0</v>
      </c>
      <c r="L108" s="151"/>
      <c r="M108" s="151"/>
      <c r="N108" s="151"/>
      <c r="O108" s="151"/>
      <c r="P108" s="151"/>
      <c r="Q108" s="114">
        <v>0</v>
      </c>
      <c r="R108" s="123"/>
      <c r="S108" s="114">
        <f t="shared" si="11"/>
        <v>0</v>
      </c>
      <c r="T108" s="114">
        <f t="shared" si="12"/>
        <v>0</v>
      </c>
      <c r="U108" s="114">
        <f t="shared" si="13"/>
        <v>0</v>
      </c>
      <c r="V108" s="275">
        <f t="shared" si="14"/>
        <v>0</v>
      </c>
      <c r="W108" s="282" t="e">
        <f t="shared" si="9"/>
        <v>#DIV/0!</v>
      </c>
    </row>
    <row r="109" spans="1:23" s="111" customFormat="1" ht="34.5" hidden="1" customHeight="1">
      <c r="A109" s="200"/>
      <c r="B109" s="200"/>
      <c r="C109" s="188" t="s">
        <v>482</v>
      </c>
      <c r="D109" s="217" t="s">
        <v>483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  <c r="J109" s="114">
        <v>0</v>
      </c>
      <c r="K109" s="151">
        <f t="shared" si="15"/>
        <v>0</v>
      </c>
      <c r="L109" s="151"/>
      <c r="M109" s="151"/>
      <c r="N109" s="151"/>
      <c r="O109" s="151"/>
      <c r="P109" s="151"/>
      <c r="Q109" s="114">
        <v>0</v>
      </c>
      <c r="R109" s="123"/>
      <c r="S109" s="114">
        <f t="shared" si="11"/>
        <v>0</v>
      </c>
      <c r="T109" s="114">
        <f t="shared" si="12"/>
        <v>0</v>
      </c>
      <c r="U109" s="114">
        <f t="shared" si="13"/>
        <v>0</v>
      </c>
      <c r="V109" s="275">
        <f t="shared" si="14"/>
        <v>0</v>
      </c>
      <c r="W109" s="282" t="e">
        <f t="shared" si="9"/>
        <v>#DIV/0!</v>
      </c>
    </row>
    <row r="110" spans="1:23" s="111" customFormat="1">
      <c r="A110" s="200"/>
      <c r="B110" s="200"/>
      <c r="C110" s="202" t="s">
        <v>469</v>
      </c>
      <c r="D110" s="217" t="s">
        <v>307</v>
      </c>
      <c r="E110" s="114">
        <v>270000</v>
      </c>
      <c r="F110" s="114">
        <v>0</v>
      </c>
      <c r="G110" s="114">
        <v>0</v>
      </c>
      <c r="H110" s="114">
        <v>0</v>
      </c>
      <c r="I110" s="114">
        <v>0</v>
      </c>
      <c r="J110" s="114">
        <v>270000</v>
      </c>
      <c r="K110" s="151">
        <f t="shared" si="15"/>
        <v>0</v>
      </c>
      <c r="L110" s="151"/>
      <c r="M110" s="151"/>
      <c r="N110" s="151"/>
      <c r="O110" s="151"/>
      <c r="P110" s="151"/>
      <c r="Q110" s="114">
        <v>270000</v>
      </c>
      <c r="R110" s="123">
        <v>155437.70000000001</v>
      </c>
      <c r="S110" s="114">
        <f t="shared" si="11"/>
        <v>0</v>
      </c>
      <c r="T110" s="114">
        <f t="shared" si="12"/>
        <v>0</v>
      </c>
      <c r="U110" s="114">
        <f t="shared" si="13"/>
        <v>0</v>
      </c>
      <c r="V110" s="275">
        <f t="shared" si="14"/>
        <v>270000</v>
      </c>
      <c r="W110" s="282">
        <f t="shared" si="9"/>
        <v>0.57569518518518525</v>
      </c>
    </row>
    <row r="111" spans="1:23" s="111" customFormat="1" hidden="1">
      <c r="A111" s="200"/>
      <c r="B111" s="200"/>
      <c r="C111" s="202" t="s">
        <v>470</v>
      </c>
      <c r="D111" s="217" t="s">
        <v>471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  <c r="J111" s="114">
        <v>0</v>
      </c>
      <c r="K111" s="151">
        <f t="shared" si="15"/>
        <v>0</v>
      </c>
      <c r="L111" s="151"/>
      <c r="M111" s="151"/>
      <c r="N111" s="151"/>
      <c r="O111" s="151"/>
      <c r="P111" s="151"/>
      <c r="Q111" s="114">
        <v>0</v>
      </c>
      <c r="R111" s="123"/>
      <c r="S111" s="114">
        <f t="shared" si="11"/>
        <v>0</v>
      </c>
      <c r="T111" s="114">
        <f t="shared" si="12"/>
        <v>0</v>
      </c>
      <c r="U111" s="114">
        <f t="shared" si="13"/>
        <v>0</v>
      </c>
      <c r="V111" s="275">
        <f t="shared" si="14"/>
        <v>0</v>
      </c>
      <c r="W111" s="282" t="e">
        <f t="shared" si="9"/>
        <v>#DIV/0!</v>
      </c>
    </row>
    <row r="112" spans="1:23" s="111" customFormat="1">
      <c r="A112" s="197">
        <v>801</v>
      </c>
      <c r="B112" s="197"/>
      <c r="C112" s="197"/>
      <c r="D112" s="215" t="s">
        <v>247</v>
      </c>
      <c r="E112" s="151">
        <v>140440</v>
      </c>
      <c r="F112" s="151">
        <v>0</v>
      </c>
      <c r="G112" s="151">
        <v>0</v>
      </c>
      <c r="H112" s="151">
        <v>0</v>
      </c>
      <c r="I112" s="151">
        <v>0</v>
      </c>
      <c r="J112" s="151">
        <v>140440</v>
      </c>
      <c r="K112" s="151">
        <f t="shared" si="15"/>
        <v>47500</v>
      </c>
      <c r="L112" s="151">
        <f>L113+L117+L124+L135+L141+L146</f>
        <v>47500</v>
      </c>
      <c r="M112" s="151">
        <f>M113+M117+M124+M135+M141+M146</f>
        <v>0</v>
      </c>
      <c r="N112" s="151">
        <f>N113+N117+N124+N135+N141+N146</f>
        <v>0</v>
      </c>
      <c r="O112" s="151">
        <f>O113+O117+O124+O135+O141+O146</f>
        <v>0</v>
      </c>
      <c r="P112" s="151">
        <f>P113+P117+P124+P135+P141+P146</f>
        <v>0</v>
      </c>
      <c r="Q112" s="152">
        <v>187940</v>
      </c>
      <c r="R112" s="146">
        <f>R113+R117+R124+R135+R141+R146+R139</f>
        <v>447546.83999999997</v>
      </c>
      <c r="S112" s="151">
        <f t="shared" si="11"/>
        <v>0</v>
      </c>
      <c r="T112" s="151">
        <f t="shared" si="12"/>
        <v>0</v>
      </c>
      <c r="U112" s="151">
        <f t="shared" si="13"/>
        <v>0</v>
      </c>
      <c r="V112" s="274">
        <f t="shared" si="14"/>
        <v>140440</v>
      </c>
      <c r="W112" s="282">
        <f t="shared" si="9"/>
        <v>2.3813282962647651</v>
      </c>
    </row>
    <row r="113" spans="1:23" s="111" customFormat="1">
      <c r="A113" s="201"/>
      <c r="B113" s="201">
        <v>80111</v>
      </c>
      <c r="C113" s="201"/>
      <c r="D113" s="221" t="s">
        <v>251</v>
      </c>
      <c r="E113" s="114">
        <v>16870</v>
      </c>
      <c r="F113" s="114">
        <v>0</v>
      </c>
      <c r="G113" s="114">
        <v>0</v>
      </c>
      <c r="H113" s="114">
        <v>0</v>
      </c>
      <c r="I113" s="114">
        <v>0</v>
      </c>
      <c r="J113" s="114">
        <v>16870</v>
      </c>
      <c r="K113" s="151">
        <f t="shared" si="15"/>
        <v>0</v>
      </c>
      <c r="L113" s="151">
        <f>SUM(L114:L116)</f>
        <v>0</v>
      </c>
      <c r="M113" s="151">
        <f>SUM(M114:M116)</f>
        <v>0</v>
      </c>
      <c r="N113" s="151">
        <f>SUM(N114:N116)</f>
        <v>0</v>
      </c>
      <c r="O113" s="151">
        <f>SUM(O114:O116)</f>
        <v>0</v>
      </c>
      <c r="P113" s="151">
        <f>SUM(P114:P116)</f>
        <v>0</v>
      </c>
      <c r="Q113" s="145">
        <v>16870</v>
      </c>
      <c r="R113" s="146">
        <f>SUM(R114:R116)</f>
        <v>8345.9699999999993</v>
      </c>
      <c r="S113" s="114">
        <f t="shared" si="11"/>
        <v>0</v>
      </c>
      <c r="T113" s="114">
        <f t="shared" si="12"/>
        <v>0</v>
      </c>
      <c r="U113" s="114">
        <f t="shared" si="13"/>
        <v>0</v>
      </c>
      <c r="V113" s="275">
        <f t="shared" si="14"/>
        <v>16870</v>
      </c>
      <c r="W113" s="282">
        <f t="shared" si="9"/>
        <v>0.49472258446947237</v>
      </c>
    </row>
    <row r="114" spans="1:23" s="111" customFormat="1" ht="126">
      <c r="A114" s="201"/>
      <c r="B114" s="201"/>
      <c r="C114" s="207" t="s">
        <v>530</v>
      </c>
      <c r="D114" s="217" t="s">
        <v>466</v>
      </c>
      <c r="E114" s="114">
        <v>13780</v>
      </c>
      <c r="F114" s="114">
        <v>0</v>
      </c>
      <c r="G114" s="114">
        <v>0</v>
      </c>
      <c r="H114" s="114">
        <v>0</v>
      </c>
      <c r="I114" s="114">
        <v>0</v>
      </c>
      <c r="J114" s="114">
        <v>13780</v>
      </c>
      <c r="K114" s="151">
        <f t="shared" si="15"/>
        <v>0</v>
      </c>
      <c r="L114" s="151"/>
      <c r="M114" s="151"/>
      <c r="N114" s="151"/>
      <c r="O114" s="151"/>
      <c r="P114" s="151"/>
      <c r="Q114" s="114">
        <v>13780</v>
      </c>
      <c r="R114" s="123">
        <v>6575</v>
      </c>
      <c r="S114" s="114">
        <f t="shared" si="11"/>
        <v>0</v>
      </c>
      <c r="T114" s="114">
        <f t="shared" si="12"/>
        <v>0</v>
      </c>
      <c r="U114" s="114">
        <f t="shared" si="13"/>
        <v>0</v>
      </c>
      <c r="V114" s="275">
        <f t="shared" si="14"/>
        <v>13780</v>
      </c>
      <c r="W114" s="282">
        <f t="shared" si="9"/>
        <v>0.47714078374455732</v>
      </c>
    </row>
    <row r="115" spans="1:23" s="111" customFormat="1">
      <c r="A115" s="201"/>
      <c r="B115" s="201"/>
      <c r="C115" s="207" t="s">
        <v>632</v>
      </c>
      <c r="D115" s="217" t="s">
        <v>471</v>
      </c>
      <c r="E115" s="114"/>
      <c r="F115" s="114"/>
      <c r="G115" s="114"/>
      <c r="H115" s="114"/>
      <c r="I115" s="114"/>
      <c r="J115" s="114"/>
      <c r="K115" s="151"/>
      <c r="L115" s="151"/>
      <c r="M115" s="151"/>
      <c r="N115" s="151"/>
      <c r="O115" s="151"/>
      <c r="P115" s="151"/>
      <c r="Q115" s="114">
        <v>0</v>
      </c>
      <c r="R115" s="123">
        <v>450</v>
      </c>
      <c r="S115" s="114"/>
      <c r="T115" s="114"/>
      <c r="U115" s="114"/>
      <c r="V115" s="275"/>
      <c r="W115" s="282"/>
    </row>
    <row r="116" spans="1:23" s="111" customFormat="1">
      <c r="A116" s="201"/>
      <c r="B116" s="201"/>
      <c r="C116" s="208" t="s">
        <v>469</v>
      </c>
      <c r="D116" s="222" t="s">
        <v>307</v>
      </c>
      <c r="E116" s="114">
        <v>3090</v>
      </c>
      <c r="F116" s="114">
        <v>0</v>
      </c>
      <c r="G116" s="114">
        <v>0</v>
      </c>
      <c r="H116" s="114">
        <v>0</v>
      </c>
      <c r="I116" s="114">
        <v>0</v>
      </c>
      <c r="J116" s="114">
        <v>3090</v>
      </c>
      <c r="K116" s="151">
        <f t="shared" si="15"/>
        <v>0</v>
      </c>
      <c r="L116" s="151"/>
      <c r="M116" s="151"/>
      <c r="N116" s="151"/>
      <c r="O116" s="151"/>
      <c r="P116" s="151"/>
      <c r="Q116" s="114">
        <v>3090</v>
      </c>
      <c r="R116" s="123">
        <v>1320.97</v>
      </c>
      <c r="S116" s="114">
        <f t="shared" si="11"/>
        <v>0</v>
      </c>
      <c r="T116" s="114">
        <f t="shared" si="12"/>
        <v>0</v>
      </c>
      <c r="U116" s="114">
        <f t="shared" si="13"/>
        <v>0</v>
      </c>
      <c r="V116" s="275">
        <f t="shared" si="14"/>
        <v>3090</v>
      </c>
      <c r="W116" s="282">
        <f t="shared" si="9"/>
        <v>0.42749838187702266</v>
      </c>
    </row>
    <row r="117" spans="1:23" s="111" customFormat="1">
      <c r="A117" s="198"/>
      <c r="B117" s="198">
        <v>80120</v>
      </c>
      <c r="C117" s="198"/>
      <c r="D117" s="216" t="s">
        <v>257</v>
      </c>
      <c r="E117" s="114">
        <v>6000</v>
      </c>
      <c r="F117" s="114">
        <v>0</v>
      </c>
      <c r="G117" s="114">
        <v>0</v>
      </c>
      <c r="H117" s="114">
        <v>0</v>
      </c>
      <c r="I117" s="114">
        <v>0</v>
      </c>
      <c r="J117" s="114">
        <v>6000</v>
      </c>
      <c r="K117" s="151">
        <f t="shared" si="15"/>
        <v>0</v>
      </c>
      <c r="L117" s="151">
        <f>SUM(L118:L123)</f>
        <v>0</v>
      </c>
      <c r="M117" s="151">
        <f>SUM(M118:M123)</f>
        <v>0</v>
      </c>
      <c r="N117" s="151">
        <f>SUM(N118:N123)</f>
        <v>0</v>
      </c>
      <c r="O117" s="151">
        <f>SUM(O118:O123)</f>
        <v>0</v>
      </c>
      <c r="P117" s="151">
        <f>SUM(P118:P123)</f>
        <v>0</v>
      </c>
      <c r="Q117" s="145">
        <v>6000</v>
      </c>
      <c r="R117" s="146">
        <f>SUM(R118:R123)</f>
        <v>2133.34</v>
      </c>
      <c r="S117" s="114">
        <f t="shared" si="11"/>
        <v>0</v>
      </c>
      <c r="T117" s="114">
        <f t="shared" si="12"/>
        <v>0</v>
      </c>
      <c r="U117" s="114">
        <f t="shared" si="13"/>
        <v>0</v>
      </c>
      <c r="V117" s="275">
        <f t="shared" si="14"/>
        <v>6000</v>
      </c>
      <c r="W117" s="282">
        <f t="shared" si="9"/>
        <v>0.35555666666666669</v>
      </c>
    </row>
    <row r="118" spans="1:23" s="111" customFormat="1" ht="126">
      <c r="A118" s="200"/>
      <c r="B118" s="200"/>
      <c r="C118" s="202" t="s">
        <v>465</v>
      </c>
      <c r="D118" s="217" t="s">
        <v>466</v>
      </c>
      <c r="E118" s="114">
        <v>2300</v>
      </c>
      <c r="F118" s="114">
        <v>0</v>
      </c>
      <c r="G118" s="114">
        <v>0</v>
      </c>
      <c r="H118" s="114">
        <v>0</v>
      </c>
      <c r="I118" s="114">
        <v>0</v>
      </c>
      <c r="J118" s="114">
        <v>2300</v>
      </c>
      <c r="K118" s="151">
        <f t="shared" si="15"/>
        <v>0</v>
      </c>
      <c r="L118" s="151"/>
      <c r="M118" s="151"/>
      <c r="N118" s="151"/>
      <c r="O118" s="151"/>
      <c r="P118" s="151"/>
      <c r="Q118" s="114">
        <v>2300</v>
      </c>
      <c r="R118" s="123">
        <v>384.18</v>
      </c>
      <c r="S118" s="114">
        <f t="shared" si="11"/>
        <v>0</v>
      </c>
      <c r="T118" s="114">
        <f t="shared" si="12"/>
        <v>0</v>
      </c>
      <c r="U118" s="114">
        <f t="shared" si="13"/>
        <v>0</v>
      </c>
      <c r="V118" s="275">
        <f t="shared" si="14"/>
        <v>2300</v>
      </c>
      <c r="W118" s="282">
        <f t="shared" si="9"/>
        <v>0.16703478260869564</v>
      </c>
    </row>
    <row r="119" spans="1:23" s="111" customFormat="1">
      <c r="A119" s="200"/>
      <c r="B119" s="200"/>
      <c r="C119" s="202" t="s">
        <v>463</v>
      </c>
      <c r="D119" s="217" t="s">
        <v>464</v>
      </c>
      <c r="E119" s="114"/>
      <c r="F119" s="114"/>
      <c r="G119" s="114"/>
      <c r="H119" s="114"/>
      <c r="I119" s="114"/>
      <c r="J119" s="114"/>
      <c r="K119" s="151"/>
      <c r="L119" s="151"/>
      <c r="M119" s="151"/>
      <c r="N119" s="151"/>
      <c r="O119" s="151"/>
      <c r="P119" s="151"/>
      <c r="Q119" s="114">
        <v>0</v>
      </c>
      <c r="R119" s="123">
        <v>26</v>
      </c>
      <c r="S119" s="114"/>
      <c r="T119" s="114"/>
      <c r="U119" s="114"/>
      <c r="V119" s="275"/>
      <c r="W119" s="282"/>
    </row>
    <row r="120" spans="1:23" s="111" customFormat="1" ht="15" hidden="1" customHeight="1">
      <c r="A120" s="200"/>
      <c r="B120" s="200"/>
      <c r="C120" s="202" t="s">
        <v>467</v>
      </c>
      <c r="D120" s="217" t="s">
        <v>468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  <c r="J120" s="114">
        <v>0</v>
      </c>
      <c r="K120" s="151">
        <f t="shared" si="15"/>
        <v>0</v>
      </c>
      <c r="L120" s="151"/>
      <c r="M120" s="151"/>
      <c r="N120" s="151"/>
      <c r="O120" s="151"/>
      <c r="P120" s="151"/>
      <c r="Q120" s="114">
        <v>0</v>
      </c>
      <c r="R120" s="123"/>
      <c r="S120" s="114">
        <f t="shared" si="11"/>
        <v>0</v>
      </c>
      <c r="T120" s="114">
        <f t="shared" si="12"/>
        <v>0</v>
      </c>
      <c r="U120" s="114">
        <f t="shared" si="13"/>
        <v>0</v>
      </c>
      <c r="V120" s="275">
        <f t="shared" si="14"/>
        <v>0</v>
      </c>
      <c r="W120" s="282" t="e">
        <f t="shared" si="9"/>
        <v>#DIV/0!</v>
      </c>
    </row>
    <row r="121" spans="1:23" s="111" customFormat="1" ht="31.5" hidden="1" customHeight="1">
      <c r="A121" s="200"/>
      <c r="B121" s="200"/>
      <c r="C121" s="203" t="s">
        <v>482</v>
      </c>
      <c r="D121" s="217" t="s">
        <v>483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  <c r="J121" s="114">
        <v>0</v>
      </c>
      <c r="K121" s="151">
        <f t="shared" si="15"/>
        <v>0</v>
      </c>
      <c r="L121" s="151"/>
      <c r="M121" s="151"/>
      <c r="N121" s="151"/>
      <c r="O121" s="151"/>
      <c r="P121" s="151"/>
      <c r="Q121" s="114">
        <v>0</v>
      </c>
      <c r="R121" s="123"/>
      <c r="S121" s="114">
        <f t="shared" si="11"/>
        <v>0</v>
      </c>
      <c r="T121" s="114">
        <f t="shared" si="12"/>
        <v>0</v>
      </c>
      <c r="U121" s="114">
        <f t="shared" si="13"/>
        <v>0</v>
      </c>
      <c r="V121" s="275">
        <f t="shared" si="14"/>
        <v>0</v>
      </c>
      <c r="W121" s="282" t="e">
        <f t="shared" si="9"/>
        <v>#DIV/0!</v>
      </c>
    </row>
    <row r="122" spans="1:23" s="111" customFormat="1">
      <c r="A122" s="200"/>
      <c r="B122" s="200"/>
      <c r="C122" s="202" t="s">
        <v>469</v>
      </c>
      <c r="D122" s="217" t="s">
        <v>307</v>
      </c>
      <c r="E122" s="114">
        <v>3700</v>
      </c>
      <c r="F122" s="114">
        <v>0</v>
      </c>
      <c r="G122" s="114">
        <v>0</v>
      </c>
      <c r="H122" s="114">
        <v>0</v>
      </c>
      <c r="I122" s="114">
        <v>0</v>
      </c>
      <c r="J122" s="114">
        <v>3700</v>
      </c>
      <c r="K122" s="151">
        <f t="shared" si="15"/>
        <v>0</v>
      </c>
      <c r="L122" s="151"/>
      <c r="M122" s="151"/>
      <c r="N122" s="151"/>
      <c r="O122" s="151"/>
      <c r="P122" s="151"/>
      <c r="Q122" s="114">
        <v>3700</v>
      </c>
      <c r="R122" s="123">
        <v>1471.16</v>
      </c>
      <c r="S122" s="114">
        <f t="shared" si="11"/>
        <v>0</v>
      </c>
      <c r="T122" s="114">
        <f t="shared" si="12"/>
        <v>0</v>
      </c>
      <c r="U122" s="114">
        <f t="shared" si="13"/>
        <v>0</v>
      </c>
      <c r="V122" s="275">
        <f t="shared" si="14"/>
        <v>3700</v>
      </c>
      <c r="W122" s="282">
        <f t="shared" si="9"/>
        <v>0.39761081081081084</v>
      </c>
    </row>
    <row r="123" spans="1:23" s="111" customFormat="1" ht="15" customHeight="1">
      <c r="A123" s="200"/>
      <c r="B123" s="200"/>
      <c r="C123" s="202" t="s">
        <v>470</v>
      </c>
      <c r="D123" s="217" t="s">
        <v>471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  <c r="J123" s="114">
        <v>0</v>
      </c>
      <c r="K123" s="151">
        <f t="shared" si="15"/>
        <v>0</v>
      </c>
      <c r="L123" s="151"/>
      <c r="M123" s="151"/>
      <c r="N123" s="151"/>
      <c r="O123" s="151"/>
      <c r="P123" s="151"/>
      <c r="Q123" s="114">
        <v>0</v>
      </c>
      <c r="R123" s="123">
        <v>252</v>
      </c>
      <c r="S123" s="114">
        <f t="shared" si="11"/>
        <v>0</v>
      </c>
      <c r="T123" s="114">
        <f t="shared" si="12"/>
        <v>0</v>
      </c>
      <c r="U123" s="114">
        <f t="shared" si="13"/>
        <v>0</v>
      </c>
      <c r="V123" s="275">
        <f t="shared" si="14"/>
        <v>0</v>
      </c>
      <c r="W123" s="282"/>
    </row>
    <row r="124" spans="1:23" s="111" customFormat="1">
      <c r="A124" s="198"/>
      <c r="B124" s="198">
        <v>80130</v>
      </c>
      <c r="C124" s="198"/>
      <c r="D124" s="216" t="s">
        <v>531</v>
      </c>
      <c r="E124" s="114">
        <v>22650</v>
      </c>
      <c r="F124" s="114">
        <v>0</v>
      </c>
      <c r="G124" s="114">
        <v>0</v>
      </c>
      <c r="H124" s="114">
        <v>0</v>
      </c>
      <c r="I124" s="114">
        <v>0</v>
      </c>
      <c r="J124" s="114">
        <v>22650</v>
      </c>
      <c r="K124" s="151">
        <f t="shared" si="15"/>
        <v>47500</v>
      </c>
      <c r="L124" s="151">
        <f>SUM(L125:L134)</f>
        <v>47500</v>
      </c>
      <c r="M124" s="151">
        <f t="shared" ref="M124:P124" si="16">SUM(M125:M134)</f>
        <v>0</v>
      </c>
      <c r="N124" s="151">
        <f t="shared" si="16"/>
        <v>0</v>
      </c>
      <c r="O124" s="151">
        <f t="shared" si="16"/>
        <v>0</v>
      </c>
      <c r="P124" s="151">
        <f t="shared" si="16"/>
        <v>0</v>
      </c>
      <c r="Q124" s="145">
        <v>70150</v>
      </c>
      <c r="R124" s="146">
        <f t="shared" ref="R124" si="17">SUM(R125:R134)</f>
        <v>377934.79</v>
      </c>
      <c r="S124" s="114">
        <f t="shared" si="11"/>
        <v>0</v>
      </c>
      <c r="T124" s="114">
        <f t="shared" si="12"/>
        <v>0</v>
      </c>
      <c r="U124" s="114">
        <f t="shared" si="13"/>
        <v>0</v>
      </c>
      <c r="V124" s="275">
        <f t="shared" si="14"/>
        <v>22650</v>
      </c>
      <c r="W124" s="282">
        <f t="shared" si="9"/>
        <v>5.3875237348538842</v>
      </c>
    </row>
    <row r="125" spans="1:23" s="111" customFormat="1" ht="94.5">
      <c r="A125" s="200"/>
      <c r="B125" s="200"/>
      <c r="C125" s="200">
        <v>2120</v>
      </c>
      <c r="D125" s="217" t="s">
        <v>506</v>
      </c>
      <c r="E125" s="114"/>
      <c r="F125" s="114"/>
      <c r="G125" s="114">
        <v>0</v>
      </c>
      <c r="H125" s="114">
        <v>0</v>
      </c>
      <c r="I125" s="114">
        <v>0</v>
      </c>
      <c r="J125" s="114">
        <v>0</v>
      </c>
      <c r="K125" s="151">
        <f t="shared" ref="K125" si="18">SUM(L125:P125)</f>
        <v>47500</v>
      </c>
      <c r="L125" s="151">
        <v>47500</v>
      </c>
      <c r="M125" s="151"/>
      <c r="N125" s="151"/>
      <c r="O125" s="151"/>
      <c r="P125" s="151"/>
      <c r="Q125" s="114">
        <v>47500</v>
      </c>
      <c r="R125" s="123">
        <v>0</v>
      </c>
      <c r="S125" s="114">
        <f t="shared" si="11"/>
        <v>0</v>
      </c>
      <c r="T125" s="114">
        <f t="shared" si="12"/>
        <v>0</v>
      </c>
      <c r="U125" s="114">
        <f t="shared" si="13"/>
        <v>0</v>
      </c>
      <c r="V125" s="275">
        <f t="shared" si="14"/>
        <v>0</v>
      </c>
      <c r="W125" s="282">
        <f t="shared" si="9"/>
        <v>0</v>
      </c>
    </row>
    <row r="126" spans="1:23" s="111" customFormat="1" ht="36.75" hidden="1" customHeight="1">
      <c r="A126" s="198"/>
      <c r="B126" s="198"/>
      <c r="C126" s="202" t="s">
        <v>532</v>
      </c>
      <c r="D126" s="217" t="s">
        <v>533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  <c r="J126" s="114">
        <v>0</v>
      </c>
      <c r="K126" s="151">
        <f t="shared" si="15"/>
        <v>0</v>
      </c>
      <c r="L126" s="151"/>
      <c r="M126" s="151"/>
      <c r="N126" s="151"/>
      <c r="O126" s="151"/>
      <c r="P126" s="151"/>
      <c r="Q126" s="114">
        <v>0</v>
      </c>
      <c r="R126" s="123"/>
      <c r="S126" s="114">
        <f t="shared" si="11"/>
        <v>0</v>
      </c>
      <c r="T126" s="114">
        <f t="shared" si="12"/>
        <v>0</v>
      </c>
      <c r="U126" s="114">
        <f t="shared" si="13"/>
        <v>0</v>
      </c>
      <c r="V126" s="275">
        <f t="shared" si="14"/>
        <v>0</v>
      </c>
      <c r="W126" s="282" t="e">
        <f t="shared" si="9"/>
        <v>#DIV/0!</v>
      </c>
    </row>
    <row r="127" spans="1:23" s="111" customFormat="1" ht="32.25" customHeight="1">
      <c r="A127" s="198"/>
      <c r="B127" s="198"/>
      <c r="C127" s="202" t="s">
        <v>484</v>
      </c>
      <c r="D127" s="217" t="s">
        <v>534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51">
        <f t="shared" si="15"/>
        <v>0</v>
      </c>
      <c r="L127" s="151"/>
      <c r="M127" s="151"/>
      <c r="N127" s="151"/>
      <c r="O127" s="151"/>
      <c r="P127" s="151"/>
      <c r="Q127" s="114">
        <v>0</v>
      </c>
      <c r="R127" s="123">
        <v>50</v>
      </c>
      <c r="S127" s="114">
        <f t="shared" si="11"/>
        <v>0</v>
      </c>
      <c r="T127" s="114">
        <f t="shared" si="12"/>
        <v>0</v>
      </c>
      <c r="U127" s="114">
        <f t="shared" si="13"/>
        <v>0</v>
      </c>
      <c r="V127" s="275">
        <f t="shared" si="14"/>
        <v>0</v>
      </c>
      <c r="W127" s="282"/>
    </row>
    <row r="128" spans="1:23" s="111" customFormat="1">
      <c r="A128" s="200"/>
      <c r="B128" s="200"/>
      <c r="C128" s="202" t="s">
        <v>467</v>
      </c>
      <c r="D128" s="217" t="s">
        <v>468</v>
      </c>
      <c r="E128" s="114">
        <v>2060</v>
      </c>
      <c r="F128" s="114">
        <v>0</v>
      </c>
      <c r="G128" s="114">
        <v>0</v>
      </c>
      <c r="H128" s="114">
        <v>0</v>
      </c>
      <c r="I128" s="114">
        <v>0</v>
      </c>
      <c r="J128" s="114">
        <v>2060</v>
      </c>
      <c r="K128" s="151">
        <f t="shared" si="15"/>
        <v>0</v>
      </c>
      <c r="L128" s="151"/>
      <c r="M128" s="151"/>
      <c r="N128" s="151"/>
      <c r="O128" s="151"/>
      <c r="P128" s="151"/>
      <c r="Q128" s="114">
        <v>2060</v>
      </c>
      <c r="R128" s="123">
        <f>9573.54</f>
        <v>9573.5400000000009</v>
      </c>
      <c r="S128" s="114">
        <f t="shared" si="11"/>
        <v>0</v>
      </c>
      <c r="T128" s="114">
        <f t="shared" si="12"/>
        <v>0</v>
      </c>
      <c r="U128" s="114">
        <f t="shared" si="13"/>
        <v>0</v>
      </c>
      <c r="V128" s="275">
        <f t="shared" si="14"/>
        <v>2060</v>
      </c>
      <c r="W128" s="282">
        <f t="shared" si="9"/>
        <v>4.647349514563107</v>
      </c>
    </row>
    <row r="129" spans="1:23" s="111" customFormat="1" ht="126">
      <c r="A129" s="200"/>
      <c r="B129" s="200"/>
      <c r="C129" s="202" t="s">
        <v>465</v>
      </c>
      <c r="D129" s="217" t="s">
        <v>466</v>
      </c>
      <c r="E129" s="114">
        <v>15440</v>
      </c>
      <c r="F129" s="114">
        <v>0</v>
      </c>
      <c r="G129" s="114">
        <v>0</v>
      </c>
      <c r="H129" s="114">
        <v>0</v>
      </c>
      <c r="I129" s="114">
        <v>0</v>
      </c>
      <c r="J129" s="114">
        <v>15440</v>
      </c>
      <c r="K129" s="151">
        <f t="shared" si="15"/>
        <v>0</v>
      </c>
      <c r="L129" s="151"/>
      <c r="M129" s="151"/>
      <c r="N129" s="151"/>
      <c r="O129" s="151"/>
      <c r="P129" s="151"/>
      <c r="Q129" s="114">
        <v>15440</v>
      </c>
      <c r="R129" s="123">
        <f>11162.16</f>
        <v>11162.16</v>
      </c>
      <c r="S129" s="114">
        <f t="shared" si="11"/>
        <v>0</v>
      </c>
      <c r="T129" s="114">
        <f t="shared" si="12"/>
        <v>0</v>
      </c>
      <c r="U129" s="114">
        <f t="shared" si="13"/>
        <v>0</v>
      </c>
      <c r="V129" s="275">
        <f t="shared" si="14"/>
        <v>15440</v>
      </c>
      <c r="W129" s="282">
        <f t="shared" si="9"/>
        <v>0.72293782383419691</v>
      </c>
    </row>
    <row r="130" spans="1:23" s="111" customFormat="1" ht="35.25" hidden="1" customHeight="1">
      <c r="A130" s="188"/>
      <c r="B130" s="188"/>
      <c r="C130" s="203" t="s">
        <v>482</v>
      </c>
      <c r="D130" s="223" t="s">
        <v>483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51">
        <f t="shared" si="15"/>
        <v>0</v>
      </c>
      <c r="L130" s="151"/>
      <c r="M130" s="151"/>
      <c r="N130" s="151"/>
      <c r="O130" s="151"/>
      <c r="P130" s="151"/>
      <c r="Q130" s="114">
        <v>0</v>
      </c>
      <c r="R130" s="123"/>
      <c r="S130" s="114">
        <f t="shared" si="11"/>
        <v>0</v>
      </c>
      <c r="T130" s="114">
        <f t="shared" si="12"/>
        <v>0</v>
      </c>
      <c r="U130" s="114">
        <f t="shared" si="13"/>
        <v>0</v>
      </c>
      <c r="V130" s="275">
        <f t="shared" si="14"/>
        <v>0</v>
      </c>
      <c r="W130" s="282" t="e">
        <f t="shared" si="9"/>
        <v>#DIV/0!</v>
      </c>
    </row>
    <row r="131" spans="1:23" s="111" customFormat="1" ht="15" customHeight="1">
      <c r="A131" s="188"/>
      <c r="B131" s="188"/>
      <c r="C131" s="203" t="s">
        <v>469</v>
      </c>
      <c r="D131" s="223" t="s">
        <v>307</v>
      </c>
      <c r="E131" s="114">
        <v>0</v>
      </c>
      <c r="F131" s="114">
        <v>0</v>
      </c>
      <c r="G131" s="114">
        <v>0</v>
      </c>
      <c r="H131" s="114">
        <v>0</v>
      </c>
      <c r="I131" s="114">
        <v>0</v>
      </c>
      <c r="J131" s="114">
        <v>0</v>
      </c>
      <c r="K131" s="151">
        <f t="shared" si="15"/>
        <v>0</v>
      </c>
      <c r="L131" s="151"/>
      <c r="M131" s="151"/>
      <c r="N131" s="151"/>
      <c r="O131" s="151"/>
      <c r="P131" s="151"/>
      <c r="Q131" s="114">
        <v>0</v>
      </c>
      <c r="R131" s="123">
        <f>1864.42</f>
        <v>1864.42</v>
      </c>
      <c r="S131" s="114">
        <f t="shared" si="11"/>
        <v>0</v>
      </c>
      <c r="T131" s="114">
        <f t="shared" si="12"/>
        <v>0</v>
      </c>
      <c r="U131" s="114">
        <f t="shared" si="13"/>
        <v>0</v>
      </c>
      <c r="V131" s="275">
        <f t="shared" si="14"/>
        <v>0</v>
      </c>
      <c r="W131" s="282"/>
    </row>
    <row r="132" spans="1:23" s="111" customFormat="1">
      <c r="A132" s="200"/>
      <c r="B132" s="200"/>
      <c r="C132" s="202" t="s">
        <v>470</v>
      </c>
      <c r="D132" s="217" t="s">
        <v>505</v>
      </c>
      <c r="E132" s="114">
        <v>5150</v>
      </c>
      <c r="F132" s="114">
        <v>0</v>
      </c>
      <c r="G132" s="114">
        <v>0</v>
      </c>
      <c r="H132" s="114">
        <v>0</v>
      </c>
      <c r="I132" s="114">
        <v>0</v>
      </c>
      <c r="J132" s="114">
        <v>5150</v>
      </c>
      <c r="K132" s="151">
        <f t="shared" si="15"/>
        <v>0</v>
      </c>
      <c r="L132" s="151"/>
      <c r="M132" s="151"/>
      <c r="N132" s="151"/>
      <c r="O132" s="151"/>
      <c r="P132" s="151"/>
      <c r="Q132" s="114">
        <v>5150</v>
      </c>
      <c r="R132" s="123">
        <f>6589</f>
        <v>6589</v>
      </c>
      <c r="S132" s="114">
        <f t="shared" si="11"/>
        <v>0</v>
      </c>
      <c r="T132" s="114">
        <f t="shared" si="12"/>
        <v>0</v>
      </c>
      <c r="U132" s="114">
        <f t="shared" si="13"/>
        <v>0</v>
      </c>
      <c r="V132" s="275">
        <f t="shared" si="14"/>
        <v>5150</v>
      </c>
      <c r="W132" s="282">
        <f t="shared" si="9"/>
        <v>1.2794174757281553</v>
      </c>
    </row>
    <row r="133" spans="1:23" s="111" customFormat="1" ht="94.5" hidden="1">
      <c r="A133" s="200"/>
      <c r="B133" s="200"/>
      <c r="C133" s="200">
        <v>2700</v>
      </c>
      <c r="D133" s="217" t="s">
        <v>462</v>
      </c>
      <c r="E133" s="114">
        <v>0</v>
      </c>
      <c r="F133" s="114">
        <v>0</v>
      </c>
      <c r="G133" s="114">
        <v>0</v>
      </c>
      <c r="H133" s="114">
        <v>0</v>
      </c>
      <c r="I133" s="114">
        <v>0</v>
      </c>
      <c r="J133" s="114">
        <v>0</v>
      </c>
      <c r="K133" s="151">
        <f t="shared" si="15"/>
        <v>0</v>
      </c>
      <c r="L133" s="151"/>
      <c r="M133" s="151"/>
      <c r="N133" s="151"/>
      <c r="O133" s="151"/>
      <c r="P133" s="151"/>
      <c r="Q133" s="114">
        <v>0</v>
      </c>
      <c r="R133" s="123"/>
      <c r="S133" s="114">
        <f t="shared" si="11"/>
        <v>0</v>
      </c>
      <c r="T133" s="114">
        <f t="shared" si="12"/>
        <v>0</v>
      </c>
      <c r="U133" s="114">
        <f t="shared" si="13"/>
        <v>0</v>
      </c>
      <c r="V133" s="275">
        <f t="shared" si="14"/>
        <v>0</v>
      </c>
      <c r="W133" s="282" t="e">
        <f t="shared" si="9"/>
        <v>#DIV/0!</v>
      </c>
    </row>
    <row r="134" spans="1:23" s="111" customFormat="1" ht="126">
      <c r="A134" s="200"/>
      <c r="B134" s="200"/>
      <c r="C134" s="188" t="s">
        <v>476</v>
      </c>
      <c r="D134" s="217" t="s">
        <v>535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  <c r="J134" s="114">
        <v>0</v>
      </c>
      <c r="K134" s="151">
        <f t="shared" si="15"/>
        <v>0</v>
      </c>
      <c r="L134" s="151"/>
      <c r="M134" s="151"/>
      <c r="N134" s="151"/>
      <c r="O134" s="151"/>
      <c r="P134" s="151"/>
      <c r="Q134" s="114">
        <v>0</v>
      </c>
      <c r="R134" s="123">
        <v>348695.67</v>
      </c>
      <c r="S134" s="114">
        <f t="shared" si="11"/>
        <v>0</v>
      </c>
      <c r="T134" s="114">
        <f t="shared" si="12"/>
        <v>0</v>
      </c>
      <c r="U134" s="114">
        <f t="shared" si="13"/>
        <v>0</v>
      </c>
      <c r="V134" s="275">
        <f t="shared" si="14"/>
        <v>0</v>
      </c>
      <c r="W134" s="282"/>
    </row>
    <row r="135" spans="1:23" s="111" customFormat="1">
      <c r="A135" s="198"/>
      <c r="B135" s="198">
        <v>80132</v>
      </c>
      <c r="C135" s="198"/>
      <c r="D135" s="216" t="s">
        <v>274</v>
      </c>
      <c r="E135" s="114">
        <v>39970</v>
      </c>
      <c r="F135" s="114">
        <v>0</v>
      </c>
      <c r="G135" s="114">
        <v>0</v>
      </c>
      <c r="H135" s="114">
        <v>0</v>
      </c>
      <c r="I135" s="114">
        <v>0</v>
      </c>
      <c r="J135" s="114">
        <v>39970</v>
      </c>
      <c r="K135" s="151">
        <f t="shared" si="15"/>
        <v>0</v>
      </c>
      <c r="L135" s="151">
        <f>SUM(L136:L138)</f>
        <v>0</v>
      </c>
      <c r="M135" s="151">
        <f>SUM(M136:M138)</f>
        <v>0</v>
      </c>
      <c r="N135" s="151">
        <f>SUM(N136:N138)</f>
        <v>0</v>
      </c>
      <c r="O135" s="151">
        <f>SUM(O136:O138)</f>
        <v>0</v>
      </c>
      <c r="P135" s="151">
        <f>SUM(P136:P138)</f>
        <v>0</v>
      </c>
      <c r="Q135" s="145">
        <v>39970</v>
      </c>
      <c r="R135" s="146">
        <f>SUM(R136:R138)</f>
        <v>19899.3</v>
      </c>
      <c r="S135" s="114">
        <f t="shared" si="11"/>
        <v>0</v>
      </c>
      <c r="T135" s="114">
        <f t="shared" si="12"/>
        <v>0</v>
      </c>
      <c r="U135" s="114">
        <f t="shared" si="13"/>
        <v>0</v>
      </c>
      <c r="V135" s="275">
        <f t="shared" si="14"/>
        <v>39970</v>
      </c>
      <c r="W135" s="282">
        <f t="shared" si="9"/>
        <v>0.4978558919189392</v>
      </c>
    </row>
    <row r="136" spans="1:23" s="111" customFormat="1">
      <c r="A136" s="198"/>
      <c r="B136" s="198"/>
      <c r="C136" s="202" t="s">
        <v>469</v>
      </c>
      <c r="D136" s="217" t="s">
        <v>307</v>
      </c>
      <c r="E136" s="114">
        <v>2470</v>
      </c>
      <c r="F136" s="114">
        <v>0</v>
      </c>
      <c r="G136" s="114">
        <v>0</v>
      </c>
      <c r="H136" s="114">
        <v>0</v>
      </c>
      <c r="I136" s="114">
        <v>0</v>
      </c>
      <c r="J136" s="114">
        <v>2470</v>
      </c>
      <c r="K136" s="151">
        <f t="shared" si="15"/>
        <v>0</v>
      </c>
      <c r="L136" s="151"/>
      <c r="M136" s="151"/>
      <c r="N136" s="151"/>
      <c r="O136" s="151"/>
      <c r="P136" s="151"/>
      <c r="Q136" s="114">
        <v>2470</v>
      </c>
      <c r="R136" s="123">
        <v>1199.3</v>
      </c>
      <c r="S136" s="114">
        <f t="shared" si="11"/>
        <v>0</v>
      </c>
      <c r="T136" s="114">
        <f t="shared" si="12"/>
        <v>0</v>
      </c>
      <c r="U136" s="114">
        <f t="shared" si="13"/>
        <v>0</v>
      </c>
      <c r="V136" s="275">
        <f t="shared" si="14"/>
        <v>2470</v>
      </c>
      <c r="W136" s="282">
        <f t="shared" si="9"/>
        <v>0.4855465587044534</v>
      </c>
    </row>
    <row r="137" spans="1:23" s="111" customFormat="1" ht="15" hidden="1" customHeight="1">
      <c r="A137" s="200"/>
      <c r="B137" s="200"/>
      <c r="C137" s="188" t="s">
        <v>470</v>
      </c>
      <c r="D137" s="217" t="s">
        <v>505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114">
        <v>0</v>
      </c>
      <c r="K137" s="151">
        <f t="shared" si="15"/>
        <v>0</v>
      </c>
      <c r="L137" s="151"/>
      <c r="M137" s="151"/>
      <c r="N137" s="151"/>
      <c r="O137" s="151"/>
      <c r="P137" s="151"/>
      <c r="Q137" s="114">
        <v>0</v>
      </c>
      <c r="R137" s="123"/>
      <c r="S137" s="114">
        <f t="shared" si="11"/>
        <v>0</v>
      </c>
      <c r="T137" s="114">
        <f t="shared" si="12"/>
        <v>0</v>
      </c>
      <c r="U137" s="114">
        <f t="shared" si="13"/>
        <v>0</v>
      </c>
      <c r="V137" s="275">
        <f t="shared" si="14"/>
        <v>0</v>
      </c>
      <c r="W137" s="282" t="e">
        <f t="shared" si="9"/>
        <v>#DIV/0!</v>
      </c>
    </row>
    <row r="138" spans="1:23" s="111" customFormat="1" ht="94.5">
      <c r="A138" s="200"/>
      <c r="B138" s="200"/>
      <c r="C138" s="200">
        <v>2710</v>
      </c>
      <c r="D138" s="217" t="s">
        <v>536</v>
      </c>
      <c r="E138" s="114">
        <v>37500</v>
      </c>
      <c r="F138" s="114">
        <v>0</v>
      </c>
      <c r="G138" s="114">
        <v>0</v>
      </c>
      <c r="H138" s="114">
        <v>0</v>
      </c>
      <c r="I138" s="114">
        <v>0</v>
      </c>
      <c r="J138" s="114">
        <v>37500</v>
      </c>
      <c r="K138" s="151">
        <f t="shared" si="15"/>
        <v>0</v>
      </c>
      <c r="L138" s="151"/>
      <c r="M138" s="151"/>
      <c r="N138" s="151"/>
      <c r="O138" s="151"/>
      <c r="P138" s="151"/>
      <c r="Q138" s="114">
        <v>37500</v>
      </c>
      <c r="R138" s="123">
        <v>18700</v>
      </c>
      <c r="S138" s="114">
        <f t="shared" si="11"/>
        <v>0</v>
      </c>
      <c r="T138" s="114">
        <f t="shared" si="12"/>
        <v>0</v>
      </c>
      <c r="U138" s="114">
        <f t="shared" si="13"/>
        <v>0</v>
      </c>
      <c r="V138" s="275">
        <f t="shared" si="14"/>
        <v>37500</v>
      </c>
      <c r="W138" s="282">
        <f t="shared" si="9"/>
        <v>0.49866666666666665</v>
      </c>
    </row>
    <row r="139" spans="1:23" s="111" customFormat="1" ht="63">
      <c r="A139" s="198"/>
      <c r="B139" s="198">
        <v>80140</v>
      </c>
      <c r="C139" s="198"/>
      <c r="D139" s="216" t="s">
        <v>634</v>
      </c>
      <c r="E139" s="114">
        <v>39970</v>
      </c>
      <c r="F139" s="114">
        <v>0</v>
      </c>
      <c r="G139" s="114">
        <v>0</v>
      </c>
      <c r="H139" s="114">
        <v>0</v>
      </c>
      <c r="I139" s="114">
        <v>0</v>
      </c>
      <c r="J139" s="114">
        <v>39970</v>
      </c>
      <c r="K139" s="151">
        <f t="shared" ref="K139:K140" si="19">SUM(L139:P139)</f>
        <v>0</v>
      </c>
      <c r="L139" s="151">
        <f>SUM(L140:L142)</f>
        <v>0</v>
      </c>
      <c r="M139" s="151">
        <f>SUM(M140:M142)</f>
        <v>0</v>
      </c>
      <c r="N139" s="151">
        <f>SUM(N140:N142)</f>
        <v>0</v>
      </c>
      <c r="O139" s="151">
        <f>SUM(O140:O142)</f>
        <v>0</v>
      </c>
      <c r="P139" s="151">
        <f>SUM(P140:P142)</f>
        <v>0</v>
      </c>
      <c r="Q139" s="145">
        <v>0</v>
      </c>
      <c r="R139" s="146">
        <f>SUM(R140:R140)</f>
        <v>31</v>
      </c>
      <c r="S139" s="114">
        <f t="shared" ref="S139:S140" si="20">G139+M139</f>
        <v>0</v>
      </c>
      <c r="T139" s="114">
        <f t="shared" ref="T139:T140" si="21">H139+N139</f>
        <v>0</v>
      </c>
      <c r="U139" s="114">
        <f t="shared" ref="U139:U140" si="22">I139+O139</f>
        <v>0</v>
      </c>
      <c r="V139" s="275">
        <f t="shared" ref="V139:V140" si="23">J139+P139</f>
        <v>39970</v>
      </c>
      <c r="W139" s="282"/>
    </row>
    <row r="140" spans="1:23" s="111" customFormat="1" ht="63">
      <c r="A140" s="198"/>
      <c r="B140" s="198"/>
      <c r="C140" s="202">
        <v>2400</v>
      </c>
      <c r="D140" s="217" t="s">
        <v>631</v>
      </c>
      <c r="E140" s="114">
        <v>2470</v>
      </c>
      <c r="F140" s="114">
        <v>0</v>
      </c>
      <c r="G140" s="114">
        <v>0</v>
      </c>
      <c r="H140" s="114">
        <v>0</v>
      </c>
      <c r="I140" s="114">
        <v>0</v>
      </c>
      <c r="J140" s="114">
        <v>2470</v>
      </c>
      <c r="K140" s="151">
        <f t="shared" si="19"/>
        <v>0</v>
      </c>
      <c r="L140" s="151"/>
      <c r="M140" s="151"/>
      <c r="N140" s="151"/>
      <c r="O140" s="151"/>
      <c r="P140" s="151"/>
      <c r="Q140" s="114">
        <v>0</v>
      </c>
      <c r="R140" s="123">
        <v>31</v>
      </c>
      <c r="S140" s="114">
        <f t="shared" si="20"/>
        <v>0</v>
      </c>
      <c r="T140" s="114">
        <f t="shared" si="21"/>
        <v>0</v>
      </c>
      <c r="U140" s="114">
        <f t="shared" si="22"/>
        <v>0</v>
      </c>
      <c r="V140" s="275">
        <f t="shared" si="23"/>
        <v>2470</v>
      </c>
      <c r="W140" s="282"/>
    </row>
    <row r="141" spans="1:23" s="111" customFormat="1">
      <c r="A141" s="200"/>
      <c r="B141" s="198">
        <v>80148</v>
      </c>
      <c r="C141" s="198"/>
      <c r="D141" s="216" t="s">
        <v>288</v>
      </c>
      <c r="E141" s="114">
        <v>54950</v>
      </c>
      <c r="F141" s="114">
        <v>0</v>
      </c>
      <c r="G141" s="114">
        <v>0</v>
      </c>
      <c r="H141" s="114">
        <v>0</v>
      </c>
      <c r="I141" s="114">
        <v>0</v>
      </c>
      <c r="J141" s="114">
        <v>54950</v>
      </c>
      <c r="K141" s="151">
        <f t="shared" si="15"/>
        <v>0</v>
      </c>
      <c r="L141" s="151">
        <f>SUM(L142:L145)</f>
        <v>0</v>
      </c>
      <c r="M141" s="151">
        <f>SUM(M142:M145)</f>
        <v>0</v>
      </c>
      <c r="N141" s="151">
        <f>SUM(N142:N145)</f>
        <v>0</v>
      </c>
      <c r="O141" s="151">
        <f>SUM(O142:O145)</f>
        <v>0</v>
      </c>
      <c r="P141" s="151">
        <f>SUM(P142:P145)</f>
        <v>0</v>
      </c>
      <c r="Q141" s="145">
        <v>54950</v>
      </c>
      <c r="R141" s="146">
        <f>SUM(R142:R145)</f>
        <v>38242.799999999996</v>
      </c>
      <c r="S141" s="114">
        <f t="shared" si="11"/>
        <v>0</v>
      </c>
      <c r="T141" s="114">
        <f t="shared" si="12"/>
        <v>0</v>
      </c>
      <c r="U141" s="114">
        <f t="shared" si="13"/>
        <v>0</v>
      </c>
      <c r="V141" s="275">
        <f t="shared" si="14"/>
        <v>54950</v>
      </c>
      <c r="W141" s="282">
        <f t="shared" si="9"/>
        <v>0.69595632393084617</v>
      </c>
    </row>
    <row r="142" spans="1:23" s="111" customFormat="1">
      <c r="A142" s="200"/>
      <c r="B142" s="198"/>
      <c r="C142" s="202" t="s">
        <v>469</v>
      </c>
      <c r="D142" s="217" t="s">
        <v>307</v>
      </c>
      <c r="E142" s="114">
        <v>520</v>
      </c>
      <c r="F142" s="114">
        <v>0</v>
      </c>
      <c r="G142" s="114">
        <v>0</v>
      </c>
      <c r="H142" s="114">
        <v>0</v>
      </c>
      <c r="I142" s="114">
        <v>0</v>
      </c>
      <c r="J142" s="114">
        <v>520</v>
      </c>
      <c r="K142" s="151">
        <f t="shared" si="15"/>
        <v>0</v>
      </c>
      <c r="L142" s="151"/>
      <c r="M142" s="151"/>
      <c r="N142" s="151"/>
      <c r="O142" s="151"/>
      <c r="P142" s="151"/>
      <c r="Q142" s="114">
        <v>520</v>
      </c>
      <c r="R142" s="123">
        <v>80.2</v>
      </c>
      <c r="S142" s="114">
        <f t="shared" si="11"/>
        <v>0</v>
      </c>
      <c r="T142" s="114">
        <f t="shared" si="12"/>
        <v>0</v>
      </c>
      <c r="U142" s="114">
        <f t="shared" si="13"/>
        <v>0</v>
      </c>
      <c r="V142" s="275">
        <f t="shared" si="14"/>
        <v>520</v>
      </c>
      <c r="W142" s="282">
        <f t="shared" ref="W142:W204" si="24">R142/Q142</f>
        <v>0.15423076923076923</v>
      </c>
    </row>
    <row r="143" spans="1:23" s="111" customFormat="1" ht="31.5">
      <c r="A143" s="200"/>
      <c r="B143" s="198"/>
      <c r="C143" s="200" t="s">
        <v>589</v>
      </c>
      <c r="D143" s="217" t="s">
        <v>538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  <c r="J143" s="114">
        <v>0</v>
      </c>
      <c r="K143" s="151">
        <f t="shared" si="15"/>
        <v>0</v>
      </c>
      <c r="L143" s="151"/>
      <c r="M143" s="151"/>
      <c r="N143" s="151"/>
      <c r="O143" s="151"/>
      <c r="P143" s="151"/>
      <c r="Q143" s="114">
        <v>0</v>
      </c>
      <c r="R143" s="123">
        <v>2622</v>
      </c>
      <c r="S143" s="114">
        <f t="shared" si="11"/>
        <v>0</v>
      </c>
      <c r="T143" s="114">
        <f t="shared" si="12"/>
        <v>0</v>
      </c>
      <c r="U143" s="114">
        <f t="shared" si="13"/>
        <v>0</v>
      </c>
      <c r="V143" s="275">
        <f t="shared" si="14"/>
        <v>0</v>
      </c>
      <c r="W143" s="282"/>
    </row>
    <row r="144" spans="1:23" s="111" customFormat="1" ht="63">
      <c r="A144" s="200"/>
      <c r="B144" s="198"/>
      <c r="C144" s="202">
        <v>2400</v>
      </c>
      <c r="D144" s="217" t="s">
        <v>631</v>
      </c>
      <c r="E144" s="114"/>
      <c r="F144" s="114"/>
      <c r="G144" s="114"/>
      <c r="H144" s="114"/>
      <c r="I144" s="114"/>
      <c r="J144" s="114"/>
      <c r="K144" s="151"/>
      <c r="L144" s="151"/>
      <c r="M144" s="151"/>
      <c r="N144" s="151"/>
      <c r="O144" s="151"/>
      <c r="P144" s="151"/>
      <c r="Q144" s="114">
        <v>0</v>
      </c>
      <c r="R144" s="123">
        <v>168.5</v>
      </c>
      <c r="S144" s="114"/>
      <c r="T144" s="114"/>
      <c r="U144" s="114"/>
      <c r="V144" s="275"/>
      <c r="W144" s="282"/>
    </row>
    <row r="145" spans="1:23" s="111" customFormat="1">
      <c r="A145" s="200"/>
      <c r="B145" s="198"/>
      <c r="C145" s="202" t="s">
        <v>467</v>
      </c>
      <c r="D145" s="217" t="s">
        <v>468</v>
      </c>
      <c r="E145" s="114">
        <v>54430</v>
      </c>
      <c r="F145" s="114">
        <v>0</v>
      </c>
      <c r="G145" s="114">
        <v>0</v>
      </c>
      <c r="H145" s="114">
        <v>0</v>
      </c>
      <c r="I145" s="114">
        <v>0</v>
      </c>
      <c r="J145" s="114">
        <v>54430</v>
      </c>
      <c r="K145" s="151">
        <f t="shared" si="15"/>
        <v>0</v>
      </c>
      <c r="L145" s="151"/>
      <c r="M145" s="151"/>
      <c r="N145" s="151"/>
      <c r="O145" s="151"/>
      <c r="P145" s="151"/>
      <c r="Q145" s="114">
        <v>54430</v>
      </c>
      <c r="R145" s="123">
        <v>35372.1</v>
      </c>
      <c r="S145" s="114">
        <f t="shared" si="11"/>
        <v>0</v>
      </c>
      <c r="T145" s="114">
        <f t="shared" si="12"/>
        <v>0</v>
      </c>
      <c r="U145" s="114">
        <f t="shared" si="13"/>
        <v>0</v>
      </c>
      <c r="V145" s="275">
        <f t="shared" si="14"/>
        <v>54430</v>
      </c>
      <c r="W145" s="282">
        <f t="shared" si="24"/>
        <v>0.64986404556310851</v>
      </c>
    </row>
    <row r="146" spans="1:23" s="111" customFormat="1" ht="15.75" customHeight="1">
      <c r="A146" s="201"/>
      <c r="B146" s="201">
        <v>80195</v>
      </c>
      <c r="C146" s="201"/>
      <c r="D146" s="221" t="s">
        <v>354</v>
      </c>
      <c r="E146" s="114">
        <v>0</v>
      </c>
      <c r="F146" s="114">
        <v>0</v>
      </c>
      <c r="G146" s="114">
        <v>0</v>
      </c>
      <c r="H146" s="114">
        <v>0</v>
      </c>
      <c r="I146" s="114">
        <v>0</v>
      </c>
      <c r="J146" s="114">
        <v>0</v>
      </c>
      <c r="K146" s="151">
        <f t="shared" si="15"/>
        <v>0</v>
      </c>
      <c r="L146" s="151">
        <f>SUM(L147:L153)</f>
        <v>0</v>
      </c>
      <c r="M146" s="151">
        <f>SUM(M147:M153)</f>
        <v>0</v>
      </c>
      <c r="N146" s="151">
        <f>SUM(N147:N153)</f>
        <v>0</v>
      </c>
      <c r="O146" s="151">
        <f>SUM(O147:O153)</f>
        <v>0</v>
      </c>
      <c r="P146" s="151">
        <f>SUM(P147:P153)</f>
        <v>0</v>
      </c>
      <c r="Q146" s="114">
        <v>0</v>
      </c>
      <c r="R146" s="123">
        <f>SUM(R147:R153)</f>
        <v>959.64</v>
      </c>
      <c r="S146" s="114">
        <f t="shared" si="11"/>
        <v>0</v>
      </c>
      <c r="T146" s="114">
        <f t="shared" si="12"/>
        <v>0</v>
      </c>
      <c r="U146" s="114">
        <f t="shared" si="13"/>
        <v>0</v>
      </c>
      <c r="V146" s="275">
        <f t="shared" si="14"/>
        <v>0</v>
      </c>
      <c r="W146" s="282"/>
    </row>
    <row r="147" spans="1:23" s="111" customFormat="1" ht="15" hidden="1" customHeight="1">
      <c r="A147" s="201"/>
      <c r="B147" s="201"/>
      <c r="C147" s="202" t="s">
        <v>467</v>
      </c>
      <c r="D147" s="217" t="s">
        <v>539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51">
        <f t="shared" si="15"/>
        <v>0</v>
      </c>
      <c r="L147" s="151"/>
      <c r="M147" s="151"/>
      <c r="N147" s="151"/>
      <c r="O147" s="151"/>
      <c r="P147" s="151"/>
      <c r="Q147" s="114">
        <v>0</v>
      </c>
      <c r="R147" s="123"/>
      <c r="S147" s="114">
        <f t="shared" si="11"/>
        <v>0</v>
      </c>
      <c r="T147" s="114">
        <f t="shared" si="12"/>
        <v>0</v>
      </c>
      <c r="U147" s="114">
        <f t="shared" si="13"/>
        <v>0</v>
      </c>
      <c r="V147" s="275">
        <f t="shared" si="14"/>
        <v>0</v>
      </c>
      <c r="W147" s="282" t="e">
        <f t="shared" si="24"/>
        <v>#DIV/0!</v>
      </c>
    </row>
    <row r="148" spans="1:23" s="111" customFormat="1" ht="51.75" hidden="1" customHeight="1">
      <c r="A148" s="201"/>
      <c r="B148" s="201"/>
      <c r="C148" s="202" t="s">
        <v>540</v>
      </c>
      <c r="D148" s="217" t="s">
        <v>541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51">
        <f t="shared" si="15"/>
        <v>0</v>
      </c>
      <c r="L148" s="151"/>
      <c r="M148" s="151"/>
      <c r="N148" s="151"/>
      <c r="O148" s="151"/>
      <c r="P148" s="151"/>
      <c r="Q148" s="114">
        <v>0</v>
      </c>
      <c r="R148" s="123"/>
      <c r="S148" s="114">
        <f t="shared" si="11"/>
        <v>0</v>
      </c>
      <c r="T148" s="114">
        <f t="shared" si="12"/>
        <v>0</v>
      </c>
      <c r="U148" s="114">
        <f t="shared" si="13"/>
        <v>0</v>
      </c>
      <c r="V148" s="275">
        <f t="shared" si="14"/>
        <v>0</v>
      </c>
      <c r="W148" s="282" t="e">
        <f t="shared" si="24"/>
        <v>#DIV/0!</v>
      </c>
    </row>
    <row r="149" spans="1:23" s="111" customFormat="1" ht="58.5" hidden="1" customHeight="1">
      <c r="A149" s="201"/>
      <c r="B149" s="201"/>
      <c r="C149" s="202" t="s">
        <v>542</v>
      </c>
      <c r="D149" s="217" t="s">
        <v>541</v>
      </c>
      <c r="E149" s="114">
        <v>0</v>
      </c>
      <c r="F149" s="114">
        <v>0</v>
      </c>
      <c r="G149" s="114">
        <v>0</v>
      </c>
      <c r="H149" s="114">
        <v>0</v>
      </c>
      <c r="I149" s="114">
        <v>0</v>
      </c>
      <c r="J149" s="114">
        <v>0</v>
      </c>
      <c r="K149" s="151">
        <f t="shared" si="15"/>
        <v>0</v>
      </c>
      <c r="L149" s="151"/>
      <c r="M149" s="151"/>
      <c r="N149" s="151"/>
      <c r="O149" s="151"/>
      <c r="P149" s="151"/>
      <c r="Q149" s="114">
        <v>0</v>
      </c>
      <c r="R149" s="123"/>
      <c r="S149" s="114">
        <f t="shared" si="11"/>
        <v>0</v>
      </c>
      <c r="T149" s="114">
        <f t="shared" si="12"/>
        <v>0</v>
      </c>
      <c r="U149" s="114">
        <f t="shared" si="13"/>
        <v>0</v>
      </c>
      <c r="V149" s="275">
        <f t="shared" si="14"/>
        <v>0</v>
      </c>
      <c r="W149" s="282" t="e">
        <f t="shared" si="24"/>
        <v>#DIV/0!</v>
      </c>
    </row>
    <row r="150" spans="1:23" s="111" customFormat="1" ht="48.75" hidden="1" customHeight="1">
      <c r="A150" s="200"/>
      <c r="B150" s="200"/>
      <c r="C150" s="200">
        <v>2130</v>
      </c>
      <c r="D150" s="217" t="s">
        <v>543</v>
      </c>
      <c r="E150" s="114">
        <v>0</v>
      </c>
      <c r="F150" s="114">
        <v>0</v>
      </c>
      <c r="G150" s="114">
        <v>0</v>
      </c>
      <c r="H150" s="114">
        <v>0</v>
      </c>
      <c r="I150" s="114">
        <v>0</v>
      </c>
      <c r="J150" s="114">
        <v>0</v>
      </c>
      <c r="K150" s="151">
        <f t="shared" si="15"/>
        <v>0</v>
      </c>
      <c r="L150" s="151"/>
      <c r="M150" s="151"/>
      <c r="N150" s="151"/>
      <c r="O150" s="151"/>
      <c r="P150" s="151"/>
      <c r="Q150" s="114">
        <v>0</v>
      </c>
      <c r="R150" s="123"/>
      <c r="S150" s="114">
        <f t="shared" si="11"/>
        <v>0</v>
      </c>
      <c r="T150" s="114">
        <f t="shared" si="12"/>
        <v>0</v>
      </c>
      <c r="U150" s="114">
        <f t="shared" si="13"/>
        <v>0</v>
      </c>
      <c r="V150" s="275">
        <f t="shared" si="14"/>
        <v>0</v>
      </c>
      <c r="W150" s="282" t="e">
        <f t="shared" si="24"/>
        <v>#DIV/0!</v>
      </c>
    </row>
    <row r="151" spans="1:23" s="111" customFormat="1" ht="90.75" hidden="1" customHeight="1">
      <c r="A151" s="200"/>
      <c r="B151" s="200"/>
      <c r="C151" s="200">
        <v>2120</v>
      </c>
      <c r="D151" s="217" t="s">
        <v>544</v>
      </c>
      <c r="E151" s="114">
        <v>0</v>
      </c>
      <c r="F151" s="114">
        <v>0</v>
      </c>
      <c r="G151" s="114">
        <v>0</v>
      </c>
      <c r="H151" s="114">
        <v>0</v>
      </c>
      <c r="I151" s="114">
        <v>0</v>
      </c>
      <c r="J151" s="114">
        <v>0</v>
      </c>
      <c r="K151" s="151">
        <f t="shared" si="15"/>
        <v>0</v>
      </c>
      <c r="L151" s="151"/>
      <c r="M151" s="151"/>
      <c r="N151" s="151"/>
      <c r="O151" s="151"/>
      <c r="P151" s="151"/>
      <c r="Q151" s="114">
        <v>0</v>
      </c>
      <c r="R151" s="123"/>
      <c r="S151" s="114">
        <f t="shared" si="11"/>
        <v>0</v>
      </c>
      <c r="T151" s="114">
        <f t="shared" si="12"/>
        <v>0</v>
      </c>
      <c r="U151" s="114">
        <f t="shared" si="13"/>
        <v>0</v>
      </c>
      <c r="V151" s="275">
        <f t="shared" si="14"/>
        <v>0</v>
      </c>
      <c r="W151" s="282" t="e">
        <f t="shared" si="24"/>
        <v>#DIV/0!</v>
      </c>
    </row>
    <row r="152" spans="1:23" s="111" customFormat="1" ht="90.75" customHeight="1">
      <c r="A152" s="200"/>
      <c r="B152" s="200"/>
      <c r="C152" s="200">
        <v>2400</v>
      </c>
      <c r="D152" s="217" t="s">
        <v>631</v>
      </c>
      <c r="E152" s="114"/>
      <c r="F152" s="114"/>
      <c r="G152" s="114"/>
      <c r="H152" s="114"/>
      <c r="I152" s="114"/>
      <c r="J152" s="114"/>
      <c r="K152" s="151"/>
      <c r="L152" s="151"/>
      <c r="M152" s="151"/>
      <c r="N152" s="151"/>
      <c r="O152" s="151"/>
      <c r="P152" s="151"/>
      <c r="Q152" s="114">
        <v>0</v>
      </c>
      <c r="R152" s="123">
        <v>959.64</v>
      </c>
      <c r="S152" s="114"/>
      <c r="T152" s="114"/>
      <c r="U152" s="114"/>
      <c r="V152" s="275"/>
      <c r="W152" s="282"/>
    </row>
    <row r="153" spans="1:23" s="111" customFormat="1" ht="114" hidden="1" customHeight="1">
      <c r="A153" s="200"/>
      <c r="B153" s="200"/>
      <c r="C153" s="200">
        <v>2700</v>
      </c>
      <c r="D153" s="217" t="s">
        <v>545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  <c r="J153" s="114">
        <v>0</v>
      </c>
      <c r="K153" s="151">
        <f t="shared" si="15"/>
        <v>0</v>
      </c>
      <c r="L153" s="151"/>
      <c r="M153" s="151"/>
      <c r="N153" s="151"/>
      <c r="O153" s="151"/>
      <c r="P153" s="151"/>
      <c r="Q153" s="114">
        <v>0</v>
      </c>
      <c r="R153" s="123"/>
      <c r="S153" s="114">
        <f t="shared" si="11"/>
        <v>0</v>
      </c>
      <c r="T153" s="114">
        <f t="shared" si="12"/>
        <v>0</v>
      </c>
      <c r="U153" s="114">
        <f t="shared" si="13"/>
        <v>0</v>
      </c>
      <c r="V153" s="275">
        <f t="shared" si="14"/>
        <v>0</v>
      </c>
      <c r="W153" s="282" t="e">
        <f t="shared" si="24"/>
        <v>#DIV/0!</v>
      </c>
    </row>
    <row r="154" spans="1:23" s="111" customFormat="1" ht="15.75" hidden="1" customHeight="1">
      <c r="A154" s="196">
        <v>803</v>
      </c>
      <c r="B154" s="196"/>
      <c r="C154" s="190"/>
      <c r="D154" s="224" t="s">
        <v>546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  <c r="J154" s="114">
        <v>0</v>
      </c>
      <c r="K154" s="151">
        <f t="shared" si="15"/>
        <v>0</v>
      </c>
      <c r="L154" s="151">
        <f>L155</f>
        <v>0</v>
      </c>
      <c r="M154" s="151">
        <f>M155</f>
        <v>0</v>
      </c>
      <c r="N154" s="151">
        <f>N155</f>
        <v>0</v>
      </c>
      <c r="O154" s="151">
        <f>O155</f>
        <v>0</v>
      </c>
      <c r="P154" s="151">
        <f>P155</f>
        <v>0</v>
      </c>
      <c r="Q154" s="145">
        <v>0</v>
      </c>
      <c r="R154" s="146">
        <f>R155</f>
        <v>0</v>
      </c>
      <c r="S154" s="114">
        <f t="shared" si="11"/>
        <v>0</v>
      </c>
      <c r="T154" s="114">
        <f t="shared" si="12"/>
        <v>0</v>
      </c>
      <c r="U154" s="114">
        <f t="shared" si="13"/>
        <v>0</v>
      </c>
      <c r="V154" s="275">
        <f t="shared" si="14"/>
        <v>0</v>
      </c>
      <c r="W154" s="282" t="e">
        <f t="shared" si="24"/>
        <v>#DIV/0!</v>
      </c>
    </row>
    <row r="155" spans="1:23" s="111" customFormat="1" ht="15.75" hidden="1" customHeight="1">
      <c r="A155" s="194"/>
      <c r="B155" s="194">
        <v>80309</v>
      </c>
      <c r="C155" s="187"/>
      <c r="D155" s="219" t="s">
        <v>547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  <c r="J155" s="114">
        <v>0</v>
      </c>
      <c r="K155" s="151">
        <f t="shared" si="15"/>
        <v>0</v>
      </c>
      <c r="L155" s="151">
        <f>SUM(L156:L157)</f>
        <v>0</v>
      </c>
      <c r="M155" s="151">
        <f>SUM(M156:M157)</f>
        <v>0</v>
      </c>
      <c r="N155" s="151">
        <f>SUM(N156:N157)</f>
        <v>0</v>
      </c>
      <c r="O155" s="151">
        <f>SUM(O156:O157)</f>
        <v>0</v>
      </c>
      <c r="P155" s="151">
        <f>SUM(P156:P157)</f>
        <v>0</v>
      </c>
      <c r="Q155" s="145">
        <v>0</v>
      </c>
      <c r="R155" s="146">
        <f>SUM(R156:R157)</f>
        <v>0</v>
      </c>
      <c r="S155" s="114">
        <f t="shared" si="11"/>
        <v>0</v>
      </c>
      <c r="T155" s="114">
        <f t="shared" si="12"/>
        <v>0</v>
      </c>
      <c r="U155" s="114">
        <f t="shared" si="13"/>
        <v>0</v>
      </c>
      <c r="V155" s="275">
        <f t="shared" si="14"/>
        <v>0</v>
      </c>
      <c r="W155" s="282" t="e">
        <f t="shared" si="24"/>
        <v>#DIV/0!</v>
      </c>
    </row>
    <row r="156" spans="1:23" s="111" customFormat="1" ht="45" hidden="1" customHeight="1">
      <c r="A156" s="196"/>
      <c r="B156" s="196"/>
      <c r="C156" s="189">
        <v>2328</v>
      </c>
      <c r="D156" s="220" t="s">
        <v>548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  <c r="J156" s="114">
        <v>0</v>
      </c>
      <c r="K156" s="151">
        <f t="shared" si="15"/>
        <v>0</v>
      </c>
      <c r="L156" s="151"/>
      <c r="M156" s="151"/>
      <c r="N156" s="151"/>
      <c r="O156" s="151"/>
      <c r="P156" s="151"/>
      <c r="Q156" s="114">
        <v>0</v>
      </c>
      <c r="R156" s="123"/>
      <c r="S156" s="114">
        <f t="shared" ref="S156:S226" si="25">G156+M156</f>
        <v>0</v>
      </c>
      <c r="T156" s="114">
        <f t="shared" ref="T156:T226" si="26">H156+N156</f>
        <v>0</v>
      </c>
      <c r="U156" s="114">
        <f t="shared" ref="U156:U226" si="27">I156+O156</f>
        <v>0</v>
      </c>
      <c r="V156" s="275">
        <f t="shared" ref="V156:V226" si="28">J156+P156</f>
        <v>0</v>
      </c>
      <c r="W156" s="282" t="e">
        <f t="shared" si="24"/>
        <v>#DIV/0!</v>
      </c>
    </row>
    <row r="157" spans="1:23" s="111" customFormat="1" ht="45" hidden="1" customHeight="1">
      <c r="A157" s="196"/>
      <c r="B157" s="196"/>
      <c r="C157" s="189">
        <v>2329</v>
      </c>
      <c r="D157" s="220" t="s">
        <v>548</v>
      </c>
      <c r="E157" s="114">
        <v>0</v>
      </c>
      <c r="F157" s="114">
        <v>0</v>
      </c>
      <c r="G157" s="114">
        <v>0</v>
      </c>
      <c r="H157" s="114">
        <v>0</v>
      </c>
      <c r="I157" s="114">
        <v>0</v>
      </c>
      <c r="J157" s="114">
        <v>0</v>
      </c>
      <c r="K157" s="151">
        <f t="shared" si="15"/>
        <v>0</v>
      </c>
      <c r="L157" s="151"/>
      <c r="M157" s="151"/>
      <c r="N157" s="151"/>
      <c r="O157" s="151"/>
      <c r="P157" s="151"/>
      <c r="Q157" s="114">
        <v>0</v>
      </c>
      <c r="R157" s="123"/>
      <c r="S157" s="114">
        <f t="shared" si="25"/>
        <v>0</v>
      </c>
      <c r="T157" s="114">
        <f t="shared" si="26"/>
        <v>0</v>
      </c>
      <c r="U157" s="114">
        <f t="shared" si="27"/>
        <v>0</v>
      </c>
      <c r="V157" s="275">
        <f t="shared" si="28"/>
        <v>0</v>
      </c>
      <c r="W157" s="282" t="e">
        <f t="shared" si="24"/>
        <v>#DIV/0!</v>
      </c>
    </row>
    <row r="158" spans="1:23" s="111" customFormat="1">
      <c r="A158" s="197">
        <v>851</v>
      </c>
      <c r="B158" s="197"/>
      <c r="C158" s="197"/>
      <c r="D158" s="215" t="s">
        <v>302</v>
      </c>
      <c r="E158" s="151">
        <v>3614600</v>
      </c>
      <c r="F158" s="151">
        <v>0</v>
      </c>
      <c r="G158" s="151">
        <v>3614600</v>
      </c>
      <c r="H158" s="151">
        <v>0</v>
      </c>
      <c r="I158" s="151">
        <v>0</v>
      </c>
      <c r="J158" s="151">
        <v>0</v>
      </c>
      <c r="K158" s="151">
        <f t="shared" si="15"/>
        <v>0</v>
      </c>
      <c r="L158" s="151">
        <f>L159+L163</f>
        <v>0</v>
      </c>
      <c r="M158" s="151">
        <f>M159+M163</f>
        <v>0</v>
      </c>
      <c r="N158" s="151">
        <f>N159+N163</f>
        <v>0</v>
      </c>
      <c r="O158" s="151">
        <f>O159+O163</f>
        <v>0</v>
      </c>
      <c r="P158" s="151">
        <f>P159+P163</f>
        <v>0</v>
      </c>
      <c r="Q158" s="152">
        <v>3614600</v>
      </c>
      <c r="R158" s="146">
        <f>R159+R163</f>
        <v>2249645.6</v>
      </c>
      <c r="S158" s="151">
        <f t="shared" si="25"/>
        <v>3614600</v>
      </c>
      <c r="T158" s="151">
        <f t="shared" si="26"/>
        <v>0</v>
      </c>
      <c r="U158" s="151">
        <f t="shared" si="27"/>
        <v>0</v>
      </c>
      <c r="V158" s="274">
        <f t="shared" si="28"/>
        <v>0</v>
      </c>
      <c r="W158" s="282">
        <f t="shared" si="24"/>
        <v>0.62237746915288006</v>
      </c>
    </row>
    <row r="159" spans="1:23" s="111" customFormat="1" ht="15.75" customHeight="1">
      <c r="A159" s="198"/>
      <c r="B159" s="198">
        <v>85111</v>
      </c>
      <c r="C159" s="198"/>
      <c r="D159" s="216" t="s">
        <v>549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  <c r="J159" s="114">
        <v>0</v>
      </c>
      <c r="K159" s="151">
        <f t="shared" si="15"/>
        <v>0</v>
      </c>
      <c r="L159" s="151">
        <f>SUM(L160:L162)</f>
        <v>0</v>
      </c>
      <c r="M159" s="151">
        <f>SUM(M160:M162)</f>
        <v>0</v>
      </c>
      <c r="N159" s="151">
        <f>SUM(N160:N162)</f>
        <v>0</v>
      </c>
      <c r="O159" s="151">
        <f>SUM(O160:O162)</f>
        <v>0</v>
      </c>
      <c r="P159" s="151">
        <f>SUM(P160:P162)</f>
        <v>0</v>
      </c>
      <c r="Q159" s="145">
        <v>0</v>
      </c>
      <c r="R159" s="146">
        <f>SUM(R160:R162)</f>
        <v>1911.6</v>
      </c>
      <c r="S159" s="114">
        <f t="shared" si="25"/>
        <v>0</v>
      </c>
      <c r="T159" s="114">
        <f t="shared" si="26"/>
        <v>0</v>
      </c>
      <c r="U159" s="114">
        <f t="shared" si="27"/>
        <v>0</v>
      </c>
      <c r="V159" s="275">
        <f t="shared" si="28"/>
        <v>0</v>
      </c>
      <c r="W159" s="282"/>
    </row>
    <row r="160" spans="1:23" s="111" customFormat="1" ht="36.75" hidden="1" customHeight="1">
      <c r="A160" s="200"/>
      <c r="B160" s="188"/>
      <c r="C160" s="188" t="s">
        <v>482</v>
      </c>
      <c r="D160" s="217" t="s">
        <v>483</v>
      </c>
      <c r="E160" s="114">
        <v>0</v>
      </c>
      <c r="F160" s="114">
        <v>0</v>
      </c>
      <c r="G160" s="114">
        <v>0</v>
      </c>
      <c r="H160" s="114">
        <v>0</v>
      </c>
      <c r="I160" s="114">
        <v>0</v>
      </c>
      <c r="J160" s="114">
        <v>0</v>
      </c>
      <c r="K160" s="151">
        <f t="shared" si="15"/>
        <v>0</v>
      </c>
      <c r="L160" s="151"/>
      <c r="M160" s="151"/>
      <c r="N160" s="151"/>
      <c r="O160" s="151"/>
      <c r="P160" s="151"/>
      <c r="Q160" s="114">
        <v>0</v>
      </c>
      <c r="R160" s="123"/>
      <c r="S160" s="114">
        <f t="shared" si="25"/>
        <v>0</v>
      </c>
      <c r="T160" s="114">
        <f t="shared" si="26"/>
        <v>0</v>
      </c>
      <c r="U160" s="114">
        <f t="shared" si="27"/>
        <v>0</v>
      </c>
      <c r="V160" s="275">
        <f t="shared" si="28"/>
        <v>0</v>
      </c>
      <c r="W160" s="282" t="e">
        <f t="shared" si="24"/>
        <v>#DIV/0!</v>
      </c>
    </row>
    <row r="161" spans="1:23" s="111" customFormat="1" ht="36.75" customHeight="1">
      <c r="A161" s="200"/>
      <c r="B161" s="188"/>
      <c r="C161" s="188" t="s">
        <v>469</v>
      </c>
      <c r="D161" s="217" t="s">
        <v>307</v>
      </c>
      <c r="E161" s="114"/>
      <c r="F161" s="114"/>
      <c r="G161" s="114"/>
      <c r="H161" s="114"/>
      <c r="I161" s="114"/>
      <c r="J161" s="114"/>
      <c r="K161" s="151"/>
      <c r="L161" s="151"/>
      <c r="M161" s="151"/>
      <c r="N161" s="151"/>
      <c r="O161" s="151"/>
      <c r="P161" s="151"/>
      <c r="Q161" s="114">
        <v>0</v>
      </c>
      <c r="R161" s="123">
        <v>1495.86</v>
      </c>
      <c r="S161" s="114"/>
      <c r="T161" s="114"/>
      <c r="U161" s="114"/>
      <c r="V161" s="275"/>
      <c r="W161" s="282"/>
    </row>
    <row r="162" spans="1:23" s="111" customFormat="1" ht="15" customHeight="1">
      <c r="A162" s="200"/>
      <c r="B162" s="188"/>
      <c r="C162" s="188" t="s">
        <v>470</v>
      </c>
      <c r="D162" s="217" t="s">
        <v>505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114">
        <v>0</v>
      </c>
      <c r="K162" s="151">
        <f t="shared" si="15"/>
        <v>0</v>
      </c>
      <c r="L162" s="151"/>
      <c r="M162" s="151"/>
      <c r="N162" s="151"/>
      <c r="O162" s="151"/>
      <c r="P162" s="151"/>
      <c r="Q162" s="114">
        <v>0</v>
      </c>
      <c r="R162" s="123">
        <v>415.74</v>
      </c>
      <c r="S162" s="114">
        <f t="shared" si="25"/>
        <v>0</v>
      </c>
      <c r="T162" s="114">
        <f t="shared" si="26"/>
        <v>0</v>
      </c>
      <c r="U162" s="114">
        <f t="shared" si="27"/>
        <v>0</v>
      </c>
      <c r="V162" s="275">
        <f t="shared" si="28"/>
        <v>0</v>
      </c>
      <c r="W162" s="282"/>
    </row>
    <row r="163" spans="1:23" s="111" customFormat="1" ht="78.75">
      <c r="A163" s="198"/>
      <c r="B163" s="198">
        <v>85156</v>
      </c>
      <c r="C163" s="198"/>
      <c r="D163" s="216" t="s">
        <v>550</v>
      </c>
      <c r="E163" s="114">
        <v>3614600</v>
      </c>
      <c r="F163" s="114">
        <v>0</v>
      </c>
      <c r="G163" s="114">
        <v>3614600</v>
      </c>
      <c r="H163" s="114">
        <v>0</v>
      </c>
      <c r="I163" s="114">
        <v>0</v>
      </c>
      <c r="J163" s="114">
        <v>0</v>
      </c>
      <c r="K163" s="151">
        <f t="shared" si="15"/>
        <v>0</v>
      </c>
      <c r="L163" s="151">
        <f>L164</f>
        <v>0</v>
      </c>
      <c r="M163" s="151">
        <f>M164</f>
        <v>0</v>
      </c>
      <c r="N163" s="151">
        <f>N164</f>
        <v>0</v>
      </c>
      <c r="O163" s="151">
        <f>O164</f>
        <v>0</v>
      </c>
      <c r="P163" s="151">
        <f>P164</f>
        <v>0</v>
      </c>
      <c r="Q163" s="145">
        <v>3614600</v>
      </c>
      <c r="R163" s="146">
        <f>R164</f>
        <v>2247734</v>
      </c>
      <c r="S163" s="114">
        <f t="shared" si="25"/>
        <v>3614600</v>
      </c>
      <c r="T163" s="114">
        <f t="shared" si="26"/>
        <v>0</v>
      </c>
      <c r="U163" s="114">
        <f t="shared" si="27"/>
        <v>0</v>
      </c>
      <c r="V163" s="275">
        <f t="shared" si="28"/>
        <v>0</v>
      </c>
      <c r="W163" s="282">
        <f t="shared" si="24"/>
        <v>0.62184861395451774</v>
      </c>
    </row>
    <row r="164" spans="1:23" s="111" customFormat="1" ht="94.5">
      <c r="A164" s="200"/>
      <c r="B164" s="200"/>
      <c r="C164" s="200">
        <v>2110</v>
      </c>
      <c r="D164" s="217" t="s">
        <v>457</v>
      </c>
      <c r="E164" s="114">
        <v>3614600</v>
      </c>
      <c r="F164" s="114">
        <v>0</v>
      </c>
      <c r="G164" s="114">
        <v>3614600</v>
      </c>
      <c r="H164" s="114">
        <v>0</v>
      </c>
      <c r="I164" s="114">
        <v>0</v>
      </c>
      <c r="J164" s="114">
        <v>0</v>
      </c>
      <c r="K164" s="151">
        <f t="shared" si="15"/>
        <v>0</v>
      </c>
      <c r="L164" s="151"/>
      <c r="M164" s="151"/>
      <c r="N164" s="151"/>
      <c r="O164" s="151"/>
      <c r="P164" s="151"/>
      <c r="Q164" s="114">
        <v>3614600</v>
      </c>
      <c r="R164" s="123">
        <v>2247734</v>
      </c>
      <c r="S164" s="114">
        <f t="shared" si="25"/>
        <v>3614600</v>
      </c>
      <c r="T164" s="114">
        <f t="shared" si="26"/>
        <v>0</v>
      </c>
      <c r="U164" s="114">
        <f t="shared" si="27"/>
        <v>0</v>
      </c>
      <c r="V164" s="275">
        <f t="shared" si="28"/>
        <v>0</v>
      </c>
      <c r="W164" s="282">
        <f t="shared" si="24"/>
        <v>0.62184861395451774</v>
      </c>
    </row>
    <row r="165" spans="1:23" s="111" customFormat="1" ht="25.5" customHeight="1">
      <c r="A165" s="197">
        <v>852</v>
      </c>
      <c r="B165" s="197"/>
      <c r="C165" s="197"/>
      <c r="D165" s="215" t="s">
        <v>315</v>
      </c>
      <c r="E165" s="151">
        <v>12685821</v>
      </c>
      <c r="F165" s="151">
        <v>0</v>
      </c>
      <c r="G165" s="151">
        <v>1040400</v>
      </c>
      <c r="H165" s="151">
        <v>633920</v>
      </c>
      <c r="I165" s="151">
        <v>0</v>
      </c>
      <c r="J165" s="151">
        <v>11011501</v>
      </c>
      <c r="K165" s="151">
        <f t="shared" si="15"/>
        <v>-9150</v>
      </c>
      <c r="L165" s="151">
        <f>L166+L179+L200+L204+L214+L220</f>
        <v>0</v>
      </c>
      <c r="M165" s="151">
        <f>M166+M179+M200+M204+M214+M220</f>
        <v>0</v>
      </c>
      <c r="N165" s="151">
        <f>N166+N179+N200+N204+N214+N220</f>
        <v>-23560</v>
      </c>
      <c r="O165" s="151">
        <f>O166+O179+O200+O204+O214+O220</f>
        <v>0</v>
      </c>
      <c r="P165" s="151">
        <f>P166+P179+P200+P204+P214+P220</f>
        <v>14410</v>
      </c>
      <c r="Q165" s="152">
        <v>12676671</v>
      </c>
      <c r="R165" s="146">
        <f>R166+R179+R200+R204+R214+R220</f>
        <v>6457469.1099999985</v>
      </c>
      <c r="S165" s="151">
        <f t="shared" si="25"/>
        <v>1040400</v>
      </c>
      <c r="T165" s="151">
        <f t="shared" si="26"/>
        <v>610360</v>
      </c>
      <c r="U165" s="151">
        <f t="shared" si="27"/>
        <v>0</v>
      </c>
      <c r="V165" s="274">
        <f t="shared" si="28"/>
        <v>11025911</v>
      </c>
      <c r="W165" s="282">
        <f t="shared" si="24"/>
        <v>0.50939786241987339</v>
      </c>
    </row>
    <row r="166" spans="1:23" s="111" customFormat="1" ht="31.5">
      <c r="A166" s="198"/>
      <c r="B166" s="198">
        <v>85201</v>
      </c>
      <c r="C166" s="198"/>
      <c r="D166" s="216" t="s">
        <v>551</v>
      </c>
      <c r="E166" s="114">
        <v>233756</v>
      </c>
      <c r="F166" s="114">
        <v>0</v>
      </c>
      <c r="G166" s="114">
        <v>0</v>
      </c>
      <c r="H166" s="114">
        <v>182540</v>
      </c>
      <c r="I166" s="114">
        <v>0</v>
      </c>
      <c r="J166" s="114">
        <v>51216</v>
      </c>
      <c r="K166" s="151">
        <f t="shared" si="15"/>
        <v>-64660</v>
      </c>
      <c r="L166" s="151">
        <f>SUM(L167:L178)</f>
        <v>0</v>
      </c>
      <c r="M166" s="151">
        <f>SUM(M167:M178)</f>
        <v>0</v>
      </c>
      <c r="N166" s="151">
        <f>SUM(N167:N178)</f>
        <v>-76660</v>
      </c>
      <c r="O166" s="151">
        <f>SUM(O167:O178)</f>
        <v>0</v>
      </c>
      <c r="P166" s="151">
        <f>SUM(P167:P178)</f>
        <v>12000</v>
      </c>
      <c r="Q166" s="145">
        <v>169096</v>
      </c>
      <c r="R166" s="146">
        <f>SUM(R167:R178)</f>
        <v>115058.64</v>
      </c>
      <c r="S166" s="114">
        <f t="shared" si="25"/>
        <v>0</v>
      </c>
      <c r="T166" s="114">
        <f t="shared" si="26"/>
        <v>105880</v>
      </c>
      <c r="U166" s="114">
        <f t="shared" si="27"/>
        <v>0</v>
      </c>
      <c r="V166" s="275">
        <f t="shared" si="28"/>
        <v>63216</v>
      </c>
      <c r="W166" s="282">
        <f t="shared" si="24"/>
        <v>0.68043383640062449</v>
      </c>
    </row>
    <row r="167" spans="1:23" s="111" customFormat="1" ht="78.75">
      <c r="A167" s="200"/>
      <c r="B167" s="200"/>
      <c r="C167" s="188" t="s">
        <v>552</v>
      </c>
      <c r="D167" s="217" t="s">
        <v>553</v>
      </c>
      <c r="E167" s="114">
        <v>1030</v>
      </c>
      <c r="F167" s="114">
        <v>0</v>
      </c>
      <c r="G167" s="114">
        <v>0</v>
      </c>
      <c r="H167" s="114">
        <v>0</v>
      </c>
      <c r="I167" s="114">
        <v>0</v>
      </c>
      <c r="J167" s="114">
        <v>1030</v>
      </c>
      <c r="K167" s="151">
        <f t="shared" si="15"/>
        <v>0</v>
      </c>
      <c r="L167" s="151"/>
      <c r="M167" s="151"/>
      <c r="N167" s="151"/>
      <c r="O167" s="151"/>
      <c r="P167" s="151"/>
      <c r="Q167" s="114">
        <v>1030</v>
      </c>
      <c r="R167" s="123">
        <v>729.37</v>
      </c>
      <c r="S167" s="114">
        <f t="shared" si="25"/>
        <v>0</v>
      </c>
      <c r="T167" s="114">
        <f t="shared" si="26"/>
        <v>0</v>
      </c>
      <c r="U167" s="114">
        <f t="shared" si="27"/>
        <v>0</v>
      </c>
      <c r="V167" s="275">
        <f t="shared" si="28"/>
        <v>1030</v>
      </c>
      <c r="W167" s="282">
        <f t="shared" si="24"/>
        <v>0.70812621359223304</v>
      </c>
    </row>
    <row r="168" spans="1:23" s="111" customFormat="1">
      <c r="A168" s="200"/>
      <c r="B168" s="200"/>
      <c r="C168" s="188" t="s">
        <v>463</v>
      </c>
      <c r="D168" s="217" t="s">
        <v>464</v>
      </c>
      <c r="E168" s="114"/>
      <c r="F168" s="114"/>
      <c r="G168" s="114"/>
      <c r="H168" s="114"/>
      <c r="I168" s="114"/>
      <c r="J168" s="114"/>
      <c r="K168" s="151"/>
      <c r="L168" s="151"/>
      <c r="M168" s="151"/>
      <c r="N168" s="151"/>
      <c r="O168" s="151"/>
      <c r="P168" s="151"/>
      <c r="Q168" s="114">
        <v>0</v>
      </c>
      <c r="R168" s="123">
        <v>44</v>
      </c>
      <c r="S168" s="114"/>
      <c r="T168" s="114"/>
      <c r="U168" s="114"/>
      <c r="V168" s="275"/>
      <c r="W168" s="282"/>
    </row>
    <row r="169" spans="1:23" s="111" customFormat="1" ht="15" hidden="1" customHeight="1">
      <c r="A169" s="200"/>
      <c r="B169" s="200"/>
      <c r="C169" s="188" t="s">
        <v>467</v>
      </c>
      <c r="D169" s="217" t="s">
        <v>468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  <c r="K169" s="151">
        <f t="shared" si="15"/>
        <v>0</v>
      </c>
      <c r="L169" s="151"/>
      <c r="M169" s="151"/>
      <c r="N169" s="151"/>
      <c r="O169" s="151"/>
      <c r="P169" s="151"/>
      <c r="Q169" s="114">
        <v>0</v>
      </c>
      <c r="R169" s="123"/>
      <c r="S169" s="114">
        <f t="shared" si="25"/>
        <v>0</v>
      </c>
      <c r="T169" s="114">
        <f t="shared" si="26"/>
        <v>0</v>
      </c>
      <c r="U169" s="114">
        <f t="shared" si="27"/>
        <v>0</v>
      </c>
      <c r="V169" s="275">
        <f t="shared" si="28"/>
        <v>0</v>
      </c>
      <c r="W169" s="282" t="e">
        <f t="shared" si="24"/>
        <v>#DIV/0!</v>
      </c>
    </row>
    <row r="170" spans="1:23" s="111" customFormat="1" ht="39.75" hidden="1" customHeight="1">
      <c r="A170" s="200"/>
      <c r="B170" s="200"/>
      <c r="C170" s="188" t="s">
        <v>482</v>
      </c>
      <c r="D170" s="217" t="s">
        <v>483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  <c r="J170" s="114">
        <v>0</v>
      </c>
      <c r="K170" s="151">
        <f t="shared" si="15"/>
        <v>0</v>
      </c>
      <c r="L170" s="151"/>
      <c r="M170" s="151"/>
      <c r="N170" s="151"/>
      <c r="O170" s="151"/>
      <c r="P170" s="151"/>
      <c r="Q170" s="114">
        <v>0</v>
      </c>
      <c r="R170" s="123"/>
      <c r="S170" s="114">
        <f t="shared" si="25"/>
        <v>0</v>
      </c>
      <c r="T170" s="114">
        <f t="shared" si="26"/>
        <v>0</v>
      </c>
      <c r="U170" s="114">
        <f t="shared" si="27"/>
        <v>0</v>
      </c>
      <c r="V170" s="275">
        <f t="shared" si="28"/>
        <v>0</v>
      </c>
      <c r="W170" s="282" t="e">
        <f t="shared" si="24"/>
        <v>#DIV/0!</v>
      </c>
    </row>
    <row r="171" spans="1:23" s="111" customFormat="1">
      <c r="A171" s="200"/>
      <c r="B171" s="200"/>
      <c r="C171" s="188" t="s">
        <v>469</v>
      </c>
      <c r="D171" s="217" t="s">
        <v>307</v>
      </c>
      <c r="E171" s="114">
        <v>360</v>
      </c>
      <c r="F171" s="114">
        <v>0</v>
      </c>
      <c r="G171" s="114">
        <v>0</v>
      </c>
      <c r="H171" s="114">
        <v>0</v>
      </c>
      <c r="I171" s="114">
        <v>0</v>
      </c>
      <c r="J171" s="114">
        <v>360</v>
      </c>
      <c r="K171" s="151">
        <f t="shared" si="15"/>
        <v>0</v>
      </c>
      <c r="L171" s="151"/>
      <c r="M171" s="151"/>
      <c r="N171" s="151"/>
      <c r="O171" s="151"/>
      <c r="P171" s="151"/>
      <c r="Q171" s="114">
        <v>360</v>
      </c>
      <c r="R171" s="123">
        <v>1170.6300000000001</v>
      </c>
      <c r="S171" s="114">
        <f t="shared" si="25"/>
        <v>0</v>
      </c>
      <c r="T171" s="114">
        <f t="shared" si="26"/>
        <v>0</v>
      </c>
      <c r="U171" s="114">
        <f t="shared" si="27"/>
        <v>0</v>
      </c>
      <c r="V171" s="275">
        <f t="shared" si="28"/>
        <v>360</v>
      </c>
      <c r="W171" s="282">
        <f t="shared" si="24"/>
        <v>3.2517500000000004</v>
      </c>
    </row>
    <row r="172" spans="1:23" s="111" customFormat="1" ht="15" customHeight="1">
      <c r="A172" s="200"/>
      <c r="B172" s="200"/>
      <c r="C172" s="188" t="s">
        <v>470</v>
      </c>
      <c r="D172" s="217" t="s">
        <v>505</v>
      </c>
      <c r="E172" s="114">
        <v>0</v>
      </c>
      <c r="F172" s="114">
        <v>0</v>
      </c>
      <c r="G172" s="114">
        <v>0</v>
      </c>
      <c r="H172" s="114">
        <v>0</v>
      </c>
      <c r="I172" s="114">
        <v>0</v>
      </c>
      <c r="J172" s="114">
        <v>0</v>
      </c>
      <c r="K172" s="151">
        <f t="shared" si="15"/>
        <v>0</v>
      </c>
      <c r="L172" s="151"/>
      <c r="M172" s="151"/>
      <c r="N172" s="151"/>
      <c r="O172" s="151"/>
      <c r="P172" s="151"/>
      <c r="Q172" s="114">
        <v>0</v>
      </c>
      <c r="R172" s="123">
        <v>354.6</v>
      </c>
      <c r="S172" s="114">
        <f t="shared" si="25"/>
        <v>0</v>
      </c>
      <c r="T172" s="114">
        <f t="shared" si="26"/>
        <v>0</v>
      </c>
      <c r="U172" s="114">
        <f t="shared" si="27"/>
        <v>0</v>
      </c>
      <c r="V172" s="275">
        <f t="shared" si="28"/>
        <v>0</v>
      </c>
      <c r="W172" s="282"/>
    </row>
    <row r="173" spans="1:23" s="111" customFormat="1" ht="66.75" hidden="1" customHeight="1">
      <c r="A173" s="200"/>
      <c r="B173" s="200"/>
      <c r="C173" s="200">
        <v>2130</v>
      </c>
      <c r="D173" s="217" t="s">
        <v>543</v>
      </c>
      <c r="E173" s="114">
        <v>0</v>
      </c>
      <c r="F173" s="114">
        <v>0</v>
      </c>
      <c r="G173" s="114">
        <v>0</v>
      </c>
      <c r="H173" s="114">
        <v>0</v>
      </c>
      <c r="I173" s="114">
        <v>0</v>
      </c>
      <c r="J173" s="114">
        <v>0</v>
      </c>
      <c r="K173" s="151">
        <f t="shared" si="15"/>
        <v>0</v>
      </c>
      <c r="L173" s="151"/>
      <c r="M173" s="151"/>
      <c r="N173" s="151"/>
      <c r="O173" s="151"/>
      <c r="P173" s="151"/>
      <c r="Q173" s="114">
        <v>0</v>
      </c>
      <c r="R173" s="123"/>
      <c r="S173" s="114">
        <f t="shared" si="25"/>
        <v>0</v>
      </c>
      <c r="T173" s="114">
        <f t="shared" si="26"/>
        <v>0</v>
      </c>
      <c r="U173" s="114">
        <f t="shared" si="27"/>
        <v>0</v>
      </c>
      <c r="V173" s="275">
        <f t="shared" si="28"/>
        <v>0</v>
      </c>
      <c r="W173" s="282" t="e">
        <f t="shared" si="24"/>
        <v>#DIV/0!</v>
      </c>
    </row>
    <row r="174" spans="1:23" s="111" customFormat="1" ht="84" hidden="1" customHeight="1">
      <c r="A174" s="200"/>
      <c r="B174" s="200"/>
      <c r="C174" s="200">
        <v>2120</v>
      </c>
      <c r="D174" s="217" t="s">
        <v>544</v>
      </c>
      <c r="E174" s="114">
        <v>0</v>
      </c>
      <c r="F174" s="114">
        <v>0</v>
      </c>
      <c r="G174" s="114">
        <v>0</v>
      </c>
      <c r="H174" s="114">
        <v>0</v>
      </c>
      <c r="I174" s="114">
        <v>0</v>
      </c>
      <c r="J174" s="114">
        <v>0</v>
      </c>
      <c r="K174" s="151">
        <f t="shared" si="15"/>
        <v>0</v>
      </c>
      <c r="L174" s="151"/>
      <c r="M174" s="151"/>
      <c r="N174" s="151"/>
      <c r="O174" s="151"/>
      <c r="P174" s="151"/>
      <c r="Q174" s="114">
        <v>0</v>
      </c>
      <c r="R174" s="123"/>
      <c r="S174" s="114">
        <f t="shared" si="25"/>
        <v>0</v>
      </c>
      <c r="T174" s="114">
        <f t="shared" si="26"/>
        <v>0</v>
      </c>
      <c r="U174" s="114">
        <f t="shared" si="27"/>
        <v>0</v>
      </c>
      <c r="V174" s="275">
        <f t="shared" si="28"/>
        <v>0</v>
      </c>
      <c r="W174" s="282" t="e">
        <f t="shared" si="24"/>
        <v>#DIV/0!</v>
      </c>
    </row>
    <row r="175" spans="1:23" s="111" customFormat="1" ht="99.75" customHeight="1">
      <c r="A175" s="200"/>
      <c r="B175" s="200"/>
      <c r="C175" s="200">
        <v>2320</v>
      </c>
      <c r="D175" s="220" t="s">
        <v>548</v>
      </c>
      <c r="E175" s="114">
        <v>182540</v>
      </c>
      <c r="F175" s="114">
        <v>0</v>
      </c>
      <c r="G175" s="114">
        <v>0</v>
      </c>
      <c r="H175" s="114">
        <v>182540</v>
      </c>
      <c r="I175" s="114">
        <v>0</v>
      </c>
      <c r="J175" s="114">
        <v>0</v>
      </c>
      <c r="K175" s="151">
        <f t="shared" si="15"/>
        <v>-76660</v>
      </c>
      <c r="L175" s="151"/>
      <c r="M175" s="151"/>
      <c r="N175" s="151">
        <v>-76660</v>
      </c>
      <c r="O175" s="151"/>
      <c r="P175" s="151"/>
      <c r="Q175" s="114">
        <v>105880</v>
      </c>
      <c r="R175" s="123">
        <v>83364.06</v>
      </c>
      <c r="S175" s="114">
        <f t="shared" si="25"/>
        <v>0</v>
      </c>
      <c r="T175" s="114">
        <f t="shared" si="26"/>
        <v>105880</v>
      </c>
      <c r="U175" s="114">
        <f t="shared" si="27"/>
        <v>0</v>
      </c>
      <c r="V175" s="275">
        <f t="shared" si="28"/>
        <v>0</v>
      </c>
      <c r="W175" s="282">
        <f t="shared" si="24"/>
        <v>0.78734472988288629</v>
      </c>
    </row>
    <row r="176" spans="1:23" s="111" customFormat="1" ht="93.75" hidden="1" customHeight="1">
      <c r="A176" s="200"/>
      <c r="B176" s="200"/>
      <c r="C176" s="200">
        <v>6420</v>
      </c>
      <c r="D176" s="220" t="s">
        <v>0</v>
      </c>
      <c r="E176" s="114">
        <v>0</v>
      </c>
      <c r="F176" s="114">
        <v>0</v>
      </c>
      <c r="G176" s="114">
        <v>0</v>
      </c>
      <c r="H176" s="114">
        <v>0</v>
      </c>
      <c r="I176" s="114">
        <v>0</v>
      </c>
      <c r="J176" s="114">
        <v>0</v>
      </c>
      <c r="K176" s="151">
        <f t="shared" si="15"/>
        <v>0</v>
      </c>
      <c r="L176" s="151"/>
      <c r="M176" s="151"/>
      <c r="N176" s="151"/>
      <c r="O176" s="151"/>
      <c r="P176" s="151"/>
      <c r="Q176" s="114">
        <v>0</v>
      </c>
      <c r="R176" s="123"/>
      <c r="S176" s="114">
        <f t="shared" si="25"/>
        <v>0</v>
      </c>
      <c r="T176" s="114">
        <f t="shared" si="26"/>
        <v>0</v>
      </c>
      <c r="U176" s="114">
        <f t="shared" si="27"/>
        <v>0</v>
      </c>
      <c r="V176" s="275">
        <f t="shared" si="28"/>
        <v>0</v>
      </c>
      <c r="W176" s="282" t="e">
        <f t="shared" si="24"/>
        <v>#DIV/0!</v>
      </c>
    </row>
    <row r="177" spans="1:23" s="111" customFormat="1" ht="45" hidden="1" customHeight="1">
      <c r="A177" s="200"/>
      <c r="B177" s="200"/>
      <c r="C177" s="200">
        <v>6430</v>
      </c>
      <c r="D177" s="220" t="s">
        <v>1</v>
      </c>
      <c r="E177" s="114">
        <v>0</v>
      </c>
      <c r="F177" s="114">
        <v>0</v>
      </c>
      <c r="G177" s="114">
        <v>0</v>
      </c>
      <c r="H177" s="114">
        <v>0</v>
      </c>
      <c r="I177" s="114">
        <v>0</v>
      </c>
      <c r="J177" s="114">
        <v>0</v>
      </c>
      <c r="K177" s="151">
        <f t="shared" ref="K177:K203" si="29">SUM(L177:P177)</f>
        <v>0</v>
      </c>
      <c r="L177" s="151"/>
      <c r="M177" s="151"/>
      <c r="N177" s="151"/>
      <c r="O177" s="151"/>
      <c r="P177" s="151"/>
      <c r="Q177" s="114">
        <v>0</v>
      </c>
      <c r="R177" s="123"/>
      <c r="S177" s="114">
        <f t="shared" si="25"/>
        <v>0</v>
      </c>
      <c r="T177" s="114">
        <f t="shared" si="26"/>
        <v>0</v>
      </c>
      <c r="U177" s="114">
        <f t="shared" si="27"/>
        <v>0</v>
      </c>
      <c r="V177" s="275">
        <f t="shared" si="28"/>
        <v>0</v>
      </c>
      <c r="W177" s="282" t="e">
        <f t="shared" si="24"/>
        <v>#DIV/0!</v>
      </c>
    </row>
    <row r="178" spans="1:23" s="111" customFormat="1" ht="108" customHeight="1">
      <c r="A178" s="200"/>
      <c r="B178" s="200"/>
      <c r="C178" s="200">
        <v>2900</v>
      </c>
      <c r="D178" s="220" t="s">
        <v>2</v>
      </c>
      <c r="E178" s="114">
        <v>49826</v>
      </c>
      <c r="F178" s="114">
        <v>0</v>
      </c>
      <c r="G178" s="114">
        <v>0</v>
      </c>
      <c r="H178" s="114">
        <v>0</v>
      </c>
      <c r="I178" s="114">
        <v>0</v>
      </c>
      <c r="J178" s="114">
        <v>49826</v>
      </c>
      <c r="K178" s="151">
        <f t="shared" si="29"/>
        <v>12000</v>
      </c>
      <c r="L178" s="151"/>
      <c r="M178" s="151"/>
      <c r="N178" s="151"/>
      <c r="O178" s="151"/>
      <c r="P178" s="151">
        <v>12000</v>
      </c>
      <c r="Q178" s="114">
        <v>61826</v>
      </c>
      <c r="R178" s="123">
        <v>29395.98</v>
      </c>
      <c r="S178" s="114">
        <f t="shared" si="25"/>
        <v>0</v>
      </c>
      <c r="T178" s="114">
        <f t="shared" si="26"/>
        <v>0</v>
      </c>
      <c r="U178" s="114">
        <f t="shared" si="27"/>
        <v>0</v>
      </c>
      <c r="V178" s="275">
        <f t="shared" si="28"/>
        <v>61826</v>
      </c>
      <c r="W178" s="282">
        <f t="shared" si="24"/>
        <v>0.47546307378772684</v>
      </c>
    </row>
    <row r="179" spans="1:23" s="111" customFormat="1">
      <c r="A179" s="198"/>
      <c r="B179" s="198">
        <v>85202</v>
      </c>
      <c r="C179" s="198"/>
      <c r="D179" s="216" t="s">
        <v>327</v>
      </c>
      <c r="E179" s="114">
        <v>10895337</v>
      </c>
      <c r="F179" s="114">
        <v>0</v>
      </c>
      <c r="G179" s="114">
        <v>0</v>
      </c>
      <c r="H179" s="114">
        <v>0</v>
      </c>
      <c r="I179" s="114">
        <v>0</v>
      </c>
      <c r="J179" s="114">
        <v>10895337</v>
      </c>
      <c r="K179" s="151">
        <f t="shared" si="29"/>
        <v>2410</v>
      </c>
      <c r="L179" s="151">
        <f>SUM(L180:L193)</f>
        <v>0</v>
      </c>
      <c r="M179" s="151">
        <f>SUM(M180:M193)</f>
        <v>0</v>
      </c>
      <c r="N179" s="151">
        <f>SUM(N180:N193)</f>
        <v>0</v>
      </c>
      <c r="O179" s="151">
        <f>SUM(O180:O193)</f>
        <v>0</v>
      </c>
      <c r="P179" s="151">
        <f>SUM(P180:P193)</f>
        <v>2410</v>
      </c>
      <c r="Q179" s="145">
        <v>10897747</v>
      </c>
      <c r="R179" s="146">
        <f>SUM(R180:R193)</f>
        <v>5546545.8899999997</v>
      </c>
      <c r="S179" s="114">
        <f t="shared" si="25"/>
        <v>0</v>
      </c>
      <c r="T179" s="114">
        <f t="shared" si="26"/>
        <v>0</v>
      </c>
      <c r="U179" s="114">
        <f t="shared" si="27"/>
        <v>0</v>
      </c>
      <c r="V179" s="275">
        <f t="shared" si="28"/>
        <v>10897747</v>
      </c>
      <c r="W179" s="282">
        <f t="shared" si="24"/>
        <v>0.50896262227412692</v>
      </c>
    </row>
    <row r="180" spans="1:23" s="111" customFormat="1" ht="126">
      <c r="A180" s="200"/>
      <c r="B180" s="200"/>
      <c r="C180" s="202" t="s">
        <v>465</v>
      </c>
      <c r="D180" s="217" t="s">
        <v>466</v>
      </c>
      <c r="E180" s="114">
        <v>38300</v>
      </c>
      <c r="F180" s="114">
        <v>0</v>
      </c>
      <c r="G180" s="114">
        <v>0</v>
      </c>
      <c r="H180" s="114">
        <v>0</v>
      </c>
      <c r="I180" s="114">
        <v>0</v>
      </c>
      <c r="J180" s="114">
        <v>38300</v>
      </c>
      <c r="K180" s="151">
        <f t="shared" si="29"/>
        <v>0</v>
      </c>
      <c r="L180" s="151"/>
      <c r="M180" s="151"/>
      <c r="N180" s="151"/>
      <c r="O180" s="151"/>
      <c r="P180" s="151"/>
      <c r="Q180" s="114">
        <v>38300</v>
      </c>
      <c r="R180" s="123">
        <f>34676.82+10831.56</f>
        <v>45508.38</v>
      </c>
      <c r="S180" s="114">
        <f t="shared" si="25"/>
        <v>0</v>
      </c>
      <c r="T180" s="114">
        <f t="shared" si="26"/>
        <v>0</v>
      </c>
      <c r="U180" s="114">
        <f t="shared" si="27"/>
        <v>0</v>
      </c>
      <c r="V180" s="275">
        <f t="shared" si="28"/>
        <v>38300</v>
      </c>
      <c r="W180" s="282">
        <f t="shared" si="24"/>
        <v>1.1882083550913838</v>
      </c>
    </row>
    <row r="181" spans="1:23" s="111" customFormat="1">
      <c r="A181" s="200"/>
      <c r="B181" s="200"/>
      <c r="C181" s="202" t="s">
        <v>467</v>
      </c>
      <c r="D181" s="217" t="s">
        <v>468</v>
      </c>
      <c r="E181" s="114">
        <v>7188137</v>
      </c>
      <c r="F181" s="114">
        <v>0</v>
      </c>
      <c r="G181" s="114">
        <v>0</v>
      </c>
      <c r="H181" s="114">
        <v>0</v>
      </c>
      <c r="I181" s="114">
        <v>0</v>
      </c>
      <c r="J181" s="114">
        <v>7188137</v>
      </c>
      <c r="K181" s="151">
        <f t="shared" si="29"/>
        <v>0</v>
      </c>
      <c r="L181" s="151"/>
      <c r="M181" s="151"/>
      <c r="N181" s="151"/>
      <c r="O181" s="151"/>
      <c r="P181" s="151"/>
      <c r="Q181" s="114">
        <v>7188137</v>
      </c>
      <c r="R181" s="123">
        <f>1058011.95+1218857.69+769534.22+794658.19</f>
        <v>3841062.0499999993</v>
      </c>
      <c r="S181" s="114">
        <f t="shared" si="25"/>
        <v>0</v>
      </c>
      <c r="T181" s="114">
        <f t="shared" si="26"/>
        <v>0</v>
      </c>
      <c r="U181" s="114">
        <f t="shared" si="27"/>
        <v>0</v>
      </c>
      <c r="V181" s="275">
        <f t="shared" si="28"/>
        <v>7188137</v>
      </c>
      <c r="W181" s="282">
        <f t="shared" si="24"/>
        <v>0.53436127469468087</v>
      </c>
    </row>
    <row r="182" spans="1:23" s="111" customFormat="1" ht="39.75" hidden="1" customHeight="1">
      <c r="A182" s="200"/>
      <c r="B182" s="200"/>
      <c r="C182" s="202" t="s">
        <v>484</v>
      </c>
      <c r="D182" s="217" t="s">
        <v>503</v>
      </c>
      <c r="E182" s="114">
        <v>0</v>
      </c>
      <c r="F182" s="114">
        <v>0</v>
      </c>
      <c r="G182" s="114">
        <v>0</v>
      </c>
      <c r="H182" s="114">
        <v>0</v>
      </c>
      <c r="I182" s="114">
        <v>0</v>
      </c>
      <c r="J182" s="114">
        <v>0</v>
      </c>
      <c r="K182" s="151">
        <f t="shared" si="29"/>
        <v>0</v>
      </c>
      <c r="L182" s="151"/>
      <c r="M182" s="151"/>
      <c r="N182" s="151"/>
      <c r="O182" s="151"/>
      <c r="P182" s="151"/>
      <c r="Q182" s="114">
        <v>0</v>
      </c>
      <c r="R182" s="123">
        <v>0</v>
      </c>
      <c r="S182" s="114">
        <f t="shared" si="25"/>
        <v>0</v>
      </c>
      <c r="T182" s="114">
        <f t="shared" si="26"/>
        <v>0</v>
      </c>
      <c r="U182" s="114">
        <f t="shared" si="27"/>
        <v>0</v>
      </c>
      <c r="V182" s="275">
        <f t="shared" si="28"/>
        <v>0</v>
      </c>
      <c r="W182" s="282" t="e">
        <f t="shared" si="24"/>
        <v>#DIV/0!</v>
      </c>
    </row>
    <row r="183" spans="1:23" s="111" customFormat="1" ht="45" hidden="1" customHeight="1">
      <c r="A183" s="200"/>
      <c r="B183" s="200"/>
      <c r="C183" s="188" t="s">
        <v>482</v>
      </c>
      <c r="D183" s="217" t="s">
        <v>483</v>
      </c>
      <c r="E183" s="114">
        <v>0</v>
      </c>
      <c r="F183" s="114">
        <v>0</v>
      </c>
      <c r="G183" s="114">
        <v>0</v>
      </c>
      <c r="H183" s="114">
        <v>0</v>
      </c>
      <c r="I183" s="114">
        <v>0</v>
      </c>
      <c r="J183" s="114">
        <v>0</v>
      </c>
      <c r="K183" s="151">
        <f t="shared" si="29"/>
        <v>0</v>
      </c>
      <c r="L183" s="151"/>
      <c r="M183" s="151"/>
      <c r="N183" s="151"/>
      <c r="O183" s="151"/>
      <c r="P183" s="151"/>
      <c r="Q183" s="114">
        <v>0</v>
      </c>
      <c r="R183" s="123"/>
      <c r="S183" s="114">
        <f t="shared" si="25"/>
        <v>0</v>
      </c>
      <c r="T183" s="114">
        <f t="shared" si="26"/>
        <v>0</v>
      </c>
      <c r="U183" s="114">
        <f t="shared" si="27"/>
        <v>0</v>
      </c>
      <c r="V183" s="275">
        <f t="shared" si="28"/>
        <v>0</v>
      </c>
      <c r="W183" s="282" t="e">
        <f t="shared" si="24"/>
        <v>#DIV/0!</v>
      </c>
    </row>
    <row r="184" spans="1:23" s="111" customFormat="1" ht="63">
      <c r="A184" s="200"/>
      <c r="B184" s="200"/>
      <c r="C184" s="200">
        <v>2130</v>
      </c>
      <c r="D184" s="217" t="s">
        <v>3</v>
      </c>
      <c r="E184" s="114">
        <v>3454100</v>
      </c>
      <c r="F184" s="114">
        <v>0</v>
      </c>
      <c r="G184" s="114">
        <v>0</v>
      </c>
      <c r="H184" s="114">
        <v>0</v>
      </c>
      <c r="I184" s="114">
        <v>0</v>
      </c>
      <c r="J184" s="114">
        <v>3454100</v>
      </c>
      <c r="K184" s="151">
        <f t="shared" si="29"/>
        <v>0</v>
      </c>
      <c r="L184" s="151"/>
      <c r="M184" s="151"/>
      <c r="N184" s="151"/>
      <c r="O184" s="151"/>
      <c r="P184" s="151"/>
      <c r="Q184" s="114">
        <v>3454100</v>
      </c>
      <c r="R184" s="123">
        <v>1638402</v>
      </c>
      <c r="S184" s="114">
        <f t="shared" si="25"/>
        <v>0</v>
      </c>
      <c r="T184" s="114">
        <f t="shared" si="26"/>
        <v>0</v>
      </c>
      <c r="U184" s="114">
        <f t="shared" si="27"/>
        <v>0</v>
      </c>
      <c r="V184" s="275">
        <f t="shared" si="28"/>
        <v>3454100</v>
      </c>
      <c r="W184" s="282">
        <f t="shared" si="24"/>
        <v>0.47433542746301499</v>
      </c>
    </row>
    <row r="185" spans="1:23" s="111" customFormat="1">
      <c r="A185" s="200"/>
      <c r="B185" s="200"/>
      <c r="C185" s="202" t="s">
        <v>469</v>
      </c>
      <c r="D185" s="217" t="s">
        <v>307</v>
      </c>
      <c r="E185" s="114">
        <v>8800</v>
      </c>
      <c r="F185" s="114">
        <v>0</v>
      </c>
      <c r="G185" s="114">
        <v>0</v>
      </c>
      <c r="H185" s="114">
        <v>0</v>
      </c>
      <c r="I185" s="114">
        <v>0</v>
      </c>
      <c r="J185" s="114">
        <v>8800</v>
      </c>
      <c r="K185" s="151">
        <f t="shared" si="29"/>
        <v>0</v>
      </c>
      <c r="L185" s="151"/>
      <c r="M185" s="151"/>
      <c r="N185" s="151"/>
      <c r="O185" s="151"/>
      <c r="P185" s="151"/>
      <c r="Q185" s="114">
        <v>8800</v>
      </c>
      <c r="R185" s="123">
        <f>2487.14+2230.84+2331.3+1054.81</f>
        <v>8104.09</v>
      </c>
      <c r="S185" s="114">
        <f t="shared" si="25"/>
        <v>0</v>
      </c>
      <c r="T185" s="114">
        <f t="shared" si="26"/>
        <v>0</v>
      </c>
      <c r="U185" s="114">
        <f t="shared" si="27"/>
        <v>0</v>
      </c>
      <c r="V185" s="275">
        <f t="shared" si="28"/>
        <v>8800</v>
      </c>
      <c r="W185" s="282">
        <f t="shared" si="24"/>
        <v>0.92091931818181816</v>
      </c>
    </row>
    <row r="186" spans="1:23" s="111" customFormat="1" hidden="1">
      <c r="A186" s="200"/>
      <c r="B186" s="200"/>
      <c r="C186" s="202"/>
      <c r="D186" s="217"/>
      <c r="E186" s="114"/>
      <c r="F186" s="114"/>
      <c r="G186" s="114"/>
      <c r="H186" s="114"/>
      <c r="I186" s="114"/>
      <c r="J186" s="114"/>
      <c r="K186" s="151"/>
      <c r="L186" s="151"/>
      <c r="M186" s="151"/>
      <c r="N186" s="151"/>
      <c r="O186" s="151"/>
      <c r="P186" s="151"/>
      <c r="Q186" s="114"/>
      <c r="R186" s="123"/>
      <c r="S186" s="114"/>
      <c r="T186" s="114"/>
      <c r="U186" s="114"/>
      <c r="V186" s="275"/>
      <c r="W186" s="282" t="e">
        <f t="shared" si="24"/>
        <v>#DIV/0!</v>
      </c>
    </row>
    <row r="187" spans="1:23" s="111" customFormat="1" ht="31.5">
      <c r="A187" s="200"/>
      <c r="B187" s="200"/>
      <c r="C187" s="202" t="s">
        <v>589</v>
      </c>
      <c r="D187" s="217" t="s">
        <v>597</v>
      </c>
      <c r="E187" s="114"/>
      <c r="F187" s="114"/>
      <c r="G187" s="114"/>
      <c r="H187" s="114"/>
      <c r="I187" s="114"/>
      <c r="J187" s="114"/>
      <c r="K187" s="151"/>
      <c r="L187" s="151"/>
      <c r="M187" s="151"/>
      <c r="N187" s="151"/>
      <c r="O187" s="151"/>
      <c r="P187" s="151">
        <v>1800</v>
      </c>
      <c r="Q187" s="114">
        <v>1800</v>
      </c>
      <c r="R187" s="123">
        <v>1800</v>
      </c>
      <c r="S187" s="114">
        <f t="shared" ref="S187" si="30">G187+M187</f>
        <v>0</v>
      </c>
      <c r="T187" s="114">
        <f t="shared" ref="T187" si="31">H187+N187</f>
        <v>0</v>
      </c>
      <c r="U187" s="114">
        <f t="shared" ref="U187" si="32">I187+O187</f>
        <v>0</v>
      </c>
      <c r="V187" s="275">
        <f t="shared" ref="V187" si="33">J187+P187</f>
        <v>1800</v>
      </c>
      <c r="W187" s="282">
        <f t="shared" si="24"/>
        <v>1</v>
      </c>
    </row>
    <row r="188" spans="1:23" s="111" customFormat="1">
      <c r="A188" s="200"/>
      <c r="B188" s="200"/>
      <c r="C188" s="202" t="s">
        <v>470</v>
      </c>
      <c r="D188" s="217" t="s">
        <v>505</v>
      </c>
      <c r="E188" s="114">
        <v>6000</v>
      </c>
      <c r="F188" s="114">
        <v>0</v>
      </c>
      <c r="G188" s="114">
        <v>0</v>
      </c>
      <c r="H188" s="114">
        <v>0</v>
      </c>
      <c r="I188" s="114">
        <v>0</v>
      </c>
      <c r="J188" s="114">
        <v>6000</v>
      </c>
      <c r="K188" s="151">
        <f t="shared" si="29"/>
        <v>610</v>
      </c>
      <c r="L188" s="151"/>
      <c r="M188" s="151"/>
      <c r="N188" s="151"/>
      <c r="O188" s="151"/>
      <c r="P188" s="151">
        <v>610</v>
      </c>
      <c r="Q188" s="114">
        <v>6610</v>
      </c>
      <c r="R188" s="123">
        <f>318.99+3714.58+246+7389.8</f>
        <v>11669.369999999999</v>
      </c>
      <c r="S188" s="114">
        <f t="shared" si="25"/>
        <v>0</v>
      </c>
      <c r="T188" s="114">
        <f t="shared" si="26"/>
        <v>0</v>
      </c>
      <c r="U188" s="114">
        <f t="shared" si="27"/>
        <v>0</v>
      </c>
      <c r="V188" s="275">
        <f t="shared" si="28"/>
        <v>6610</v>
      </c>
      <c r="W188" s="282">
        <f t="shared" si="24"/>
        <v>1.7654114977307109</v>
      </c>
    </row>
    <row r="189" spans="1:23" s="111" customFormat="1" ht="78.75" hidden="1">
      <c r="A189" s="200"/>
      <c r="B189" s="200"/>
      <c r="C189" s="209" t="s">
        <v>4</v>
      </c>
      <c r="D189" s="91" t="s">
        <v>5</v>
      </c>
      <c r="E189" s="114">
        <v>0</v>
      </c>
      <c r="F189" s="114">
        <v>0</v>
      </c>
      <c r="G189" s="114">
        <v>0</v>
      </c>
      <c r="H189" s="114">
        <v>0</v>
      </c>
      <c r="I189" s="114">
        <v>0</v>
      </c>
      <c r="J189" s="114">
        <v>0</v>
      </c>
      <c r="K189" s="151">
        <f t="shared" si="29"/>
        <v>0</v>
      </c>
      <c r="L189" s="151"/>
      <c r="M189" s="151"/>
      <c r="N189" s="151"/>
      <c r="O189" s="151"/>
      <c r="P189" s="151"/>
      <c r="Q189" s="114">
        <v>0</v>
      </c>
      <c r="R189" s="123"/>
      <c r="S189" s="114">
        <f t="shared" si="25"/>
        <v>0</v>
      </c>
      <c r="T189" s="114">
        <f t="shared" si="26"/>
        <v>0</v>
      </c>
      <c r="U189" s="114">
        <f t="shared" si="27"/>
        <v>0</v>
      </c>
      <c r="V189" s="275">
        <f t="shared" si="28"/>
        <v>0</v>
      </c>
      <c r="W189" s="282" t="e">
        <f t="shared" si="24"/>
        <v>#DIV/0!</v>
      </c>
    </row>
    <row r="190" spans="1:23" s="111" customFormat="1" ht="105" hidden="1" customHeight="1">
      <c r="A190" s="200"/>
      <c r="B190" s="200"/>
      <c r="C190" s="209" t="s">
        <v>6</v>
      </c>
      <c r="D190" s="225" t="s">
        <v>7</v>
      </c>
      <c r="E190" s="114">
        <v>0</v>
      </c>
      <c r="F190" s="114">
        <v>0</v>
      </c>
      <c r="G190" s="114">
        <v>0</v>
      </c>
      <c r="H190" s="114">
        <v>0</v>
      </c>
      <c r="I190" s="114">
        <v>0</v>
      </c>
      <c r="J190" s="114">
        <v>0</v>
      </c>
      <c r="K190" s="151">
        <f t="shared" si="29"/>
        <v>0</v>
      </c>
      <c r="L190" s="151"/>
      <c r="M190" s="151"/>
      <c r="N190" s="151"/>
      <c r="O190" s="151"/>
      <c r="P190" s="151"/>
      <c r="Q190" s="114">
        <v>0</v>
      </c>
      <c r="R190" s="123"/>
      <c r="S190" s="114">
        <f t="shared" si="25"/>
        <v>0</v>
      </c>
      <c r="T190" s="114">
        <f t="shared" si="26"/>
        <v>0</v>
      </c>
      <c r="U190" s="114">
        <f t="shared" si="27"/>
        <v>0</v>
      </c>
      <c r="V190" s="275">
        <f t="shared" si="28"/>
        <v>0</v>
      </c>
      <c r="W190" s="282" t="e">
        <f t="shared" si="24"/>
        <v>#DIV/0!</v>
      </c>
    </row>
    <row r="191" spans="1:23" s="111" customFormat="1" ht="105.75" customHeight="1">
      <c r="A191" s="200"/>
      <c r="B191" s="200"/>
      <c r="C191" s="189">
        <v>6290</v>
      </c>
      <c r="D191" s="220" t="s">
        <v>8</v>
      </c>
      <c r="E191" s="114">
        <v>200000</v>
      </c>
      <c r="F191" s="114">
        <v>0</v>
      </c>
      <c r="G191" s="114">
        <v>0</v>
      </c>
      <c r="H191" s="114">
        <v>0</v>
      </c>
      <c r="I191" s="114">
        <v>0</v>
      </c>
      <c r="J191" s="114">
        <v>200000</v>
      </c>
      <c r="K191" s="151">
        <f t="shared" si="29"/>
        <v>0</v>
      </c>
      <c r="L191" s="151"/>
      <c r="M191" s="151"/>
      <c r="N191" s="151"/>
      <c r="O191" s="151"/>
      <c r="P191" s="151"/>
      <c r="Q191" s="114">
        <v>200000</v>
      </c>
      <c r="R191" s="123">
        <v>0</v>
      </c>
      <c r="S191" s="114">
        <f t="shared" si="25"/>
        <v>0</v>
      </c>
      <c r="T191" s="114">
        <f t="shared" si="26"/>
        <v>0</v>
      </c>
      <c r="U191" s="114">
        <f t="shared" si="27"/>
        <v>0</v>
      </c>
      <c r="V191" s="275">
        <f t="shared" si="28"/>
        <v>200000</v>
      </c>
      <c r="W191" s="282">
        <f t="shared" si="24"/>
        <v>0</v>
      </c>
    </row>
    <row r="192" spans="1:23" s="111" customFormat="1" ht="89.25" hidden="1" customHeight="1">
      <c r="A192" s="198"/>
      <c r="B192" s="198"/>
      <c r="C192" s="200">
        <v>6630</v>
      </c>
      <c r="D192" s="217" t="s">
        <v>9</v>
      </c>
      <c r="E192" s="114">
        <v>0</v>
      </c>
      <c r="F192" s="114">
        <v>0</v>
      </c>
      <c r="G192" s="114">
        <v>0</v>
      </c>
      <c r="H192" s="114">
        <v>0</v>
      </c>
      <c r="I192" s="114">
        <v>0</v>
      </c>
      <c r="J192" s="114">
        <v>0</v>
      </c>
      <c r="K192" s="151">
        <f t="shared" si="29"/>
        <v>0</v>
      </c>
      <c r="L192" s="151"/>
      <c r="M192" s="151"/>
      <c r="N192" s="151"/>
      <c r="O192" s="151"/>
      <c r="P192" s="151"/>
      <c r="Q192" s="114">
        <v>0</v>
      </c>
      <c r="R192" s="123"/>
      <c r="S192" s="114">
        <f t="shared" si="25"/>
        <v>0</v>
      </c>
      <c r="T192" s="114">
        <f t="shared" si="26"/>
        <v>0</v>
      </c>
      <c r="U192" s="114">
        <f t="shared" si="27"/>
        <v>0</v>
      </c>
      <c r="V192" s="275">
        <f t="shared" si="28"/>
        <v>0</v>
      </c>
      <c r="W192" s="282" t="e">
        <f t="shared" si="24"/>
        <v>#DIV/0!</v>
      </c>
    </row>
    <row r="193" spans="1:23" s="111" customFormat="1" ht="111" hidden="1" customHeight="1">
      <c r="A193" s="200"/>
      <c r="B193" s="200"/>
      <c r="C193" s="188" t="s">
        <v>476</v>
      </c>
      <c r="D193" s="217" t="s">
        <v>535</v>
      </c>
      <c r="E193" s="114">
        <v>0</v>
      </c>
      <c r="F193" s="114">
        <v>0</v>
      </c>
      <c r="G193" s="114">
        <v>0</v>
      </c>
      <c r="H193" s="114">
        <v>0</v>
      </c>
      <c r="I193" s="114">
        <v>0</v>
      </c>
      <c r="J193" s="114">
        <v>0</v>
      </c>
      <c r="K193" s="151">
        <f t="shared" si="29"/>
        <v>0</v>
      </c>
      <c r="L193" s="151">
        <f>L197+L199</f>
        <v>0</v>
      </c>
      <c r="M193" s="151">
        <f>M197+M199</f>
        <v>0</v>
      </c>
      <c r="N193" s="151">
        <f>N197+N199</f>
        <v>0</v>
      </c>
      <c r="O193" s="151">
        <f>O197+O199</f>
        <v>0</v>
      </c>
      <c r="P193" s="151">
        <f>P197+P199</f>
        <v>0</v>
      </c>
      <c r="Q193" s="114">
        <v>0</v>
      </c>
      <c r="R193" s="123">
        <f>R197+R199</f>
        <v>0</v>
      </c>
      <c r="S193" s="114">
        <f t="shared" si="25"/>
        <v>0</v>
      </c>
      <c r="T193" s="114">
        <f t="shared" si="26"/>
        <v>0</v>
      </c>
      <c r="U193" s="114">
        <f t="shared" si="27"/>
        <v>0</v>
      </c>
      <c r="V193" s="275">
        <f t="shared" si="28"/>
        <v>0</v>
      </c>
      <c r="W193" s="282" t="e">
        <f t="shared" si="24"/>
        <v>#DIV/0!</v>
      </c>
    </row>
    <row r="194" spans="1:23" s="111" customFormat="1" hidden="1">
      <c r="A194" s="198"/>
      <c r="B194" s="198"/>
      <c r="C194" s="200"/>
      <c r="D194" s="217" t="s">
        <v>10</v>
      </c>
      <c r="E194" s="114">
        <v>0</v>
      </c>
      <c r="F194" s="114">
        <v>0</v>
      </c>
      <c r="G194" s="114">
        <v>0</v>
      </c>
      <c r="H194" s="114">
        <v>0</v>
      </c>
      <c r="I194" s="114">
        <v>0</v>
      </c>
      <c r="J194" s="114">
        <v>0</v>
      </c>
      <c r="K194" s="151">
        <f t="shared" si="29"/>
        <v>0</v>
      </c>
      <c r="L194" s="151"/>
      <c r="M194" s="151"/>
      <c r="N194" s="151"/>
      <c r="O194" s="151"/>
      <c r="P194" s="151"/>
      <c r="Q194" s="114">
        <v>0</v>
      </c>
      <c r="R194" s="123"/>
      <c r="S194" s="114">
        <f t="shared" si="25"/>
        <v>0</v>
      </c>
      <c r="T194" s="114">
        <f t="shared" si="26"/>
        <v>0</v>
      </c>
      <c r="U194" s="114">
        <f t="shared" si="27"/>
        <v>0</v>
      </c>
      <c r="V194" s="275">
        <f t="shared" si="28"/>
        <v>0</v>
      </c>
      <c r="W194" s="282" t="e">
        <f t="shared" si="24"/>
        <v>#DIV/0!</v>
      </c>
    </row>
    <row r="195" spans="1:23" s="111" customFormat="1" ht="92.25" hidden="1" customHeight="1">
      <c r="A195" s="200"/>
      <c r="B195" s="200"/>
      <c r="C195" s="188"/>
      <c r="D195" s="216" t="s">
        <v>11</v>
      </c>
      <c r="E195" s="114">
        <v>0</v>
      </c>
      <c r="F195" s="114">
        <v>0</v>
      </c>
      <c r="G195" s="114">
        <v>0</v>
      </c>
      <c r="H195" s="114">
        <v>0</v>
      </c>
      <c r="I195" s="114">
        <v>0</v>
      </c>
      <c r="J195" s="114">
        <v>0</v>
      </c>
      <c r="K195" s="151">
        <f t="shared" si="29"/>
        <v>0</v>
      </c>
      <c r="L195" s="151"/>
      <c r="M195" s="151"/>
      <c r="N195" s="151"/>
      <c r="O195" s="151"/>
      <c r="P195" s="151"/>
      <c r="Q195" s="114">
        <v>0</v>
      </c>
      <c r="R195" s="123"/>
      <c r="S195" s="114">
        <f t="shared" si="25"/>
        <v>0</v>
      </c>
      <c r="T195" s="114">
        <f t="shared" si="26"/>
        <v>0</v>
      </c>
      <c r="U195" s="114">
        <f t="shared" si="27"/>
        <v>0</v>
      </c>
      <c r="V195" s="275">
        <f t="shared" si="28"/>
        <v>0</v>
      </c>
      <c r="W195" s="282" t="e">
        <f t="shared" si="24"/>
        <v>#DIV/0!</v>
      </c>
    </row>
    <row r="196" spans="1:23" s="111" customFormat="1" ht="15" hidden="1" customHeight="1">
      <c r="A196" s="200"/>
      <c r="B196" s="200"/>
      <c r="C196" s="188"/>
      <c r="D196" s="216" t="s">
        <v>12</v>
      </c>
      <c r="E196" s="114">
        <v>0</v>
      </c>
      <c r="F196" s="114">
        <v>0</v>
      </c>
      <c r="G196" s="114">
        <v>0</v>
      </c>
      <c r="H196" s="114">
        <v>0</v>
      </c>
      <c r="I196" s="114">
        <v>0</v>
      </c>
      <c r="J196" s="114">
        <v>0</v>
      </c>
      <c r="K196" s="151">
        <f t="shared" si="29"/>
        <v>0</v>
      </c>
      <c r="L196" s="151">
        <f>L197</f>
        <v>0</v>
      </c>
      <c r="M196" s="151">
        <f>M197</f>
        <v>0</v>
      </c>
      <c r="N196" s="151">
        <f>N197</f>
        <v>0</v>
      </c>
      <c r="O196" s="151">
        <f>O197</f>
        <v>0</v>
      </c>
      <c r="P196" s="151">
        <f>P197</f>
        <v>0</v>
      </c>
      <c r="Q196" s="114">
        <v>0</v>
      </c>
      <c r="R196" s="123">
        <f>R197</f>
        <v>0</v>
      </c>
      <c r="S196" s="114">
        <f t="shared" si="25"/>
        <v>0</v>
      </c>
      <c r="T196" s="114">
        <f t="shared" si="26"/>
        <v>0</v>
      </c>
      <c r="U196" s="114">
        <f t="shared" si="27"/>
        <v>0</v>
      </c>
      <c r="V196" s="275">
        <f t="shared" si="28"/>
        <v>0</v>
      </c>
      <c r="W196" s="282" t="e">
        <f t="shared" si="24"/>
        <v>#DIV/0!</v>
      </c>
    </row>
    <row r="197" spans="1:23" s="111" customFormat="1" ht="89.25" hidden="1" customHeight="1">
      <c r="A197" s="200"/>
      <c r="B197" s="200"/>
      <c r="C197" s="188" t="s">
        <v>476</v>
      </c>
      <c r="D197" s="217" t="s">
        <v>535</v>
      </c>
      <c r="E197" s="114">
        <v>0</v>
      </c>
      <c r="F197" s="114">
        <v>0</v>
      </c>
      <c r="G197" s="114">
        <v>0</v>
      </c>
      <c r="H197" s="114">
        <v>0</v>
      </c>
      <c r="I197" s="114">
        <v>0</v>
      </c>
      <c r="J197" s="114">
        <v>0</v>
      </c>
      <c r="K197" s="151">
        <f t="shared" si="29"/>
        <v>0</v>
      </c>
      <c r="L197" s="151"/>
      <c r="M197" s="151"/>
      <c r="N197" s="151"/>
      <c r="O197" s="151"/>
      <c r="P197" s="151"/>
      <c r="Q197" s="114">
        <v>0</v>
      </c>
      <c r="R197" s="123"/>
      <c r="S197" s="114">
        <f t="shared" si="25"/>
        <v>0</v>
      </c>
      <c r="T197" s="114">
        <f t="shared" si="26"/>
        <v>0</v>
      </c>
      <c r="U197" s="114">
        <f t="shared" si="27"/>
        <v>0</v>
      </c>
      <c r="V197" s="275">
        <f t="shared" si="28"/>
        <v>0</v>
      </c>
      <c r="W197" s="282" t="e">
        <f t="shared" si="24"/>
        <v>#DIV/0!</v>
      </c>
    </row>
    <row r="198" spans="1:23" s="111" customFormat="1" ht="15" hidden="1" customHeight="1">
      <c r="A198" s="200"/>
      <c r="B198" s="200"/>
      <c r="C198" s="188"/>
      <c r="D198" s="216" t="s">
        <v>13</v>
      </c>
      <c r="E198" s="114">
        <v>0</v>
      </c>
      <c r="F198" s="114">
        <v>0</v>
      </c>
      <c r="G198" s="114">
        <v>0</v>
      </c>
      <c r="H198" s="114">
        <v>0</v>
      </c>
      <c r="I198" s="114">
        <v>0</v>
      </c>
      <c r="J198" s="114">
        <v>0</v>
      </c>
      <c r="K198" s="151">
        <f t="shared" si="29"/>
        <v>0</v>
      </c>
      <c r="L198" s="151">
        <f>L199</f>
        <v>0</v>
      </c>
      <c r="M198" s="151">
        <f>M199</f>
        <v>0</v>
      </c>
      <c r="N198" s="151">
        <f>N199</f>
        <v>0</v>
      </c>
      <c r="O198" s="151">
        <f>O199</f>
        <v>0</v>
      </c>
      <c r="P198" s="151">
        <f>P199</f>
        <v>0</v>
      </c>
      <c r="Q198" s="114">
        <v>0</v>
      </c>
      <c r="R198" s="123">
        <f>R199</f>
        <v>0</v>
      </c>
      <c r="S198" s="114">
        <f t="shared" si="25"/>
        <v>0</v>
      </c>
      <c r="T198" s="114">
        <f t="shared" si="26"/>
        <v>0</v>
      </c>
      <c r="U198" s="114">
        <f t="shared" si="27"/>
        <v>0</v>
      </c>
      <c r="V198" s="275">
        <f t="shared" si="28"/>
        <v>0</v>
      </c>
      <c r="W198" s="282" t="e">
        <f t="shared" si="24"/>
        <v>#DIV/0!</v>
      </c>
    </row>
    <row r="199" spans="1:23" s="111" customFormat="1" ht="113.25" hidden="1" customHeight="1">
      <c r="A199" s="200"/>
      <c r="B199" s="200"/>
      <c r="C199" s="188" t="s">
        <v>476</v>
      </c>
      <c r="D199" s="217" t="s">
        <v>535</v>
      </c>
      <c r="E199" s="114">
        <v>0</v>
      </c>
      <c r="F199" s="114">
        <v>0</v>
      </c>
      <c r="G199" s="114">
        <v>0</v>
      </c>
      <c r="H199" s="114">
        <v>0</v>
      </c>
      <c r="I199" s="114">
        <v>0</v>
      </c>
      <c r="J199" s="114">
        <v>0</v>
      </c>
      <c r="K199" s="151">
        <f t="shared" si="29"/>
        <v>0</v>
      </c>
      <c r="L199" s="151"/>
      <c r="M199" s="151"/>
      <c r="N199" s="151"/>
      <c r="O199" s="151"/>
      <c r="P199" s="151"/>
      <c r="Q199" s="114">
        <v>0</v>
      </c>
      <c r="R199" s="123"/>
      <c r="S199" s="114">
        <f t="shared" si="25"/>
        <v>0</v>
      </c>
      <c r="T199" s="114">
        <f t="shared" si="26"/>
        <v>0</v>
      </c>
      <c r="U199" s="114">
        <f t="shared" si="27"/>
        <v>0</v>
      </c>
      <c r="V199" s="275">
        <f t="shared" si="28"/>
        <v>0</v>
      </c>
      <c r="W199" s="282" t="e">
        <f t="shared" si="24"/>
        <v>#DIV/0!</v>
      </c>
    </row>
    <row r="200" spans="1:23" s="111" customFormat="1">
      <c r="A200" s="198"/>
      <c r="B200" s="198">
        <v>85203</v>
      </c>
      <c r="C200" s="198"/>
      <c r="D200" s="219" t="s">
        <v>337</v>
      </c>
      <c r="E200" s="114">
        <v>1040400</v>
      </c>
      <c r="F200" s="114">
        <v>0</v>
      </c>
      <c r="G200" s="114">
        <v>1040400</v>
      </c>
      <c r="H200" s="114">
        <v>0</v>
      </c>
      <c r="I200" s="114">
        <v>0</v>
      </c>
      <c r="J200" s="114">
        <v>0</v>
      </c>
      <c r="K200" s="151">
        <f t="shared" si="29"/>
        <v>0</v>
      </c>
      <c r="L200" s="151">
        <f>SUM(L201:L203)</f>
        <v>0</v>
      </c>
      <c r="M200" s="151">
        <f>SUM(M201:M203)</f>
        <v>0</v>
      </c>
      <c r="N200" s="151">
        <f>SUM(N201:N203)</f>
        <v>0</v>
      </c>
      <c r="O200" s="151">
        <f>SUM(O201:O203)</f>
        <v>0</v>
      </c>
      <c r="P200" s="151">
        <f>SUM(P201:P203)</f>
        <v>0</v>
      </c>
      <c r="Q200" s="145">
        <v>1040400</v>
      </c>
      <c r="R200" s="146">
        <f>SUM(R201:R203)</f>
        <v>510134.68</v>
      </c>
      <c r="S200" s="114">
        <f t="shared" si="25"/>
        <v>1040400</v>
      </c>
      <c r="T200" s="114">
        <f t="shared" si="26"/>
        <v>0</v>
      </c>
      <c r="U200" s="114">
        <f t="shared" si="27"/>
        <v>0</v>
      </c>
      <c r="V200" s="275">
        <f t="shared" si="28"/>
        <v>0</v>
      </c>
      <c r="W200" s="282">
        <f t="shared" si="24"/>
        <v>0.49032552864282969</v>
      </c>
    </row>
    <row r="201" spans="1:23" s="111" customFormat="1" ht="94.5">
      <c r="A201" s="200"/>
      <c r="B201" s="200"/>
      <c r="C201" s="200">
        <v>2110</v>
      </c>
      <c r="D201" s="217" t="s">
        <v>457</v>
      </c>
      <c r="E201" s="114">
        <v>1040400</v>
      </c>
      <c r="F201" s="114">
        <v>0</v>
      </c>
      <c r="G201" s="114">
        <v>1040400</v>
      </c>
      <c r="H201" s="114">
        <v>0</v>
      </c>
      <c r="I201" s="114">
        <v>0</v>
      </c>
      <c r="J201" s="114">
        <v>0</v>
      </c>
      <c r="K201" s="151">
        <f t="shared" si="29"/>
        <v>0</v>
      </c>
      <c r="L201" s="151"/>
      <c r="M201" s="151"/>
      <c r="N201" s="151"/>
      <c r="O201" s="151"/>
      <c r="P201" s="151"/>
      <c r="Q201" s="114">
        <v>1040400</v>
      </c>
      <c r="R201" s="123">
        <v>510000</v>
      </c>
      <c r="S201" s="114">
        <f t="shared" si="25"/>
        <v>1040400</v>
      </c>
      <c r="T201" s="114">
        <f t="shared" si="26"/>
        <v>0</v>
      </c>
      <c r="U201" s="114">
        <f t="shared" si="27"/>
        <v>0</v>
      </c>
      <c r="V201" s="275">
        <f t="shared" si="28"/>
        <v>0</v>
      </c>
      <c r="W201" s="282">
        <f t="shared" si="24"/>
        <v>0.49019607843137253</v>
      </c>
    </row>
    <row r="202" spans="1:23" s="111" customFormat="1" ht="94.5">
      <c r="A202" s="200"/>
      <c r="B202" s="200"/>
      <c r="C202" s="188" t="s">
        <v>490</v>
      </c>
      <c r="D202" s="217" t="s">
        <v>14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51">
        <f t="shared" si="29"/>
        <v>0</v>
      </c>
      <c r="L202" s="151"/>
      <c r="M202" s="151"/>
      <c r="N202" s="151"/>
      <c r="O202" s="151"/>
      <c r="P202" s="151"/>
      <c r="Q202" s="114">
        <v>0</v>
      </c>
      <c r="R202" s="123">
        <v>134.68</v>
      </c>
      <c r="S202" s="114">
        <f t="shared" si="25"/>
        <v>0</v>
      </c>
      <c r="T202" s="114">
        <f t="shared" si="26"/>
        <v>0</v>
      </c>
      <c r="U202" s="114">
        <f t="shared" si="27"/>
        <v>0</v>
      </c>
      <c r="V202" s="275">
        <f t="shared" si="28"/>
        <v>0</v>
      </c>
      <c r="W202" s="282"/>
    </row>
    <row r="203" spans="1:23" s="111" customFormat="1" ht="99.75" hidden="1" customHeight="1">
      <c r="A203" s="200"/>
      <c r="B203" s="200"/>
      <c r="C203" s="200">
        <v>6410</v>
      </c>
      <c r="D203" s="217" t="s">
        <v>15</v>
      </c>
      <c r="E203" s="114">
        <v>0</v>
      </c>
      <c r="F203" s="114">
        <v>0</v>
      </c>
      <c r="G203" s="114">
        <v>0</v>
      </c>
      <c r="H203" s="114">
        <v>0</v>
      </c>
      <c r="I203" s="114">
        <v>0</v>
      </c>
      <c r="J203" s="114">
        <v>0</v>
      </c>
      <c r="K203" s="151">
        <f t="shared" si="29"/>
        <v>0</v>
      </c>
      <c r="L203" s="151"/>
      <c r="M203" s="151"/>
      <c r="N203" s="151"/>
      <c r="O203" s="151"/>
      <c r="P203" s="151"/>
      <c r="Q203" s="114">
        <v>0</v>
      </c>
      <c r="R203" s="123"/>
      <c r="S203" s="114">
        <f t="shared" si="25"/>
        <v>0</v>
      </c>
      <c r="T203" s="114">
        <f t="shared" si="26"/>
        <v>0</v>
      </c>
      <c r="U203" s="114">
        <f t="shared" si="27"/>
        <v>0</v>
      </c>
      <c r="V203" s="275">
        <f t="shared" si="28"/>
        <v>0</v>
      </c>
      <c r="W203" s="282" t="e">
        <f t="shared" si="24"/>
        <v>#DIV/0!</v>
      </c>
    </row>
    <row r="204" spans="1:23" s="111" customFormat="1">
      <c r="A204" s="198"/>
      <c r="B204" s="198">
        <v>85204</v>
      </c>
      <c r="C204" s="198"/>
      <c r="D204" s="216" t="s">
        <v>344</v>
      </c>
      <c r="E204" s="114">
        <v>513828</v>
      </c>
      <c r="F204" s="114">
        <v>0</v>
      </c>
      <c r="G204" s="114">
        <v>0</v>
      </c>
      <c r="H204" s="114">
        <v>451380</v>
      </c>
      <c r="I204" s="114">
        <v>0</v>
      </c>
      <c r="J204" s="114">
        <v>62448</v>
      </c>
      <c r="K204" s="151">
        <f t="shared" ref="K204:P204" si="34">SUM(K205:K213)</f>
        <v>53100</v>
      </c>
      <c r="L204" s="151">
        <f t="shared" si="34"/>
        <v>0</v>
      </c>
      <c r="M204" s="151">
        <f t="shared" si="34"/>
        <v>0</v>
      </c>
      <c r="N204" s="151">
        <f t="shared" si="34"/>
        <v>53100</v>
      </c>
      <c r="O204" s="151">
        <f t="shared" si="34"/>
        <v>0</v>
      </c>
      <c r="P204" s="151">
        <f t="shared" si="34"/>
        <v>0</v>
      </c>
      <c r="Q204" s="145">
        <v>566928</v>
      </c>
      <c r="R204" s="146">
        <f t="shared" ref="R204" si="35">SUM(R205:R213)</f>
        <v>282999.63</v>
      </c>
      <c r="S204" s="114">
        <f t="shared" si="25"/>
        <v>0</v>
      </c>
      <c r="T204" s="114">
        <f t="shared" si="26"/>
        <v>504480</v>
      </c>
      <c r="U204" s="114">
        <f t="shared" si="27"/>
        <v>0</v>
      </c>
      <c r="V204" s="275">
        <f t="shared" si="28"/>
        <v>62448</v>
      </c>
      <c r="W204" s="282">
        <f t="shared" si="24"/>
        <v>0.49918090127846926</v>
      </c>
    </row>
    <row r="205" spans="1:23" s="111" customFormat="1">
      <c r="A205" s="200"/>
      <c r="B205" s="200"/>
      <c r="C205" s="188" t="s">
        <v>463</v>
      </c>
      <c r="D205" s="217" t="s">
        <v>16</v>
      </c>
      <c r="E205" s="114">
        <v>0</v>
      </c>
      <c r="F205" s="114">
        <v>0</v>
      </c>
      <c r="G205" s="114">
        <v>0</v>
      </c>
      <c r="H205" s="114">
        <v>0</v>
      </c>
      <c r="I205" s="114">
        <v>0</v>
      </c>
      <c r="J205" s="114">
        <v>0</v>
      </c>
      <c r="K205" s="151">
        <f t="shared" ref="K205:K241" si="36">SUM(L205:P205)</f>
        <v>0</v>
      </c>
      <c r="L205" s="151"/>
      <c r="M205" s="151"/>
      <c r="N205" s="151"/>
      <c r="O205" s="151"/>
      <c r="P205" s="151"/>
      <c r="Q205" s="114">
        <v>0</v>
      </c>
      <c r="R205" s="123">
        <v>106.81</v>
      </c>
      <c r="S205" s="114">
        <f t="shared" si="25"/>
        <v>0</v>
      </c>
      <c r="T205" s="114">
        <f t="shared" si="26"/>
        <v>0</v>
      </c>
      <c r="U205" s="114">
        <f t="shared" si="27"/>
        <v>0</v>
      </c>
      <c r="V205" s="275">
        <f t="shared" si="28"/>
        <v>0</v>
      </c>
      <c r="W205" s="282"/>
    </row>
    <row r="206" spans="1:23" s="111" customFormat="1" ht="78.75">
      <c r="A206" s="200"/>
      <c r="B206" s="200"/>
      <c r="C206" s="188" t="s">
        <v>552</v>
      </c>
      <c r="D206" s="217" t="s">
        <v>553</v>
      </c>
      <c r="E206" s="114"/>
      <c r="F206" s="114"/>
      <c r="G206" s="114"/>
      <c r="H206" s="114"/>
      <c r="I206" s="114"/>
      <c r="J206" s="114"/>
      <c r="K206" s="151"/>
      <c r="L206" s="151"/>
      <c r="M206" s="151"/>
      <c r="N206" s="151"/>
      <c r="O206" s="151"/>
      <c r="P206" s="151"/>
      <c r="Q206" s="114">
        <v>0</v>
      </c>
      <c r="R206" s="123">
        <v>2451.2399999999998</v>
      </c>
      <c r="S206" s="114"/>
      <c r="T206" s="114"/>
      <c r="U206" s="114"/>
      <c r="V206" s="275"/>
      <c r="W206" s="282"/>
    </row>
    <row r="207" spans="1:23" s="111" customFormat="1" ht="15" hidden="1" customHeight="1">
      <c r="A207" s="200"/>
      <c r="B207" s="200"/>
      <c r="C207" s="188" t="s">
        <v>467</v>
      </c>
      <c r="D207" s="217" t="s">
        <v>468</v>
      </c>
      <c r="E207" s="114">
        <v>0</v>
      </c>
      <c r="F207" s="114">
        <v>0</v>
      </c>
      <c r="G207" s="114">
        <v>0</v>
      </c>
      <c r="H207" s="114">
        <v>0</v>
      </c>
      <c r="I207" s="114">
        <v>0</v>
      </c>
      <c r="J207" s="114">
        <v>0</v>
      </c>
      <c r="K207" s="151">
        <f t="shared" si="36"/>
        <v>0</v>
      </c>
      <c r="L207" s="151"/>
      <c r="M207" s="151"/>
      <c r="N207" s="151"/>
      <c r="O207" s="151"/>
      <c r="P207" s="151"/>
      <c r="Q207" s="114">
        <v>0</v>
      </c>
      <c r="R207" s="123"/>
      <c r="S207" s="114">
        <f t="shared" si="25"/>
        <v>0</v>
      </c>
      <c r="T207" s="114">
        <f t="shared" si="26"/>
        <v>0</v>
      </c>
      <c r="U207" s="114">
        <f t="shared" si="27"/>
        <v>0</v>
      </c>
      <c r="V207" s="275">
        <f t="shared" si="28"/>
        <v>0</v>
      </c>
      <c r="W207" s="282" t="e">
        <f t="shared" ref="W207:W269" si="37">R207/Q207</f>
        <v>#DIV/0!</v>
      </c>
    </row>
    <row r="208" spans="1:23" s="111" customFormat="1" ht="15" customHeight="1">
      <c r="A208" s="200"/>
      <c r="B208" s="200"/>
      <c r="C208" s="188" t="s">
        <v>469</v>
      </c>
      <c r="D208" s="217" t="s">
        <v>307</v>
      </c>
      <c r="E208" s="114"/>
      <c r="F208" s="114"/>
      <c r="G208" s="114"/>
      <c r="H208" s="114"/>
      <c r="I208" s="114"/>
      <c r="J208" s="114"/>
      <c r="K208" s="151"/>
      <c r="L208" s="151"/>
      <c r="M208" s="151"/>
      <c r="N208" s="151"/>
      <c r="O208" s="151"/>
      <c r="P208" s="151"/>
      <c r="Q208" s="114">
        <v>0</v>
      </c>
      <c r="R208" s="123">
        <v>1093.55</v>
      </c>
      <c r="S208" s="114"/>
      <c r="T208" s="114"/>
      <c r="U208" s="114"/>
      <c r="V208" s="275"/>
      <c r="W208" s="282"/>
    </row>
    <row r="209" spans="1:23" s="111" customFormat="1" ht="38.25" hidden="1" customHeight="1">
      <c r="A209" s="200"/>
      <c r="B209" s="200"/>
      <c r="C209" s="188" t="s">
        <v>482</v>
      </c>
      <c r="D209" s="217" t="s">
        <v>483</v>
      </c>
      <c r="E209" s="114">
        <v>0</v>
      </c>
      <c r="F209" s="114">
        <v>0</v>
      </c>
      <c r="G209" s="114">
        <v>0</v>
      </c>
      <c r="H209" s="114">
        <v>0</v>
      </c>
      <c r="I209" s="114">
        <v>0</v>
      </c>
      <c r="J209" s="114">
        <v>0</v>
      </c>
      <c r="K209" s="151">
        <f t="shared" si="36"/>
        <v>0</v>
      </c>
      <c r="L209" s="151"/>
      <c r="M209" s="151"/>
      <c r="N209" s="151"/>
      <c r="O209" s="151"/>
      <c r="P209" s="151"/>
      <c r="Q209" s="114">
        <v>0</v>
      </c>
      <c r="R209" s="123"/>
      <c r="S209" s="114">
        <f t="shared" si="25"/>
        <v>0</v>
      </c>
      <c r="T209" s="114">
        <f t="shared" si="26"/>
        <v>0</v>
      </c>
      <c r="U209" s="114">
        <f t="shared" si="27"/>
        <v>0</v>
      </c>
      <c r="V209" s="275">
        <f t="shared" si="28"/>
        <v>0</v>
      </c>
      <c r="W209" s="282" t="e">
        <f t="shared" si="37"/>
        <v>#DIV/0!</v>
      </c>
    </row>
    <row r="210" spans="1:23" s="111" customFormat="1" ht="15" customHeight="1">
      <c r="A210" s="200"/>
      <c r="B210" s="200"/>
      <c r="C210" s="188" t="s">
        <v>470</v>
      </c>
      <c r="D210" s="217" t="s">
        <v>17</v>
      </c>
      <c r="E210" s="114">
        <v>0</v>
      </c>
      <c r="F210" s="114">
        <v>0</v>
      </c>
      <c r="G210" s="114">
        <v>0</v>
      </c>
      <c r="H210" s="114">
        <v>0</v>
      </c>
      <c r="I210" s="114">
        <v>0</v>
      </c>
      <c r="J210" s="114">
        <v>0</v>
      </c>
      <c r="K210" s="151">
        <f t="shared" si="36"/>
        <v>0</v>
      </c>
      <c r="L210" s="151"/>
      <c r="M210" s="151"/>
      <c r="N210" s="151"/>
      <c r="O210" s="151"/>
      <c r="P210" s="151"/>
      <c r="Q210" s="114">
        <v>0</v>
      </c>
      <c r="R210" s="123">
        <v>3012.58</v>
      </c>
      <c r="S210" s="114">
        <f t="shared" si="25"/>
        <v>0</v>
      </c>
      <c r="T210" s="114">
        <f t="shared" si="26"/>
        <v>0</v>
      </c>
      <c r="U210" s="114">
        <f t="shared" si="27"/>
        <v>0</v>
      </c>
      <c r="V210" s="275">
        <f t="shared" si="28"/>
        <v>0</v>
      </c>
      <c r="W210" s="282"/>
    </row>
    <row r="211" spans="1:23" s="111" customFormat="1" ht="63">
      <c r="A211" s="200"/>
      <c r="B211" s="200"/>
      <c r="C211" s="200">
        <v>2130</v>
      </c>
      <c r="D211" s="217" t="s">
        <v>3</v>
      </c>
      <c r="E211" s="114">
        <v>16749</v>
      </c>
      <c r="F211" s="114">
        <v>0</v>
      </c>
      <c r="G211" s="114">
        <v>0</v>
      </c>
      <c r="H211" s="114">
        <v>0</v>
      </c>
      <c r="I211" s="114">
        <v>0</v>
      </c>
      <c r="J211" s="114">
        <v>16749</v>
      </c>
      <c r="K211" s="151">
        <f t="shared" si="36"/>
        <v>0</v>
      </c>
      <c r="L211" s="151"/>
      <c r="M211" s="151"/>
      <c r="N211" s="151"/>
      <c r="O211" s="151"/>
      <c r="P211" s="151"/>
      <c r="Q211" s="114">
        <v>16749</v>
      </c>
      <c r="R211" s="123">
        <v>0</v>
      </c>
      <c r="S211" s="114">
        <f t="shared" ref="S211" si="38">G211+M211</f>
        <v>0</v>
      </c>
      <c r="T211" s="114">
        <f t="shared" ref="T211" si="39">H211+N211</f>
        <v>0</v>
      </c>
      <c r="U211" s="114">
        <f t="shared" ref="U211" si="40">I211+O211</f>
        <v>0</v>
      </c>
      <c r="V211" s="275">
        <f t="shared" ref="V211" si="41">J211+P211</f>
        <v>16749</v>
      </c>
      <c r="W211" s="282">
        <f t="shared" si="37"/>
        <v>0</v>
      </c>
    </row>
    <row r="212" spans="1:23" s="111" customFormat="1" ht="94.5">
      <c r="A212" s="200"/>
      <c r="B212" s="200"/>
      <c r="C212" s="200">
        <v>2320</v>
      </c>
      <c r="D212" s="220" t="s">
        <v>18</v>
      </c>
      <c r="E212" s="114">
        <v>451380</v>
      </c>
      <c r="F212" s="114">
        <v>0</v>
      </c>
      <c r="G212" s="114">
        <v>0</v>
      </c>
      <c r="H212" s="114">
        <v>451380</v>
      </c>
      <c r="I212" s="114">
        <v>0</v>
      </c>
      <c r="J212" s="114">
        <v>0</v>
      </c>
      <c r="K212" s="151">
        <f t="shared" si="36"/>
        <v>53100</v>
      </c>
      <c r="L212" s="151"/>
      <c r="M212" s="151"/>
      <c r="N212" s="151">
        <v>53100</v>
      </c>
      <c r="O212" s="151"/>
      <c r="P212" s="151"/>
      <c r="Q212" s="114">
        <v>504480</v>
      </c>
      <c r="R212" s="123">
        <v>259460.85</v>
      </c>
      <c r="S212" s="114">
        <f t="shared" si="25"/>
        <v>0</v>
      </c>
      <c r="T212" s="114">
        <f t="shared" si="26"/>
        <v>504480</v>
      </c>
      <c r="U212" s="114">
        <f t="shared" si="27"/>
        <v>0</v>
      </c>
      <c r="V212" s="275">
        <f t="shared" si="28"/>
        <v>0</v>
      </c>
      <c r="W212" s="282">
        <f t="shared" si="37"/>
        <v>0.51431345147478591</v>
      </c>
    </row>
    <row r="213" spans="1:23" s="111" customFormat="1" ht="99" customHeight="1">
      <c r="A213" s="200"/>
      <c r="B213" s="200"/>
      <c r="C213" s="200">
        <v>2900</v>
      </c>
      <c r="D213" s="220" t="s">
        <v>19</v>
      </c>
      <c r="E213" s="114">
        <v>45699</v>
      </c>
      <c r="F213" s="114">
        <v>0</v>
      </c>
      <c r="G213" s="114">
        <v>0</v>
      </c>
      <c r="H213" s="114">
        <v>0</v>
      </c>
      <c r="I213" s="114">
        <v>0</v>
      </c>
      <c r="J213" s="114">
        <v>45699</v>
      </c>
      <c r="K213" s="151">
        <f t="shared" si="36"/>
        <v>0</v>
      </c>
      <c r="L213" s="151"/>
      <c r="M213" s="151"/>
      <c r="N213" s="151"/>
      <c r="O213" s="151"/>
      <c r="P213" s="151"/>
      <c r="Q213" s="114">
        <v>45699</v>
      </c>
      <c r="R213" s="123">
        <v>16874.599999999999</v>
      </c>
      <c r="S213" s="114">
        <f t="shared" si="25"/>
        <v>0</v>
      </c>
      <c r="T213" s="114">
        <f t="shared" si="26"/>
        <v>0</v>
      </c>
      <c r="U213" s="114">
        <f t="shared" si="27"/>
        <v>0</v>
      </c>
      <c r="V213" s="275">
        <f t="shared" si="28"/>
        <v>45699</v>
      </c>
      <c r="W213" s="282">
        <f t="shared" si="37"/>
        <v>0.36925534475590271</v>
      </c>
    </row>
    <row r="214" spans="1:23" s="111" customFormat="1" ht="31.5">
      <c r="A214" s="198"/>
      <c r="B214" s="198">
        <v>85218</v>
      </c>
      <c r="C214" s="198"/>
      <c r="D214" s="216" t="s">
        <v>20</v>
      </c>
      <c r="E214" s="114">
        <v>2500</v>
      </c>
      <c r="F214" s="114">
        <v>0</v>
      </c>
      <c r="G214" s="114">
        <v>0</v>
      </c>
      <c r="H214" s="114">
        <v>0</v>
      </c>
      <c r="I214" s="114">
        <v>0</v>
      </c>
      <c r="J214" s="114">
        <v>2500</v>
      </c>
      <c r="K214" s="151">
        <f t="shared" si="36"/>
        <v>0</v>
      </c>
      <c r="L214" s="151">
        <f>SUM(L215:L219)</f>
        <v>0</v>
      </c>
      <c r="M214" s="151">
        <f>SUM(M215:M219)</f>
        <v>0</v>
      </c>
      <c r="N214" s="151">
        <f>SUM(N215:N219)</f>
        <v>0</v>
      </c>
      <c r="O214" s="151">
        <f>SUM(O215:O219)</f>
        <v>0</v>
      </c>
      <c r="P214" s="151">
        <f>SUM(P215:P219)</f>
        <v>0</v>
      </c>
      <c r="Q214" s="145">
        <v>2500</v>
      </c>
      <c r="R214" s="146">
        <f>SUM(R215:R219)</f>
        <v>2730.27</v>
      </c>
      <c r="S214" s="114">
        <f t="shared" si="25"/>
        <v>0</v>
      </c>
      <c r="T214" s="114">
        <f t="shared" si="26"/>
        <v>0</v>
      </c>
      <c r="U214" s="114">
        <f t="shared" si="27"/>
        <v>0</v>
      </c>
      <c r="V214" s="275">
        <f t="shared" si="28"/>
        <v>2500</v>
      </c>
      <c r="W214" s="282">
        <f t="shared" si="37"/>
        <v>1.0921080000000001</v>
      </c>
    </row>
    <row r="215" spans="1:23" s="111" customFormat="1" ht="50.25" hidden="1" customHeight="1">
      <c r="A215" s="200"/>
      <c r="B215" s="200"/>
      <c r="C215" s="200">
        <v>2130</v>
      </c>
      <c r="D215" s="217" t="s">
        <v>543</v>
      </c>
      <c r="E215" s="114">
        <v>0</v>
      </c>
      <c r="F215" s="114">
        <v>0</v>
      </c>
      <c r="G215" s="114">
        <v>0</v>
      </c>
      <c r="H215" s="114">
        <v>0</v>
      </c>
      <c r="I215" s="114">
        <v>0</v>
      </c>
      <c r="J215" s="114">
        <v>0</v>
      </c>
      <c r="K215" s="151">
        <f t="shared" si="36"/>
        <v>0</v>
      </c>
      <c r="L215" s="151"/>
      <c r="M215" s="151"/>
      <c r="N215" s="151"/>
      <c r="O215" s="151"/>
      <c r="P215" s="151"/>
      <c r="Q215" s="114">
        <v>0</v>
      </c>
      <c r="R215" s="123"/>
      <c r="S215" s="114">
        <f t="shared" si="25"/>
        <v>0</v>
      </c>
      <c r="T215" s="114">
        <f t="shared" si="26"/>
        <v>0</v>
      </c>
      <c r="U215" s="114">
        <f t="shared" si="27"/>
        <v>0</v>
      </c>
      <c r="V215" s="275">
        <f t="shared" si="28"/>
        <v>0</v>
      </c>
      <c r="W215" s="282" t="e">
        <f t="shared" si="37"/>
        <v>#DIV/0!</v>
      </c>
    </row>
    <row r="216" spans="1:23" s="111" customFormat="1" ht="15" hidden="1" customHeight="1">
      <c r="A216" s="200"/>
      <c r="B216" s="200"/>
      <c r="C216" s="188" t="s">
        <v>467</v>
      </c>
      <c r="D216" s="217" t="s">
        <v>468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51">
        <f t="shared" si="36"/>
        <v>0</v>
      </c>
      <c r="L216" s="151"/>
      <c r="M216" s="151"/>
      <c r="N216" s="151"/>
      <c r="O216" s="151"/>
      <c r="P216" s="151"/>
      <c r="Q216" s="114">
        <v>0</v>
      </c>
      <c r="R216" s="123"/>
      <c r="S216" s="114">
        <f t="shared" si="25"/>
        <v>0</v>
      </c>
      <c r="T216" s="114">
        <f t="shared" si="26"/>
        <v>0</v>
      </c>
      <c r="U216" s="114">
        <f t="shared" si="27"/>
        <v>0</v>
      </c>
      <c r="V216" s="275">
        <f t="shared" si="28"/>
        <v>0</v>
      </c>
      <c r="W216" s="282" t="e">
        <f t="shared" si="37"/>
        <v>#DIV/0!</v>
      </c>
    </row>
    <row r="217" spans="1:23" s="111" customFormat="1">
      <c r="A217" s="200"/>
      <c r="B217" s="200"/>
      <c r="C217" s="188" t="s">
        <v>469</v>
      </c>
      <c r="D217" s="217" t="s">
        <v>307</v>
      </c>
      <c r="E217" s="114">
        <v>2500</v>
      </c>
      <c r="F217" s="114">
        <v>0</v>
      </c>
      <c r="G217" s="114">
        <v>0</v>
      </c>
      <c r="H217" s="114">
        <v>0</v>
      </c>
      <c r="I217" s="114">
        <v>0</v>
      </c>
      <c r="J217" s="114">
        <v>2500</v>
      </c>
      <c r="K217" s="151">
        <f t="shared" si="36"/>
        <v>0</v>
      </c>
      <c r="L217" s="151"/>
      <c r="M217" s="151"/>
      <c r="N217" s="151"/>
      <c r="O217" s="151"/>
      <c r="P217" s="151"/>
      <c r="Q217" s="114">
        <v>2500</v>
      </c>
      <c r="R217" s="123">
        <v>2730.27</v>
      </c>
      <c r="S217" s="114">
        <f t="shared" si="25"/>
        <v>0</v>
      </c>
      <c r="T217" s="114">
        <f t="shared" si="26"/>
        <v>0</v>
      </c>
      <c r="U217" s="114">
        <f t="shared" si="27"/>
        <v>0</v>
      </c>
      <c r="V217" s="275">
        <f t="shared" si="28"/>
        <v>2500</v>
      </c>
      <c r="W217" s="282">
        <f t="shared" si="37"/>
        <v>1.0921080000000001</v>
      </c>
    </row>
    <row r="218" spans="1:23" s="111" customFormat="1" ht="15" hidden="1" customHeight="1">
      <c r="A218" s="200"/>
      <c r="B218" s="200"/>
      <c r="C218" s="188" t="s">
        <v>470</v>
      </c>
      <c r="D218" s="217" t="s">
        <v>471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51">
        <f t="shared" si="36"/>
        <v>0</v>
      </c>
      <c r="L218" s="151"/>
      <c r="M218" s="151"/>
      <c r="N218" s="151"/>
      <c r="O218" s="151"/>
      <c r="P218" s="151"/>
      <c r="Q218" s="114">
        <v>0</v>
      </c>
      <c r="R218" s="123"/>
      <c r="S218" s="114">
        <f t="shared" si="25"/>
        <v>0</v>
      </c>
      <c r="T218" s="114">
        <f t="shared" si="26"/>
        <v>0</v>
      </c>
      <c r="U218" s="114">
        <f t="shared" si="27"/>
        <v>0</v>
      </c>
      <c r="V218" s="275">
        <f t="shared" si="28"/>
        <v>0</v>
      </c>
      <c r="W218" s="282" t="e">
        <f t="shared" si="37"/>
        <v>#DIV/0!</v>
      </c>
    </row>
    <row r="219" spans="1:23" s="111" customFormat="1" ht="77.25" hidden="1" customHeight="1">
      <c r="A219" s="200"/>
      <c r="B219" s="200"/>
      <c r="C219" s="188" t="s">
        <v>21</v>
      </c>
      <c r="D219" s="226" t="s">
        <v>545</v>
      </c>
      <c r="E219" s="114">
        <v>0</v>
      </c>
      <c r="F219" s="114">
        <v>0</v>
      </c>
      <c r="G219" s="114">
        <v>0</v>
      </c>
      <c r="H219" s="114">
        <v>0</v>
      </c>
      <c r="I219" s="114">
        <v>0</v>
      </c>
      <c r="J219" s="114">
        <v>0</v>
      </c>
      <c r="K219" s="151">
        <f t="shared" si="36"/>
        <v>0</v>
      </c>
      <c r="L219" s="151"/>
      <c r="M219" s="151"/>
      <c r="N219" s="151"/>
      <c r="O219" s="151"/>
      <c r="P219" s="151"/>
      <c r="Q219" s="114">
        <v>0</v>
      </c>
      <c r="R219" s="123"/>
      <c r="S219" s="114">
        <f t="shared" si="25"/>
        <v>0</v>
      </c>
      <c r="T219" s="114">
        <f t="shared" si="26"/>
        <v>0</v>
      </c>
      <c r="U219" s="114">
        <f t="shared" si="27"/>
        <v>0</v>
      </c>
      <c r="V219" s="275">
        <f t="shared" si="28"/>
        <v>0</v>
      </c>
      <c r="W219" s="282" t="e">
        <f t="shared" si="37"/>
        <v>#DIV/0!</v>
      </c>
    </row>
    <row r="220" spans="1:23" s="111" customFormat="1" ht="15.75" hidden="1" customHeight="1">
      <c r="A220" s="194"/>
      <c r="B220" s="194">
        <v>85295</v>
      </c>
      <c r="C220" s="187"/>
      <c r="D220" s="219" t="s">
        <v>22</v>
      </c>
      <c r="E220" s="114">
        <v>0</v>
      </c>
      <c r="F220" s="114">
        <v>0</v>
      </c>
      <c r="G220" s="114">
        <v>0</v>
      </c>
      <c r="H220" s="114">
        <v>0</v>
      </c>
      <c r="I220" s="114">
        <v>0</v>
      </c>
      <c r="J220" s="114">
        <v>0</v>
      </c>
      <c r="K220" s="151">
        <f t="shared" si="36"/>
        <v>0</v>
      </c>
      <c r="L220" s="151">
        <f>SUM(L221:L222)</f>
        <v>0</v>
      </c>
      <c r="M220" s="151">
        <f>SUM(M221:M222)</f>
        <v>0</v>
      </c>
      <c r="N220" s="151">
        <f>SUM(N221:N222)</f>
        <v>0</v>
      </c>
      <c r="O220" s="151">
        <f>SUM(O221:O222)</f>
        <v>0</v>
      </c>
      <c r="P220" s="151">
        <f>SUM(P221:P222)</f>
        <v>0</v>
      </c>
      <c r="Q220" s="145">
        <v>0</v>
      </c>
      <c r="R220" s="146">
        <f>SUM(R221:R222)</f>
        <v>0</v>
      </c>
      <c r="S220" s="114">
        <f t="shared" si="25"/>
        <v>0</v>
      </c>
      <c r="T220" s="114">
        <f t="shared" si="26"/>
        <v>0</v>
      </c>
      <c r="U220" s="114">
        <f t="shared" si="27"/>
        <v>0</v>
      </c>
      <c r="V220" s="275">
        <f t="shared" si="28"/>
        <v>0</v>
      </c>
      <c r="W220" s="282" t="e">
        <f t="shared" si="37"/>
        <v>#DIV/0!</v>
      </c>
    </row>
    <row r="221" spans="1:23" s="111" customFormat="1" ht="86.25" hidden="1" customHeight="1">
      <c r="A221" s="200"/>
      <c r="B221" s="200"/>
      <c r="C221" s="200">
        <v>2120</v>
      </c>
      <c r="D221" s="217" t="s">
        <v>544</v>
      </c>
      <c r="E221" s="114">
        <v>0</v>
      </c>
      <c r="F221" s="114">
        <v>0</v>
      </c>
      <c r="G221" s="114">
        <v>0</v>
      </c>
      <c r="H221" s="114">
        <v>0</v>
      </c>
      <c r="I221" s="114">
        <v>0</v>
      </c>
      <c r="J221" s="114">
        <v>0</v>
      </c>
      <c r="K221" s="151">
        <f t="shared" si="36"/>
        <v>0</v>
      </c>
      <c r="L221" s="151"/>
      <c r="M221" s="151"/>
      <c r="N221" s="151"/>
      <c r="O221" s="151"/>
      <c r="P221" s="151"/>
      <c r="Q221" s="114">
        <v>0</v>
      </c>
      <c r="R221" s="123"/>
      <c r="S221" s="114">
        <f t="shared" si="25"/>
        <v>0</v>
      </c>
      <c r="T221" s="114">
        <f t="shared" si="26"/>
        <v>0</v>
      </c>
      <c r="U221" s="114">
        <f t="shared" si="27"/>
        <v>0</v>
      </c>
      <c r="V221" s="275">
        <f t="shared" si="28"/>
        <v>0</v>
      </c>
      <c r="W221" s="282" t="e">
        <f t="shared" si="37"/>
        <v>#DIV/0!</v>
      </c>
    </row>
    <row r="222" spans="1:23" s="111" customFormat="1" ht="101.25" hidden="1" customHeight="1">
      <c r="A222" s="200"/>
      <c r="B222" s="200"/>
      <c r="C222" s="200">
        <v>6420</v>
      </c>
      <c r="D222" s="217" t="s">
        <v>0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51">
        <f t="shared" si="36"/>
        <v>0</v>
      </c>
      <c r="L222" s="151"/>
      <c r="M222" s="151"/>
      <c r="N222" s="151"/>
      <c r="O222" s="151"/>
      <c r="P222" s="151"/>
      <c r="Q222" s="114">
        <v>0</v>
      </c>
      <c r="R222" s="123"/>
      <c r="S222" s="114">
        <f t="shared" si="25"/>
        <v>0</v>
      </c>
      <c r="T222" s="114">
        <f t="shared" si="26"/>
        <v>0</v>
      </c>
      <c r="U222" s="114">
        <f t="shared" si="27"/>
        <v>0</v>
      </c>
      <c r="V222" s="275">
        <f t="shared" si="28"/>
        <v>0</v>
      </c>
      <c r="W222" s="282" t="e">
        <f t="shared" si="37"/>
        <v>#DIV/0!</v>
      </c>
    </row>
    <row r="223" spans="1:23" s="111" customFormat="1" ht="47.25">
      <c r="A223" s="197">
        <v>853</v>
      </c>
      <c r="B223" s="197"/>
      <c r="C223" s="197"/>
      <c r="D223" s="215" t="s">
        <v>23</v>
      </c>
      <c r="E223" s="151">
        <v>6952890</v>
      </c>
      <c r="F223" s="151">
        <v>0</v>
      </c>
      <c r="G223" s="151">
        <v>127500</v>
      </c>
      <c r="H223" s="151">
        <v>0</v>
      </c>
      <c r="I223" s="151">
        <v>6344190</v>
      </c>
      <c r="J223" s="151">
        <v>481200</v>
      </c>
      <c r="K223" s="151">
        <f t="shared" si="36"/>
        <v>0</v>
      </c>
      <c r="L223" s="151">
        <f>L224+L226+L235</f>
        <v>0</v>
      </c>
      <c r="M223" s="151">
        <f>M224+M226+M235</f>
        <v>0</v>
      </c>
      <c r="N223" s="151">
        <f>N224+N226+N235</f>
        <v>0</v>
      </c>
      <c r="O223" s="151">
        <f>O224+O226+O235</f>
        <v>0</v>
      </c>
      <c r="P223" s="151">
        <f>P224+P226+P235</f>
        <v>0</v>
      </c>
      <c r="Q223" s="152">
        <v>6952890</v>
      </c>
      <c r="R223" s="146">
        <f>R224+R226+R235</f>
        <v>4033621.0199999996</v>
      </c>
      <c r="S223" s="151">
        <f t="shared" si="25"/>
        <v>127500</v>
      </c>
      <c r="T223" s="151">
        <f t="shared" si="26"/>
        <v>0</v>
      </c>
      <c r="U223" s="151">
        <f t="shared" si="27"/>
        <v>6344190</v>
      </c>
      <c r="V223" s="274">
        <f t="shared" si="28"/>
        <v>481200</v>
      </c>
      <c r="W223" s="282">
        <f t="shared" si="37"/>
        <v>0.5801358888174557</v>
      </c>
    </row>
    <row r="224" spans="1:23" s="111" customFormat="1" ht="31.5">
      <c r="A224" s="198"/>
      <c r="B224" s="198">
        <v>85321</v>
      </c>
      <c r="C224" s="198"/>
      <c r="D224" s="216" t="s">
        <v>24</v>
      </c>
      <c r="E224" s="114">
        <v>127500</v>
      </c>
      <c r="F224" s="114">
        <v>0</v>
      </c>
      <c r="G224" s="114">
        <v>127500</v>
      </c>
      <c r="H224" s="114">
        <v>0</v>
      </c>
      <c r="I224" s="114">
        <v>0</v>
      </c>
      <c r="J224" s="114">
        <v>0</v>
      </c>
      <c r="K224" s="151">
        <f t="shared" si="36"/>
        <v>0</v>
      </c>
      <c r="L224" s="151">
        <f>L225</f>
        <v>0</v>
      </c>
      <c r="M224" s="151">
        <f>M225</f>
        <v>0</v>
      </c>
      <c r="N224" s="151">
        <f>N225</f>
        <v>0</v>
      </c>
      <c r="O224" s="151">
        <f>O225</f>
        <v>0</v>
      </c>
      <c r="P224" s="151">
        <f>P225</f>
        <v>0</v>
      </c>
      <c r="Q224" s="145">
        <v>127500</v>
      </c>
      <c r="R224" s="146">
        <f>R225</f>
        <v>62548</v>
      </c>
      <c r="S224" s="114">
        <f t="shared" si="25"/>
        <v>127500</v>
      </c>
      <c r="T224" s="114">
        <f t="shared" si="26"/>
        <v>0</v>
      </c>
      <c r="U224" s="114">
        <f t="shared" si="27"/>
        <v>0</v>
      </c>
      <c r="V224" s="275">
        <f t="shared" si="28"/>
        <v>0</v>
      </c>
      <c r="W224" s="282">
        <f t="shared" si="37"/>
        <v>0.49057254901960784</v>
      </c>
    </row>
    <row r="225" spans="1:23" s="111" customFormat="1" ht="94.5">
      <c r="A225" s="200"/>
      <c r="B225" s="200"/>
      <c r="C225" s="200">
        <v>2110</v>
      </c>
      <c r="D225" s="217" t="s">
        <v>457</v>
      </c>
      <c r="E225" s="114">
        <v>127500</v>
      </c>
      <c r="F225" s="114">
        <v>0</v>
      </c>
      <c r="G225" s="114">
        <v>127500</v>
      </c>
      <c r="H225" s="114">
        <v>0</v>
      </c>
      <c r="I225" s="114">
        <v>0</v>
      </c>
      <c r="J225" s="114">
        <v>0</v>
      </c>
      <c r="K225" s="151">
        <f t="shared" si="36"/>
        <v>0</v>
      </c>
      <c r="L225" s="151"/>
      <c r="M225" s="151"/>
      <c r="N225" s="151"/>
      <c r="O225" s="151"/>
      <c r="P225" s="151"/>
      <c r="Q225" s="114">
        <v>127500</v>
      </c>
      <c r="R225" s="123">
        <v>62548</v>
      </c>
      <c r="S225" s="114">
        <f t="shared" si="25"/>
        <v>127500</v>
      </c>
      <c r="T225" s="114">
        <f t="shared" si="26"/>
        <v>0</v>
      </c>
      <c r="U225" s="114">
        <f t="shared" si="27"/>
        <v>0</v>
      </c>
      <c r="V225" s="275">
        <f t="shared" si="28"/>
        <v>0</v>
      </c>
      <c r="W225" s="282">
        <f t="shared" si="37"/>
        <v>0.49057254901960784</v>
      </c>
    </row>
    <row r="226" spans="1:23" s="111" customFormat="1">
      <c r="A226" s="198"/>
      <c r="B226" s="198">
        <v>85333</v>
      </c>
      <c r="C226" s="198"/>
      <c r="D226" s="216" t="s">
        <v>25</v>
      </c>
      <c r="E226" s="114">
        <v>2961552</v>
      </c>
      <c r="F226" s="114">
        <v>0</v>
      </c>
      <c r="G226" s="114">
        <v>0</v>
      </c>
      <c r="H226" s="114">
        <v>0</v>
      </c>
      <c r="I226" s="114">
        <v>2480352</v>
      </c>
      <c r="J226" s="114">
        <v>481200</v>
      </c>
      <c r="K226" s="151">
        <f t="shared" si="36"/>
        <v>0</v>
      </c>
      <c r="L226" s="151">
        <f>SUM(L227:L234)</f>
        <v>0</v>
      </c>
      <c r="M226" s="151">
        <f>SUM(M227:M234)</f>
        <v>0</v>
      </c>
      <c r="N226" s="151">
        <f>SUM(N227:N234)</f>
        <v>0</v>
      </c>
      <c r="O226" s="151">
        <f>SUM(O227:O234)</f>
        <v>0</v>
      </c>
      <c r="P226" s="151">
        <f>SUM(P227:P234)</f>
        <v>0</v>
      </c>
      <c r="Q226" s="145">
        <v>2961552</v>
      </c>
      <c r="R226" s="146">
        <f>SUM(R227:R234)</f>
        <v>2440203.84</v>
      </c>
      <c r="S226" s="114">
        <f t="shared" si="25"/>
        <v>0</v>
      </c>
      <c r="T226" s="114">
        <f t="shared" si="26"/>
        <v>0</v>
      </c>
      <c r="U226" s="114">
        <f t="shared" si="27"/>
        <v>2480352</v>
      </c>
      <c r="V226" s="275">
        <f t="shared" si="28"/>
        <v>481200</v>
      </c>
      <c r="W226" s="282">
        <f t="shared" si="37"/>
        <v>0.82396116630739558</v>
      </c>
    </row>
    <row r="227" spans="1:23" s="111" customFormat="1" ht="126" hidden="1">
      <c r="A227" s="200"/>
      <c r="B227" s="200"/>
      <c r="C227" s="202" t="s">
        <v>465</v>
      </c>
      <c r="D227" s="217" t="s">
        <v>466</v>
      </c>
      <c r="E227" s="114">
        <v>0</v>
      </c>
      <c r="F227" s="114">
        <v>0</v>
      </c>
      <c r="G227" s="114">
        <v>0</v>
      </c>
      <c r="H227" s="114">
        <v>0</v>
      </c>
      <c r="I227" s="114">
        <v>0</v>
      </c>
      <c r="J227" s="114">
        <v>0</v>
      </c>
      <c r="K227" s="151">
        <f t="shared" si="36"/>
        <v>0</v>
      </c>
      <c r="L227" s="151"/>
      <c r="M227" s="151"/>
      <c r="N227" s="151"/>
      <c r="O227" s="151"/>
      <c r="P227" s="151">
        <v>0</v>
      </c>
      <c r="Q227" s="114">
        <v>0</v>
      </c>
      <c r="R227" s="123">
        <v>0</v>
      </c>
      <c r="S227" s="114">
        <f t="shared" ref="S227:S292" si="42">G227+M227</f>
        <v>0</v>
      </c>
      <c r="T227" s="114">
        <f t="shared" ref="T227:T292" si="43">H227+N227</f>
        <v>0</v>
      </c>
      <c r="U227" s="114">
        <f t="shared" ref="U227:U292" si="44">I227+O227</f>
        <v>0</v>
      </c>
      <c r="V227" s="275">
        <f t="shared" ref="V227:V292" si="45">J227+P227</f>
        <v>0</v>
      </c>
      <c r="W227" s="282" t="e">
        <f t="shared" si="37"/>
        <v>#DIV/0!</v>
      </c>
    </row>
    <row r="228" spans="1:23" s="111" customFormat="1" ht="30" customHeight="1">
      <c r="A228" s="200"/>
      <c r="B228" s="200"/>
      <c r="C228" s="202" t="s">
        <v>467</v>
      </c>
      <c r="D228" s="217" t="s">
        <v>468</v>
      </c>
      <c r="E228" s="114">
        <v>10500</v>
      </c>
      <c r="F228" s="114">
        <v>0</v>
      </c>
      <c r="G228" s="114">
        <v>0</v>
      </c>
      <c r="H228" s="114">
        <v>0</v>
      </c>
      <c r="I228" s="114">
        <v>0</v>
      </c>
      <c r="J228" s="114">
        <v>10500</v>
      </c>
      <c r="K228" s="151">
        <f t="shared" si="36"/>
        <v>0</v>
      </c>
      <c r="L228" s="151"/>
      <c r="M228" s="151"/>
      <c r="N228" s="151"/>
      <c r="O228" s="151"/>
      <c r="P228" s="151"/>
      <c r="Q228" s="114">
        <v>10500</v>
      </c>
      <c r="R228" s="123">
        <v>5327.54</v>
      </c>
      <c r="S228" s="114">
        <f t="shared" si="42"/>
        <v>0</v>
      </c>
      <c r="T228" s="114">
        <f t="shared" si="43"/>
        <v>0</v>
      </c>
      <c r="U228" s="114">
        <f t="shared" si="44"/>
        <v>0</v>
      </c>
      <c r="V228" s="275">
        <f t="shared" si="45"/>
        <v>10500</v>
      </c>
      <c r="W228" s="282">
        <f t="shared" si="37"/>
        <v>0.50738476190476189</v>
      </c>
    </row>
    <row r="229" spans="1:23" s="111" customFormat="1" ht="30" customHeight="1">
      <c r="A229" s="200"/>
      <c r="B229" s="200"/>
      <c r="C229" s="202" t="s">
        <v>469</v>
      </c>
      <c r="D229" s="217" t="s">
        <v>307</v>
      </c>
      <c r="E229" s="114">
        <v>15000</v>
      </c>
      <c r="F229" s="114">
        <v>0</v>
      </c>
      <c r="G229" s="114">
        <v>0</v>
      </c>
      <c r="H229" s="114">
        <v>0</v>
      </c>
      <c r="I229" s="114">
        <v>0</v>
      </c>
      <c r="J229" s="114">
        <v>15000</v>
      </c>
      <c r="K229" s="151">
        <f t="shared" si="36"/>
        <v>0</v>
      </c>
      <c r="L229" s="151"/>
      <c r="M229" s="151"/>
      <c r="N229" s="151"/>
      <c r="O229" s="151"/>
      <c r="P229" s="151"/>
      <c r="Q229" s="114">
        <v>15000</v>
      </c>
      <c r="R229" s="123">
        <v>9885.73</v>
      </c>
      <c r="S229" s="114">
        <f t="shared" si="42"/>
        <v>0</v>
      </c>
      <c r="T229" s="114">
        <f t="shared" si="43"/>
        <v>0</v>
      </c>
      <c r="U229" s="114">
        <f t="shared" si="44"/>
        <v>0</v>
      </c>
      <c r="V229" s="275">
        <f t="shared" si="45"/>
        <v>15000</v>
      </c>
      <c r="W229" s="282">
        <f t="shared" si="37"/>
        <v>0.65904866666666662</v>
      </c>
    </row>
    <row r="230" spans="1:23" s="111" customFormat="1" ht="30" customHeight="1">
      <c r="A230" s="200"/>
      <c r="B230" s="200"/>
      <c r="C230" s="202" t="s">
        <v>632</v>
      </c>
      <c r="D230" s="217" t="s">
        <v>471</v>
      </c>
      <c r="E230" s="114"/>
      <c r="F230" s="114"/>
      <c r="G230" s="114"/>
      <c r="H230" s="114"/>
      <c r="I230" s="114"/>
      <c r="J230" s="114"/>
      <c r="K230" s="151"/>
      <c r="L230" s="151"/>
      <c r="M230" s="151"/>
      <c r="N230" s="151"/>
      <c r="O230" s="151"/>
      <c r="P230" s="151"/>
      <c r="Q230" s="114">
        <v>0</v>
      </c>
      <c r="R230" s="123">
        <v>5003.2299999999996</v>
      </c>
      <c r="S230" s="114"/>
      <c r="T230" s="114"/>
      <c r="U230" s="114"/>
      <c r="V230" s="275"/>
      <c r="W230" s="282"/>
    </row>
    <row r="231" spans="1:23" s="111" customFormat="1" ht="72.75" hidden="1" customHeight="1">
      <c r="A231" s="200"/>
      <c r="B231" s="200"/>
      <c r="C231" s="200">
        <v>2008</v>
      </c>
      <c r="D231" s="217" t="s">
        <v>541</v>
      </c>
      <c r="E231" s="114">
        <v>0</v>
      </c>
      <c r="F231" s="114">
        <v>0</v>
      </c>
      <c r="G231" s="114">
        <v>0</v>
      </c>
      <c r="H231" s="114">
        <v>0</v>
      </c>
      <c r="I231" s="114">
        <v>0</v>
      </c>
      <c r="J231" s="114">
        <v>0</v>
      </c>
      <c r="K231" s="151">
        <f t="shared" si="36"/>
        <v>0</v>
      </c>
      <c r="L231" s="151"/>
      <c r="M231" s="151"/>
      <c r="N231" s="151"/>
      <c r="O231" s="151"/>
      <c r="P231" s="151"/>
      <c r="Q231" s="114">
        <v>0</v>
      </c>
      <c r="R231" s="123"/>
      <c r="S231" s="114">
        <f t="shared" si="42"/>
        <v>0</v>
      </c>
      <c r="T231" s="114">
        <f t="shared" si="43"/>
        <v>0</v>
      </c>
      <c r="U231" s="114">
        <f t="shared" si="44"/>
        <v>0</v>
      </c>
      <c r="V231" s="275">
        <f t="shared" si="45"/>
        <v>0</v>
      </c>
      <c r="W231" s="282" t="e">
        <f t="shared" si="37"/>
        <v>#DIV/0!</v>
      </c>
    </row>
    <row r="232" spans="1:23" s="111" customFormat="1" ht="126">
      <c r="A232" s="200" t="s">
        <v>537</v>
      </c>
      <c r="B232" s="200"/>
      <c r="C232" s="200">
        <v>2690</v>
      </c>
      <c r="D232" s="217" t="s">
        <v>26</v>
      </c>
      <c r="E232" s="114">
        <v>455700</v>
      </c>
      <c r="F232" s="114">
        <v>0</v>
      </c>
      <c r="G232" s="114">
        <v>0</v>
      </c>
      <c r="H232" s="114">
        <v>0</v>
      </c>
      <c r="I232" s="114">
        <v>0</v>
      </c>
      <c r="J232" s="114">
        <v>455700</v>
      </c>
      <c r="K232" s="151">
        <f t="shared" si="36"/>
        <v>0</v>
      </c>
      <c r="L232" s="151"/>
      <c r="M232" s="151"/>
      <c r="N232" s="151"/>
      <c r="O232" s="151"/>
      <c r="P232" s="151"/>
      <c r="Q232" s="114">
        <v>455700</v>
      </c>
      <c r="R232" s="123">
        <v>234000</v>
      </c>
      <c r="S232" s="114">
        <f t="shared" si="42"/>
        <v>0</v>
      </c>
      <c r="T232" s="114">
        <f t="shared" si="43"/>
        <v>0</v>
      </c>
      <c r="U232" s="114">
        <f t="shared" si="44"/>
        <v>0</v>
      </c>
      <c r="V232" s="275">
        <f t="shared" si="45"/>
        <v>455700</v>
      </c>
      <c r="W232" s="282">
        <f t="shared" si="37"/>
        <v>0.51349572086899276</v>
      </c>
    </row>
    <row r="233" spans="1:23" s="111" customFormat="1" ht="126">
      <c r="A233" s="200"/>
      <c r="B233" s="200"/>
      <c r="C233" s="188" t="s">
        <v>27</v>
      </c>
      <c r="D233" s="217" t="s">
        <v>477</v>
      </c>
      <c r="E233" s="114">
        <v>2131939</v>
      </c>
      <c r="F233" s="114">
        <v>0</v>
      </c>
      <c r="G233" s="114">
        <v>0</v>
      </c>
      <c r="H233" s="114">
        <v>0</v>
      </c>
      <c r="I233" s="114">
        <v>2131939</v>
      </c>
      <c r="J233" s="114">
        <v>0</v>
      </c>
      <c r="K233" s="151">
        <f t="shared" si="36"/>
        <v>0</v>
      </c>
      <c r="L233" s="151"/>
      <c r="M233" s="151"/>
      <c r="N233" s="151"/>
      <c r="O233" s="151"/>
      <c r="P233" s="151"/>
      <c r="Q233" s="114">
        <v>2131939</v>
      </c>
      <c r="R233" s="123">
        <v>1874889.23</v>
      </c>
      <c r="S233" s="114">
        <f t="shared" si="42"/>
        <v>0</v>
      </c>
      <c r="T233" s="114">
        <f t="shared" si="43"/>
        <v>0</v>
      </c>
      <c r="U233" s="114">
        <f t="shared" si="44"/>
        <v>2131939</v>
      </c>
      <c r="V233" s="275">
        <f t="shared" si="45"/>
        <v>0</v>
      </c>
      <c r="W233" s="282">
        <f t="shared" si="37"/>
        <v>0.87942911593624395</v>
      </c>
    </row>
    <row r="234" spans="1:23" s="111" customFormat="1" ht="126">
      <c r="A234" s="200"/>
      <c r="B234" s="200"/>
      <c r="C234" s="188" t="s">
        <v>542</v>
      </c>
      <c r="D234" s="217" t="s">
        <v>477</v>
      </c>
      <c r="E234" s="114">
        <v>348413</v>
      </c>
      <c r="F234" s="114">
        <v>0</v>
      </c>
      <c r="G234" s="114">
        <v>0</v>
      </c>
      <c r="H234" s="114">
        <v>0</v>
      </c>
      <c r="I234" s="114">
        <v>348413</v>
      </c>
      <c r="J234" s="114">
        <v>0</v>
      </c>
      <c r="K234" s="151">
        <f t="shared" si="36"/>
        <v>0</v>
      </c>
      <c r="L234" s="151"/>
      <c r="M234" s="151"/>
      <c r="N234" s="151"/>
      <c r="O234" s="151"/>
      <c r="P234" s="151"/>
      <c r="Q234" s="114">
        <v>348413</v>
      </c>
      <c r="R234" s="123">
        <v>311098.11</v>
      </c>
      <c r="S234" s="114">
        <f t="shared" si="42"/>
        <v>0</v>
      </c>
      <c r="T234" s="114">
        <f t="shared" si="43"/>
        <v>0</v>
      </c>
      <c r="U234" s="114">
        <f t="shared" si="44"/>
        <v>348413</v>
      </c>
      <c r="V234" s="275">
        <f t="shared" si="45"/>
        <v>0</v>
      </c>
      <c r="W234" s="282">
        <f t="shared" si="37"/>
        <v>0.89290040842333662</v>
      </c>
    </row>
    <row r="235" spans="1:23" s="111" customFormat="1">
      <c r="A235" s="198"/>
      <c r="B235" s="198">
        <v>85395</v>
      </c>
      <c r="C235" s="198"/>
      <c r="D235" s="216" t="s">
        <v>354</v>
      </c>
      <c r="E235" s="114">
        <v>3863838</v>
      </c>
      <c r="F235" s="114">
        <v>0</v>
      </c>
      <c r="G235" s="114">
        <v>0</v>
      </c>
      <c r="H235" s="114">
        <v>0</v>
      </c>
      <c r="I235" s="114">
        <v>3863838</v>
      </c>
      <c r="J235" s="114">
        <v>0</v>
      </c>
      <c r="K235" s="151">
        <f t="shared" si="36"/>
        <v>0</v>
      </c>
      <c r="L235" s="151">
        <f>SUM(L237:L242)</f>
        <v>0</v>
      </c>
      <c r="M235" s="151">
        <f>SUM(M237:M242)</f>
        <v>0</v>
      </c>
      <c r="N235" s="151">
        <f>SUM(N237:N242)</f>
        <v>0</v>
      </c>
      <c r="O235" s="151">
        <f>SUM(O237:O242)</f>
        <v>0</v>
      </c>
      <c r="P235" s="151">
        <f>SUM(P237:P242)</f>
        <v>0</v>
      </c>
      <c r="Q235" s="145">
        <v>3863838</v>
      </c>
      <c r="R235" s="146">
        <f>SUM(R236:R242)</f>
        <v>1530869.18</v>
      </c>
      <c r="S235" s="114">
        <f t="shared" si="42"/>
        <v>0</v>
      </c>
      <c r="T235" s="114">
        <f t="shared" si="43"/>
        <v>0</v>
      </c>
      <c r="U235" s="114">
        <f t="shared" si="44"/>
        <v>3863838</v>
      </c>
      <c r="V235" s="275">
        <f t="shared" si="45"/>
        <v>0</v>
      </c>
      <c r="W235" s="282">
        <f t="shared" si="37"/>
        <v>0.39620428703273791</v>
      </c>
    </row>
    <row r="236" spans="1:23" s="111" customFormat="1" ht="15" customHeight="1">
      <c r="A236" s="200"/>
      <c r="B236" s="200"/>
      <c r="C236" s="188" t="s">
        <v>469</v>
      </c>
      <c r="D236" s="217" t="s">
        <v>307</v>
      </c>
      <c r="E236" s="114">
        <v>0</v>
      </c>
      <c r="F236" s="114">
        <v>0</v>
      </c>
      <c r="G236" s="114">
        <v>0</v>
      </c>
      <c r="H236" s="114">
        <v>0</v>
      </c>
      <c r="I236" s="114">
        <v>0</v>
      </c>
      <c r="J236" s="114">
        <v>0</v>
      </c>
      <c r="K236" s="151">
        <f t="shared" si="36"/>
        <v>0</v>
      </c>
      <c r="L236" s="151"/>
      <c r="M236" s="151"/>
      <c r="N236" s="151"/>
      <c r="O236" s="151"/>
      <c r="P236" s="151"/>
      <c r="Q236" s="114">
        <v>0</v>
      </c>
      <c r="R236" s="123">
        <f>R286</f>
        <v>14346.03</v>
      </c>
      <c r="S236" s="114">
        <f t="shared" si="42"/>
        <v>0</v>
      </c>
      <c r="T236" s="114">
        <f t="shared" si="43"/>
        <v>0</v>
      </c>
      <c r="U236" s="114">
        <f t="shared" si="44"/>
        <v>0</v>
      </c>
      <c r="V236" s="275">
        <f t="shared" si="45"/>
        <v>0</v>
      </c>
      <c r="W236" s="282"/>
    </row>
    <row r="237" spans="1:23" s="111" customFormat="1" ht="88.5" hidden="1" customHeight="1">
      <c r="A237" s="200"/>
      <c r="B237" s="200"/>
      <c r="C237" s="188" t="s">
        <v>28</v>
      </c>
      <c r="D237" s="217" t="s">
        <v>29</v>
      </c>
      <c r="E237" s="114">
        <v>0</v>
      </c>
      <c r="F237" s="114">
        <v>0</v>
      </c>
      <c r="G237" s="114">
        <v>0</v>
      </c>
      <c r="H237" s="114">
        <v>0</v>
      </c>
      <c r="I237" s="114">
        <v>0</v>
      </c>
      <c r="J237" s="114">
        <v>0</v>
      </c>
      <c r="K237" s="151">
        <f t="shared" si="36"/>
        <v>0</v>
      </c>
      <c r="L237" s="151"/>
      <c r="M237" s="151"/>
      <c r="N237" s="151"/>
      <c r="O237" s="151"/>
      <c r="P237" s="151"/>
      <c r="Q237" s="114">
        <v>0</v>
      </c>
      <c r="R237" s="123"/>
      <c r="S237" s="114">
        <f t="shared" si="42"/>
        <v>0</v>
      </c>
      <c r="T237" s="114">
        <f t="shared" si="43"/>
        <v>0</v>
      </c>
      <c r="U237" s="114">
        <f t="shared" si="44"/>
        <v>0</v>
      </c>
      <c r="V237" s="275">
        <f t="shared" si="45"/>
        <v>0</v>
      </c>
      <c r="W237" s="282" t="e">
        <f t="shared" si="37"/>
        <v>#DIV/0!</v>
      </c>
    </row>
    <row r="238" spans="1:23" s="111" customFormat="1" ht="126">
      <c r="A238" s="200"/>
      <c r="B238" s="200"/>
      <c r="C238" s="188" t="s">
        <v>27</v>
      </c>
      <c r="D238" s="217" t="s">
        <v>477</v>
      </c>
      <c r="E238" s="114">
        <v>3382094</v>
      </c>
      <c r="F238" s="114">
        <v>0</v>
      </c>
      <c r="G238" s="114">
        <v>0</v>
      </c>
      <c r="H238" s="114">
        <v>0</v>
      </c>
      <c r="I238" s="114">
        <v>3382094</v>
      </c>
      <c r="J238" s="114">
        <v>0</v>
      </c>
      <c r="K238" s="151">
        <f t="shared" si="36"/>
        <v>0</v>
      </c>
      <c r="L238" s="151">
        <f>L244+L247+L250+L253+L262+L265+L269+L274+L280+L284+L256+L259+L277+L272</f>
        <v>0</v>
      </c>
      <c r="M238" s="151">
        <f>M244+M247+M250+M253+M262+M265+M269+M274+M280+M284+M256+M259+M277+M272</f>
        <v>0</v>
      </c>
      <c r="N238" s="151">
        <f>N244+N247+N250+N253+N262+N265+N269+N274+N280+N284+N256+N259+N277+N272</f>
        <v>0</v>
      </c>
      <c r="O238" s="151">
        <f>O244+O247+O250+O253+O262+O265+O269+O274+O280+O284+O256+O259+O277+O272</f>
        <v>0</v>
      </c>
      <c r="P238" s="151">
        <f>P244+P247+P250+P253+P262+P265+P269+P274+P280+P284+P256+P259+P277+P272</f>
        <v>0</v>
      </c>
      <c r="Q238" s="114">
        <v>3382094</v>
      </c>
      <c r="R238" s="123">
        <f>R244+R247+R250+R253+R262+R265+R269+R274+R280+R284+R256+R259+R277+R272</f>
        <v>1147495.48</v>
      </c>
      <c r="S238" s="114">
        <f t="shared" si="42"/>
        <v>0</v>
      </c>
      <c r="T238" s="114">
        <f t="shared" si="43"/>
        <v>0</v>
      </c>
      <c r="U238" s="114">
        <f t="shared" si="44"/>
        <v>3382094</v>
      </c>
      <c r="V238" s="275">
        <f t="shared" si="45"/>
        <v>0</v>
      </c>
      <c r="W238" s="282">
        <f t="shared" si="37"/>
        <v>0.33928550773574007</v>
      </c>
    </row>
    <row r="239" spans="1:23" s="111" customFormat="1" ht="126">
      <c r="A239" s="200"/>
      <c r="B239" s="200"/>
      <c r="C239" s="188" t="s">
        <v>542</v>
      </c>
      <c r="D239" s="217" t="s">
        <v>477</v>
      </c>
      <c r="E239" s="114">
        <v>481744</v>
      </c>
      <c r="F239" s="114">
        <v>0</v>
      </c>
      <c r="G239" s="114">
        <v>0</v>
      </c>
      <c r="H239" s="114">
        <v>0</v>
      </c>
      <c r="I239" s="114">
        <v>481744</v>
      </c>
      <c r="J239" s="114">
        <v>0</v>
      </c>
      <c r="K239" s="151">
        <f t="shared" si="36"/>
        <v>0</v>
      </c>
      <c r="L239" s="151">
        <f>L248+L251+L254+L263+L266+L270+L285+L257+L260+L278</f>
        <v>0</v>
      </c>
      <c r="M239" s="151">
        <f>M248+M251+M254+M263+M266+M270+M285+M257+M260+M278</f>
        <v>0</v>
      </c>
      <c r="N239" s="151">
        <f>N248+N251+N254+N263+N266+N270+N285+N257+N260+N278</f>
        <v>0</v>
      </c>
      <c r="O239" s="151">
        <f>O248+O251+O254+O263+O266+O270+O285+O257+O260+O278</f>
        <v>0</v>
      </c>
      <c r="P239" s="151">
        <f>P248+P251+P254+P263+P266+P270+P285+P257+P260+P278</f>
        <v>0</v>
      </c>
      <c r="Q239" s="114">
        <v>481744</v>
      </c>
      <c r="R239" s="123">
        <f>R248+R251+R254+R263+R266+R270+R285+R257+R260+R278</f>
        <v>369027.67</v>
      </c>
      <c r="S239" s="114">
        <f t="shared" si="42"/>
        <v>0</v>
      </c>
      <c r="T239" s="114">
        <f t="shared" si="43"/>
        <v>0</v>
      </c>
      <c r="U239" s="114">
        <f t="shared" si="44"/>
        <v>481744</v>
      </c>
      <c r="V239" s="275">
        <f t="shared" si="45"/>
        <v>0</v>
      </c>
      <c r="W239" s="282">
        <f t="shared" si="37"/>
        <v>0.76602442376033741</v>
      </c>
    </row>
    <row r="240" spans="1:23" s="111" customFormat="1" ht="129.75" hidden="1" customHeight="1">
      <c r="A240" s="200"/>
      <c r="B240" s="200"/>
      <c r="C240" s="188" t="s">
        <v>30</v>
      </c>
      <c r="D240" s="217" t="s">
        <v>477</v>
      </c>
      <c r="E240" s="114">
        <v>0</v>
      </c>
      <c r="F240" s="114">
        <v>0</v>
      </c>
      <c r="G240" s="114">
        <v>0</v>
      </c>
      <c r="H240" s="114">
        <v>0</v>
      </c>
      <c r="I240" s="114">
        <v>0</v>
      </c>
      <c r="J240" s="114">
        <v>0</v>
      </c>
      <c r="K240" s="151">
        <f t="shared" si="36"/>
        <v>0</v>
      </c>
      <c r="L240" s="151">
        <f>L287</f>
        <v>0</v>
      </c>
      <c r="M240" s="151">
        <f>M287</f>
        <v>0</v>
      </c>
      <c r="N240" s="151">
        <f>N287</f>
        <v>0</v>
      </c>
      <c r="O240" s="151">
        <f>O287</f>
        <v>0</v>
      </c>
      <c r="P240" s="151">
        <f>P287</f>
        <v>0</v>
      </c>
      <c r="Q240" s="114">
        <v>0</v>
      </c>
      <c r="R240" s="123">
        <f>R287</f>
        <v>0</v>
      </c>
      <c r="S240" s="114">
        <f t="shared" si="42"/>
        <v>0</v>
      </c>
      <c r="T240" s="114">
        <f t="shared" si="43"/>
        <v>0</v>
      </c>
      <c r="U240" s="114">
        <f t="shared" si="44"/>
        <v>0</v>
      </c>
      <c r="V240" s="275">
        <f t="shared" si="45"/>
        <v>0</v>
      </c>
      <c r="W240" s="282" t="e">
        <f t="shared" si="37"/>
        <v>#DIV/0!</v>
      </c>
    </row>
    <row r="241" spans="1:23" s="111" customFormat="1" ht="114" hidden="1" customHeight="1">
      <c r="A241" s="200"/>
      <c r="B241" s="200"/>
      <c r="C241" s="188" t="s">
        <v>476</v>
      </c>
      <c r="D241" s="217" t="s">
        <v>477</v>
      </c>
      <c r="E241" s="114">
        <v>0</v>
      </c>
      <c r="F241" s="114">
        <v>0</v>
      </c>
      <c r="G241" s="114">
        <v>0</v>
      </c>
      <c r="H241" s="114">
        <v>0</v>
      </c>
      <c r="I241" s="114">
        <v>0</v>
      </c>
      <c r="J241" s="114">
        <v>0</v>
      </c>
      <c r="K241" s="151">
        <f t="shared" si="36"/>
        <v>0</v>
      </c>
      <c r="L241" s="151">
        <f>L275+L281</f>
        <v>0</v>
      </c>
      <c r="M241" s="151">
        <f>M275+M281</f>
        <v>0</v>
      </c>
      <c r="N241" s="151">
        <f>N275+N281</f>
        <v>0</v>
      </c>
      <c r="O241" s="151">
        <f>O275+O281</f>
        <v>0</v>
      </c>
      <c r="P241" s="151">
        <f>P275+P281</f>
        <v>0</v>
      </c>
      <c r="Q241" s="114">
        <v>0</v>
      </c>
      <c r="R241" s="123">
        <f>R275+R281</f>
        <v>0</v>
      </c>
      <c r="S241" s="114">
        <f t="shared" si="42"/>
        <v>0</v>
      </c>
      <c r="T241" s="114">
        <f t="shared" si="43"/>
        <v>0</v>
      </c>
      <c r="U241" s="114">
        <f t="shared" si="44"/>
        <v>0</v>
      </c>
      <c r="V241" s="275">
        <f t="shared" si="45"/>
        <v>0</v>
      </c>
      <c r="W241" s="282" t="e">
        <f t="shared" si="37"/>
        <v>#DIV/0!</v>
      </c>
    </row>
    <row r="242" spans="1:23" s="111" customFormat="1">
      <c r="A242" s="200"/>
      <c r="B242" s="200"/>
      <c r="C242" s="188" t="s">
        <v>163</v>
      </c>
      <c r="D242" s="217"/>
      <c r="E242" s="114"/>
      <c r="F242" s="114">
        <v>0</v>
      </c>
      <c r="G242" s="114">
        <v>0</v>
      </c>
      <c r="H242" s="114">
        <v>0</v>
      </c>
      <c r="I242" s="114">
        <v>0</v>
      </c>
      <c r="J242" s="114">
        <v>0</v>
      </c>
      <c r="K242" s="151"/>
      <c r="L242" s="151"/>
      <c r="M242" s="151"/>
      <c r="N242" s="151"/>
      <c r="O242" s="151"/>
      <c r="P242" s="151"/>
      <c r="Q242" s="114"/>
      <c r="R242" s="123"/>
      <c r="S242" s="114">
        <f t="shared" si="42"/>
        <v>0</v>
      </c>
      <c r="T242" s="114">
        <f t="shared" si="43"/>
        <v>0</v>
      </c>
      <c r="U242" s="114">
        <f t="shared" si="44"/>
        <v>0</v>
      </c>
      <c r="V242" s="275">
        <f t="shared" si="45"/>
        <v>0</v>
      </c>
      <c r="W242" s="282"/>
    </row>
    <row r="243" spans="1:23" s="111" customFormat="1" ht="15" hidden="1" customHeight="1">
      <c r="A243" s="200"/>
      <c r="B243" s="200"/>
      <c r="C243" s="188"/>
      <c r="D243" s="216" t="s">
        <v>31</v>
      </c>
      <c r="E243" s="114">
        <v>0</v>
      </c>
      <c r="F243" s="114">
        <v>0</v>
      </c>
      <c r="G243" s="114">
        <v>0</v>
      </c>
      <c r="H243" s="114">
        <v>0</v>
      </c>
      <c r="I243" s="114">
        <v>0</v>
      </c>
      <c r="J243" s="114">
        <v>0</v>
      </c>
      <c r="K243" s="151">
        <f t="shared" ref="K243:K266" si="46">SUM(L243:P243)</f>
        <v>0</v>
      </c>
      <c r="L243" s="151">
        <f>SUM(L244:L245)</f>
        <v>0</v>
      </c>
      <c r="M243" s="151">
        <f>SUM(M244:M245)</f>
        <v>0</v>
      </c>
      <c r="N243" s="151">
        <f>SUM(N244:N245)</f>
        <v>0</v>
      </c>
      <c r="O243" s="151">
        <f>SUM(O244:O245)</f>
        <v>0</v>
      </c>
      <c r="P243" s="151">
        <f>SUM(P244:P245)</f>
        <v>0</v>
      </c>
      <c r="Q243" s="114">
        <v>0</v>
      </c>
      <c r="R243" s="123">
        <f>SUM(R244:R245)</f>
        <v>0</v>
      </c>
      <c r="S243" s="114">
        <f t="shared" si="42"/>
        <v>0</v>
      </c>
      <c r="T243" s="114">
        <f t="shared" si="43"/>
        <v>0</v>
      </c>
      <c r="U243" s="114">
        <f t="shared" si="44"/>
        <v>0</v>
      </c>
      <c r="V243" s="275">
        <f t="shared" si="45"/>
        <v>0</v>
      </c>
      <c r="W243" s="282" t="e">
        <f t="shared" si="37"/>
        <v>#DIV/0!</v>
      </c>
    </row>
    <row r="244" spans="1:23" s="111" customFormat="1" ht="89.25" hidden="1" customHeight="1">
      <c r="A244" s="200"/>
      <c r="B244" s="200"/>
      <c r="C244" s="188" t="s">
        <v>27</v>
      </c>
      <c r="D244" s="217" t="s">
        <v>477</v>
      </c>
      <c r="E244" s="114">
        <v>0</v>
      </c>
      <c r="F244" s="114">
        <v>0</v>
      </c>
      <c r="G244" s="114">
        <v>0</v>
      </c>
      <c r="H244" s="114">
        <v>0</v>
      </c>
      <c r="I244" s="114">
        <v>0</v>
      </c>
      <c r="J244" s="114">
        <v>0</v>
      </c>
      <c r="K244" s="151">
        <f t="shared" si="46"/>
        <v>0</v>
      </c>
      <c r="L244" s="151"/>
      <c r="M244" s="151"/>
      <c r="N244" s="151"/>
      <c r="O244" s="151"/>
      <c r="P244" s="151"/>
      <c r="Q244" s="114">
        <v>0</v>
      </c>
      <c r="R244" s="123"/>
      <c r="S244" s="114">
        <f t="shared" si="42"/>
        <v>0</v>
      </c>
      <c r="T244" s="114">
        <f t="shared" si="43"/>
        <v>0</v>
      </c>
      <c r="U244" s="114">
        <f t="shared" si="44"/>
        <v>0</v>
      </c>
      <c r="V244" s="275">
        <f t="shared" si="45"/>
        <v>0</v>
      </c>
      <c r="W244" s="282" t="e">
        <f t="shared" si="37"/>
        <v>#DIV/0!</v>
      </c>
    </row>
    <row r="245" spans="1:23" s="111" customFormat="1" ht="118.5" hidden="1" customHeight="1">
      <c r="A245" s="200"/>
      <c r="B245" s="200"/>
      <c r="C245" s="188" t="s">
        <v>542</v>
      </c>
      <c r="D245" s="217" t="s">
        <v>477</v>
      </c>
      <c r="E245" s="114">
        <v>0</v>
      </c>
      <c r="F245" s="114">
        <v>0</v>
      </c>
      <c r="G245" s="114">
        <v>0</v>
      </c>
      <c r="H245" s="114">
        <v>0</v>
      </c>
      <c r="I245" s="114">
        <v>0</v>
      </c>
      <c r="J245" s="114">
        <v>0</v>
      </c>
      <c r="K245" s="151">
        <f t="shared" si="46"/>
        <v>0</v>
      </c>
      <c r="L245" s="151"/>
      <c r="M245" s="151"/>
      <c r="N245" s="151"/>
      <c r="O245" s="151"/>
      <c r="P245" s="151"/>
      <c r="Q245" s="114">
        <v>0</v>
      </c>
      <c r="R245" s="123"/>
      <c r="S245" s="114">
        <f t="shared" si="42"/>
        <v>0</v>
      </c>
      <c r="T245" s="114">
        <f t="shared" si="43"/>
        <v>0</v>
      </c>
      <c r="U245" s="114">
        <f t="shared" si="44"/>
        <v>0</v>
      </c>
      <c r="V245" s="275">
        <f t="shared" si="45"/>
        <v>0</v>
      </c>
      <c r="W245" s="282" t="e">
        <f t="shared" si="37"/>
        <v>#DIV/0!</v>
      </c>
    </row>
    <row r="246" spans="1:23" s="111" customFormat="1" ht="36" hidden="1" customHeight="1">
      <c r="A246" s="200"/>
      <c r="B246" s="200"/>
      <c r="C246" s="188"/>
      <c r="D246" s="216" t="s">
        <v>32</v>
      </c>
      <c r="E246" s="114">
        <v>0</v>
      </c>
      <c r="F246" s="114">
        <v>0</v>
      </c>
      <c r="G246" s="114">
        <v>0</v>
      </c>
      <c r="H246" s="114">
        <v>0</v>
      </c>
      <c r="I246" s="114">
        <v>0</v>
      </c>
      <c r="J246" s="114">
        <v>0</v>
      </c>
      <c r="K246" s="151">
        <f t="shared" si="46"/>
        <v>0</v>
      </c>
      <c r="L246" s="151">
        <f>SUM(L247:L248)</f>
        <v>0</v>
      </c>
      <c r="M246" s="151">
        <f>SUM(M247:M248)</f>
        <v>0</v>
      </c>
      <c r="N246" s="151">
        <f>SUM(N247:N248)</f>
        <v>0</v>
      </c>
      <c r="O246" s="151">
        <f>SUM(O247:O248)</f>
        <v>0</v>
      </c>
      <c r="P246" s="151">
        <f>SUM(P247:P248)</f>
        <v>0</v>
      </c>
      <c r="Q246" s="114">
        <v>0</v>
      </c>
      <c r="R246" s="123">
        <f>SUM(R247:R248)</f>
        <v>0</v>
      </c>
      <c r="S246" s="114">
        <f t="shared" si="42"/>
        <v>0</v>
      </c>
      <c r="T246" s="114">
        <f t="shared" si="43"/>
        <v>0</v>
      </c>
      <c r="U246" s="114">
        <f t="shared" si="44"/>
        <v>0</v>
      </c>
      <c r="V246" s="275">
        <f t="shared" si="45"/>
        <v>0</v>
      </c>
      <c r="W246" s="282" t="e">
        <f t="shared" si="37"/>
        <v>#DIV/0!</v>
      </c>
    </row>
    <row r="247" spans="1:23" s="111" customFormat="1" ht="89.25" hidden="1" customHeight="1">
      <c r="A247" s="200"/>
      <c r="B247" s="200"/>
      <c r="C247" s="188" t="s">
        <v>27</v>
      </c>
      <c r="D247" s="217" t="s">
        <v>477</v>
      </c>
      <c r="E247" s="114">
        <v>0</v>
      </c>
      <c r="F247" s="114">
        <v>0</v>
      </c>
      <c r="G247" s="114">
        <v>0</v>
      </c>
      <c r="H247" s="114">
        <v>0</v>
      </c>
      <c r="I247" s="114">
        <v>0</v>
      </c>
      <c r="J247" s="114">
        <v>0</v>
      </c>
      <c r="K247" s="151">
        <f t="shared" si="46"/>
        <v>0</v>
      </c>
      <c r="L247" s="151"/>
      <c r="M247" s="151"/>
      <c r="N247" s="151"/>
      <c r="O247" s="151"/>
      <c r="P247" s="151"/>
      <c r="Q247" s="114">
        <v>0</v>
      </c>
      <c r="R247" s="123"/>
      <c r="S247" s="114">
        <f t="shared" si="42"/>
        <v>0</v>
      </c>
      <c r="T247" s="114">
        <f t="shared" si="43"/>
        <v>0</v>
      </c>
      <c r="U247" s="114">
        <f t="shared" si="44"/>
        <v>0</v>
      </c>
      <c r="V247" s="275">
        <f t="shared" si="45"/>
        <v>0</v>
      </c>
      <c r="W247" s="282" t="e">
        <f t="shared" si="37"/>
        <v>#DIV/0!</v>
      </c>
    </row>
    <row r="248" spans="1:23" s="111" customFormat="1" ht="89.25" hidden="1" customHeight="1">
      <c r="A248" s="200"/>
      <c r="B248" s="200"/>
      <c r="C248" s="188" t="s">
        <v>542</v>
      </c>
      <c r="D248" s="217" t="s">
        <v>477</v>
      </c>
      <c r="E248" s="114">
        <v>0</v>
      </c>
      <c r="F248" s="114">
        <v>0</v>
      </c>
      <c r="G248" s="114">
        <v>0</v>
      </c>
      <c r="H248" s="114">
        <v>0</v>
      </c>
      <c r="I248" s="114">
        <v>0</v>
      </c>
      <c r="J248" s="114">
        <v>0</v>
      </c>
      <c r="K248" s="151">
        <f t="shared" si="46"/>
        <v>0</v>
      </c>
      <c r="L248" s="151"/>
      <c r="M248" s="151"/>
      <c r="N248" s="151"/>
      <c r="O248" s="151"/>
      <c r="P248" s="151"/>
      <c r="Q248" s="114">
        <v>0</v>
      </c>
      <c r="R248" s="123"/>
      <c r="S248" s="114">
        <f t="shared" si="42"/>
        <v>0</v>
      </c>
      <c r="T248" s="114">
        <f t="shared" si="43"/>
        <v>0</v>
      </c>
      <c r="U248" s="114">
        <f t="shared" si="44"/>
        <v>0</v>
      </c>
      <c r="V248" s="275">
        <f t="shared" si="45"/>
        <v>0</v>
      </c>
      <c r="W248" s="282" t="e">
        <f t="shared" si="37"/>
        <v>#DIV/0!</v>
      </c>
    </row>
    <row r="249" spans="1:23" s="111" customFormat="1" ht="15" hidden="1" customHeight="1">
      <c r="A249" s="200"/>
      <c r="B249" s="200"/>
      <c r="C249" s="188"/>
      <c r="D249" s="216" t="s">
        <v>33</v>
      </c>
      <c r="E249" s="114">
        <v>0</v>
      </c>
      <c r="F249" s="114">
        <v>0</v>
      </c>
      <c r="G249" s="114">
        <v>0</v>
      </c>
      <c r="H249" s="114">
        <v>0</v>
      </c>
      <c r="I249" s="114">
        <v>0</v>
      </c>
      <c r="J249" s="114">
        <v>0</v>
      </c>
      <c r="K249" s="151">
        <f t="shared" si="46"/>
        <v>0</v>
      </c>
      <c r="L249" s="151">
        <f>SUM(L250:L251)</f>
        <v>0</v>
      </c>
      <c r="M249" s="151">
        <f>SUM(M250:M251)</f>
        <v>0</v>
      </c>
      <c r="N249" s="151">
        <f>SUM(N250:N251)</f>
        <v>0</v>
      </c>
      <c r="O249" s="151">
        <f>SUM(O250:O251)</f>
        <v>0</v>
      </c>
      <c r="P249" s="151">
        <f>SUM(P250:P251)</f>
        <v>0</v>
      </c>
      <c r="Q249" s="114">
        <v>0</v>
      </c>
      <c r="R249" s="123">
        <f>SUM(R250:R251)</f>
        <v>0</v>
      </c>
      <c r="S249" s="114">
        <f t="shared" si="42"/>
        <v>0</v>
      </c>
      <c r="T249" s="114">
        <f t="shared" si="43"/>
        <v>0</v>
      </c>
      <c r="U249" s="114">
        <f t="shared" si="44"/>
        <v>0</v>
      </c>
      <c r="V249" s="275">
        <f t="shared" si="45"/>
        <v>0</v>
      </c>
      <c r="W249" s="282" t="e">
        <f t="shared" si="37"/>
        <v>#DIV/0!</v>
      </c>
    </row>
    <row r="250" spans="1:23" s="111" customFormat="1" ht="122.25" hidden="1" customHeight="1">
      <c r="A250" s="200"/>
      <c r="B250" s="200"/>
      <c r="C250" s="188" t="s">
        <v>27</v>
      </c>
      <c r="D250" s="217" t="s">
        <v>477</v>
      </c>
      <c r="E250" s="114">
        <v>0</v>
      </c>
      <c r="F250" s="114">
        <v>0</v>
      </c>
      <c r="G250" s="114">
        <v>0</v>
      </c>
      <c r="H250" s="114">
        <v>0</v>
      </c>
      <c r="I250" s="114">
        <v>0</v>
      </c>
      <c r="J250" s="114">
        <v>0</v>
      </c>
      <c r="K250" s="151">
        <f t="shared" si="46"/>
        <v>0</v>
      </c>
      <c r="L250" s="151"/>
      <c r="M250" s="151"/>
      <c r="N250" s="151"/>
      <c r="O250" s="151"/>
      <c r="P250" s="151"/>
      <c r="Q250" s="114">
        <v>0</v>
      </c>
      <c r="R250" s="123"/>
      <c r="S250" s="114">
        <f t="shared" si="42"/>
        <v>0</v>
      </c>
      <c r="T250" s="114">
        <f t="shared" si="43"/>
        <v>0</v>
      </c>
      <c r="U250" s="114">
        <f t="shared" si="44"/>
        <v>0</v>
      </c>
      <c r="V250" s="275">
        <f t="shared" si="45"/>
        <v>0</v>
      </c>
      <c r="W250" s="282" t="e">
        <f t="shared" si="37"/>
        <v>#DIV/0!</v>
      </c>
    </row>
    <row r="251" spans="1:23" s="111" customFormat="1" ht="112.5" hidden="1" customHeight="1">
      <c r="A251" s="200"/>
      <c r="B251" s="200"/>
      <c r="C251" s="188" t="s">
        <v>542</v>
      </c>
      <c r="D251" s="217" t="s">
        <v>477</v>
      </c>
      <c r="E251" s="114">
        <v>0</v>
      </c>
      <c r="F251" s="114">
        <v>0</v>
      </c>
      <c r="G251" s="114">
        <v>0</v>
      </c>
      <c r="H251" s="114">
        <v>0</v>
      </c>
      <c r="I251" s="114">
        <v>0</v>
      </c>
      <c r="J251" s="114">
        <v>0</v>
      </c>
      <c r="K251" s="151">
        <f t="shared" si="46"/>
        <v>0</v>
      </c>
      <c r="L251" s="151"/>
      <c r="M251" s="151"/>
      <c r="N251" s="151"/>
      <c r="O251" s="151"/>
      <c r="P251" s="151"/>
      <c r="Q251" s="114">
        <v>0</v>
      </c>
      <c r="R251" s="123"/>
      <c r="S251" s="114">
        <f t="shared" si="42"/>
        <v>0</v>
      </c>
      <c r="T251" s="114">
        <f t="shared" si="43"/>
        <v>0</v>
      </c>
      <c r="U251" s="114">
        <f t="shared" si="44"/>
        <v>0</v>
      </c>
      <c r="V251" s="275">
        <f t="shared" si="45"/>
        <v>0</v>
      </c>
      <c r="W251" s="282" t="e">
        <f t="shared" si="37"/>
        <v>#DIV/0!</v>
      </c>
    </row>
    <row r="252" spans="1:23" s="111" customFormat="1" ht="45.75" hidden="1" customHeight="1">
      <c r="A252" s="200"/>
      <c r="B252" s="200"/>
      <c r="C252" s="188"/>
      <c r="D252" s="216" t="s">
        <v>32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114">
        <v>0</v>
      </c>
      <c r="K252" s="151">
        <f t="shared" si="46"/>
        <v>0</v>
      </c>
      <c r="L252" s="151">
        <f>SUM(L253:L254)</f>
        <v>0</v>
      </c>
      <c r="M252" s="151">
        <f>SUM(M253:M254)</f>
        <v>0</v>
      </c>
      <c r="N252" s="151">
        <f>SUM(N253:N254)</f>
        <v>0</v>
      </c>
      <c r="O252" s="151">
        <f>SUM(O253:O254)</f>
        <v>0</v>
      </c>
      <c r="P252" s="151">
        <f>SUM(P253:P254)</f>
        <v>0</v>
      </c>
      <c r="Q252" s="114">
        <v>0</v>
      </c>
      <c r="R252" s="123">
        <f>SUM(R253:R254)</f>
        <v>0</v>
      </c>
      <c r="S252" s="114">
        <f t="shared" si="42"/>
        <v>0</v>
      </c>
      <c r="T252" s="114">
        <f t="shared" si="43"/>
        <v>0</v>
      </c>
      <c r="U252" s="114">
        <f t="shared" si="44"/>
        <v>0</v>
      </c>
      <c r="V252" s="275">
        <f t="shared" si="45"/>
        <v>0</v>
      </c>
      <c r="W252" s="282" t="e">
        <f t="shared" si="37"/>
        <v>#DIV/0!</v>
      </c>
    </row>
    <row r="253" spans="1:23" s="111" customFormat="1" ht="89.25" hidden="1" customHeight="1">
      <c r="A253" s="200"/>
      <c r="B253" s="200"/>
      <c r="C253" s="188" t="s">
        <v>27</v>
      </c>
      <c r="D253" s="217" t="s">
        <v>477</v>
      </c>
      <c r="E253" s="114">
        <v>0</v>
      </c>
      <c r="F253" s="114">
        <v>0</v>
      </c>
      <c r="G253" s="114">
        <v>0</v>
      </c>
      <c r="H253" s="114">
        <v>0</v>
      </c>
      <c r="I253" s="114">
        <v>0</v>
      </c>
      <c r="J253" s="114">
        <v>0</v>
      </c>
      <c r="K253" s="151">
        <f t="shared" si="46"/>
        <v>0</v>
      </c>
      <c r="L253" s="151"/>
      <c r="M253" s="151"/>
      <c r="N253" s="151"/>
      <c r="O253" s="151"/>
      <c r="P253" s="151"/>
      <c r="Q253" s="114">
        <v>0</v>
      </c>
      <c r="R253" s="123"/>
      <c r="S253" s="114">
        <f t="shared" si="42"/>
        <v>0</v>
      </c>
      <c r="T253" s="114">
        <f t="shared" si="43"/>
        <v>0</v>
      </c>
      <c r="U253" s="114">
        <f t="shared" si="44"/>
        <v>0</v>
      </c>
      <c r="V253" s="275">
        <f t="shared" si="45"/>
        <v>0</v>
      </c>
      <c r="W253" s="282" t="e">
        <f t="shared" si="37"/>
        <v>#DIV/0!</v>
      </c>
    </row>
    <row r="254" spans="1:23" s="111" customFormat="1" ht="117" hidden="1" customHeight="1">
      <c r="A254" s="200"/>
      <c r="B254" s="200"/>
      <c r="C254" s="188" t="s">
        <v>542</v>
      </c>
      <c r="D254" s="217" t="s">
        <v>477</v>
      </c>
      <c r="E254" s="114">
        <v>0</v>
      </c>
      <c r="F254" s="114">
        <v>0</v>
      </c>
      <c r="G254" s="114">
        <v>0</v>
      </c>
      <c r="H254" s="114">
        <v>0</v>
      </c>
      <c r="I254" s="114">
        <v>0</v>
      </c>
      <c r="J254" s="114">
        <v>0</v>
      </c>
      <c r="K254" s="151">
        <f t="shared" si="46"/>
        <v>0</v>
      </c>
      <c r="L254" s="151"/>
      <c r="M254" s="151"/>
      <c r="N254" s="151"/>
      <c r="O254" s="151"/>
      <c r="P254" s="151"/>
      <c r="Q254" s="114">
        <v>0</v>
      </c>
      <c r="R254" s="123"/>
      <c r="S254" s="114">
        <f t="shared" si="42"/>
        <v>0</v>
      </c>
      <c r="T254" s="114">
        <f t="shared" si="43"/>
        <v>0</v>
      </c>
      <c r="U254" s="114">
        <f t="shared" si="44"/>
        <v>0</v>
      </c>
      <c r="V254" s="275">
        <f t="shared" si="45"/>
        <v>0</v>
      </c>
      <c r="W254" s="282" t="e">
        <f t="shared" si="37"/>
        <v>#DIV/0!</v>
      </c>
    </row>
    <row r="255" spans="1:23" s="111" customFormat="1" ht="36" hidden="1" customHeight="1">
      <c r="A255" s="200"/>
      <c r="B255" s="200"/>
      <c r="C255" s="188"/>
      <c r="D255" s="216" t="s">
        <v>388</v>
      </c>
      <c r="E255" s="114">
        <v>0</v>
      </c>
      <c r="F255" s="114">
        <v>0</v>
      </c>
      <c r="G255" s="114">
        <v>0</v>
      </c>
      <c r="H255" s="114">
        <v>0</v>
      </c>
      <c r="I255" s="114">
        <v>0</v>
      </c>
      <c r="J255" s="114">
        <v>0</v>
      </c>
      <c r="K255" s="151">
        <f t="shared" si="46"/>
        <v>0</v>
      </c>
      <c r="L255" s="151">
        <f>SUM(L256:L257)</f>
        <v>0</v>
      </c>
      <c r="M255" s="151">
        <f>SUM(M256:M257)</f>
        <v>0</v>
      </c>
      <c r="N255" s="151">
        <f>SUM(N256:N257)</f>
        <v>0</v>
      </c>
      <c r="O255" s="151">
        <f>SUM(O256:O257)</f>
        <v>0</v>
      </c>
      <c r="P255" s="151">
        <f>SUM(P256:P257)</f>
        <v>0</v>
      </c>
      <c r="Q255" s="114">
        <v>0</v>
      </c>
      <c r="R255" s="123">
        <f>SUM(R256:R257)</f>
        <v>0</v>
      </c>
      <c r="S255" s="114">
        <f t="shared" si="42"/>
        <v>0</v>
      </c>
      <c r="T255" s="114">
        <f t="shared" si="43"/>
        <v>0</v>
      </c>
      <c r="U255" s="114">
        <f t="shared" si="44"/>
        <v>0</v>
      </c>
      <c r="V255" s="275">
        <f t="shared" si="45"/>
        <v>0</v>
      </c>
      <c r="W255" s="282" t="e">
        <f t="shared" si="37"/>
        <v>#DIV/0!</v>
      </c>
    </row>
    <row r="256" spans="1:23" s="111" customFormat="1" ht="89.25" hidden="1" customHeight="1">
      <c r="A256" s="200"/>
      <c r="B256" s="200"/>
      <c r="C256" s="188" t="s">
        <v>27</v>
      </c>
      <c r="D256" s="217" t="s">
        <v>477</v>
      </c>
      <c r="E256" s="114">
        <v>0</v>
      </c>
      <c r="F256" s="114">
        <v>0</v>
      </c>
      <c r="G256" s="114">
        <v>0</v>
      </c>
      <c r="H256" s="114">
        <v>0</v>
      </c>
      <c r="I256" s="114">
        <v>0</v>
      </c>
      <c r="J256" s="114">
        <v>0</v>
      </c>
      <c r="K256" s="151">
        <f t="shared" si="46"/>
        <v>0</v>
      </c>
      <c r="L256" s="151"/>
      <c r="M256" s="151"/>
      <c r="N256" s="151"/>
      <c r="O256" s="151"/>
      <c r="P256" s="151"/>
      <c r="Q256" s="114">
        <v>0</v>
      </c>
      <c r="R256" s="123"/>
      <c r="S256" s="114">
        <f t="shared" si="42"/>
        <v>0</v>
      </c>
      <c r="T256" s="114">
        <f t="shared" si="43"/>
        <v>0</v>
      </c>
      <c r="U256" s="114">
        <f t="shared" si="44"/>
        <v>0</v>
      </c>
      <c r="V256" s="275">
        <f t="shared" si="45"/>
        <v>0</v>
      </c>
      <c r="W256" s="282" t="e">
        <f t="shared" si="37"/>
        <v>#DIV/0!</v>
      </c>
    </row>
    <row r="257" spans="1:23" s="111" customFormat="1" ht="111" hidden="1" customHeight="1">
      <c r="A257" s="200"/>
      <c r="B257" s="200"/>
      <c r="C257" s="188" t="s">
        <v>542</v>
      </c>
      <c r="D257" s="217" t="s">
        <v>477</v>
      </c>
      <c r="E257" s="114">
        <v>0</v>
      </c>
      <c r="F257" s="114">
        <v>0</v>
      </c>
      <c r="G257" s="114">
        <v>0</v>
      </c>
      <c r="H257" s="114">
        <v>0</v>
      </c>
      <c r="I257" s="114">
        <v>0</v>
      </c>
      <c r="J257" s="114">
        <v>0</v>
      </c>
      <c r="K257" s="151">
        <f t="shared" si="46"/>
        <v>0</v>
      </c>
      <c r="L257" s="151"/>
      <c r="M257" s="151"/>
      <c r="N257" s="151"/>
      <c r="O257" s="151"/>
      <c r="P257" s="151"/>
      <c r="Q257" s="114">
        <v>0</v>
      </c>
      <c r="R257" s="123"/>
      <c r="S257" s="114">
        <f t="shared" si="42"/>
        <v>0</v>
      </c>
      <c r="T257" s="114">
        <f t="shared" si="43"/>
        <v>0</v>
      </c>
      <c r="U257" s="114">
        <f t="shared" si="44"/>
        <v>0</v>
      </c>
      <c r="V257" s="275">
        <f t="shared" si="45"/>
        <v>0</v>
      </c>
      <c r="W257" s="282" t="e">
        <f t="shared" si="37"/>
        <v>#DIV/0!</v>
      </c>
    </row>
    <row r="258" spans="1:23" s="111" customFormat="1" ht="51" hidden="1" customHeight="1">
      <c r="A258" s="200"/>
      <c r="B258" s="200"/>
      <c r="C258" s="188"/>
      <c r="D258" s="216" t="s">
        <v>389</v>
      </c>
      <c r="E258" s="114">
        <v>0</v>
      </c>
      <c r="F258" s="114">
        <v>0</v>
      </c>
      <c r="G258" s="114">
        <v>0</v>
      </c>
      <c r="H258" s="114">
        <v>0</v>
      </c>
      <c r="I258" s="114">
        <v>0</v>
      </c>
      <c r="J258" s="114">
        <v>0</v>
      </c>
      <c r="K258" s="151">
        <f t="shared" si="46"/>
        <v>0</v>
      </c>
      <c r="L258" s="151">
        <f>SUM(L259:L260)</f>
        <v>0</v>
      </c>
      <c r="M258" s="151">
        <f>SUM(M259:M260)</f>
        <v>0</v>
      </c>
      <c r="N258" s="151">
        <f>SUM(N259:N260)</f>
        <v>0</v>
      </c>
      <c r="O258" s="151">
        <f>SUM(O259:O260)</f>
        <v>0</v>
      </c>
      <c r="P258" s="151">
        <f>SUM(P259:P260)</f>
        <v>0</v>
      </c>
      <c r="Q258" s="114">
        <v>0</v>
      </c>
      <c r="R258" s="123">
        <f>SUM(R259:R260)</f>
        <v>0</v>
      </c>
      <c r="S258" s="114">
        <f t="shared" si="42"/>
        <v>0</v>
      </c>
      <c r="T258" s="114">
        <f t="shared" si="43"/>
        <v>0</v>
      </c>
      <c r="U258" s="114">
        <f t="shared" si="44"/>
        <v>0</v>
      </c>
      <c r="V258" s="275">
        <f t="shared" si="45"/>
        <v>0</v>
      </c>
      <c r="W258" s="282" t="e">
        <f t="shared" si="37"/>
        <v>#DIV/0!</v>
      </c>
    </row>
    <row r="259" spans="1:23" s="111" customFormat="1" ht="89.25" hidden="1" customHeight="1">
      <c r="A259" s="200"/>
      <c r="B259" s="200"/>
      <c r="C259" s="188" t="s">
        <v>27</v>
      </c>
      <c r="D259" s="217" t="s">
        <v>477</v>
      </c>
      <c r="E259" s="114">
        <v>0</v>
      </c>
      <c r="F259" s="114">
        <v>0</v>
      </c>
      <c r="G259" s="114">
        <v>0</v>
      </c>
      <c r="H259" s="114">
        <v>0</v>
      </c>
      <c r="I259" s="114">
        <v>0</v>
      </c>
      <c r="J259" s="114">
        <v>0</v>
      </c>
      <c r="K259" s="151">
        <f t="shared" si="46"/>
        <v>0</v>
      </c>
      <c r="L259" s="151"/>
      <c r="M259" s="151"/>
      <c r="N259" s="151"/>
      <c r="O259" s="151"/>
      <c r="P259" s="151"/>
      <c r="Q259" s="114">
        <v>0</v>
      </c>
      <c r="R259" s="123"/>
      <c r="S259" s="114">
        <f t="shared" si="42"/>
        <v>0</v>
      </c>
      <c r="T259" s="114">
        <f t="shared" si="43"/>
        <v>0</v>
      </c>
      <c r="U259" s="114">
        <f t="shared" si="44"/>
        <v>0</v>
      </c>
      <c r="V259" s="275">
        <f t="shared" si="45"/>
        <v>0</v>
      </c>
      <c r="W259" s="282" t="e">
        <f t="shared" si="37"/>
        <v>#DIV/0!</v>
      </c>
    </row>
    <row r="260" spans="1:23" s="111" customFormat="1" ht="109.5" hidden="1" customHeight="1">
      <c r="A260" s="200"/>
      <c r="B260" s="200"/>
      <c r="C260" s="188" t="s">
        <v>542</v>
      </c>
      <c r="D260" s="217" t="s">
        <v>477</v>
      </c>
      <c r="E260" s="114">
        <v>0</v>
      </c>
      <c r="F260" s="114">
        <v>0</v>
      </c>
      <c r="G260" s="114">
        <v>0</v>
      </c>
      <c r="H260" s="114">
        <v>0</v>
      </c>
      <c r="I260" s="114">
        <v>0</v>
      </c>
      <c r="J260" s="114">
        <v>0</v>
      </c>
      <c r="K260" s="151">
        <f t="shared" si="46"/>
        <v>0</v>
      </c>
      <c r="L260" s="151"/>
      <c r="M260" s="151"/>
      <c r="N260" s="151"/>
      <c r="O260" s="151"/>
      <c r="P260" s="151"/>
      <c r="Q260" s="114">
        <v>0</v>
      </c>
      <c r="R260" s="123"/>
      <c r="S260" s="114">
        <f t="shared" si="42"/>
        <v>0</v>
      </c>
      <c r="T260" s="114">
        <f t="shared" si="43"/>
        <v>0</v>
      </c>
      <c r="U260" s="114">
        <f t="shared" si="44"/>
        <v>0</v>
      </c>
      <c r="V260" s="275">
        <f t="shared" si="45"/>
        <v>0</v>
      </c>
      <c r="W260" s="282" t="e">
        <f t="shared" si="37"/>
        <v>#DIV/0!</v>
      </c>
    </row>
    <row r="261" spans="1:23" s="111" customFormat="1" ht="39" hidden="1" customHeight="1">
      <c r="A261" s="200"/>
      <c r="B261" s="200"/>
      <c r="C261" s="188"/>
      <c r="D261" s="216" t="s">
        <v>34</v>
      </c>
      <c r="E261" s="114">
        <v>0</v>
      </c>
      <c r="F261" s="114">
        <v>0</v>
      </c>
      <c r="G261" s="114">
        <v>0</v>
      </c>
      <c r="H261" s="114">
        <v>0</v>
      </c>
      <c r="I261" s="114">
        <v>0</v>
      </c>
      <c r="J261" s="114">
        <v>0</v>
      </c>
      <c r="K261" s="151">
        <f t="shared" si="46"/>
        <v>0</v>
      </c>
      <c r="L261" s="151">
        <f>SUM(L262:L263)</f>
        <v>0</v>
      </c>
      <c r="M261" s="151">
        <f>SUM(M262:M263)</f>
        <v>0</v>
      </c>
      <c r="N261" s="151">
        <f>SUM(N262:N263)</f>
        <v>0</v>
      </c>
      <c r="O261" s="151">
        <f>SUM(O262:O263)</f>
        <v>0</v>
      </c>
      <c r="P261" s="151">
        <f>SUM(P262:P263)</f>
        <v>0</v>
      </c>
      <c r="Q261" s="114">
        <v>0</v>
      </c>
      <c r="R261" s="123">
        <f>SUM(R262:R263)</f>
        <v>0</v>
      </c>
      <c r="S261" s="114">
        <f t="shared" si="42"/>
        <v>0</v>
      </c>
      <c r="T261" s="114">
        <f t="shared" si="43"/>
        <v>0</v>
      </c>
      <c r="U261" s="114">
        <f t="shared" si="44"/>
        <v>0</v>
      </c>
      <c r="V261" s="275">
        <f t="shared" si="45"/>
        <v>0</v>
      </c>
      <c r="W261" s="282" t="e">
        <f t="shared" si="37"/>
        <v>#DIV/0!</v>
      </c>
    </row>
    <row r="262" spans="1:23" s="111" customFormat="1" ht="121.5" hidden="1" customHeight="1">
      <c r="A262" s="200"/>
      <c r="B262" s="200"/>
      <c r="C262" s="188" t="s">
        <v>27</v>
      </c>
      <c r="D262" s="217" t="s">
        <v>477</v>
      </c>
      <c r="E262" s="114">
        <v>0</v>
      </c>
      <c r="F262" s="114">
        <v>0</v>
      </c>
      <c r="G262" s="114">
        <v>0</v>
      </c>
      <c r="H262" s="114">
        <v>0</v>
      </c>
      <c r="I262" s="114">
        <v>0</v>
      </c>
      <c r="J262" s="114">
        <v>0</v>
      </c>
      <c r="K262" s="151">
        <f t="shared" si="46"/>
        <v>0</v>
      </c>
      <c r="L262" s="151"/>
      <c r="M262" s="151"/>
      <c r="N262" s="151"/>
      <c r="O262" s="151"/>
      <c r="P262" s="151"/>
      <c r="Q262" s="114">
        <v>0</v>
      </c>
      <c r="R262" s="123"/>
      <c r="S262" s="114">
        <f t="shared" si="42"/>
        <v>0</v>
      </c>
      <c r="T262" s="114">
        <f t="shared" si="43"/>
        <v>0</v>
      </c>
      <c r="U262" s="114">
        <f t="shared" si="44"/>
        <v>0</v>
      </c>
      <c r="V262" s="275">
        <f t="shared" si="45"/>
        <v>0</v>
      </c>
      <c r="W262" s="282" t="e">
        <f t="shared" si="37"/>
        <v>#DIV/0!</v>
      </c>
    </row>
    <row r="263" spans="1:23" s="111" customFormat="1" ht="117.75" hidden="1" customHeight="1">
      <c r="A263" s="200"/>
      <c r="B263" s="200"/>
      <c r="C263" s="188" t="s">
        <v>542</v>
      </c>
      <c r="D263" s="217" t="s">
        <v>477</v>
      </c>
      <c r="E263" s="114">
        <v>0</v>
      </c>
      <c r="F263" s="114">
        <v>0</v>
      </c>
      <c r="G263" s="114">
        <v>0</v>
      </c>
      <c r="H263" s="114">
        <v>0</v>
      </c>
      <c r="I263" s="114">
        <v>0</v>
      </c>
      <c r="J263" s="114">
        <v>0</v>
      </c>
      <c r="K263" s="151">
        <f t="shared" si="46"/>
        <v>0</v>
      </c>
      <c r="L263" s="151"/>
      <c r="M263" s="151"/>
      <c r="N263" s="151"/>
      <c r="O263" s="151"/>
      <c r="P263" s="151"/>
      <c r="Q263" s="114">
        <v>0</v>
      </c>
      <c r="R263" s="123"/>
      <c r="S263" s="114">
        <f t="shared" si="42"/>
        <v>0</v>
      </c>
      <c r="T263" s="114">
        <f t="shared" si="43"/>
        <v>0</v>
      </c>
      <c r="U263" s="114">
        <f t="shared" si="44"/>
        <v>0</v>
      </c>
      <c r="V263" s="275">
        <f t="shared" si="45"/>
        <v>0</v>
      </c>
      <c r="W263" s="282" t="e">
        <f t="shared" si="37"/>
        <v>#DIV/0!</v>
      </c>
    </row>
    <row r="264" spans="1:23" s="111" customFormat="1">
      <c r="A264" s="200"/>
      <c r="B264" s="200"/>
      <c r="C264" s="188"/>
      <c r="D264" s="216" t="s">
        <v>35</v>
      </c>
      <c r="E264" s="114">
        <v>256771</v>
      </c>
      <c r="F264" s="114">
        <v>0</v>
      </c>
      <c r="G264" s="114">
        <v>0</v>
      </c>
      <c r="H264" s="114">
        <v>0</v>
      </c>
      <c r="I264" s="114">
        <v>256771</v>
      </c>
      <c r="J264" s="114">
        <v>0</v>
      </c>
      <c r="K264" s="151">
        <f t="shared" si="46"/>
        <v>0</v>
      </c>
      <c r="L264" s="151">
        <f>SUM(L265:L266)</f>
        <v>0</v>
      </c>
      <c r="M264" s="151">
        <f>SUM(M265:M266)</f>
        <v>0</v>
      </c>
      <c r="N264" s="151">
        <f>SUM(N265:N266)</f>
        <v>0</v>
      </c>
      <c r="O264" s="151">
        <f>SUM(O265:O266)</f>
        <v>0</v>
      </c>
      <c r="P264" s="151">
        <f>SUM(P265:P266)</f>
        <v>0</v>
      </c>
      <c r="Q264" s="145">
        <v>256771</v>
      </c>
      <c r="R264" s="146">
        <f>SUM(R265:R266)</f>
        <v>121505.39</v>
      </c>
      <c r="S264" s="114">
        <f t="shared" si="42"/>
        <v>0</v>
      </c>
      <c r="T264" s="114">
        <f t="shared" si="43"/>
        <v>0</v>
      </c>
      <c r="U264" s="114">
        <f t="shared" si="44"/>
        <v>256771</v>
      </c>
      <c r="V264" s="275">
        <f t="shared" si="45"/>
        <v>0</v>
      </c>
      <c r="W264" s="282">
        <f t="shared" si="37"/>
        <v>0.47320526850773648</v>
      </c>
    </row>
    <row r="265" spans="1:23" s="111" customFormat="1" ht="126">
      <c r="A265" s="200"/>
      <c r="B265" s="200"/>
      <c r="C265" s="188" t="s">
        <v>27</v>
      </c>
      <c r="D265" s="217" t="s">
        <v>477</v>
      </c>
      <c r="E265" s="114">
        <v>243861</v>
      </c>
      <c r="F265" s="114">
        <v>0</v>
      </c>
      <c r="G265" s="114">
        <v>0</v>
      </c>
      <c r="H265" s="114">
        <v>0</v>
      </c>
      <c r="I265" s="114">
        <v>243861</v>
      </c>
      <c r="J265" s="114">
        <v>0</v>
      </c>
      <c r="K265" s="151">
        <f t="shared" si="46"/>
        <v>0</v>
      </c>
      <c r="L265" s="151"/>
      <c r="M265" s="151"/>
      <c r="N265" s="151"/>
      <c r="O265" s="151"/>
      <c r="P265" s="151"/>
      <c r="Q265" s="114">
        <v>243861</v>
      </c>
      <c r="R265" s="123">
        <v>115365.99</v>
      </c>
      <c r="S265" s="114">
        <f t="shared" si="42"/>
        <v>0</v>
      </c>
      <c r="T265" s="114">
        <f t="shared" si="43"/>
        <v>0</v>
      </c>
      <c r="U265" s="114">
        <f t="shared" si="44"/>
        <v>243861</v>
      </c>
      <c r="V265" s="275">
        <f t="shared" si="45"/>
        <v>0</v>
      </c>
      <c r="W265" s="282">
        <f t="shared" si="37"/>
        <v>0.47308093545093316</v>
      </c>
    </row>
    <row r="266" spans="1:23" s="111" customFormat="1" ht="126">
      <c r="A266" s="200"/>
      <c r="B266" s="200"/>
      <c r="C266" s="188" t="s">
        <v>542</v>
      </c>
      <c r="D266" s="217" t="s">
        <v>477</v>
      </c>
      <c r="E266" s="114">
        <v>12910</v>
      </c>
      <c r="F266" s="114">
        <v>0</v>
      </c>
      <c r="G266" s="114">
        <v>0</v>
      </c>
      <c r="H266" s="114">
        <v>0</v>
      </c>
      <c r="I266" s="114">
        <v>12910</v>
      </c>
      <c r="J266" s="114">
        <v>0</v>
      </c>
      <c r="K266" s="151">
        <f t="shared" si="46"/>
        <v>0</v>
      </c>
      <c r="L266" s="151"/>
      <c r="M266" s="151"/>
      <c r="N266" s="151"/>
      <c r="O266" s="151"/>
      <c r="P266" s="151"/>
      <c r="Q266" s="114">
        <v>12910</v>
      </c>
      <c r="R266" s="123">
        <v>6139.4</v>
      </c>
      <c r="S266" s="114">
        <f t="shared" si="42"/>
        <v>0</v>
      </c>
      <c r="T266" s="114">
        <f t="shared" si="43"/>
        <v>0</v>
      </c>
      <c r="U266" s="114">
        <f t="shared" si="44"/>
        <v>12910</v>
      </c>
      <c r="V266" s="275">
        <f t="shared" si="45"/>
        <v>0</v>
      </c>
      <c r="W266" s="282">
        <f t="shared" si="37"/>
        <v>0.47555383423702552</v>
      </c>
    </row>
    <row r="267" spans="1:23" s="111" customFormat="1" ht="31.5">
      <c r="A267" s="200"/>
      <c r="B267" s="200"/>
      <c r="C267" s="188"/>
      <c r="D267" s="216" t="s">
        <v>279</v>
      </c>
      <c r="E267" s="114"/>
      <c r="F267" s="114">
        <v>0</v>
      </c>
      <c r="G267" s="114">
        <v>0</v>
      </c>
      <c r="H267" s="114">
        <v>0</v>
      </c>
      <c r="I267" s="114">
        <v>0</v>
      </c>
      <c r="J267" s="114">
        <v>0</v>
      </c>
      <c r="K267" s="151"/>
      <c r="L267" s="151"/>
      <c r="M267" s="151"/>
      <c r="N267" s="151"/>
      <c r="O267" s="151"/>
      <c r="P267" s="151"/>
      <c r="Q267" s="114"/>
      <c r="R267" s="123"/>
      <c r="S267" s="114">
        <f t="shared" si="42"/>
        <v>0</v>
      </c>
      <c r="T267" s="114">
        <f t="shared" si="43"/>
        <v>0</v>
      </c>
      <c r="U267" s="114">
        <f t="shared" si="44"/>
        <v>0</v>
      </c>
      <c r="V267" s="275">
        <f t="shared" si="45"/>
        <v>0</v>
      </c>
      <c r="W267" s="282"/>
    </row>
    <row r="268" spans="1:23" s="111" customFormat="1" ht="94.5">
      <c r="A268" s="200"/>
      <c r="B268" s="200"/>
      <c r="C268" s="188"/>
      <c r="D268" s="216" t="s">
        <v>36</v>
      </c>
      <c r="E268" s="114">
        <v>1863224</v>
      </c>
      <c r="F268" s="114">
        <v>0</v>
      </c>
      <c r="G268" s="114">
        <v>0</v>
      </c>
      <c r="H268" s="114">
        <v>0</v>
      </c>
      <c r="I268" s="114">
        <v>1863224</v>
      </c>
      <c r="J268" s="114">
        <v>0</v>
      </c>
      <c r="K268" s="151">
        <f t="shared" ref="K268:K319" si="47">SUM(L268:P268)</f>
        <v>0</v>
      </c>
      <c r="L268" s="151">
        <f>SUM(L269:L270)</f>
        <v>0</v>
      </c>
      <c r="M268" s="151">
        <f>SUM(M269:M270)</f>
        <v>0</v>
      </c>
      <c r="N268" s="151">
        <f>SUM(N269:N270)</f>
        <v>0</v>
      </c>
      <c r="O268" s="151">
        <f>SUM(O269:O270)</f>
        <v>0</v>
      </c>
      <c r="P268" s="151">
        <f>SUM(P269:P270)</f>
        <v>0</v>
      </c>
      <c r="Q268" s="145">
        <v>1863224</v>
      </c>
      <c r="R268" s="146">
        <f>SUM(R269:R270)</f>
        <v>745694.24</v>
      </c>
      <c r="S268" s="114">
        <f t="shared" si="42"/>
        <v>0</v>
      </c>
      <c r="T268" s="114">
        <f t="shared" si="43"/>
        <v>0</v>
      </c>
      <c r="U268" s="114">
        <f t="shared" si="44"/>
        <v>1863224</v>
      </c>
      <c r="V268" s="275">
        <f t="shared" si="45"/>
        <v>0</v>
      </c>
      <c r="W268" s="282">
        <f t="shared" si="37"/>
        <v>0.40021717195570689</v>
      </c>
    </row>
    <row r="269" spans="1:23" s="111" customFormat="1" ht="126">
      <c r="A269" s="200"/>
      <c r="B269" s="200"/>
      <c r="C269" s="188" t="s">
        <v>27</v>
      </c>
      <c r="D269" s="217" t="s">
        <v>477</v>
      </c>
      <c r="E269" s="114">
        <v>1583740</v>
      </c>
      <c r="F269" s="114">
        <v>0</v>
      </c>
      <c r="G269" s="114">
        <v>0</v>
      </c>
      <c r="H269" s="114">
        <v>0</v>
      </c>
      <c r="I269" s="114">
        <v>1583740</v>
      </c>
      <c r="J269" s="114">
        <v>0</v>
      </c>
      <c r="K269" s="151">
        <f t="shared" si="47"/>
        <v>0</v>
      </c>
      <c r="L269" s="151"/>
      <c r="M269" s="151"/>
      <c r="N269" s="151"/>
      <c r="O269" s="151"/>
      <c r="P269" s="151"/>
      <c r="Q269" s="114">
        <v>1583740</v>
      </c>
      <c r="R269" s="123">
        <v>632575.4</v>
      </c>
      <c r="S269" s="114">
        <f t="shared" si="42"/>
        <v>0</v>
      </c>
      <c r="T269" s="114">
        <f t="shared" si="43"/>
        <v>0</v>
      </c>
      <c r="U269" s="114">
        <f t="shared" si="44"/>
        <v>1583740</v>
      </c>
      <c r="V269" s="275">
        <f t="shared" si="45"/>
        <v>0</v>
      </c>
      <c r="W269" s="282">
        <f t="shared" si="37"/>
        <v>0.39941871771881748</v>
      </c>
    </row>
    <row r="270" spans="1:23" s="111" customFormat="1" ht="126">
      <c r="A270" s="200"/>
      <c r="B270" s="200"/>
      <c r="C270" s="188" t="s">
        <v>542</v>
      </c>
      <c r="D270" s="217" t="s">
        <v>477</v>
      </c>
      <c r="E270" s="114">
        <v>279484</v>
      </c>
      <c r="F270" s="114">
        <v>0</v>
      </c>
      <c r="G270" s="114">
        <v>0</v>
      </c>
      <c r="H270" s="114">
        <v>0</v>
      </c>
      <c r="I270" s="114">
        <v>279484</v>
      </c>
      <c r="J270" s="114">
        <v>0</v>
      </c>
      <c r="K270" s="151">
        <f t="shared" si="47"/>
        <v>0</v>
      </c>
      <c r="L270" s="151"/>
      <c r="M270" s="151"/>
      <c r="N270" s="151"/>
      <c r="O270" s="151"/>
      <c r="P270" s="151"/>
      <c r="Q270" s="114">
        <v>279484</v>
      </c>
      <c r="R270" s="123">
        <v>113118.84</v>
      </c>
      <c r="S270" s="114">
        <f t="shared" si="42"/>
        <v>0</v>
      </c>
      <c r="T270" s="114">
        <f t="shared" si="43"/>
        <v>0</v>
      </c>
      <c r="U270" s="114">
        <f t="shared" si="44"/>
        <v>279484</v>
      </c>
      <c r="V270" s="275">
        <f t="shared" si="45"/>
        <v>0</v>
      </c>
      <c r="W270" s="282">
        <f t="shared" ref="W270:W329" si="48">R270/Q270</f>
        <v>0.40474173834638116</v>
      </c>
    </row>
    <row r="271" spans="1:23" s="111" customFormat="1" ht="31.5">
      <c r="A271" s="200"/>
      <c r="B271" s="200"/>
      <c r="C271" s="188"/>
      <c r="D271" s="216" t="s">
        <v>37</v>
      </c>
      <c r="E271" s="114">
        <v>481508</v>
      </c>
      <c r="F271" s="114">
        <v>0</v>
      </c>
      <c r="G271" s="114">
        <v>0</v>
      </c>
      <c r="H271" s="114">
        <v>0</v>
      </c>
      <c r="I271" s="114">
        <v>481508</v>
      </c>
      <c r="J271" s="114">
        <v>0</v>
      </c>
      <c r="K271" s="151">
        <f t="shared" si="47"/>
        <v>0</v>
      </c>
      <c r="L271" s="151">
        <f>L272</f>
        <v>0</v>
      </c>
      <c r="M271" s="151">
        <f>M272</f>
        <v>0</v>
      </c>
      <c r="N271" s="151">
        <f>N272</f>
        <v>0</v>
      </c>
      <c r="O271" s="151">
        <f>O272</f>
        <v>0</v>
      </c>
      <c r="P271" s="151">
        <f>P272</f>
        <v>0</v>
      </c>
      <c r="Q271" s="145">
        <v>481508</v>
      </c>
      <c r="R271" s="146">
        <f>R272</f>
        <v>57923.45</v>
      </c>
      <c r="S271" s="114">
        <f t="shared" si="42"/>
        <v>0</v>
      </c>
      <c r="T271" s="114">
        <f t="shared" si="43"/>
        <v>0</v>
      </c>
      <c r="U271" s="114">
        <f t="shared" si="44"/>
        <v>481508</v>
      </c>
      <c r="V271" s="275">
        <f t="shared" si="45"/>
        <v>0</v>
      </c>
      <c r="W271" s="282">
        <f t="shared" si="48"/>
        <v>0.12029592447062146</v>
      </c>
    </row>
    <row r="272" spans="1:23" s="111" customFormat="1" ht="126">
      <c r="A272" s="200"/>
      <c r="B272" s="200"/>
      <c r="C272" s="188" t="s">
        <v>27</v>
      </c>
      <c r="D272" s="217" t="s">
        <v>477</v>
      </c>
      <c r="E272" s="114">
        <v>481508</v>
      </c>
      <c r="F272" s="114">
        <v>0</v>
      </c>
      <c r="G272" s="114">
        <v>0</v>
      </c>
      <c r="H272" s="114">
        <v>0</v>
      </c>
      <c r="I272" s="114">
        <v>481508</v>
      </c>
      <c r="J272" s="114">
        <v>0</v>
      </c>
      <c r="K272" s="151">
        <f t="shared" si="47"/>
        <v>0</v>
      </c>
      <c r="L272" s="151"/>
      <c r="M272" s="151"/>
      <c r="N272" s="151"/>
      <c r="O272" s="151"/>
      <c r="P272" s="151"/>
      <c r="Q272" s="114">
        <v>481508</v>
      </c>
      <c r="R272" s="123">
        <v>57923.45</v>
      </c>
      <c r="S272" s="114">
        <f t="shared" si="42"/>
        <v>0</v>
      </c>
      <c r="T272" s="114">
        <f t="shared" si="43"/>
        <v>0</v>
      </c>
      <c r="U272" s="114">
        <f t="shared" si="44"/>
        <v>481508</v>
      </c>
      <c r="V272" s="275">
        <f t="shared" si="45"/>
        <v>0</v>
      </c>
      <c r="W272" s="282">
        <f t="shared" si="48"/>
        <v>0.12029592447062146</v>
      </c>
    </row>
    <row r="273" spans="1:23" s="111" customFormat="1" ht="24" hidden="1" customHeight="1">
      <c r="A273" s="200"/>
      <c r="B273" s="200"/>
      <c r="C273" s="188"/>
      <c r="D273" s="216" t="s">
        <v>38</v>
      </c>
      <c r="E273" s="114">
        <v>0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51">
        <f t="shared" si="47"/>
        <v>0</v>
      </c>
      <c r="L273" s="151">
        <f>SUM(L274:L275)</f>
        <v>0</v>
      </c>
      <c r="M273" s="151">
        <f>SUM(M274:M275)</f>
        <v>0</v>
      </c>
      <c r="N273" s="151">
        <f>SUM(N274:N275)</f>
        <v>0</v>
      </c>
      <c r="O273" s="151">
        <f>SUM(O274:O275)</f>
        <v>0</v>
      </c>
      <c r="P273" s="151">
        <f>SUM(P274:P275)</f>
        <v>0</v>
      </c>
      <c r="Q273" s="114">
        <v>0</v>
      </c>
      <c r="R273" s="123">
        <f>SUM(R274:R275)</f>
        <v>0</v>
      </c>
      <c r="S273" s="114">
        <f t="shared" si="42"/>
        <v>0</v>
      </c>
      <c r="T273" s="114">
        <f t="shared" si="43"/>
        <v>0</v>
      </c>
      <c r="U273" s="114">
        <f t="shared" si="44"/>
        <v>0</v>
      </c>
      <c r="V273" s="275">
        <f t="shared" si="45"/>
        <v>0</v>
      </c>
      <c r="W273" s="282" t="e">
        <f t="shared" si="48"/>
        <v>#DIV/0!</v>
      </c>
    </row>
    <row r="274" spans="1:23" s="111" customFormat="1" ht="121.5" hidden="1" customHeight="1">
      <c r="A274" s="200"/>
      <c r="B274" s="200"/>
      <c r="C274" s="188" t="s">
        <v>27</v>
      </c>
      <c r="D274" s="217" t="s">
        <v>477</v>
      </c>
      <c r="E274" s="114">
        <v>0</v>
      </c>
      <c r="F274" s="114">
        <v>0</v>
      </c>
      <c r="G274" s="114">
        <v>0</v>
      </c>
      <c r="H274" s="114">
        <v>0</v>
      </c>
      <c r="I274" s="114">
        <v>0</v>
      </c>
      <c r="J274" s="114">
        <v>0</v>
      </c>
      <c r="K274" s="151">
        <f t="shared" si="47"/>
        <v>0</v>
      </c>
      <c r="L274" s="151"/>
      <c r="M274" s="151"/>
      <c r="N274" s="151"/>
      <c r="O274" s="151"/>
      <c r="P274" s="151"/>
      <c r="Q274" s="114">
        <v>0</v>
      </c>
      <c r="R274" s="123"/>
      <c r="S274" s="114">
        <f t="shared" si="42"/>
        <v>0</v>
      </c>
      <c r="T274" s="114">
        <f t="shared" si="43"/>
        <v>0</v>
      </c>
      <c r="U274" s="114">
        <f t="shared" si="44"/>
        <v>0</v>
      </c>
      <c r="V274" s="275">
        <f t="shared" si="45"/>
        <v>0</v>
      </c>
      <c r="W274" s="282" t="e">
        <f t="shared" si="48"/>
        <v>#DIV/0!</v>
      </c>
    </row>
    <row r="275" spans="1:23" s="111" customFormat="1" ht="112.5" hidden="1" customHeight="1">
      <c r="A275" s="200"/>
      <c r="B275" s="200"/>
      <c r="C275" s="188" t="s">
        <v>476</v>
      </c>
      <c r="D275" s="217" t="s">
        <v>477</v>
      </c>
      <c r="E275" s="114">
        <v>0</v>
      </c>
      <c r="F275" s="114">
        <v>0</v>
      </c>
      <c r="G275" s="114">
        <v>0</v>
      </c>
      <c r="H275" s="114">
        <v>0</v>
      </c>
      <c r="I275" s="114">
        <v>0</v>
      </c>
      <c r="J275" s="114">
        <v>0</v>
      </c>
      <c r="K275" s="151">
        <f t="shared" si="47"/>
        <v>0</v>
      </c>
      <c r="L275" s="151"/>
      <c r="M275" s="151"/>
      <c r="N275" s="151"/>
      <c r="O275" s="151"/>
      <c r="P275" s="151"/>
      <c r="Q275" s="114">
        <v>0</v>
      </c>
      <c r="R275" s="123"/>
      <c r="S275" s="114">
        <f t="shared" si="42"/>
        <v>0</v>
      </c>
      <c r="T275" s="114">
        <f t="shared" si="43"/>
        <v>0</v>
      </c>
      <c r="U275" s="114">
        <f t="shared" si="44"/>
        <v>0</v>
      </c>
      <c r="V275" s="275">
        <f t="shared" si="45"/>
        <v>0</v>
      </c>
      <c r="W275" s="282" t="e">
        <f t="shared" si="48"/>
        <v>#DIV/0!</v>
      </c>
    </row>
    <row r="276" spans="1:23" s="111" customFormat="1" ht="31.5" hidden="1">
      <c r="A276" s="200"/>
      <c r="B276" s="200"/>
      <c r="C276" s="188"/>
      <c r="D276" s="227" t="s">
        <v>376</v>
      </c>
      <c r="E276" s="114">
        <v>0</v>
      </c>
      <c r="F276" s="114">
        <v>0</v>
      </c>
      <c r="G276" s="114">
        <v>0</v>
      </c>
      <c r="H276" s="114">
        <v>0</v>
      </c>
      <c r="I276" s="114">
        <v>0</v>
      </c>
      <c r="J276" s="114">
        <v>0</v>
      </c>
      <c r="K276" s="151">
        <f t="shared" si="47"/>
        <v>0</v>
      </c>
      <c r="L276" s="151">
        <f>SUM(L277:L278)</f>
        <v>0</v>
      </c>
      <c r="M276" s="151">
        <f>SUM(M277:M278)</f>
        <v>0</v>
      </c>
      <c r="N276" s="151">
        <f>SUM(N277:N278)</f>
        <v>0</v>
      </c>
      <c r="O276" s="151">
        <f>SUM(O277:O278)</f>
        <v>0</v>
      </c>
      <c r="P276" s="151">
        <f>SUM(P277:P278)</f>
        <v>0</v>
      </c>
      <c r="Q276" s="114">
        <v>0</v>
      </c>
      <c r="R276" s="123">
        <f>SUM(R277:R278)</f>
        <v>0</v>
      </c>
      <c r="S276" s="114">
        <f t="shared" si="42"/>
        <v>0</v>
      </c>
      <c r="T276" s="114">
        <f t="shared" si="43"/>
        <v>0</v>
      </c>
      <c r="U276" s="114">
        <f t="shared" si="44"/>
        <v>0</v>
      </c>
      <c r="V276" s="275">
        <f t="shared" si="45"/>
        <v>0</v>
      </c>
      <c r="W276" s="282" t="e">
        <f t="shared" si="48"/>
        <v>#DIV/0!</v>
      </c>
    </row>
    <row r="277" spans="1:23" s="111" customFormat="1" ht="126" hidden="1">
      <c r="A277" s="200"/>
      <c r="B277" s="200"/>
      <c r="C277" s="188" t="s">
        <v>27</v>
      </c>
      <c r="D277" s="217" t="s">
        <v>477</v>
      </c>
      <c r="E277" s="114">
        <v>0</v>
      </c>
      <c r="F277" s="114">
        <v>0</v>
      </c>
      <c r="G277" s="114">
        <v>0</v>
      </c>
      <c r="H277" s="114">
        <v>0</v>
      </c>
      <c r="I277" s="114">
        <v>0</v>
      </c>
      <c r="J277" s="114">
        <v>0</v>
      </c>
      <c r="K277" s="151">
        <f t="shared" si="47"/>
        <v>0</v>
      </c>
      <c r="L277" s="151"/>
      <c r="M277" s="151"/>
      <c r="N277" s="151"/>
      <c r="O277" s="151"/>
      <c r="P277" s="151"/>
      <c r="Q277" s="114">
        <v>0</v>
      </c>
      <c r="R277" s="123"/>
      <c r="S277" s="114">
        <f t="shared" si="42"/>
        <v>0</v>
      </c>
      <c r="T277" s="114">
        <f t="shared" si="43"/>
        <v>0</v>
      </c>
      <c r="U277" s="114">
        <f t="shared" si="44"/>
        <v>0</v>
      </c>
      <c r="V277" s="275">
        <f t="shared" si="45"/>
        <v>0</v>
      </c>
      <c r="W277" s="282" t="e">
        <f t="shared" si="48"/>
        <v>#DIV/0!</v>
      </c>
    </row>
    <row r="278" spans="1:23" s="111" customFormat="1" ht="126" hidden="1">
      <c r="A278" s="200"/>
      <c r="B278" s="200"/>
      <c r="C278" s="188" t="s">
        <v>542</v>
      </c>
      <c r="D278" s="217" t="s">
        <v>477</v>
      </c>
      <c r="E278" s="114">
        <v>0</v>
      </c>
      <c r="F278" s="114">
        <v>0</v>
      </c>
      <c r="G278" s="114">
        <v>0</v>
      </c>
      <c r="H278" s="114">
        <v>0</v>
      </c>
      <c r="I278" s="114">
        <v>0</v>
      </c>
      <c r="J278" s="114">
        <v>0</v>
      </c>
      <c r="K278" s="151">
        <f t="shared" si="47"/>
        <v>0</v>
      </c>
      <c r="L278" s="151"/>
      <c r="M278" s="151"/>
      <c r="N278" s="151"/>
      <c r="O278" s="151"/>
      <c r="P278" s="151"/>
      <c r="Q278" s="114">
        <v>0</v>
      </c>
      <c r="R278" s="123"/>
      <c r="S278" s="114">
        <f t="shared" si="42"/>
        <v>0</v>
      </c>
      <c r="T278" s="114">
        <f t="shared" si="43"/>
        <v>0</v>
      </c>
      <c r="U278" s="114">
        <f t="shared" si="44"/>
        <v>0</v>
      </c>
      <c r="V278" s="275">
        <f t="shared" si="45"/>
        <v>0</v>
      </c>
      <c r="W278" s="282" t="e">
        <f t="shared" si="48"/>
        <v>#DIV/0!</v>
      </c>
    </row>
    <row r="279" spans="1:23" s="111" customFormat="1" ht="15" hidden="1" customHeight="1">
      <c r="A279" s="200"/>
      <c r="B279" s="200"/>
      <c r="C279" s="188"/>
      <c r="D279" s="216" t="s">
        <v>39</v>
      </c>
      <c r="E279" s="114">
        <v>0</v>
      </c>
      <c r="F279" s="114">
        <v>0</v>
      </c>
      <c r="G279" s="114">
        <v>0</v>
      </c>
      <c r="H279" s="114">
        <v>0</v>
      </c>
      <c r="I279" s="114">
        <v>0</v>
      </c>
      <c r="J279" s="114">
        <v>0</v>
      </c>
      <c r="K279" s="151">
        <f t="shared" si="47"/>
        <v>0</v>
      </c>
      <c r="L279" s="151">
        <f>SUM(L280:L281)</f>
        <v>0</v>
      </c>
      <c r="M279" s="151">
        <f>SUM(M280:M281)</f>
        <v>0</v>
      </c>
      <c r="N279" s="151">
        <f>SUM(N280:N281)</f>
        <v>0</v>
      </c>
      <c r="O279" s="151">
        <f>SUM(O280:O281)</f>
        <v>0</v>
      </c>
      <c r="P279" s="151">
        <f>SUM(P280:P281)</f>
        <v>0</v>
      </c>
      <c r="Q279" s="114">
        <v>0</v>
      </c>
      <c r="R279" s="123">
        <f>SUM(R280:R281)</f>
        <v>0</v>
      </c>
      <c r="S279" s="114">
        <f t="shared" si="42"/>
        <v>0</v>
      </c>
      <c r="T279" s="114">
        <f t="shared" si="43"/>
        <v>0</v>
      </c>
      <c r="U279" s="114">
        <f t="shared" si="44"/>
        <v>0</v>
      </c>
      <c r="V279" s="275">
        <f t="shared" si="45"/>
        <v>0</v>
      </c>
      <c r="W279" s="282" t="e">
        <f t="shared" si="48"/>
        <v>#DIV/0!</v>
      </c>
    </row>
    <row r="280" spans="1:23" s="111" customFormat="1" ht="108.75" hidden="1" customHeight="1">
      <c r="A280" s="200"/>
      <c r="B280" s="200"/>
      <c r="C280" s="188" t="s">
        <v>27</v>
      </c>
      <c r="D280" s="217" t="s">
        <v>477</v>
      </c>
      <c r="E280" s="114">
        <v>0</v>
      </c>
      <c r="F280" s="114">
        <v>0</v>
      </c>
      <c r="G280" s="114">
        <v>0</v>
      </c>
      <c r="H280" s="114">
        <v>0</v>
      </c>
      <c r="I280" s="114">
        <v>0</v>
      </c>
      <c r="J280" s="114">
        <v>0</v>
      </c>
      <c r="K280" s="151">
        <f t="shared" si="47"/>
        <v>0</v>
      </c>
      <c r="L280" s="151"/>
      <c r="M280" s="151"/>
      <c r="N280" s="151"/>
      <c r="O280" s="151"/>
      <c r="P280" s="151"/>
      <c r="Q280" s="114">
        <v>0</v>
      </c>
      <c r="R280" s="123"/>
      <c r="S280" s="114">
        <f t="shared" si="42"/>
        <v>0</v>
      </c>
      <c r="T280" s="114">
        <f t="shared" si="43"/>
        <v>0</v>
      </c>
      <c r="U280" s="114">
        <f t="shared" si="44"/>
        <v>0</v>
      </c>
      <c r="V280" s="275">
        <f t="shared" si="45"/>
        <v>0</v>
      </c>
      <c r="W280" s="282" t="e">
        <f t="shared" si="48"/>
        <v>#DIV/0!</v>
      </c>
    </row>
    <row r="281" spans="1:23" s="111" customFormat="1" ht="119.25" hidden="1" customHeight="1">
      <c r="A281" s="200"/>
      <c r="B281" s="200"/>
      <c r="C281" s="188" t="s">
        <v>476</v>
      </c>
      <c r="D281" s="217" t="s">
        <v>477</v>
      </c>
      <c r="E281" s="114">
        <v>0</v>
      </c>
      <c r="F281" s="114">
        <v>0</v>
      </c>
      <c r="G281" s="114">
        <v>0</v>
      </c>
      <c r="H281" s="114">
        <v>0</v>
      </c>
      <c r="I281" s="114">
        <v>0</v>
      </c>
      <c r="J281" s="114">
        <v>0</v>
      </c>
      <c r="K281" s="151">
        <f t="shared" si="47"/>
        <v>0</v>
      </c>
      <c r="L281" s="151"/>
      <c r="M281" s="151"/>
      <c r="N281" s="151"/>
      <c r="O281" s="151"/>
      <c r="P281" s="151"/>
      <c r="Q281" s="114">
        <v>0</v>
      </c>
      <c r="R281" s="123"/>
      <c r="S281" s="114">
        <f t="shared" si="42"/>
        <v>0</v>
      </c>
      <c r="T281" s="114">
        <f t="shared" si="43"/>
        <v>0</v>
      </c>
      <c r="U281" s="114">
        <f t="shared" si="44"/>
        <v>0</v>
      </c>
      <c r="V281" s="275">
        <f t="shared" si="45"/>
        <v>0</v>
      </c>
      <c r="W281" s="282" t="e">
        <f t="shared" si="48"/>
        <v>#DIV/0!</v>
      </c>
    </row>
    <row r="282" spans="1:23" s="111" customFormat="1" ht="12.75" hidden="1" customHeight="1">
      <c r="A282" s="200"/>
      <c r="B282" s="200"/>
      <c r="C282" s="188"/>
      <c r="D282" s="217"/>
      <c r="E282" s="114">
        <v>0</v>
      </c>
      <c r="F282" s="114">
        <v>0</v>
      </c>
      <c r="G282" s="114">
        <v>0</v>
      </c>
      <c r="H282" s="114">
        <v>0</v>
      </c>
      <c r="I282" s="114">
        <v>0</v>
      </c>
      <c r="J282" s="114">
        <v>0</v>
      </c>
      <c r="K282" s="151">
        <f t="shared" si="47"/>
        <v>0</v>
      </c>
      <c r="L282" s="151"/>
      <c r="M282" s="151"/>
      <c r="N282" s="151"/>
      <c r="O282" s="151"/>
      <c r="P282" s="151"/>
      <c r="Q282" s="114">
        <v>0</v>
      </c>
      <c r="R282" s="123"/>
      <c r="S282" s="114">
        <f t="shared" si="42"/>
        <v>0</v>
      </c>
      <c r="T282" s="114">
        <f t="shared" si="43"/>
        <v>0</v>
      </c>
      <c r="U282" s="114">
        <f t="shared" si="44"/>
        <v>0</v>
      </c>
      <c r="V282" s="275">
        <f t="shared" si="45"/>
        <v>0</v>
      </c>
      <c r="W282" s="282" t="e">
        <f t="shared" si="48"/>
        <v>#DIV/0!</v>
      </c>
    </row>
    <row r="283" spans="1:23" s="111" customFormat="1" ht="31.5">
      <c r="A283" s="200"/>
      <c r="B283" s="200"/>
      <c r="C283" s="188"/>
      <c r="D283" s="216" t="s">
        <v>40</v>
      </c>
      <c r="E283" s="114">
        <v>1262335</v>
      </c>
      <c r="F283" s="114">
        <v>0</v>
      </c>
      <c r="G283" s="114">
        <v>0</v>
      </c>
      <c r="H283" s="114">
        <v>0</v>
      </c>
      <c r="I283" s="114">
        <v>1262335</v>
      </c>
      <c r="J283" s="114">
        <v>0</v>
      </c>
      <c r="K283" s="151">
        <f t="shared" si="47"/>
        <v>0</v>
      </c>
      <c r="L283" s="151">
        <f>SUM(L284:L287)</f>
        <v>0</v>
      </c>
      <c r="M283" s="151">
        <f>SUM(M284:M287)</f>
        <v>0</v>
      </c>
      <c r="N283" s="151">
        <f>SUM(N284:N287)</f>
        <v>0</v>
      </c>
      <c r="O283" s="151">
        <f>SUM(O284:O287)</f>
        <v>0</v>
      </c>
      <c r="P283" s="151">
        <f>SUM(P284:P287)</f>
        <v>0</v>
      </c>
      <c r="Q283" s="145">
        <v>1262335</v>
      </c>
      <c r="R283" s="146">
        <f>SUM(R284:R287)</f>
        <v>605746.10000000009</v>
      </c>
      <c r="S283" s="114">
        <f t="shared" si="42"/>
        <v>0</v>
      </c>
      <c r="T283" s="114">
        <f t="shared" si="43"/>
        <v>0</v>
      </c>
      <c r="U283" s="114">
        <f t="shared" si="44"/>
        <v>1262335</v>
      </c>
      <c r="V283" s="275">
        <f t="shared" si="45"/>
        <v>0</v>
      </c>
      <c r="W283" s="282">
        <f t="shared" si="48"/>
        <v>0.47986160567519726</v>
      </c>
    </row>
    <row r="284" spans="1:23" s="111" customFormat="1" ht="126">
      <c r="A284" s="200"/>
      <c r="B284" s="200"/>
      <c r="C284" s="188" t="s">
        <v>27</v>
      </c>
      <c r="D284" s="217" t="s">
        <v>41</v>
      </c>
      <c r="E284" s="114">
        <v>1072985</v>
      </c>
      <c r="F284" s="114">
        <v>0</v>
      </c>
      <c r="G284" s="114">
        <v>0</v>
      </c>
      <c r="H284" s="114">
        <v>0</v>
      </c>
      <c r="I284" s="114">
        <v>1072985</v>
      </c>
      <c r="J284" s="114">
        <v>0</v>
      </c>
      <c r="K284" s="151">
        <f t="shared" si="47"/>
        <v>0</v>
      </c>
      <c r="L284" s="151"/>
      <c r="M284" s="151"/>
      <c r="N284" s="151"/>
      <c r="O284" s="151"/>
      <c r="P284" s="151"/>
      <c r="Q284" s="114">
        <v>1072985</v>
      </c>
      <c r="R284" s="123">
        <v>341630.64</v>
      </c>
      <c r="S284" s="114">
        <f t="shared" si="42"/>
        <v>0</v>
      </c>
      <c r="T284" s="114">
        <f t="shared" si="43"/>
        <v>0</v>
      </c>
      <c r="U284" s="114">
        <f t="shared" si="44"/>
        <v>1072985</v>
      </c>
      <c r="V284" s="275">
        <f t="shared" si="45"/>
        <v>0</v>
      </c>
      <c r="W284" s="282">
        <f t="shared" si="48"/>
        <v>0.31839274547174473</v>
      </c>
    </row>
    <row r="285" spans="1:23" s="111" customFormat="1" ht="113.25" customHeight="1">
      <c r="A285" s="200"/>
      <c r="B285" s="200"/>
      <c r="C285" s="188" t="s">
        <v>542</v>
      </c>
      <c r="D285" s="217" t="s">
        <v>477</v>
      </c>
      <c r="E285" s="114">
        <v>189350</v>
      </c>
      <c r="F285" s="114">
        <v>0</v>
      </c>
      <c r="G285" s="114">
        <v>0</v>
      </c>
      <c r="H285" s="114">
        <v>0</v>
      </c>
      <c r="I285" s="114">
        <v>189350</v>
      </c>
      <c r="J285" s="114">
        <v>0</v>
      </c>
      <c r="K285" s="151">
        <f t="shared" si="47"/>
        <v>0</v>
      </c>
      <c r="L285" s="151"/>
      <c r="M285" s="151"/>
      <c r="N285" s="151"/>
      <c r="O285" s="151"/>
      <c r="P285" s="151"/>
      <c r="Q285" s="114">
        <v>189350</v>
      </c>
      <c r="R285" s="123">
        <v>249769.43</v>
      </c>
      <c r="S285" s="114">
        <f t="shared" si="42"/>
        <v>0</v>
      </c>
      <c r="T285" s="114">
        <f t="shared" si="43"/>
        <v>0</v>
      </c>
      <c r="U285" s="114">
        <f t="shared" si="44"/>
        <v>189350</v>
      </c>
      <c r="V285" s="275">
        <f t="shared" si="45"/>
        <v>0</v>
      </c>
      <c r="W285" s="282">
        <f t="shared" si="48"/>
        <v>1.3190886189595985</v>
      </c>
    </row>
    <row r="286" spans="1:23" s="111" customFormat="1" ht="113.25" customHeight="1">
      <c r="A286" s="200"/>
      <c r="B286" s="200"/>
      <c r="C286" s="188" t="s">
        <v>469</v>
      </c>
      <c r="D286" s="217" t="s">
        <v>307</v>
      </c>
      <c r="E286" s="114"/>
      <c r="F286" s="114"/>
      <c r="G286" s="114"/>
      <c r="H286" s="114"/>
      <c r="I286" s="114"/>
      <c r="J286" s="114"/>
      <c r="K286" s="151"/>
      <c r="L286" s="151"/>
      <c r="M286" s="151"/>
      <c r="N286" s="151"/>
      <c r="O286" s="151"/>
      <c r="P286" s="151"/>
      <c r="Q286" s="114">
        <v>0</v>
      </c>
      <c r="R286" s="123">
        <v>14346.03</v>
      </c>
      <c r="S286" s="114"/>
      <c r="T286" s="114"/>
      <c r="U286" s="114"/>
      <c r="V286" s="275"/>
      <c r="W286" s="282"/>
    </row>
    <row r="287" spans="1:23" s="111" customFormat="1" ht="114.75" hidden="1" customHeight="1">
      <c r="A287" s="200"/>
      <c r="B287" s="200"/>
      <c r="C287" s="188" t="s">
        <v>30</v>
      </c>
      <c r="D287" s="217" t="s">
        <v>477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  <c r="J287" s="114">
        <v>0</v>
      </c>
      <c r="K287" s="151">
        <f t="shared" si="47"/>
        <v>0</v>
      </c>
      <c r="L287" s="151"/>
      <c r="M287" s="151"/>
      <c r="N287" s="151"/>
      <c r="O287" s="151"/>
      <c r="P287" s="151"/>
      <c r="Q287" s="114">
        <v>0</v>
      </c>
      <c r="R287" s="123"/>
      <c r="S287" s="114">
        <f t="shared" si="42"/>
        <v>0</v>
      </c>
      <c r="T287" s="114">
        <f t="shared" si="43"/>
        <v>0</v>
      </c>
      <c r="U287" s="114">
        <f t="shared" si="44"/>
        <v>0</v>
      </c>
      <c r="V287" s="275">
        <f t="shared" si="45"/>
        <v>0</v>
      </c>
      <c r="W287" s="282" t="e">
        <f t="shared" si="48"/>
        <v>#DIV/0!</v>
      </c>
    </row>
    <row r="288" spans="1:23" s="111" customFormat="1" ht="33" customHeight="1">
      <c r="A288" s="197">
        <v>854</v>
      </c>
      <c r="B288" s="197"/>
      <c r="C288" s="197"/>
      <c r="D288" s="215" t="s">
        <v>392</v>
      </c>
      <c r="E288" s="151">
        <v>14470</v>
      </c>
      <c r="F288" s="151">
        <v>0</v>
      </c>
      <c r="G288" s="151">
        <v>0</v>
      </c>
      <c r="H288" s="151">
        <v>12000</v>
      </c>
      <c r="I288" s="151">
        <v>0</v>
      </c>
      <c r="J288" s="151">
        <v>2470</v>
      </c>
      <c r="K288" s="151">
        <f t="shared" si="47"/>
        <v>0</v>
      </c>
      <c r="L288" s="151">
        <f>L289+L294+L300+L302</f>
        <v>0</v>
      </c>
      <c r="M288" s="151">
        <f>M289+M294+M300+M302</f>
        <v>0</v>
      </c>
      <c r="N288" s="151">
        <f>N289+N294+N300+N302</f>
        <v>0</v>
      </c>
      <c r="O288" s="151">
        <f>O289+O294+O300+O302</f>
        <v>0</v>
      </c>
      <c r="P288" s="151">
        <f>P289+P294+P300+P302</f>
        <v>0</v>
      </c>
      <c r="Q288" s="152">
        <v>14470</v>
      </c>
      <c r="R288" s="146">
        <f>R289+R294+R300+R302</f>
        <v>11480.67</v>
      </c>
      <c r="S288" s="151">
        <f t="shared" si="42"/>
        <v>0</v>
      </c>
      <c r="T288" s="151">
        <f t="shared" si="43"/>
        <v>12000</v>
      </c>
      <c r="U288" s="151">
        <f t="shared" si="44"/>
        <v>0</v>
      </c>
      <c r="V288" s="274">
        <f t="shared" si="45"/>
        <v>2470</v>
      </c>
      <c r="W288" s="282">
        <f t="shared" si="48"/>
        <v>0.79341188666205942</v>
      </c>
    </row>
    <row r="289" spans="1:23" s="111" customFormat="1" ht="47.25">
      <c r="A289" s="198"/>
      <c r="B289" s="198">
        <v>85406</v>
      </c>
      <c r="C289" s="198"/>
      <c r="D289" s="219" t="s">
        <v>395</v>
      </c>
      <c r="E289" s="114">
        <v>2470</v>
      </c>
      <c r="F289" s="114">
        <v>0</v>
      </c>
      <c r="G289" s="114">
        <v>0</v>
      </c>
      <c r="H289" s="114">
        <v>0</v>
      </c>
      <c r="I289" s="114">
        <v>0</v>
      </c>
      <c r="J289" s="114">
        <v>2470</v>
      </c>
      <c r="K289" s="151">
        <f t="shared" si="47"/>
        <v>0</v>
      </c>
      <c r="L289" s="151">
        <f>SUM(L290:L293)</f>
        <v>0</v>
      </c>
      <c r="M289" s="151">
        <f>SUM(M290:M293)</f>
        <v>0</v>
      </c>
      <c r="N289" s="151">
        <f>SUM(N290:N293)</f>
        <v>0</v>
      </c>
      <c r="O289" s="151">
        <f>SUM(O290:O293)</f>
        <v>0</v>
      </c>
      <c r="P289" s="151">
        <f>SUM(P290:P293)</f>
        <v>0</v>
      </c>
      <c r="Q289" s="145">
        <v>2470</v>
      </c>
      <c r="R289" s="146">
        <f>SUM(R290:R293)</f>
        <v>673.88</v>
      </c>
      <c r="S289" s="114">
        <f t="shared" si="42"/>
        <v>0</v>
      </c>
      <c r="T289" s="114">
        <f t="shared" si="43"/>
        <v>0</v>
      </c>
      <c r="U289" s="114">
        <f t="shared" si="44"/>
        <v>0</v>
      </c>
      <c r="V289" s="275">
        <f t="shared" si="45"/>
        <v>2470</v>
      </c>
      <c r="W289" s="282">
        <f t="shared" si="48"/>
        <v>0.27282591093117409</v>
      </c>
    </row>
    <row r="290" spans="1:23" s="111" customFormat="1" ht="15" hidden="1" customHeight="1">
      <c r="A290" s="200"/>
      <c r="B290" s="200"/>
      <c r="C290" s="188" t="s">
        <v>467</v>
      </c>
      <c r="D290" s="220" t="s">
        <v>468</v>
      </c>
      <c r="E290" s="114">
        <v>0</v>
      </c>
      <c r="F290" s="114">
        <v>0</v>
      </c>
      <c r="G290" s="114">
        <v>0</v>
      </c>
      <c r="H290" s="114">
        <v>0</v>
      </c>
      <c r="I290" s="114">
        <v>0</v>
      </c>
      <c r="J290" s="114">
        <v>0</v>
      </c>
      <c r="K290" s="151">
        <f t="shared" si="47"/>
        <v>0</v>
      </c>
      <c r="L290" s="151"/>
      <c r="M290" s="151"/>
      <c r="N290" s="151"/>
      <c r="O290" s="151"/>
      <c r="P290" s="151"/>
      <c r="Q290" s="114">
        <v>0</v>
      </c>
      <c r="R290" s="123"/>
      <c r="S290" s="114">
        <f t="shared" si="42"/>
        <v>0</v>
      </c>
      <c r="T290" s="114">
        <f t="shared" si="43"/>
        <v>0</v>
      </c>
      <c r="U290" s="114">
        <f t="shared" si="44"/>
        <v>0</v>
      </c>
      <c r="V290" s="275">
        <f t="shared" si="45"/>
        <v>0</v>
      </c>
      <c r="W290" s="282" t="e">
        <f t="shared" si="48"/>
        <v>#DIV/0!</v>
      </c>
    </row>
    <row r="291" spans="1:23" s="111" customFormat="1">
      <c r="A291" s="200"/>
      <c r="B291" s="200"/>
      <c r="C291" s="203" t="s">
        <v>469</v>
      </c>
      <c r="D291" s="220" t="s">
        <v>307</v>
      </c>
      <c r="E291" s="114">
        <v>2470</v>
      </c>
      <c r="F291" s="114">
        <v>0</v>
      </c>
      <c r="G291" s="114">
        <v>0</v>
      </c>
      <c r="H291" s="114">
        <v>0</v>
      </c>
      <c r="I291" s="114">
        <v>0</v>
      </c>
      <c r="J291" s="114">
        <v>2470</v>
      </c>
      <c r="K291" s="151">
        <f t="shared" si="47"/>
        <v>0</v>
      </c>
      <c r="L291" s="151"/>
      <c r="M291" s="151"/>
      <c r="N291" s="151"/>
      <c r="O291" s="151"/>
      <c r="P291" s="151"/>
      <c r="Q291" s="114">
        <v>2470</v>
      </c>
      <c r="R291" s="123">
        <f>673.88</f>
        <v>673.88</v>
      </c>
      <c r="S291" s="114">
        <f t="shared" si="42"/>
        <v>0</v>
      </c>
      <c r="T291" s="114">
        <f t="shared" si="43"/>
        <v>0</v>
      </c>
      <c r="U291" s="114">
        <f t="shared" si="44"/>
        <v>0</v>
      </c>
      <c r="V291" s="275">
        <f t="shared" si="45"/>
        <v>2470</v>
      </c>
      <c r="W291" s="282">
        <f t="shared" si="48"/>
        <v>0.27282591093117409</v>
      </c>
    </row>
    <row r="292" spans="1:23" s="111" customFormat="1" ht="15" hidden="1" customHeight="1">
      <c r="A292" s="200"/>
      <c r="B292" s="200"/>
      <c r="C292" s="188" t="s">
        <v>470</v>
      </c>
      <c r="D292" s="217" t="s">
        <v>471</v>
      </c>
      <c r="E292" s="114">
        <v>0</v>
      </c>
      <c r="F292" s="114">
        <v>0</v>
      </c>
      <c r="G292" s="114">
        <v>0</v>
      </c>
      <c r="H292" s="114">
        <v>0</v>
      </c>
      <c r="I292" s="114">
        <v>0</v>
      </c>
      <c r="J292" s="114">
        <v>0</v>
      </c>
      <c r="K292" s="151">
        <f t="shared" si="47"/>
        <v>0</v>
      </c>
      <c r="L292" s="151"/>
      <c r="M292" s="151"/>
      <c r="N292" s="151"/>
      <c r="O292" s="151"/>
      <c r="P292" s="151"/>
      <c r="Q292" s="114">
        <v>0</v>
      </c>
      <c r="R292" s="123"/>
      <c r="S292" s="114">
        <f t="shared" si="42"/>
        <v>0</v>
      </c>
      <c r="T292" s="114">
        <f t="shared" si="43"/>
        <v>0</v>
      </c>
      <c r="U292" s="114">
        <f t="shared" si="44"/>
        <v>0</v>
      </c>
      <c r="V292" s="275">
        <f t="shared" si="45"/>
        <v>0</v>
      </c>
      <c r="W292" s="282" t="e">
        <f t="shared" si="48"/>
        <v>#DIV/0!</v>
      </c>
    </row>
    <row r="293" spans="1:23" s="111" customFormat="1" ht="63" hidden="1" customHeight="1">
      <c r="A293" s="200"/>
      <c r="B293" s="200"/>
      <c r="C293" s="200">
        <v>2130</v>
      </c>
      <c r="D293" s="217" t="s">
        <v>543</v>
      </c>
      <c r="E293" s="114">
        <v>0</v>
      </c>
      <c r="F293" s="114">
        <v>0</v>
      </c>
      <c r="G293" s="114">
        <v>0</v>
      </c>
      <c r="H293" s="114">
        <v>0</v>
      </c>
      <c r="I293" s="114">
        <v>0</v>
      </c>
      <c r="J293" s="114">
        <v>0</v>
      </c>
      <c r="K293" s="151">
        <f t="shared" si="47"/>
        <v>0</v>
      </c>
      <c r="L293" s="151"/>
      <c r="M293" s="151"/>
      <c r="N293" s="151"/>
      <c r="O293" s="151"/>
      <c r="P293" s="151"/>
      <c r="Q293" s="114">
        <v>0</v>
      </c>
      <c r="R293" s="123"/>
      <c r="S293" s="114">
        <f t="shared" ref="S293:S325" si="49">G293+M293</f>
        <v>0</v>
      </c>
      <c r="T293" s="114">
        <f t="shared" ref="T293:T325" si="50">H293+N293</f>
        <v>0</v>
      </c>
      <c r="U293" s="114">
        <f t="shared" ref="U293:U325" si="51">I293+O293</f>
        <v>0</v>
      </c>
      <c r="V293" s="275">
        <f t="shared" ref="V293:V325" si="52">J293+P293</f>
        <v>0</v>
      </c>
      <c r="W293" s="282" t="e">
        <f t="shared" si="48"/>
        <v>#DIV/0!</v>
      </c>
    </row>
    <row r="294" spans="1:23" s="111" customFormat="1" ht="15.75" customHeight="1">
      <c r="A294" s="198"/>
      <c r="B294" s="198">
        <v>85410</v>
      </c>
      <c r="C294" s="198"/>
      <c r="D294" s="216" t="s">
        <v>42</v>
      </c>
      <c r="E294" s="114">
        <v>0</v>
      </c>
      <c r="F294" s="114">
        <v>0</v>
      </c>
      <c r="G294" s="114">
        <v>0</v>
      </c>
      <c r="H294" s="114">
        <v>0</v>
      </c>
      <c r="I294" s="114">
        <v>0</v>
      </c>
      <c r="J294" s="114">
        <v>0</v>
      </c>
      <c r="K294" s="151">
        <f t="shared" si="47"/>
        <v>0</v>
      </c>
      <c r="L294" s="151">
        <f>SUM(L295:L299)</f>
        <v>0</v>
      </c>
      <c r="M294" s="151">
        <f>SUM(M295:M299)</f>
        <v>0</v>
      </c>
      <c r="N294" s="151">
        <f>SUM(N295:N299)</f>
        <v>0</v>
      </c>
      <c r="O294" s="151">
        <f>SUM(O295:O299)</f>
        <v>0</v>
      </c>
      <c r="P294" s="151">
        <f>SUM(P295:P299)</f>
        <v>0</v>
      </c>
      <c r="Q294" s="145">
        <v>0</v>
      </c>
      <c r="R294" s="146">
        <f>SUM(R295:R299)</f>
        <v>5406.79</v>
      </c>
      <c r="S294" s="114">
        <f t="shared" si="49"/>
        <v>0</v>
      </c>
      <c r="T294" s="114">
        <f t="shared" si="50"/>
        <v>0</v>
      </c>
      <c r="U294" s="114">
        <f t="shared" si="51"/>
        <v>0</v>
      </c>
      <c r="V294" s="275">
        <f t="shared" si="52"/>
        <v>0</v>
      </c>
      <c r="W294" s="282"/>
    </row>
    <row r="295" spans="1:23" s="111" customFormat="1" ht="15" customHeight="1">
      <c r="A295" s="200"/>
      <c r="B295" s="200"/>
      <c r="C295" s="202" t="s">
        <v>467</v>
      </c>
      <c r="D295" s="217" t="s">
        <v>468</v>
      </c>
      <c r="E295" s="114">
        <v>0</v>
      </c>
      <c r="F295" s="114">
        <v>0</v>
      </c>
      <c r="G295" s="114">
        <v>0</v>
      </c>
      <c r="H295" s="114">
        <v>0</v>
      </c>
      <c r="I295" s="114">
        <v>0</v>
      </c>
      <c r="J295" s="114">
        <v>0</v>
      </c>
      <c r="K295" s="151">
        <f t="shared" si="47"/>
        <v>0</v>
      </c>
      <c r="L295" s="151"/>
      <c r="M295" s="151"/>
      <c r="N295" s="151"/>
      <c r="O295" s="151"/>
      <c r="P295" s="151"/>
      <c r="Q295" s="114">
        <v>0</v>
      </c>
      <c r="R295" s="123">
        <v>3516.25</v>
      </c>
      <c r="S295" s="114">
        <f t="shared" si="49"/>
        <v>0</v>
      </c>
      <c r="T295" s="114">
        <f t="shared" si="50"/>
        <v>0</v>
      </c>
      <c r="U295" s="114">
        <f t="shared" si="51"/>
        <v>0</v>
      </c>
      <c r="V295" s="275">
        <f t="shared" si="52"/>
        <v>0</v>
      </c>
      <c r="W295" s="282"/>
    </row>
    <row r="296" spans="1:23" s="111" customFormat="1" ht="122.25" customHeight="1">
      <c r="A296" s="200"/>
      <c r="B296" s="200"/>
      <c r="C296" s="202" t="s">
        <v>465</v>
      </c>
      <c r="D296" s="217" t="s">
        <v>466</v>
      </c>
      <c r="E296" s="114">
        <v>0</v>
      </c>
      <c r="F296" s="114">
        <v>0</v>
      </c>
      <c r="G296" s="114">
        <v>0</v>
      </c>
      <c r="H296" s="114">
        <v>0</v>
      </c>
      <c r="I296" s="114">
        <v>0</v>
      </c>
      <c r="J296" s="114">
        <v>0</v>
      </c>
      <c r="K296" s="151">
        <f t="shared" si="47"/>
        <v>0</v>
      </c>
      <c r="L296" s="151"/>
      <c r="M296" s="151"/>
      <c r="N296" s="151"/>
      <c r="O296" s="151"/>
      <c r="P296" s="151"/>
      <c r="Q296" s="114">
        <v>0</v>
      </c>
      <c r="R296" s="123">
        <v>1810.14</v>
      </c>
      <c r="S296" s="114">
        <f t="shared" si="49"/>
        <v>0</v>
      </c>
      <c r="T296" s="114">
        <f t="shared" si="50"/>
        <v>0</v>
      </c>
      <c r="U296" s="114">
        <f t="shared" si="51"/>
        <v>0</v>
      </c>
      <c r="V296" s="275">
        <f t="shared" si="52"/>
        <v>0</v>
      </c>
      <c r="W296" s="282"/>
    </row>
    <row r="297" spans="1:23" s="111" customFormat="1" ht="39.75" hidden="1" customHeight="1">
      <c r="A297" s="200"/>
      <c r="B297" s="200"/>
      <c r="C297" s="188" t="s">
        <v>482</v>
      </c>
      <c r="D297" s="217" t="s">
        <v>483</v>
      </c>
      <c r="E297" s="114">
        <v>0</v>
      </c>
      <c r="F297" s="114">
        <v>0</v>
      </c>
      <c r="G297" s="114">
        <v>0</v>
      </c>
      <c r="H297" s="114">
        <v>0</v>
      </c>
      <c r="I297" s="114">
        <v>0</v>
      </c>
      <c r="J297" s="114">
        <v>0</v>
      </c>
      <c r="K297" s="151">
        <f t="shared" si="47"/>
        <v>0</v>
      </c>
      <c r="L297" s="151"/>
      <c r="M297" s="151"/>
      <c r="N297" s="151"/>
      <c r="O297" s="151"/>
      <c r="P297" s="151"/>
      <c r="Q297" s="114">
        <v>0</v>
      </c>
      <c r="R297" s="123"/>
      <c r="S297" s="114">
        <f t="shared" si="49"/>
        <v>0</v>
      </c>
      <c r="T297" s="114">
        <f t="shared" si="50"/>
        <v>0</v>
      </c>
      <c r="U297" s="114">
        <f t="shared" si="51"/>
        <v>0</v>
      </c>
      <c r="V297" s="275">
        <f t="shared" si="52"/>
        <v>0</v>
      </c>
      <c r="W297" s="282" t="e">
        <f t="shared" si="48"/>
        <v>#DIV/0!</v>
      </c>
    </row>
    <row r="298" spans="1:23" s="111" customFormat="1" ht="75" customHeight="1">
      <c r="A298" s="200"/>
      <c r="B298" s="200"/>
      <c r="C298" s="188" t="s">
        <v>606</v>
      </c>
      <c r="D298" s="217" t="s">
        <v>633</v>
      </c>
      <c r="E298" s="114"/>
      <c r="F298" s="114"/>
      <c r="G298" s="114"/>
      <c r="H298" s="114"/>
      <c r="I298" s="114"/>
      <c r="J298" s="114"/>
      <c r="K298" s="151"/>
      <c r="L298" s="151"/>
      <c r="M298" s="151"/>
      <c r="N298" s="151"/>
      <c r="O298" s="151"/>
      <c r="P298" s="151"/>
      <c r="Q298" s="114">
        <v>0</v>
      </c>
      <c r="R298" s="123">
        <v>80.400000000000006</v>
      </c>
      <c r="S298" s="114"/>
      <c r="T298" s="114"/>
      <c r="U298" s="114"/>
      <c r="V298" s="275"/>
      <c r="W298" s="282"/>
    </row>
    <row r="299" spans="1:23" s="111" customFormat="1" ht="15" hidden="1" customHeight="1">
      <c r="A299" s="200"/>
      <c r="B299" s="200"/>
      <c r="C299" s="188" t="s">
        <v>470</v>
      </c>
      <c r="D299" s="217" t="s">
        <v>471</v>
      </c>
      <c r="E299" s="114">
        <v>0</v>
      </c>
      <c r="F299" s="114">
        <v>0</v>
      </c>
      <c r="G299" s="114">
        <v>0</v>
      </c>
      <c r="H299" s="114">
        <v>0</v>
      </c>
      <c r="I299" s="114">
        <v>0</v>
      </c>
      <c r="J299" s="114">
        <v>0</v>
      </c>
      <c r="K299" s="151">
        <f t="shared" si="47"/>
        <v>0</v>
      </c>
      <c r="L299" s="151"/>
      <c r="M299" s="151"/>
      <c r="N299" s="151"/>
      <c r="O299" s="151"/>
      <c r="P299" s="151"/>
      <c r="Q299" s="114">
        <v>0</v>
      </c>
      <c r="R299" s="123"/>
      <c r="S299" s="114">
        <f t="shared" si="49"/>
        <v>0</v>
      </c>
      <c r="T299" s="114">
        <f t="shared" si="50"/>
        <v>0</v>
      </c>
      <c r="U299" s="114">
        <f t="shared" si="51"/>
        <v>0</v>
      </c>
      <c r="V299" s="275">
        <f t="shared" si="52"/>
        <v>0</v>
      </c>
      <c r="W299" s="282" t="e">
        <f t="shared" si="48"/>
        <v>#DIV/0!</v>
      </c>
    </row>
    <row r="300" spans="1:23" s="111" customFormat="1" ht="39" hidden="1" customHeight="1">
      <c r="A300" s="198"/>
      <c r="B300" s="198">
        <v>85413</v>
      </c>
      <c r="C300" s="198"/>
      <c r="D300" s="216" t="s">
        <v>400</v>
      </c>
      <c r="E300" s="114">
        <v>0</v>
      </c>
      <c r="F300" s="114">
        <v>0</v>
      </c>
      <c r="G300" s="114">
        <v>0</v>
      </c>
      <c r="H300" s="114">
        <v>0</v>
      </c>
      <c r="I300" s="114">
        <v>0</v>
      </c>
      <c r="J300" s="114">
        <v>0</v>
      </c>
      <c r="K300" s="151">
        <f t="shared" si="47"/>
        <v>0</v>
      </c>
      <c r="L300" s="151">
        <f>SUM(L301)</f>
        <v>0</v>
      </c>
      <c r="M300" s="151">
        <f>SUM(M301)</f>
        <v>0</v>
      </c>
      <c r="N300" s="151">
        <f>SUM(N301)</f>
        <v>0</v>
      </c>
      <c r="O300" s="151">
        <f>SUM(O301)</f>
        <v>0</v>
      </c>
      <c r="P300" s="151">
        <f>SUM(P301)</f>
        <v>0</v>
      </c>
      <c r="Q300" s="145">
        <v>0</v>
      </c>
      <c r="R300" s="146">
        <f>SUM(R301)</f>
        <v>0</v>
      </c>
      <c r="S300" s="114">
        <f t="shared" si="49"/>
        <v>0</v>
      </c>
      <c r="T300" s="114">
        <f t="shared" si="50"/>
        <v>0</v>
      </c>
      <c r="U300" s="114">
        <f t="shared" si="51"/>
        <v>0</v>
      </c>
      <c r="V300" s="275">
        <f t="shared" si="52"/>
        <v>0</v>
      </c>
      <c r="W300" s="282" t="e">
        <f t="shared" si="48"/>
        <v>#DIV/0!</v>
      </c>
    </row>
    <row r="301" spans="1:23" s="111" customFormat="1" ht="99" hidden="1" customHeight="1">
      <c r="A301" s="200"/>
      <c r="B301" s="200"/>
      <c r="C301" s="200">
        <v>2700</v>
      </c>
      <c r="D301" s="217" t="s">
        <v>43</v>
      </c>
      <c r="E301" s="114">
        <v>0</v>
      </c>
      <c r="F301" s="114">
        <v>0</v>
      </c>
      <c r="G301" s="114">
        <v>0</v>
      </c>
      <c r="H301" s="114">
        <v>0</v>
      </c>
      <c r="I301" s="114">
        <v>0</v>
      </c>
      <c r="J301" s="114">
        <v>0</v>
      </c>
      <c r="K301" s="151">
        <f t="shared" si="47"/>
        <v>0</v>
      </c>
      <c r="L301" s="151"/>
      <c r="M301" s="151"/>
      <c r="N301" s="151"/>
      <c r="O301" s="151"/>
      <c r="P301" s="151"/>
      <c r="Q301" s="114">
        <v>0</v>
      </c>
      <c r="R301" s="123"/>
      <c r="S301" s="114">
        <f t="shared" si="49"/>
        <v>0</v>
      </c>
      <c r="T301" s="114">
        <f t="shared" si="50"/>
        <v>0</v>
      </c>
      <c r="U301" s="114">
        <f t="shared" si="51"/>
        <v>0</v>
      </c>
      <c r="V301" s="275">
        <f t="shared" si="52"/>
        <v>0</v>
      </c>
      <c r="W301" s="282" t="e">
        <f t="shared" si="48"/>
        <v>#DIV/0!</v>
      </c>
    </row>
    <row r="302" spans="1:23" s="111" customFormat="1">
      <c r="A302" s="198"/>
      <c r="B302" s="198">
        <v>85415</v>
      </c>
      <c r="C302" s="198"/>
      <c r="D302" s="216" t="s">
        <v>402</v>
      </c>
      <c r="E302" s="114">
        <v>12000</v>
      </c>
      <c r="F302" s="114">
        <v>0</v>
      </c>
      <c r="G302" s="114">
        <v>0</v>
      </c>
      <c r="H302" s="114">
        <v>12000</v>
      </c>
      <c r="I302" s="114">
        <v>0</v>
      </c>
      <c r="J302" s="114">
        <v>0</v>
      </c>
      <c r="K302" s="151">
        <f t="shared" si="47"/>
        <v>0</v>
      </c>
      <c r="L302" s="151">
        <f>SUM(L303:L307)</f>
        <v>0</v>
      </c>
      <c r="M302" s="151">
        <f>SUM(M303:M307)</f>
        <v>0</v>
      </c>
      <c r="N302" s="151">
        <f>SUM(N303:N307)</f>
        <v>0</v>
      </c>
      <c r="O302" s="151">
        <f>SUM(O303:O307)</f>
        <v>0</v>
      </c>
      <c r="P302" s="151">
        <f>SUM(P303:P307)</f>
        <v>0</v>
      </c>
      <c r="Q302" s="145">
        <v>12000</v>
      </c>
      <c r="R302" s="146">
        <f>SUM(R303:R307)</f>
        <v>5400</v>
      </c>
      <c r="S302" s="114">
        <f t="shared" si="49"/>
        <v>0</v>
      </c>
      <c r="T302" s="114">
        <f t="shared" si="50"/>
        <v>12000</v>
      </c>
      <c r="U302" s="114">
        <f t="shared" si="51"/>
        <v>0</v>
      </c>
      <c r="V302" s="275">
        <f t="shared" si="52"/>
        <v>0</v>
      </c>
      <c r="W302" s="282">
        <f t="shared" si="48"/>
        <v>0.45</v>
      </c>
    </row>
    <row r="303" spans="1:23" s="111" customFormat="1" ht="15" hidden="1" customHeight="1">
      <c r="A303" s="200"/>
      <c r="B303" s="200"/>
      <c r="C303" s="188" t="s">
        <v>469</v>
      </c>
      <c r="D303" s="217" t="s">
        <v>307</v>
      </c>
      <c r="E303" s="114">
        <v>0</v>
      </c>
      <c r="F303" s="114">
        <v>0</v>
      </c>
      <c r="G303" s="114">
        <v>0</v>
      </c>
      <c r="H303" s="114">
        <v>0</v>
      </c>
      <c r="I303" s="114">
        <v>0</v>
      </c>
      <c r="J303" s="114">
        <v>0</v>
      </c>
      <c r="K303" s="151">
        <f t="shared" si="47"/>
        <v>0</v>
      </c>
      <c r="L303" s="151"/>
      <c r="M303" s="151"/>
      <c r="N303" s="151"/>
      <c r="O303" s="151"/>
      <c r="P303" s="151"/>
      <c r="Q303" s="114">
        <v>0</v>
      </c>
      <c r="R303" s="123"/>
      <c r="S303" s="114">
        <f t="shared" si="49"/>
        <v>0</v>
      </c>
      <c r="T303" s="114">
        <f t="shared" si="50"/>
        <v>0</v>
      </c>
      <c r="U303" s="114">
        <f t="shared" si="51"/>
        <v>0</v>
      </c>
      <c r="V303" s="275">
        <f t="shared" si="52"/>
        <v>0</v>
      </c>
      <c r="W303" s="282" t="e">
        <f t="shared" si="48"/>
        <v>#DIV/0!</v>
      </c>
    </row>
    <row r="304" spans="1:23" s="111" customFormat="1" ht="47.25" hidden="1" customHeight="1">
      <c r="A304" s="200"/>
      <c r="B304" s="200"/>
      <c r="C304" s="200">
        <v>2130</v>
      </c>
      <c r="D304" s="217" t="s">
        <v>543</v>
      </c>
      <c r="E304" s="114">
        <v>0</v>
      </c>
      <c r="F304" s="114">
        <v>0</v>
      </c>
      <c r="G304" s="114">
        <v>0</v>
      </c>
      <c r="H304" s="114">
        <v>0</v>
      </c>
      <c r="I304" s="114">
        <v>0</v>
      </c>
      <c r="J304" s="114">
        <v>0</v>
      </c>
      <c r="K304" s="151">
        <f t="shared" si="47"/>
        <v>0</v>
      </c>
      <c r="L304" s="151"/>
      <c r="M304" s="151"/>
      <c r="N304" s="151"/>
      <c r="O304" s="151"/>
      <c r="P304" s="151"/>
      <c r="Q304" s="114">
        <v>0</v>
      </c>
      <c r="R304" s="123"/>
      <c r="S304" s="114">
        <f t="shared" si="49"/>
        <v>0</v>
      </c>
      <c r="T304" s="114">
        <f t="shared" si="50"/>
        <v>0</v>
      </c>
      <c r="U304" s="114">
        <f t="shared" si="51"/>
        <v>0</v>
      </c>
      <c r="V304" s="275">
        <f t="shared" si="52"/>
        <v>0</v>
      </c>
      <c r="W304" s="282" t="e">
        <f t="shared" si="48"/>
        <v>#DIV/0!</v>
      </c>
    </row>
    <row r="305" spans="1:23" s="111" customFormat="1" ht="83.25" customHeight="1">
      <c r="A305" s="198"/>
      <c r="B305" s="198"/>
      <c r="C305" s="200">
        <v>2330</v>
      </c>
      <c r="D305" s="217" t="s">
        <v>44</v>
      </c>
      <c r="E305" s="114">
        <v>12000</v>
      </c>
      <c r="F305" s="114">
        <v>0</v>
      </c>
      <c r="G305" s="114">
        <v>0</v>
      </c>
      <c r="H305" s="114">
        <v>12000</v>
      </c>
      <c r="I305" s="114">
        <v>0</v>
      </c>
      <c r="J305" s="114">
        <v>0</v>
      </c>
      <c r="K305" s="151">
        <f t="shared" si="47"/>
        <v>0</v>
      </c>
      <c r="L305" s="151"/>
      <c r="M305" s="151"/>
      <c r="N305" s="151"/>
      <c r="O305" s="151"/>
      <c r="P305" s="151"/>
      <c r="Q305" s="114">
        <v>12000</v>
      </c>
      <c r="R305" s="123">
        <v>5400</v>
      </c>
      <c r="S305" s="114">
        <f t="shared" si="49"/>
        <v>0</v>
      </c>
      <c r="T305" s="114">
        <f t="shared" si="50"/>
        <v>12000</v>
      </c>
      <c r="U305" s="114">
        <f t="shared" si="51"/>
        <v>0</v>
      </c>
      <c r="V305" s="275">
        <f t="shared" si="52"/>
        <v>0</v>
      </c>
      <c r="W305" s="282">
        <f t="shared" si="48"/>
        <v>0.45</v>
      </c>
    </row>
    <row r="306" spans="1:23" s="111" customFormat="1" ht="97.5" hidden="1" customHeight="1">
      <c r="A306" s="200"/>
      <c r="B306" s="200"/>
      <c r="C306" s="200">
        <v>2338</v>
      </c>
      <c r="D306" s="217" t="s">
        <v>44</v>
      </c>
      <c r="E306" s="114">
        <v>0</v>
      </c>
      <c r="F306" s="114">
        <v>0</v>
      </c>
      <c r="G306" s="114">
        <v>0</v>
      </c>
      <c r="H306" s="114">
        <v>0</v>
      </c>
      <c r="I306" s="114">
        <v>0</v>
      </c>
      <c r="J306" s="114">
        <v>0</v>
      </c>
      <c r="K306" s="151">
        <f t="shared" si="47"/>
        <v>0</v>
      </c>
      <c r="L306" s="151"/>
      <c r="M306" s="151"/>
      <c r="N306" s="151"/>
      <c r="O306" s="151"/>
      <c r="P306" s="151"/>
      <c r="Q306" s="114">
        <v>0</v>
      </c>
      <c r="R306" s="123"/>
      <c r="S306" s="114">
        <f t="shared" si="49"/>
        <v>0</v>
      </c>
      <c r="T306" s="114">
        <f t="shared" si="50"/>
        <v>0</v>
      </c>
      <c r="U306" s="114">
        <f t="shared" si="51"/>
        <v>0</v>
      </c>
      <c r="V306" s="275">
        <f t="shared" si="52"/>
        <v>0</v>
      </c>
      <c r="W306" s="282" t="e">
        <f t="shared" si="48"/>
        <v>#DIV/0!</v>
      </c>
    </row>
    <row r="307" spans="1:23" s="111" customFormat="1" ht="88.5" hidden="1" customHeight="1">
      <c r="A307" s="200"/>
      <c r="B307" s="200"/>
      <c r="C307" s="200">
        <v>2339</v>
      </c>
      <c r="D307" s="217" t="s">
        <v>44</v>
      </c>
      <c r="E307" s="114">
        <v>0</v>
      </c>
      <c r="F307" s="114">
        <v>0</v>
      </c>
      <c r="G307" s="114">
        <v>0</v>
      </c>
      <c r="H307" s="114">
        <v>0</v>
      </c>
      <c r="I307" s="114">
        <v>0</v>
      </c>
      <c r="J307" s="114">
        <v>0</v>
      </c>
      <c r="K307" s="151">
        <f t="shared" si="47"/>
        <v>0</v>
      </c>
      <c r="L307" s="151"/>
      <c r="M307" s="151"/>
      <c r="N307" s="151"/>
      <c r="O307" s="151"/>
      <c r="P307" s="151"/>
      <c r="Q307" s="114">
        <v>0</v>
      </c>
      <c r="R307" s="123"/>
      <c r="S307" s="114">
        <f t="shared" si="49"/>
        <v>0</v>
      </c>
      <c r="T307" s="114">
        <f t="shared" si="50"/>
        <v>0</v>
      </c>
      <c r="U307" s="114">
        <f t="shared" si="51"/>
        <v>0</v>
      </c>
      <c r="V307" s="275">
        <f t="shared" si="52"/>
        <v>0</v>
      </c>
      <c r="W307" s="282" t="e">
        <f t="shared" si="48"/>
        <v>#DIV/0!</v>
      </c>
    </row>
    <row r="308" spans="1:23" s="111" customFormat="1" ht="33" hidden="1" customHeight="1">
      <c r="A308" s="198">
        <v>921</v>
      </c>
      <c r="B308" s="198"/>
      <c r="C308" s="200"/>
      <c r="D308" s="221" t="s">
        <v>45</v>
      </c>
      <c r="E308" s="114">
        <v>0</v>
      </c>
      <c r="F308" s="114">
        <v>0</v>
      </c>
      <c r="G308" s="114">
        <v>0</v>
      </c>
      <c r="H308" s="114">
        <v>0</v>
      </c>
      <c r="I308" s="114">
        <v>0</v>
      </c>
      <c r="J308" s="114">
        <v>0</v>
      </c>
      <c r="K308" s="151">
        <f t="shared" si="47"/>
        <v>0</v>
      </c>
      <c r="L308" s="151">
        <f>L309+L311</f>
        <v>0</v>
      </c>
      <c r="M308" s="151">
        <f>M309+M311</f>
        <v>0</v>
      </c>
      <c r="N308" s="151">
        <f>N309+N311</f>
        <v>0</v>
      </c>
      <c r="O308" s="151">
        <f>O309+O311</f>
        <v>0</v>
      </c>
      <c r="P308" s="151">
        <f>P309+P311</f>
        <v>0</v>
      </c>
      <c r="Q308" s="145">
        <v>0</v>
      </c>
      <c r="R308" s="146">
        <f>R309+R311</f>
        <v>0</v>
      </c>
      <c r="S308" s="114">
        <f t="shared" si="49"/>
        <v>0</v>
      </c>
      <c r="T308" s="114">
        <f t="shared" si="50"/>
        <v>0</v>
      </c>
      <c r="U308" s="114">
        <f t="shared" si="51"/>
        <v>0</v>
      </c>
      <c r="V308" s="275">
        <f t="shared" si="52"/>
        <v>0</v>
      </c>
      <c r="W308" s="282" t="e">
        <f t="shared" si="48"/>
        <v>#DIV/0!</v>
      </c>
    </row>
    <row r="309" spans="1:23" s="111" customFormat="1" ht="15" hidden="1" customHeight="1">
      <c r="A309" s="198"/>
      <c r="B309" s="198">
        <v>92116</v>
      </c>
      <c r="C309" s="200"/>
      <c r="D309" s="216" t="s">
        <v>427</v>
      </c>
      <c r="E309" s="114">
        <v>0</v>
      </c>
      <c r="F309" s="114">
        <v>0</v>
      </c>
      <c r="G309" s="114">
        <v>0</v>
      </c>
      <c r="H309" s="114">
        <v>0</v>
      </c>
      <c r="I309" s="114">
        <v>0</v>
      </c>
      <c r="J309" s="114">
        <v>0</v>
      </c>
      <c r="K309" s="151">
        <f t="shared" si="47"/>
        <v>0</v>
      </c>
      <c r="L309" s="151">
        <f>L310</f>
        <v>0</v>
      </c>
      <c r="M309" s="151">
        <f>M310</f>
        <v>0</v>
      </c>
      <c r="N309" s="151">
        <f>N310</f>
        <v>0</v>
      </c>
      <c r="O309" s="151">
        <f>O310</f>
        <v>0</v>
      </c>
      <c r="P309" s="151">
        <f>P310</f>
        <v>0</v>
      </c>
      <c r="Q309" s="145">
        <v>0</v>
      </c>
      <c r="R309" s="146">
        <f>R310</f>
        <v>0</v>
      </c>
      <c r="S309" s="114">
        <f t="shared" si="49"/>
        <v>0</v>
      </c>
      <c r="T309" s="114">
        <f t="shared" si="50"/>
        <v>0</v>
      </c>
      <c r="U309" s="114">
        <f t="shared" si="51"/>
        <v>0</v>
      </c>
      <c r="V309" s="275">
        <f t="shared" si="52"/>
        <v>0</v>
      </c>
      <c r="W309" s="282" t="e">
        <f t="shared" si="48"/>
        <v>#DIV/0!</v>
      </c>
    </row>
    <row r="310" spans="1:23" s="111" customFormat="1" ht="67.5" hidden="1" customHeight="1">
      <c r="A310" s="200"/>
      <c r="B310" s="200"/>
      <c r="C310" s="200">
        <v>2440</v>
      </c>
      <c r="D310" s="217" t="s">
        <v>46</v>
      </c>
      <c r="E310" s="114">
        <v>0</v>
      </c>
      <c r="F310" s="114">
        <v>0</v>
      </c>
      <c r="G310" s="114">
        <v>0</v>
      </c>
      <c r="H310" s="114">
        <v>0</v>
      </c>
      <c r="I310" s="114">
        <v>0</v>
      </c>
      <c r="J310" s="114">
        <v>0</v>
      </c>
      <c r="K310" s="151">
        <f t="shared" si="47"/>
        <v>0</v>
      </c>
      <c r="L310" s="151"/>
      <c r="M310" s="151"/>
      <c r="N310" s="151"/>
      <c r="O310" s="151"/>
      <c r="P310" s="151"/>
      <c r="Q310" s="114">
        <v>0</v>
      </c>
      <c r="R310" s="123"/>
      <c r="S310" s="114">
        <f t="shared" si="49"/>
        <v>0</v>
      </c>
      <c r="T310" s="114">
        <f t="shared" si="50"/>
        <v>0</v>
      </c>
      <c r="U310" s="114">
        <f t="shared" si="51"/>
        <v>0</v>
      </c>
      <c r="V310" s="275">
        <f t="shared" si="52"/>
        <v>0</v>
      </c>
      <c r="W310" s="282" t="e">
        <f t="shared" si="48"/>
        <v>#DIV/0!</v>
      </c>
    </row>
    <row r="311" spans="1:23" s="111" customFormat="1" ht="15" hidden="1" customHeight="1">
      <c r="A311" s="200"/>
      <c r="B311" s="198">
        <v>92195</v>
      </c>
      <c r="C311" s="200"/>
      <c r="D311" s="216" t="s">
        <v>233</v>
      </c>
      <c r="E311" s="114">
        <v>0</v>
      </c>
      <c r="F311" s="114">
        <v>0</v>
      </c>
      <c r="G311" s="114">
        <v>0</v>
      </c>
      <c r="H311" s="114">
        <v>0</v>
      </c>
      <c r="I311" s="114">
        <v>0</v>
      </c>
      <c r="J311" s="114">
        <v>0</v>
      </c>
      <c r="K311" s="151">
        <f t="shared" si="47"/>
        <v>0</v>
      </c>
      <c r="L311" s="151">
        <f>L312</f>
        <v>0</v>
      </c>
      <c r="M311" s="151">
        <f>M312</f>
        <v>0</v>
      </c>
      <c r="N311" s="151">
        <f>N312</f>
        <v>0</v>
      </c>
      <c r="O311" s="151">
        <f>O312</f>
        <v>0</v>
      </c>
      <c r="P311" s="151">
        <f>P312</f>
        <v>0</v>
      </c>
      <c r="Q311" s="114">
        <v>0</v>
      </c>
      <c r="R311" s="123">
        <f>R312</f>
        <v>0</v>
      </c>
      <c r="S311" s="114">
        <f t="shared" si="49"/>
        <v>0</v>
      </c>
      <c r="T311" s="114">
        <f t="shared" si="50"/>
        <v>0</v>
      </c>
      <c r="U311" s="114">
        <f t="shared" si="51"/>
        <v>0</v>
      </c>
      <c r="V311" s="275">
        <f t="shared" si="52"/>
        <v>0</v>
      </c>
      <c r="W311" s="282" t="e">
        <f t="shared" si="48"/>
        <v>#DIV/0!</v>
      </c>
    </row>
    <row r="312" spans="1:23" s="111" customFormat="1" ht="69" hidden="1" customHeight="1">
      <c r="A312" s="200"/>
      <c r="B312" s="200"/>
      <c r="C312" s="200">
        <v>2008</v>
      </c>
      <c r="D312" s="217" t="s">
        <v>541</v>
      </c>
      <c r="E312" s="114">
        <v>0</v>
      </c>
      <c r="F312" s="114">
        <v>0</v>
      </c>
      <c r="G312" s="114">
        <v>0</v>
      </c>
      <c r="H312" s="114">
        <v>0</v>
      </c>
      <c r="I312" s="114">
        <v>0</v>
      </c>
      <c r="J312" s="114">
        <v>0</v>
      </c>
      <c r="K312" s="151">
        <f t="shared" si="47"/>
        <v>0</v>
      </c>
      <c r="L312" s="151"/>
      <c r="M312" s="151"/>
      <c r="N312" s="151"/>
      <c r="O312" s="151"/>
      <c r="P312" s="151"/>
      <c r="Q312" s="114">
        <v>0</v>
      </c>
      <c r="R312" s="123"/>
      <c r="S312" s="114">
        <f t="shared" si="49"/>
        <v>0</v>
      </c>
      <c r="T312" s="114">
        <f t="shared" si="50"/>
        <v>0</v>
      </c>
      <c r="U312" s="114">
        <f t="shared" si="51"/>
        <v>0</v>
      </c>
      <c r="V312" s="275">
        <f t="shared" si="52"/>
        <v>0</v>
      </c>
      <c r="W312" s="282" t="e">
        <f t="shared" si="48"/>
        <v>#DIV/0!</v>
      </c>
    </row>
    <row r="313" spans="1:23" s="111" customFormat="1" ht="31.5">
      <c r="A313" s="193">
        <v>900</v>
      </c>
      <c r="B313" s="193"/>
      <c r="C313" s="186"/>
      <c r="D313" s="218" t="s">
        <v>413</v>
      </c>
      <c r="E313" s="151">
        <v>1617856</v>
      </c>
      <c r="F313" s="151">
        <v>0</v>
      </c>
      <c r="G313" s="151">
        <v>0</v>
      </c>
      <c r="H313" s="151">
        <v>0</v>
      </c>
      <c r="I313" s="151">
        <v>0</v>
      </c>
      <c r="J313" s="151">
        <v>1617856</v>
      </c>
      <c r="K313" s="151">
        <f t="shared" si="47"/>
        <v>-217856</v>
      </c>
      <c r="L313" s="151">
        <f>L314</f>
        <v>0</v>
      </c>
      <c r="M313" s="151">
        <f>M314</f>
        <v>0</v>
      </c>
      <c r="N313" s="151">
        <f>N314</f>
        <v>0</v>
      </c>
      <c r="O313" s="151">
        <f>O314</f>
        <v>0</v>
      </c>
      <c r="P313" s="151">
        <f>P314</f>
        <v>-217856</v>
      </c>
      <c r="Q313" s="152">
        <v>1400000</v>
      </c>
      <c r="R313" s="146">
        <f>R314</f>
        <v>742231.11</v>
      </c>
      <c r="S313" s="151">
        <f t="shared" si="49"/>
        <v>0</v>
      </c>
      <c r="T313" s="151">
        <f t="shared" si="50"/>
        <v>0</v>
      </c>
      <c r="U313" s="151">
        <f t="shared" si="51"/>
        <v>0</v>
      </c>
      <c r="V313" s="274">
        <f t="shared" si="52"/>
        <v>1400000</v>
      </c>
      <c r="W313" s="282">
        <f t="shared" si="48"/>
        <v>0.53016507857142858</v>
      </c>
    </row>
    <row r="314" spans="1:23" s="111" customFormat="1" ht="85.5" customHeight="1">
      <c r="A314" s="194"/>
      <c r="B314" s="194">
        <v>90019</v>
      </c>
      <c r="C314" s="187"/>
      <c r="D314" s="219" t="s">
        <v>414</v>
      </c>
      <c r="E314" s="114">
        <v>1617856</v>
      </c>
      <c r="F314" s="114">
        <v>0</v>
      </c>
      <c r="G314" s="114">
        <v>0</v>
      </c>
      <c r="H314" s="114">
        <v>0</v>
      </c>
      <c r="I314" s="114">
        <v>0</v>
      </c>
      <c r="J314" s="114">
        <v>1617856</v>
      </c>
      <c r="K314" s="151">
        <f t="shared" si="47"/>
        <v>-217856</v>
      </c>
      <c r="L314" s="151">
        <f>SUM(L315:L316)</f>
        <v>0</v>
      </c>
      <c r="M314" s="151">
        <f>SUM(M315:M316)</f>
        <v>0</v>
      </c>
      <c r="N314" s="151">
        <f>SUM(N315:N316)</f>
        <v>0</v>
      </c>
      <c r="O314" s="151">
        <f>SUM(O315:O316)</f>
        <v>0</v>
      </c>
      <c r="P314" s="151">
        <f>SUM(P315:P316)</f>
        <v>-217856</v>
      </c>
      <c r="Q314" s="145">
        <v>1400000</v>
      </c>
      <c r="R314" s="146">
        <f>SUM(R315:R316)</f>
        <v>742231.11</v>
      </c>
      <c r="S314" s="114">
        <f t="shared" si="49"/>
        <v>0</v>
      </c>
      <c r="T314" s="114">
        <f t="shared" si="50"/>
        <v>0</v>
      </c>
      <c r="U314" s="114">
        <f t="shared" si="51"/>
        <v>0</v>
      </c>
      <c r="V314" s="275">
        <f t="shared" si="52"/>
        <v>1400000</v>
      </c>
      <c r="W314" s="282">
        <f t="shared" si="48"/>
        <v>0.53016507857142858</v>
      </c>
    </row>
    <row r="315" spans="1:23" s="111" customFormat="1">
      <c r="A315" s="194"/>
      <c r="B315" s="194"/>
      <c r="C315" s="202" t="s">
        <v>463</v>
      </c>
      <c r="D315" s="217" t="s">
        <v>47</v>
      </c>
      <c r="E315" s="114">
        <v>1400000</v>
      </c>
      <c r="F315" s="114">
        <v>0</v>
      </c>
      <c r="G315" s="114">
        <v>0</v>
      </c>
      <c r="H315" s="114">
        <v>0</v>
      </c>
      <c r="I315" s="114">
        <v>0</v>
      </c>
      <c r="J315" s="114">
        <v>1400000</v>
      </c>
      <c r="K315" s="151">
        <f t="shared" si="47"/>
        <v>0</v>
      </c>
      <c r="L315" s="151"/>
      <c r="M315" s="151"/>
      <c r="N315" s="151"/>
      <c r="O315" s="151"/>
      <c r="P315" s="151"/>
      <c r="Q315" s="114">
        <v>1400000</v>
      </c>
      <c r="R315" s="123">
        <v>742231.11</v>
      </c>
      <c r="S315" s="114">
        <f t="shared" si="49"/>
        <v>0</v>
      </c>
      <c r="T315" s="114">
        <f t="shared" si="50"/>
        <v>0</v>
      </c>
      <c r="U315" s="114">
        <f t="shared" si="51"/>
        <v>0</v>
      </c>
      <c r="V315" s="275">
        <f t="shared" si="52"/>
        <v>1400000</v>
      </c>
      <c r="W315" s="282">
        <f t="shared" si="48"/>
        <v>0.53016507857142858</v>
      </c>
    </row>
    <row r="316" spans="1:23" s="111" customFormat="1" hidden="1">
      <c r="A316" s="200"/>
      <c r="B316" s="200"/>
      <c r="C316" s="202" t="s">
        <v>470</v>
      </c>
      <c r="D316" s="217" t="s">
        <v>471</v>
      </c>
      <c r="E316" s="114">
        <v>217856</v>
      </c>
      <c r="F316" s="114">
        <v>0</v>
      </c>
      <c r="G316" s="114">
        <v>0</v>
      </c>
      <c r="H316" s="114">
        <v>0</v>
      </c>
      <c r="I316" s="114">
        <v>0</v>
      </c>
      <c r="J316" s="114">
        <v>217856</v>
      </c>
      <c r="K316" s="151">
        <f t="shared" si="47"/>
        <v>-217856</v>
      </c>
      <c r="L316" s="151"/>
      <c r="M316" s="151"/>
      <c r="N316" s="151"/>
      <c r="O316" s="151"/>
      <c r="P316" s="151">
        <v>-217856</v>
      </c>
      <c r="Q316" s="114">
        <v>0</v>
      </c>
      <c r="R316" s="123"/>
      <c r="S316" s="114">
        <f t="shared" si="49"/>
        <v>0</v>
      </c>
      <c r="T316" s="114">
        <f t="shared" si="50"/>
        <v>0</v>
      </c>
      <c r="U316" s="114">
        <f t="shared" si="51"/>
        <v>0</v>
      </c>
      <c r="V316" s="275">
        <f t="shared" si="52"/>
        <v>0</v>
      </c>
      <c r="W316" s="282" t="e">
        <f t="shared" si="48"/>
        <v>#DIV/0!</v>
      </c>
    </row>
    <row r="317" spans="1:23" s="111" customFormat="1" ht="46.5" hidden="1" customHeight="1">
      <c r="A317" s="196">
        <v>921</v>
      </c>
      <c r="B317" s="196"/>
      <c r="C317" s="190"/>
      <c r="D317" s="224" t="s">
        <v>425</v>
      </c>
      <c r="E317" s="114">
        <v>0</v>
      </c>
      <c r="F317" s="114">
        <v>0</v>
      </c>
      <c r="G317" s="114">
        <v>0</v>
      </c>
      <c r="H317" s="114">
        <v>0</v>
      </c>
      <c r="I317" s="114">
        <v>0</v>
      </c>
      <c r="J317" s="114">
        <v>0</v>
      </c>
      <c r="K317" s="151">
        <f t="shared" si="47"/>
        <v>0</v>
      </c>
      <c r="L317" s="151">
        <f t="shared" ref="L317:R318" si="53">L318</f>
        <v>0</v>
      </c>
      <c r="M317" s="151">
        <f t="shared" si="53"/>
        <v>0</v>
      </c>
      <c r="N317" s="151">
        <f t="shared" si="53"/>
        <v>0</v>
      </c>
      <c r="O317" s="151">
        <f t="shared" si="53"/>
        <v>0</v>
      </c>
      <c r="P317" s="151">
        <f t="shared" si="53"/>
        <v>0</v>
      </c>
      <c r="Q317" s="114">
        <v>0</v>
      </c>
      <c r="R317" s="123">
        <f t="shared" si="53"/>
        <v>0</v>
      </c>
      <c r="S317" s="114">
        <f t="shared" si="49"/>
        <v>0</v>
      </c>
      <c r="T317" s="114">
        <f t="shared" si="50"/>
        <v>0</v>
      </c>
      <c r="U317" s="114">
        <f t="shared" si="51"/>
        <v>0</v>
      </c>
      <c r="V317" s="275">
        <f t="shared" si="52"/>
        <v>0</v>
      </c>
      <c r="W317" s="282" t="e">
        <f t="shared" si="48"/>
        <v>#DIV/0!</v>
      </c>
    </row>
    <row r="318" spans="1:23" s="111" customFormat="1" ht="15.75" hidden="1" customHeight="1">
      <c r="A318" s="200"/>
      <c r="B318" s="198">
        <v>92195</v>
      </c>
      <c r="C318" s="198"/>
      <c r="D318" s="216" t="s">
        <v>354</v>
      </c>
      <c r="E318" s="114">
        <v>0</v>
      </c>
      <c r="F318" s="114">
        <v>0</v>
      </c>
      <c r="G318" s="114">
        <v>0</v>
      </c>
      <c r="H318" s="114">
        <v>0</v>
      </c>
      <c r="I318" s="114">
        <v>0</v>
      </c>
      <c r="J318" s="114">
        <v>0</v>
      </c>
      <c r="K318" s="151">
        <f t="shared" si="47"/>
        <v>0</v>
      </c>
      <c r="L318" s="151">
        <f t="shared" si="53"/>
        <v>0</v>
      </c>
      <c r="M318" s="151">
        <f t="shared" si="53"/>
        <v>0</v>
      </c>
      <c r="N318" s="151">
        <f t="shared" si="53"/>
        <v>0</v>
      </c>
      <c r="O318" s="151">
        <f t="shared" si="53"/>
        <v>0</v>
      </c>
      <c r="P318" s="151">
        <f t="shared" si="53"/>
        <v>0</v>
      </c>
      <c r="Q318" s="114">
        <v>0</v>
      </c>
      <c r="R318" s="123">
        <f t="shared" si="53"/>
        <v>0</v>
      </c>
      <c r="S318" s="114">
        <f t="shared" si="49"/>
        <v>0</v>
      </c>
      <c r="T318" s="114">
        <f t="shared" si="50"/>
        <v>0</v>
      </c>
      <c r="U318" s="114">
        <f t="shared" si="51"/>
        <v>0</v>
      </c>
      <c r="V318" s="275">
        <f t="shared" si="52"/>
        <v>0</v>
      </c>
      <c r="W318" s="282" t="e">
        <f t="shared" si="48"/>
        <v>#DIV/0!</v>
      </c>
    </row>
    <row r="319" spans="1:23" s="111" customFormat="1" ht="15" hidden="1" customHeight="1">
      <c r="A319" s="200"/>
      <c r="B319" s="200"/>
      <c r="C319" s="202" t="s">
        <v>463</v>
      </c>
      <c r="D319" s="217" t="s">
        <v>47</v>
      </c>
      <c r="E319" s="114">
        <v>0</v>
      </c>
      <c r="F319" s="114">
        <v>0</v>
      </c>
      <c r="G319" s="114">
        <v>0</v>
      </c>
      <c r="H319" s="114">
        <v>0</v>
      </c>
      <c r="I319" s="114">
        <v>0</v>
      </c>
      <c r="J319" s="114">
        <v>0</v>
      </c>
      <c r="K319" s="151">
        <f t="shared" si="47"/>
        <v>0</v>
      </c>
      <c r="L319" s="151"/>
      <c r="M319" s="151"/>
      <c r="N319" s="151"/>
      <c r="O319" s="151"/>
      <c r="P319" s="151"/>
      <c r="Q319" s="114">
        <v>0</v>
      </c>
      <c r="R319" s="123"/>
      <c r="S319" s="114">
        <f t="shared" si="49"/>
        <v>0</v>
      </c>
      <c r="T319" s="114">
        <f t="shared" si="50"/>
        <v>0</v>
      </c>
      <c r="U319" s="114">
        <f t="shared" si="51"/>
        <v>0</v>
      </c>
      <c r="V319" s="275">
        <f t="shared" si="52"/>
        <v>0</v>
      </c>
      <c r="W319" s="282" t="e">
        <f t="shared" si="48"/>
        <v>#DIV/0!</v>
      </c>
    </row>
    <row r="320" spans="1:23" s="111" customFormat="1" hidden="1">
      <c r="A320" s="196">
        <v>926</v>
      </c>
      <c r="B320" s="196"/>
      <c r="C320" s="190"/>
      <c r="D320" s="224" t="s">
        <v>435</v>
      </c>
      <c r="E320" s="114">
        <v>0</v>
      </c>
      <c r="F320" s="114">
        <v>0</v>
      </c>
      <c r="G320" s="114">
        <v>0</v>
      </c>
      <c r="H320" s="114">
        <v>0</v>
      </c>
      <c r="I320" s="114">
        <v>0</v>
      </c>
      <c r="J320" s="114">
        <v>0</v>
      </c>
      <c r="K320" s="151">
        <f>SUM(L320:P320)</f>
        <v>0</v>
      </c>
      <c r="L320" s="151">
        <f>L321</f>
        <v>0</v>
      </c>
      <c r="M320" s="151">
        <f>M321</f>
        <v>0</v>
      </c>
      <c r="N320" s="151">
        <f>N321</f>
        <v>0</v>
      </c>
      <c r="O320" s="151">
        <f>O321</f>
        <v>0</v>
      </c>
      <c r="P320" s="151">
        <f>P321</f>
        <v>0</v>
      </c>
      <c r="Q320" s="114">
        <v>0</v>
      </c>
      <c r="R320" s="123">
        <f>R321</f>
        <v>0</v>
      </c>
      <c r="S320" s="114">
        <f t="shared" si="49"/>
        <v>0</v>
      </c>
      <c r="T320" s="114">
        <f t="shared" si="50"/>
        <v>0</v>
      </c>
      <c r="U320" s="114">
        <f t="shared" si="51"/>
        <v>0</v>
      </c>
      <c r="V320" s="275">
        <f t="shared" si="52"/>
        <v>0</v>
      </c>
      <c r="W320" s="282" t="e">
        <f t="shared" si="48"/>
        <v>#DIV/0!</v>
      </c>
    </row>
    <row r="321" spans="1:23" s="111" customFormat="1" hidden="1">
      <c r="A321" s="194"/>
      <c r="B321" s="194">
        <v>92601</v>
      </c>
      <c r="C321" s="187"/>
      <c r="D321" s="25" t="s">
        <v>436</v>
      </c>
      <c r="E321" s="114">
        <v>0</v>
      </c>
      <c r="F321" s="114">
        <v>0</v>
      </c>
      <c r="G321" s="114">
        <v>0</v>
      </c>
      <c r="H321" s="114">
        <v>0</v>
      </c>
      <c r="I321" s="114">
        <v>0</v>
      </c>
      <c r="J321" s="114">
        <v>0</v>
      </c>
      <c r="K321" s="151">
        <f>SUM(L321:P321)</f>
        <v>0</v>
      </c>
      <c r="L321" s="151">
        <f>SUM(L322:L323)</f>
        <v>0</v>
      </c>
      <c r="M321" s="151">
        <f>SUM(M322:M323)</f>
        <v>0</v>
      </c>
      <c r="N321" s="151">
        <f>SUM(N322:N323)</f>
        <v>0</v>
      </c>
      <c r="O321" s="151">
        <f>SUM(O322:O323)</f>
        <v>0</v>
      </c>
      <c r="P321" s="151">
        <f>SUM(P322:P323)</f>
        <v>0</v>
      </c>
      <c r="Q321" s="114">
        <v>0</v>
      </c>
      <c r="R321" s="123">
        <f>SUM(R322:R323)</f>
        <v>0</v>
      </c>
      <c r="S321" s="114">
        <f t="shared" si="49"/>
        <v>0</v>
      </c>
      <c r="T321" s="114">
        <f t="shared" si="50"/>
        <v>0</v>
      </c>
      <c r="U321" s="114">
        <f t="shared" si="51"/>
        <v>0</v>
      </c>
      <c r="V321" s="275">
        <f t="shared" si="52"/>
        <v>0</v>
      </c>
      <c r="W321" s="282" t="e">
        <f t="shared" si="48"/>
        <v>#DIV/0!</v>
      </c>
    </row>
    <row r="322" spans="1:23" s="144" customFormat="1" ht="78.75" hidden="1">
      <c r="A322" s="194"/>
      <c r="B322" s="194"/>
      <c r="C322" s="202">
        <v>6430</v>
      </c>
      <c r="D322" s="91" t="s">
        <v>48</v>
      </c>
      <c r="E322" s="206">
        <v>0</v>
      </c>
      <c r="F322" s="206">
        <v>0</v>
      </c>
      <c r="G322" s="206">
        <v>0</v>
      </c>
      <c r="H322" s="206">
        <v>0</v>
      </c>
      <c r="I322" s="206">
        <v>0</v>
      </c>
      <c r="J322" s="206">
        <v>0</v>
      </c>
      <c r="K322" s="151">
        <f>SUM(L322:P322)</f>
        <v>0</v>
      </c>
      <c r="L322" s="151"/>
      <c r="M322" s="151"/>
      <c r="N322" s="151"/>
      <c r="O322" s="151"/>
      <c r="P322" s="151"/>
      <c r="Q322" s="206">
        <v>0</v>
      </c>
      <c r="R322" s="230"/>
      <c r="S322" s="206">
        <f t="shared" si="49"/>
        <v>0</v>
      </c>
      <c r="T322" s="206">
        <f t="shared" si="50"/>
        <v>0</v>
      </c>
      <c r="U322" s="206">
        <f t="shared" si="51"/>
        <v>0</v>
      </c>
      <c r="V322" s="276">
        <f t="shared" si="52"/>
        <v>0</v>
      </c>
      <c r="W322" s="282" t="e">
        <f t="shared" si="48"/>
        <v>#DIV/0!</v>
      </c>
    </row>
    <row r="323" spans="1:23" s="144" customFormat="1" ht="110.25" hidden="1">
      <c r="A323" s="200"/>
      <c r="B323" s="200"/>
      <c r="C323" s="202">
        <v>6630</v>
      </c>
      <c r="D323" s="225" t="s">
        <v>49</v>
      </c>
      <c r="E323" s="206">
        <v>0</v>
      </c>
      <c r="F323" s="206">
        <v>0</v>
      </c>
      <c r="G323" s="206">
        <v>0</v>
      </c>
      <c r="H323" s="206">
        <v>0</v>
      </c>
      <c r="I323" s="206">
        <v>0</v>
      </c>
      <c r="J323" s="206">
        <v>0</v>
      </c>
      <c r="K323" s="151">
        <f>SUM(L323:P323)</f>
        <v>0</v>
      </c>
      <c r="L323" s="151"/>
      <c r="M323" s="151"/>
      <c r="N323" s="151"/>
      <c r="O323" s="151"/>
      <c r="P323" s="151"/>
      <c r="Q323" s="206">
        <v>0</v>
      </c>
      <c r="R323" s="230"/>
      <c r="S323" s="206">
        <f t="shared" si="49"/>
        <v>0</v>
      </c>
      <c r="T323" s="206">
        <f t="shared" si="50"/>
        <v>0</v>
      </c>
      <c r="U323" s="206">
        <f t="shared" si="51"/>
        <v>0</v>
      </c>
      <c r="V323" s="276">
        <f t="shared" si="52"/>
        <v>0</v>
      </c>
      <c r="W323" s="282" t="e">
        <f t="shared" si="48"/>
        <v>#DIV/0!</v>
      </c>
    </row>
    <row r="324" spans="1:23" s="111" customFormat="1" ht="15" hidden="1" customHeight="1">
      <c r="A324" s="200"/>
      <c r="B324" s="200"/>
      <c r="C324" s="202"/>
      <c r="D324" s="217"/>
      <c r="E324" s="114"/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51"/>
      <c r="L324" s="151"/>
      <c r="M324" s="151"/>
      <c r="N324" s="151"/>
      <c r="O324" s="151"/>
      <c r="P324" s="151"/>
      <c r="Q324" s="114"/>
      <c r="R324" s="123"/>
      <c r="S324" s="114">
        <f t="shared" si="49"/>
        <v>0</v>
      </c>
      <c r="T324" s="114">
        <f t="shared" si="50"/>
        <v>0</v>
      </c>
      <c r="U324" s="114">
        <f t="shared" si="51"/>
        <v>0</v>
      </c>
      <c r="V324" s="275">
        <f t="shared" si="52"/>
        <v>0</v>
      </c>
      <c r="W324" s="282" t="e">
        <f t="shared" si="48"/>
        <v>#DIV/0!</v>
      </c>
    </row>
    <row r="325" spans="1:23" s="111" customFormat="1" ht="27.75" customHeight="1">
      <c r="A325" s="197"/>
      <c r="B325" s="197"/>
      <c r="C325" s="197"/>
      <c r="D325" s="215" t="s">
        <v>650</v>
      </c>
      <c r="E325" s="151">
        <v>79301316</v>
      </c>
      <c r="F325" s="151">
        <v>29000</v>
      </c>
      <c r="G325" s="151">
        <v>5778000</v>
      </c>
      <c r="H325" s="151">
        <v>2814249</v>
      </c>
      <c r="I325" s="151">
        <v>9524378</v>
      </c>
      <c r="J325" s="151">
        <v>61155689</v>
      </c>
      <c r="K325" s="151">
        <f>SUM(L325:P325)</f>
        <v>-182506</v>
      </c>
      <c r="L325" s="151">
        <f>L13+L18+L21+L36+L47+L64+L80+L83+L94+L112+L154+L158+L165+L223+L288+L308+L313+L317+L320</f>
        <v>47500</v>
      </c>
      <c r="M325" s="151">
        <f>M13+M18+M21+M36+M47+M64+M80+M83+M94+M112+M154+M158+M165+M223+M288+M308+M313+M317+M320</f>
        <v>-3000</v>
      </c>
      <c r="N325" s="151">
        <f>N13+N18+N21+N36+N47+N64+N80+N83+N94+N112+N154+N158+N165+N223+N288+N308+N313+N317+N320</f>
        <v>-23560</v>
      </c>
      <c r="O325" s="151">
        <f>O13+O18+O21+O36+O47+O64+O80+O83+O94+O112+O154+O158+O165+O223+O288+O308+O313+O317+O320</f>
        <v>0</v>
      </c>
      <c r="P325" s="151">
        <f>P13+P18+P21+P36+P47+P64+P80+P83+P94+P112+P154+P158+P165+P223+P288+P308+P313+P317+P320</f>
        <v>-203446</v>
      </c>
      <c r="Q325" s="151">
        <v>79118810</v>
      </c>
      <c r="R325" s="123">
        <f>R13+R18+R21+R36+R47+R64+R80+R83+R94+R112+R154+R158+R165+R223+R288+R308+R313+R317+R320</f>
        <v>40148075.019999996</v>
      </c>
      <c r="S325" s="151">
        <f t="shared" si="49"/>
        <v>5775000</v>
      </c>
      <c r="T325" s="151">
        <f t="shared" si="50"/>
        <v>2790689</v>
      </c>
      <c r="U325" s="151">
        <f t="shared" si="51"/>
        <v>9524378</v>
      </c>
      <c r="V325" s="274">
        <f t="shared" si="52"/>
        <v>60952243</v>
      </c>
      <c r="W325" s="282">
        <f t="shared" si="48"/>
        <v>0.50744032954995144</v>
      </c>
    </row>
    <row r="326" spans="1:23" s="111" customFormat="1">
      <c r="D326" s="226"/>
      <c r="W326" s="282"/>
    </row>
    <row r="327" spans="1:23" s="111" customFormat="1">
      <c r="D327" s="229" t="s">
        <v>565</v>
      </c>
      <c r="E327" s="114">
        <v>7229354</v>
      </c>
      <c r="F327" s="114">
        <v>0</v>
      </c>
      <c r="G327" s="114">
        <v>0</v>
      </c>
      <c r="H327" s="114">
        <v>2143429</v>
      </c>
      <c r="I327" s="114">
        <v>3180188</v>
      </c>
      <c r="J327" s="114">
        <v>1905737</v>
      </c>
      <c r="K327" s="114">
        <f t="shared" ref="K327:P327" si="54">K323+K322+K287+K281+K275+K222+K203+K193+K192+K191+K177+K176+K177+K134+K100+K46+K35+K34+K33+K32+K31+K29</f>
        <v>0</v>
      </c>
      <c r="L327" s="114">
        <f t="shared" si="54"/>
        <v>0</v>
      </c>
      <c r="M327" s="114">
        <f t="shared" si="54"/>
        <v>0</v>
      </c>
      <c r="N327" s="114">
        <f t="shared" si="54"/>
        <v>0</v>
      </c>
      <c r="O327" s="114">
        <f t="shared" si="54"/>
        <v>0</v>
      </c>
      <c r="P327" s="114">
        <f t="shared" si="54"/>
        <v>0</v>
      </c>
      <c r="Q327" s="114">
        <v>7229354</v>
      </c>
      <c r="R327" s="114">
        <f>R323+R322+R287+R281+R275+R222+R203+R193+R192+R191+R177+R176+R177+R134+R100+R46+R35+R34+R33+R32+R31+R29+R127</f>
        <v>908245.94000000006</v>
      </c>
      <c r="S327" s="114">
        <f>S323+S322+S287+S281+S275+S222+S203+S193+S192+S191+S177+S176+S177+S134+S100+S46+S35+S34+S33+S32+S31+S29</f>
        <v>0</v>
      </c>
      <c r="T327" s="114">
        <f>T323+T322+T287+T281+T275+T222+T203+T193+T192+T191+T177+T176+T177+T134+T100+T46+T35+T34+T33+T32+T31+T29</f>
        <v>2143429</v>
      </c>
      <c r="U327" s="114">
        <f>U323+U322+U287+U281+U275+U222+U203+U193+U192+U191+U177+U176+U177+U134+U100+U46+U35+U34+U33+U32+U31+U29</f>
        <v>3180188</v>
      </c>
      <c r="V327" s="275">
        <f>V323+V322+V287+V281+V275+V222+V203+V193+V192+V191+V177+V176+V177+V134+V100+V46+V35+V34+V33+V32+V31+V29</f>
        <v>1905737</v>
      </c>
      <c r="W327" s="282">
        <f t="shared" si="48"/>
        <v>0.12563307039605476</v>
      </c>
    </row>
    <row r="328" spans="1:23" s="111" customFormat="1">
      <c r="D328" s="229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210"/>
      <c r="T328" s="210"/>
      <c r="U328" s="210"/>
      <c r="V328" s="277"/>
      <c r="W328" s="282"/>
    </row>
    <row r="329" spans="1:23" s="111" customFormat="1">
      <c r="D329" s="229" t="s">
        <v>566</v>
      </c>
      <c r="E329" s="114">
        <v>72071962</v>
      </c>
      <c r="F329" s="114">
        <v>29000</v>
      </c>
      <c r="G329" s="114">
        <v>5778000</v>
      </c>
      <c r="H329" s="114">
        <v>670820</v>
      </c>
      <c r="I329" s="114">
        <v>6344190</v>
      </c>
      <c r="J329" s="114">
        <v>59249952</v>
      </c>
      <c r="K329" s="114">
        <f t="shared" ref="K329:V329" si="55">K325-K327</f>
        <v>-182506</v>
      </c>
      <c r="L329" s="114">
        <f t="shared" si="55"/>
        <v>47500</v>
      </c>
      <c r="M329" s="114">
        <f t="shared" si="55"/>
        <v>-3000</v>
      </c>
      <c r="N329" s="114">
        <f t="shared" si="55"/>
        <v>-23560</v>
      </c>
      <c r="O329" s="114">
        <f t="shared" si="55"/>
        <v>0</v>
      </c>
      <c r="P329" s="114">
        <f t="shared" si="55"/>
        <v>-203446</v>
      </c>
      <c r="Q329" s="114">
        <v>71889456</v>
      </c>
      <c r="R329" s="114">
        <f t="shared" ref="R329" si="56">R325-R327</f>
        <v>39239829.079999998</v>
      </c>
      <c r="S329" s="114">
        <f t="shared" si="55"/>
        <v>5775000</v>
      </c>
      <c r="T329" s="114">
        <f t="shared" si="55"/>
        <v>647260</v>
      </c>
      <c r="U329" s="114">
        <f t="shared" si="55"/>
        <v>6344190</v>
      </c>
      <c r="V329" s="275">
        <f t="shared" si="55"/>
        <v>59046506</v>
      </c>
      <c r="W329" s="282">
        <f t="shared" si="48"/>
        <v>0.5458356658033412</v>
      </c>
    </row>
    <row r="330" spans="1:23" s="111" customFormat="1">
      <c r="D330" s="226"/>
      <c r="W330" s="280"/>
    </row>
  </sheetData>
  <autoFilter ref="A12:V325"/>
  <mergeCells count="11">
    <mergeCell ref="W9:W11"/>
    <mergeCell ref="V9:V11"/>
    <mergeCell ref="A9:A11"/>
    <mergeCell ref="B9:B11"/>
    <mergeCell ref="C9:C11"/>
    <mergeCell ref="D9:D11"/>
    <mergeCell ref="Q9:Q11"/>
    <mergeCell ref="R9:R11"/>
    <mergeCell ref="S9:S11"/>
    <mergeCell ref="T9:T11"/>
    <mergeCell ref="U9:U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790"/>
  <sheetViews>
    <sheetView zoomScale="80" zoomScaleNormal="80" workbookViewId="0">
      <pane xSplit="4" ySplit="11" topLeftCell="P12" activePane="bottomRight" state="frozen"/>
      <selection pane="topRight" activeCell="E1" sqref="E1"/>
      <selection pane="bottomLeft" activeCell="A9" sqref="A9"/>
      <selection pane="bottomRight" activeCell="D3" sqref="D3"/>
    </sheetView>
  </sheetViews>
  <sheetFormatPr defaultColWidth="0" defaultRowHeight="15.75"/>
  <cols>
    <col min="1" max="1" width="9.140625" style="15" customWidth="1"/>
    <col min="2" max="2" width="12.28515625" style="15" customWidth="1"/>
    <col min="3" max="3" width="13" style="111" customWidth="1"/>
    <col min="4" max="4" width="40.42578125" style="9" customWidth="1"/>
    <col min="5" max="5" width="19.140625" style="9" hidden="1" customWidth="1"/>
    <col min="6" max="6" width="13.140625" style="9" hidden="1" customWidth="1"/>
    <col min="7" max="7" width="10.42578125" style="9" hidden="1" customWidth="1"/>
    <col min="8" max="8" width="11.5703125" style="9" hidden="1" customWidth="1"/>
    <col min="9" max="10" width="11.28515625" style="9" hidden="1" customWidth="1"/>
    <col min="11" max="11" width="16" style="9" hidden="1" customWidth="1"/>
    <col min="12" max="12" width="13.140625" style="9" hidden="1" customWidth="1"/>
    <col min="13" max="13" width="10.42578125" style="9" hidden="1" customWidth="1"/>
    <col min="14" max="14" width="11.5703125" style="9" hidden="1" customWidth="1"/>
    <col min="15" max="15" width="11.28515625" style="9" hidden="1" customWidth="1"/>
    <col min="16" max="16" width="30.140625" style="111" customWidth="1"/>
    <col min="17" max="17" width="30" style="121" customWidth="1"/>
    <col min="18" max="18" width="10.42578125" style="9" hidden="1" customWidth="1"/>
    <col min="19" max="19" width="11.5703125" style="9" hidden="1" customWidth="1"/>
    <col min="20" max="20" width="11.28515625" style="9" hidden="1" customWidth="1"/>
    <col min="21" max="21" width="9.140625" style="15" hidden="1" customWidth="1"/>
    <col min="22" max="22" width="18.7109375" style="15" customWidth="1"/>
    <col min="23" max="243" width="9.140625" style="15" customWidth="1"/>
    <col min="244" max="244" width="4.140625" style="15" customWidth="1"/>
    <col min="245" max="245" width="6.85546875" style="15" customWidth="1"/>
    <col min="246" max="246" width="5.42578125" style="15" customWidth="1"/>
    <col min="247" max="247" width="26.28515625" style="15" customWidth="1"/>
    <col min="248" max="16384" width="0" style="15" hidden="1"/>
  </cols>
  <sheetData>
    <row r="1" spans="1:24" s="11" customFormat="1">
      <c r="A1" s="6" t="s">
        <v>659</v>
      </c>
      <c r="B1" s="6"/>
      <c r="C1" s="127"/>
      <c r="D1" s="6"/>
      <c r="E1" s="7"/>
      <c r="F1" s="7"/>
      <c r="G1" s="8"/>
      <c r="H1" s="8"/>
      <c r="I1" s="8"/>
      <c r="J1" s="8"/>
      <c r="K1" s="8"/>
      <c r="L1" s="8"/>
      <c r="M1" s="9"/>
      <c r="N1" s="9"/>
      <c r="O1" s="9"/>
      <c r="P1" s="111"/>
      <c r="Q1" s="120"/>
      <c r="R1" s="10"/>
      <c r="S1" s="10"/>
      <c r="T1" s="9"/>
      <c r="U1" s="9"/>
      <c r="V1" s="9"/>
      <c r="W1" s="9"/>
      <c r="X1" s="8"/>
    </row>
    <row r="2" spans="1:24" s="11" customFormat="1">
      <c r="A2" s="6" t="s">
        <v>660</v>
      </c>
      <c r="B2" s="6"/>
      <c r="C2" s="127"/>
      <c r="D2" s="6"/>
      <c r="E2" s="7"/>
      <c r="F2" s="7"/>
      <c r="G2" s="8"/>
      <c r="H2" s="8"/>
      <c r="I2" s="8"/>
      <c r="J2" s="8"/>
      <c r="K2" s="8"/>
      <c r="L2" s="8"/>
      <c r="M2" s="9"/>
      <c r="N2" s="9"/>
      <c r="O2" s="9"/>
      <c r="P2" s="111"/>
      <c r="Q2" s="120"/>
      <c r="R2" s="10"/>
      <c r="S2" s="10"/>
      <c r="T2" s="9"/>
      <c r="U2" s="9"/>
      <c r="V2" s="9"/>
      <c r="W2" s="9"/>
      <c r="X2" s="8"/>
    </row>
    <row r="3" spans="1:24" s="11" customFormat="1">
      <c r="A3" s="6" t="s">
        <v>661</v>
      </c>
      <c r="B3" s="6"/>
      <c r="C3" s="127"/>
      <c r="D3" s="6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111"/>
      <c r="Q3" s="120"/>
      <c r="R3" s="10"/>
      <c r="S3" s="10"/>
      <c r="T3" s="9"/>
      <c r="U3" s="9"/>
      <c r="V3" s="9"/>
      <c r="W3" s="9"/>
      <c r="X3" s="8"/>
    </row>
    <row r="4" spans="1:24" s="11" customFormat="1">
      <c r="A4" s="6" t="s">
        <v>658</v>
      </c>
      <c r="B4" s="6"/>
      <c r="C4" s="127"/>
      <c r="D4" s="6"/>
      <c r="E4" s="7"/>
      <c r="F4" s="7"/>
      <c r="G4" s="8"/>
      <c r="H4" s="8"/>
      <c r="I4" s="8"/>
      <c r="J4" s="8"/>
      <c r="K4" s="8"/>
      <c r="L4" s="8"/>
      <c r="M4" s="9"/>
      <c r="N4" s="9"/>
      <c r="O4" s="9"/>
      <c r="P4" s="111"/>
      <c r="Q4" s="120"/>
      <c r="R4" s="10"/>
      <c r="S4" s="10"/>
      <c r="T4" s="9"/>
      <c r="U4" s="9"/>
      <c r="V4" s="9"/>
      <c r="W4" s="9"/>
      <c r="X4" s="8"/>
    </row>
    <row r="5" spans="1:24" s="11" customFormat="1">
      <c r="A5" s="6"/>
      <c r="B5" s="6"/>
      <c r="C5" s="127"/>
      <c r="D5" s="6"/>
      <c r="E5" s="7"/>
      <c r="F5" s="7"/>
      <c r="G5" s="8"/>
      <c r="H5" s="8"/>
      <c r="I5" s="8"/>
      <c r="J5" s="8"/>
      <c r="K5" s="8"/>
      <c r="L5" s="8"/>
      <c r="M5" s="9"/>
      <c r="N5" s="9"/>
      <c r="O5" s="9"/>
      <c r="P5" s="111"/>
      <c r="Q5" s="120"/>
      <c r="R5" s="10"/>
      <c r="S5" s="10"/>
      <c r="T5" s="9"/>
      <c r="U5" s="9"/>
      <c r="V5" s="9"/>
      <c r="W5" s="9"/>
      <c r="X5" s="8"/>
    </row>
    <row r="6" spans="1:24" s="11" customFormat="1" ht="9.75" customHeight="1">
      <c r="A6" s="6"/>
      <c r="B6" s="6"/>
      <c r="C6" s="127"/>
      <c r="D6" s="6"/>
      <c r="E6" s="7"/>
      <c r="F6" s="7"/>
      <c r="G6" s="8"/>
      <c r="H6" s="8"/>
      <c r="I6" s="8"/>
      <c r="J6" s="8"/>
      <c r="K6" s="8"/>
      <c r="L6" s="8"/>
      <c r="M6" s="9"/>
      <c r="N6" s="9"/>
      <c r="O6" s="9"/>
      <c r="P6" s="111"/>
      <c r="Q6" s="120"/>
      <c r="R6" s="10"/>
      <c r="S6" s="10"/>
      <c r="T6" s="9"/>
      <c r="U6" s="9"/>
      <c r="V6" s="9"/>
      <c r="W6" s="9"/>
      <c r="X6" s="8"/>
    </row>
    <row r="7" spans="1:24" s="11" customFormat="1">
      <c r="A7" s="12" t="s">
        <v>112</v>
      </c>
      <c r="B7" s="6"/>
      <c r="C7" s="127"/>
      <c r="D7" s="8"/>
      <c r="E7" s="13"/>
      <c r="F7" s="13"/>
      <c r="G7" s="8"/>
      <c r="H7" s="8"/>
      <c r="I7" s="8"/>
      <c r="J7" s="8"/>
      <c r="K7" s="8"/>
      <c r="L7" s="8"/>
      <c r="M7" s="9"/>
      <c r="N7" s="9"/>
      <c r="O7" s="9"/>
      <c r="P7" s="111"/>
      <c r="Q7" s="121"/>
      <c r="R7" s="14"/>
      <c r="S7" s="14"/>
      <c r="T7" s="9"/>
      <c r="U7" s="9"/>
      <c r="V7" s="9"/>
      <c r="W7" s="9"/>
      <c r="X7" s="8"/>
    </row>
    <row r="9" spans="1:24" s="16" customFormat="1" ht="30.75" customHeight="1">
      <c r="A9" s="315" t="s">
        <v>54</v>
      </c>
      <c r="B9" s="315" t="s">
        <v>96</v>
      </c>
      <c r="C9" s="315" t="s">
        <v>590</v>
      </c>
      <c r="D9" s="315" t="s">
        <v>113</v>
      </c>
      <c r="E9" s="105" t="s">
        <v>114</v>
      </c>
      <c r="F9" s="106"/>
      <c r="G9" s="106"/>
      <c r="H9" s="106"/>
      <c r="I9" s="107"/>
      <c r="J9" s="106"/>
      <c r="K9" s="105" t="s">
        <v>51</v>
      </c>
      <c r="L9" s="106"/>
      <c r="M9" s="106"/>
      <c r="N9" s="106"/>
      <c r="O9" s="107"/>
      <c r="P9" s="315" t="s">
        <v>591</v>
      </c>
      <c r="Q9" s="314" t="s">
        <v>592</v>
      </c>
      <c r="R9" s="98"/>
      <c r="S9" s="98"/>
      <c r="T9" s="99"/>
      <c r="V9" s="313" t="s">
        <v>628</v>
      </c>
    </row>
    <row r="10" spans="1:24" s="16" customFormat="1" ht="16.5" customHeight="1">
      <c r="A10" s="316"/>
      <c r="B10" s="316"/>
      <c r="C10" s="316"/>
      <c r="D10" s="316"/>
      <c r="E10" s="108" t="s">
        <v>117</v>
      </c>
      <c r="F10" s="105" t="s">
        <v>116</v>
      </c>
      <c r="G10" s="106"/>
      <c r="H10" s="106"/>
      <c r="I10" s="107"/>
      <c r="J10" s="109"/>
      <c r="K10" s="108" t="s">
        <v>115</v>
      </c>
      <c r="L10" s="105" t="s">
        <v>116</v>
      </c>
      <c r="M10" s="106"/>
      <c r="N10" s="106"/>
      <c r="O10" s="107"/>
      <c r="P10" s="316"/>
      <c r="Q10" s="314"/>
      <c r="R10" s="100"/>
      <c r="S10" s="100"/>
      <c r="T10" s="101"/>
      <c r="V10" s="313"/>
    </row>
    <row r="11" spans="1:24" s="17" customFormat="1" ht="62.25" customHeight="1">
      <c r="A11" s="317"/>
      <c r="B11" s="317"/>
      <c r="C11" s="317"/>
      <c r="D11" s="317"/>
      <c r="E11" s="110"/>
      <c r="F11" s="109" t="s">
        <v>118</v>
      </c>
      <c r="G11" s="109" t="s">
        <v>119</v>
      </c>
      <c r="H11" s="109" t="s">
        <v>120</v>
      </c>
      <c r="I11" s="109" t="s">
        <v>121</v>
      </c>
      <c r="J11" s="109"/>
      <c r="K11" s="110"/>
      <c r="L11" s="109" t="s">
        <v>118</v>
      </c>
      <c r="M11" s="109" t="s">
        <v>119</v>
      </c>
      <c r="N11" s="109" t="s">
        <v>120</v>
      </c>
      <c r="O11" s="109" t="s">
        <v>121</v>
      </c>
      <c r="P11" s="317"/>
      <c r="Q11" s="314"/>
      <c r="R11" s="102"/>
      <c r="S11" s="102"/>
      <c r="T11" s="103"/>
      <c r="V11" s="313"/>
    </row>
    <row r="12" spans="1:24" s="5" customFormat="1" ht="11.25">
      <c r="A12" s="1">
        <v>1</v>
      </c>
      <c r="B12" s="1">
        <v>2</v>
      </c>
      <c r="C12" s="128">
        <v>3</v>
      </c>
      <c r="D12" s="2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/>
      <c r="K12" s="104"/>
      <c r="L12" s="104"/>
      <c r="M12" s="104"/>
      <c r="N12" s="104"/>
      <c r="O12" s="104"/>
      <c r="P12" s="112">
        <v>5</v>
      </c>
      <c r="Q12" s="122">
        <v>6</v>
      </c>
      <c r="R12" s="4"/>
      <c r="S12" s="4"/>
      <c r="T12" s="4"/>
      <c r="V12" s="283"/>
    </row>
    <row r="13" spans="1:24" ht="27" customHeight="1">
      <c r="A13" s="19" t="s">
        <v>122</v>
      </c>
      <c r="B13" s="19"/>
      <c r="C13" s="129"/>
      <c r="D13" s="20" t="s">
        <v>123</v>
      </c>
      <c r="E13" s="21">
        <v>35000</v>
      </c>
      <c r="F13" s="21">
        <v>0</v>
      </c>
      <c r="G13" s="21">
        <v>35000</v>
      </c>
      <c r="H13" s="21">
        <v>0</v>
      </c>
      <c r="I13" s="21">
        <v>0</v>
      </c>
      <c r="J13" s="21"/>
      <c r="K13" s="18">
        <f>SUM(L13:O13)</f>
        <v>-33000</v>
      </c>
      <c r="L13" s="18">
        <f>L14</f>
        <v>0</v>
      </c>
      <c r="M13" s="18">
        <f>M14</f>
        <v>-33000</v>
      </c>
      <c r="N13" s="18">
        <f>N14</f>
        <v>0</v>
      </c>
      <c r="O13" s="18">
        <f>O14</f>
        <v>0</v>
      </c>
      <c r="P13" s="113">
        <v>2000</v>
      </c>
      <c r="Q13" s="123">
        <f>Q14</f>
        <v>0</v>
      </c>
      <c r="R13" s="22">
        <f t="shared" ref="R13:R76" si="0">G13+M13</f>
        <v>2000</v>
      </c>
      <c r="S13" s="22">
        <f t="shared" ref="S13:S76" si="1">H13+N13</f>
        <v>0</v>
      </c>
      <c r="T13" s="22">
        <f t="shared" ref="T13:T76" si="2">I13+O13</f>
        <v>0</v>
      </c>
      <c r="V13" s="284">
        <f>Q13/P13</f>
        <v>0</v>
      </c>
    </row>
    <row r="14" spans="1:24" ht="31.5">
      <c r="A14" s="23"/>
      <c r="B14" s="24" t="s">
        <v>124</v>
      </c>
      <c r="C14" s="130"/>
      <c r="D14" s="25" t="s">
        <v>125</v>
      </c>
      <c r="E14" s="26">
        <v>35000</v>
      </c>
      <c r="F14" s="26">
        <v>0</v>
      </c>
      <c r="G14" s="26">
        <v>35000</v>
      </c>
      <c r="H14" s="26">
        <v>0</v>
      </c>
      <c r="I14" s="26">
        <v>0</v>
      </c>
      <c r="J14" s="26"/>
      <c r="K14" s="18">
        <f t="shared" ref="K14:K51" si="3">SUM(L14:O14)</f>
        <v>-33000</v>
      </c>
      <c r="L14" s="18">
        <f>L15+L16</f>
        <v>0</v>
      </c>
      <c r="M14" s="18">
        <f>M15+M16</f>
        <v>-33000</v>
      </c>
      <c r="N14" s="18">
        <f>N15+N16</f>
        <v>0</v>
      </c>
      <c r="O14" s="18">
        <f>O15+O16</f>
        <v>0</v>
      </c>
      <c r="P14" s="114">
        <v>2000</v>
      </c>
      <c r="Q14" s="123">
        <f>Q15+Q16</f>
        <v>0</v>
      </c>
      <c r="R14" s="22">
        <f t="shared" si="0"/>
        <v>2000</v>
      </c>
      <c r="S14" s="22">
        <f t="shared" si="1"/>
        <v>0</v>
      </c>
      <c r="T14" s="22">
        <f t="shared" si="2"/>
        <v>0</v>
      </c>
      <c r="V14" s="284">
        <f t="shared" ref="V14:V77" si="4">Q14/P14</f>
        <v>0</v>
      </c>
    </row>
    <row r="15" spans="1:24">
      <c r="A15" s="23"/>
      <c r="B15" s="24"/>
      <c r="C15" s="130">
        <v>4300</v>
      </c>
      <c r="D15" s="27" t="s">
        <v>126</v>
      </c>
      <c r="E15" s="26">
        <v>35000</v>
      </c>
      <c r="F15" s="26">
        <v>0</v>
      </c>
      <c r="G15" s="26">
        <v>35000</v>
      </c>
      <c r="H15" s="26">
        <v>0</v>
      </c>
      <c r="I15" s="26">
        <v>0</v>
      </c>
      <c r="J15" s="26"/>
      <c r="K15" s="18">
        <f t="shared" si="3"/>
        <v>-33000</v>
      </c>
      <c r="L15" s="18"/>
      <c r="M15" s="18">
        <v>-33000</v>
      </c>
      <c r="N15" s="18"/>
      <c r="O15" s="18"/>
      <c r="P15" s="114">
        <v>2000</v>
      </c>
      <c r="Q15" s="123">
        <v>0</v>
      </c>
      <c r="R15" s="22">
        <f t="shared" si="0"/>
        <v>2000</v>
      </c>
      <c r="S15" s="22">
        <f t="shared" si="1"/>
        <v>0</v>
      </c>
      <c r="T15" s="22">
        <f t="shared" si="2"/>
        <v>0</v>
      </c>
      <c r="V15" s="284">
        <f t="shared" si="4"/>
        <v>0</v>
      </c>
    </row>
    <row r="16" spans="1:24" ht="36" hidden="1" customHeight="1">
      <c r="A16" s="23"/>
      <c r="B16" s="24"/>
      <c r="C16" s="130">
        <v>4390</v>
      </c>
      <c r="D16" s="27" t="s">
        <v>127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/>
      <c r="K16" s="18">
        <f t="shared" si="3"/>
        <v>0</v>
      </c>
      <c r="L16" s="18">
        <v>0</v>
      </c>
      <c r="M16" s="18">
        <v>0</v>
      </c>
      <c r="N16" s="18">
        <v>0</v>
      </c>
      <c r="O16" s="18">
        <v>0</v>
      </c>
      <c r="P16" s="114">
        <v>0</v>
      </c>
      <c r="Q16" s="123">
        <v>0</v>
      </c>
      <c r="R16" s="22">
        <f t="shared" si="0"/>
        <v>0</v>
      </c>
      <c r="S16" s="22">
        <f t="shared" si="1"/>
        <v>0</v>
      </c>
      <c r="T16" s="22">
        <f t="shared" si="2"/>
        <v>0</v>
      </c>
      <c r="V16" s="284" t="e">
        <f t="shared" si="4"/>
        <v>#DIV/0!</v>
      </c>
    </row>
    <row r="17" spans="1:22" ht="25.5" customHeight="1">
      <c r="A17" s="19" t="s">
        <v>128</v>
      </c>
      <c r="B17" s="19"/>
      <c r="C17" s="129"/>
      <c r="D17" s="20" t="s">
        <v>129</v>
      </c>
      <c r="E17" s="21">
        <v>362465.35</v>
      </c>
      <c r="F17" s="21">
        <v>0</v>
      </c>
      <c r="G17" s="21">
        <v>0</v>
      </c>
      <c r="H17" s="21">
        <v>0</v>
      </c>
      <c r="I17" s="21">
        <v>362465.35</v>
      </c>
      <c r="J17" s="21"/>
      <c r="K17" s="18">
        <f t="shared" si="3"/>
        <v>0</v>
      </c>
      <c r="L17" s="18">
        <f>L18+L20</f>
        <v>0</v>
      </c>
      <c r="M17" s="18">
        <f>M18+M20</f>
        <v>0</v>
      </c>
      <c r="N17" s="18">
        <f>N18+N20</f>
        <v>0</v>
      </c>
      <c r="O17" s="18">
        <f>O18+O20</f>
        <v>0</v>
      </c>
      <c r="P17" s="113">
        <v>362465.35</v>
      </c>
      <c r="Q17" s="123">
        <f>Q18+Q20</f>
        <v>167928.47999999998</v>
      </c>
      <c r="R17" s="22">
        <f t="shared" si="0"/>
        <v>0</v>
      </c>
      <c r="S17" s="22">
        <f t="shared" si="1"/>
        <v>0</v>
      </c>
      <c r="T17" s="22">
        <f t="shared" si="2"/>
        <v>362465.35</v>
      </c>
      <c r="V17" s="284">
        <f t="shared" si="4"/>
        <v>0.46329526394729864</v>
      </c>
    </row>
    <row r="18" spans="1:22">
      <c r="A18" s="28"/>
      <c r="B18" s="24" t="s">
        <v>130</v>
      </c>
      <c r="C18" s="131"/>
      <c r="D18" s="25" t="s">
        <v>131</v>
      </c>
      <c r="E18" s="26">
        <v>300000</v>
      </c>
      <c r="F18" s="26">
        <v>0</v>
      </c>
      <c r="G18" s="26">
        <v>0</v>
      </c>
      <c r="H18" s="26">
        <v>0</v>
      </c>
      <c r="I18" s="26">
        <v>300000</v>
      </c>
      <c r="J18" s="26"/>
      <c r="K18" s="18">
        <f t="shared" si="3"/>
        <v>0</v>
      </c>
      <c r="L18" s="18">
        <f>L19</f>
        <v>0</v>
      </c>
      <c r="M18" s="18">
        <f>M19</f>
        <v>0</v>
      </c>
      <c r="N18" s="18">
        <f>N19</f>
        <v>0</v>
      </c>
      <c r="O18" s="18">
        <f>O19</f>
        <v>0</v>
      </c>
      <c r="P18" s="114">
        <v>300000</v>
      </c>
      <c r="Q18" s="123">
        <f>Q19</f>
        <v>138332.43</v>
      </c>
      <c r="R18" s="22">
        <f t="shared" si="0"/>
        <v>0</v>
      </c>
      <c r="S18" s="22">
        <f t="shared" si="1"/>
        <v>0</v>
      </c>
      <c r="T18" s="22">
        <f t="shared" si="2"/>
        <v>300000</v>
      </c>
      <c r="V18" s="284">
        <f t="shared" si="4"/>
        <v>0.46110809999999997</v>
      </c>
    </row>
    <row r="19" spans="1:22">
      <c r="A19" s="29"/>
      <c r="B19" s="24"/>
      <c r="C19" s="130">
        <v>3030</v>
      </c>
      <c r="D19" s="30" t="s">
        <v>132</v>
      </c>
      <c r="E19" s="26">
        <v>300000</v>
      </c>
      <c r="F19" s="26">
        <v>0</v>
      </c>
      <c r="G19" s="26">
        <v>0</v>
      </c>
      <c r="H19" s="26">
        <v>0</v>
      </c>
      <c r="I19" s="26">
        <v>300000</v>
      </c>
      <c r="J19" s="26"/>
      <c r="K19" s="18">
        <f t="shared" si="3"/>
        <v>0</v>
      </c>
      <c r="L19" s="18"/>
      <c r="M19" s="18"/>
      <c r="N19" s="18"/>
      <c r="O19" s="18">
        <v>0</v>
      </c>
      <c r="P19" s="114">
        <v>300000</v>
      </c>
      <c r="Q19" s="123">
        <v>138332.43</v>
      </c>
      <c r="R19" s="22">
        <f t="shared" si="0"/>
        <v>0</v>
      </c>
      <c r="S19" s="22">
        <f t="shared" si="1"/>
        <v>0</v>
      </c>
      <c r="T19" s="22">
        <f t="shared" si="2"/>
        <v>300000</v>
      </c>
      <c r="V19" s="284">
        <f t="shared" si="4"/>
        <v>0.46110809999999997</v>
      </c>
    </row>
    <row r="20" spans="1:22" ht="32.25" customHeight="1">
      <c r="A20" s="28"/>
      <c r="B20" s="24" t="s">
        <v>133</v>
      </c>
      <c r="C20" s="131"/>
      <c r="D20" s="31" t="s">
        <v>134</v>
      </c>
      <c r="E20" s="26">
        <v>62465.35</v>
      </c>
      <c r="F20" s="26">
        <v>0</v>
      </c>
      <c r="G20" s="26">
        <v>0</v>
      </c>
      <c r="H20" s="26">
        <v>0</v>
      </c>
      <c r="I20" s="26">
        <v>62465.35</v>
      </c>
      <c r="J20" s="26"/>
      <c r="K20" s="18">
        <f t="shared" si="3"/>
        <v>0</v>
      </c>
      <c r="L20" s="18">
        <f>L21</f>
        <v>0</v>
      </c>
      <c r="M20" s="18">
        <f>M21</f>
        <v>0</v>
      </c>
      <c r="N20" s="18">
        <f>N21</f>
        <v>0</v>
      </c>
      <c r="O20" s="18">
        <f>O21</f>
        <v>0</v>
      </c>
      <c r="P20" s="114">
        <v>62465.35</v>
      </c>
      <c r="Q20" s="123">
        <f>Q21</f>
        <v>29596.05</v>
      </c>
      <c r="R20" s="22">
        <f t="shared" si="0"/>
        <v>0</v>
      </c>
      <c r="S20" s="22">
        <f t="shared" si="1"/>
        <v>0</v>
      </c>
      <c r="T20" s="22">
        <f t="shared" si="2"/>
        <v>62465.35</v>
      </c>
      <c r="V20" s="284">
        <f t="shared" si="4"/>
        <v>0.47379947442862325</v>
      </c>
    </row>
    <row r="21" spans="1:22" ht="103.5" customHeight="1">
      <c r="A21" s="23"/>
      <c r="B21" s="24"/>
      <c r="C21" s="130">
        <v>2830</v>
      </c>
      <c r="D21" s="27" t="s">
        <v>135</v>
      </c>
      <c r="E21" s="26">
        <v>62465.35</v>
      </c>
      <c r="F21" s="26">
        <v>0</v>
      </c>
      <c r="G21" s="26">
        <v>0</v>
      </c>
      <c r="H21" s="26">
        <v>0</v>
      </c>
      <c r="I21" s="26">
        <v>62465.35</v>
      </c>
      <c r="J21" s="26"/>
      <c r="K21" s="18">
        <f t="shared" si="3"/>
        <v>0</v>
      </c>
      <c r="L21" s="18"/>
      <c r="M21" s="18"/>
      <c r="N21" s="18"/>
      <c r="O21" s="18"/>
      <c r="P21" s="114">
        <v>62465.35</v>
      </c>
      <c r="Q21" s="123">
        <v>29596.05</v>
      </c>
      <c r="R21" s="22">
        <f t="shared" si="0"/>
        <v>0</v>
      </c>
      <c r="S21" s="22">
        <f t="shared" si="1"/>
        <v>0</v>
      </c>
      <c r="T21" s="22">
        <f t="shared" si="2"/>
        <v>62465.35</v>
      </c>
      <c r="V21" s="284">
        <f t="shared" si="4"/>
        <v>0.47379947442862325</v>
      </c>
    </row>
    <row r="22" spans="1:22" ht="26.25" customHeight="1">
      <c r="A22" s="19">
        <v>600</v>
      </c>
      <c r="B22" s="19"/>
      <c r="C22" s="129"/>
      <c r="D22" s="32" t="s">
        <v>136</v>
      </c>
      <c r="E22" s="21">
        <v>11954495</v>
      </c>
      <c r="F22" s="21">
        <v>0</v>
      </c>
      <c r="G22" s="21">
        <v>0</v>
      </c>
      <c r="H22" s="21">
        <v>10000</v>
      </c>
      <c r="I22" s="21">
        <v>11944495</v>
      </c>
      <c r="J22" s="21"/>
      <c r="K22" s="18">
        <f t="shared" si="3"/>
        <v>0</v>
      </c>
      <c r="L22" s="18">
        <f>L23</f>
        <v>0</v>
      </c>
      <c r="M22" s="18">
        <f>M23</f>
        <v>0</v>
      </c>
      <c r="N22" s="18">
        <f>N23</f>
        <v>10000</v>
      </c>
      <c r="O22" s="18">
        <f>O23</f>
        <v>-10000</v>
      </c>
      <c r="P22" s="147">
        <v>11954495</v>
      </c>
      <c r="Q22" s="146">
        <f>Q23</f>
        <v>2192239.5300000003</v>
      </c>
      <c r="R22" s="22">
        <f t="shared" si="0"/>
        <v>0</v>
      </c>
      <c r="S22" s="22">
        <f t="shared" si="1"/>
        <v>20000</v>
      </c>
      <c r="T22" s="22">
        <f t="shared" si="2"/>
        <v>11934495</v>
      </c>
      <c r="V22" s="284">
        <f t="shared" si="4"/>
        <v>0.18338202742984963</v>
      </c>
    </row>
    <row r="23" spans="1:22">
      <c r="A23" s="28"/>
      <c r="B23" s="24">
        <v>60014</v>
      </c>
      <c r="C23" s="131"/>
      <c r="D23" s="31" t="s">
        <v>137</v>
      </c>
      <c r="E23" s="26">
        <v>11954495</v>
      </c>
      <c r="F23" s="26">
        <v>0</v>
      </c>
      <c r="G23" s="26">
        <v>0</v>
      </c>
      <c r="H23" s="26">
        <v>10000</v>
      </c>
      <c r="I23" s="26">
        <v>11944495</v>
      </c>
      <c r="J23" s="26"/>
      <c r="K23" s="18">
        <f t="shared" si="3"/>
        <v>0</v>
      </c>
      <c r="L23" s="18">
        <f>SUM(L24:L52)</f>
        <v>0</v>
      </c>
      <c r="M23" s="18">
        <f>SUM(M24:M52)</f>
        <v>0</v>
      </c>
      <c r="N23" s="18">
        <f>SUM(N24:N52)</f>
        <v>10000</v>
      </c>
      <c r="O23" s="18">
        <f>SUM(O24:O52)</f>
        <v>-10000</v>
      </c>
      <c r="P23" s="145">
        <v>11954495</v>
      </c>
      <c r="Q23" s="146">
        <f>SUM(Q24:Q52)</f>
        <v>2192239.5300000003</v>
      </c>
      <c r="R23" s="22">
        <f t="shared" si="0"/>
        <v>0</v>
      </c>
      <c r="S23" s="22">
        <f t="shared" si="1"/>
        <v>20000</v>
      </c>
      <c r="T23" s="22">
        <f t="shared" si="2"/>
        <v>11934495</v>
      </c>
      <c r="V23" s="284">
        <f t="shared" si="4"/>
        <v>0.18338202742984963</v>
      </c>
    </row>
    <row r="24" spans="1:22" ht="31.5">
      <c r="A24" s="24"/>
      <c r="B24" s="24"/>
      <c r="C24" s="130">
        <v>3020</v>
      </c>
      <c r="D24" s="27" t="s">
        <v>138</v>
      </c>
      <c r="E24" s="26">
        <v>18500</v>
      </c>
      <c r="F24" s="26">
        <v>0</v>
      </c>
      <c r="G24" s="26">
        <v>0</v>
      </c>
      <c r="H24" s="26">
        <v>0</v>
      </c>
      <c r="I24" s="26">
        <v>18500</v>
      </c>
      <c r="J24" s="26"/>
      <c r="K24" s="18">
        <f t="shared" si="3"/>
        <v>0</v>
      </c>
      <c r="L24" s="18">
        <f t="shared" ref="L24:O45" si="5">L55</f>
        <v>0</v>
      </c>
      <c r="M24" s="18">
        <f t="shared" si="5"/>
        <v>0</v>
      </c>
      <c r="N24" s="18">
        <f t="shared" si="5"/>
        <v>0</v>
      </c>
      <c r="O24" s="18">
        <f t="shared" si="5"/>
        <v>0</v>
      </c>
      <c r="P24" s="114">
        <v>18500</v>
      </c>
      <c r="Q24" s="123">
        <f t="shared" ref="Q24" si="6">Q55</f>
        <v>10379.870000000001</v>
      </c>
      <c r="R24" s="22">
        <f t="shared" si="0"/>
        <v>0</v>
      </c>
      <c r="S24" s="22">
        <f t="shared" si="1"/>
        <v>0</v>
      </c>
      <c r="T24" s="22">
        <f t="shared" si="2"/>
        <v>18500</v>
      </c>
      <c r="V24" s="284">
        <f t="shared" si="4"/>
        <v>0.56107405405405408</v>
      </c>
    </row>
    <row r="25" spans="1:22">
      <c r="A25" s="24"/>
      <c r="B25" s="24"/>
      <c r="C25" s="132">
        <v>4010</v>
      </c>
      <c r="D25" s="27" t="s">
        <v>139</v>
      </c>
      <c r="E25" s="26">
        <v>822500</v>
      </c>
      <c r="F25" s="26">
        <v>0</v>
      </c>
      <c r="G25" s="26">
        <v>0</v>
      </c>
      <c r="H25" s="26">
        <v>0</v>
      </c>
      <c r="I25" s="26">
        <v>822500</v>
      </c>
      <c r="J25" s="26"/>
      <c r="K25" s="18">
        <f t="shared" si="3"/>
        <v>0</v>
      </c>
      <c r="L25" s="18">
        <f t="shared" si="5"/>
        <v>0</v>
      </c>
      <c r="M25" s="18">
        <f t="shared" si="5"/>
        <v>0</v>
      </c>
      <c r="N25" s="18">
        <f t="shared" si="5"/>
        <v>0</v>
      </c>
      <c r="O25" s="18">
        <f t="shared" si="5"/>
        <v>0</v>
      </c>
      <c r="P25" s="114">
        <v>822500</v>
      </c>
      <c r="Q25" s="123">
        <f t="shared" ref="Q25" si="7">Q56</f>
        <v>367647.11</v>
      </c>
      <c r="R25" s="22">
        <f t="shared" si="0"/>
        <v>0</v>
      </c>
      <c r="S25" s="22">
        <f t="shared" si="1"/>
        <v>0</v>
      </c>
      <c r="T25" s="22">
        <f t="shared" si="2"/>
        <v>822500</v>
      </c>
      <c r="V25" s="284">
        <f t="shared" si="4"/>
        <v>0.446987367781155</v>
      </c>
    </row>
    <row r="26" spans="1:22">
      <c r="A26" s="24"/>
      <c r="B26" s="24"/>
      <c r="C26" s="130">
        <v>4040</v>
      </c>
      <c r="D26" s="27" t="s">
        <v>140</v>
      </c>
      <c r="E26" s="26">
        <v>64054</v>
      </c>
      <c r="F26" s="26">
        <v>0</v>
      </c>
      <c r="G26" s="26">
        <v>0</v>
      </c>
      <c r="H26" s="26">
        <v>0</v>
      </c>
      <c r="I26" s="26">
        <v>64054</v>
      </c>
      <c r="J26" s="26"/>
      <c r="K26" s="18">
        <f t="shared" si="3"/>
        <v>0</v>
      </c>
      <c r="L26" s="18">
        <f t="shared" si="5"/>
        <v>0</v>
      </c>
      <c r="M26" s="18">
        <f t="shared" si="5"/>
        <v>0</v>
      </c>
      <c r="N26" s="18">
        <f t="shared" si="5"/>
        <v>0</v>
      </c>
      <c r="O26" s="18">
        <f t="shared" si="5"/>
        <v>0</v>
      </c>
      <c r="P26" s="114">
        <v>64054</v>
      </c>
      <c r="Q26" s="123">
        <f t="shared" ref="Q26" si="8">Q57</f>
        <v>64053.49</v>
      </c>
      <c r="R26" s="22">
        <f t="shared" si="0"/>
        <v>0</v>
      </c>
      <c r="S26" s="22">
        <f t="shared" si="1"/>
        <v>0</v>
      </c>
      <c r="T26" s="22">
        <f t="shared" si="2"/>
        <v>64054</v>
      </c>
      <c r="V26" s="284">
        <f t="shared" si="4"/>
        <v>0.99999203796796454</v>
      </c>
    </row>
    <row r="27" spans="1:22">
      <c r="A27" s="24"/>
      <c r="B27" s="24"/>
      <c r="C27" s="130">
        <v>4110</v>
      </c>
      <c r="D27" s="27" t="s">
        <v>141</v>
      </c>
      <c r="E27" s="26">
        <v>146500</v>
      </c>
      <c r="F27" s="26">
        <v>0</v>
      </c>
      <c r="G27" s="26">
        <v>0</v>
      </c>
      <c r="H27" s="26">
        <v>0</v>
      </c>
      <c r="I27" s="26">
        <v>146500</v>
      </c>
      <c r="J27" s="26"/>
      <c r="K27" s="18">
        <f t="shared" si="3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114">
        <v>146500</v>
      </c>
      <c r="Q27" s="123">
        <f t="shared" ref="Q27" si="9">Q58</f>
        <v>68138.91</v>
      </c>
      <c r="R27" s="22">
        <f t="shared" si="0"/>
        <v>0</v>
      </c>
      <c r="S27" s="22">
        <f t="shared" si="1"/>
        <v>0</v>
      </c>
      <c r="T27" s="22">
        <f t="shared" si="2"/>
        <v>146500</v>
      </c>
      <c r="V27" s="284">
        <f t="shared" si="4"/>
        <v>0.46511201365187715</v>
      </c>
    </row>
    <row r="28" spans="1:22">
      <c r="A28" s="24"/>
      <c r="B28" s="24"/>
      <c r="C28" s="130">
        <v>4120</v>
      </c>
      <c r="D28" s="27" t="s">
        <v>142</v>
      </c>
      <c r="E28" s="26">
        <v>21000</v>
      </c>
      <c r="F28" s="26">
        <v>0</v>
      </c>
      <c r="G28" s="26">
        <v>0</v>
      </c>
      <c r="H28" s="26">
        <v>0</v>
      </c>
      <c r="I28" s="26">
        <v>21000</v>
      </c>
      <c r="J28" s="26"/>
      <c r="K28" s="18">
        <f t="shared" si="3"/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 t="shared" si="5"/>
        <v>0</v>
      </c>
      <c r="P28" s="114">
        <v>21000</v>
      </c>
      <c r="Q28" s="123">
        <f t="shared" ref="Q28" si="10">Q59</f>
        <v>8149.7</v>
      </c>
      <c r="R28" s="22">
        <f t="shared" si="0"/>
        <v>0</v>
      </c>
      <c r="S28" s="22">
        <f t="shared" si="1"/>
        <v>0</v>
      </c>
      <c r="T28" s="22">
        <f t="shared" si="2"/>
        <v>21000</v>
      </c>
      <c r="V28" s="284">
        <f t="shared" si="4"/>
        <v>0.38808095238095236</v>
      </c>
    </row>
    <row r="29" spans="1:22">
      <c r="A29" s="24"/>
      <c r="B29" s="24"/>
      <c r="C29" s="130">
        <v>4170</v>
      </c>
      <c r="D29" s="27" t="s">
        <v>143</v>
      </c>
      <c r="E29" s="26">
        <v>5200</v>
      </c>
      <c r="F29" s="26">
        <v>0</v>
      </c>
      <c r="G29" s="26">
        <v>0</v>
      </c>
      <c r="H29" s="26">
        <v>0</v>
      </c>
      <c r="I29" s="26">
        <v>5200</v>
      </c>
      <c r="J29" s="26"/>
      <c r="K29" s="18">
        <f t="shared" si="3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>
        <f t="shared" si="5"/>
        <v>0</v>
      </c>
      <c r="P29" s="114">
        <v>5200</v>
      </c>
      <c r="Q29" s="123">
        <f t="shared" ref="Q29" si="11">Q60</f>
        <v>2222.1999999999998</v>
      </c>
      <c r="R29" s="22">
        <f t="shared" si="0"/>
        <v>0</v>
      </c>
      <c r="S29" s="22">
        <f t="shared" si="1"/>
        <v>0</v>
      </c>
      <c r="T29" s="22">
        <f t="shared" si="2"/>
        <v>5200</v>
      </c>
      <c r="V29" s="284">
        <f t="shared" si="4"/>
        <v>0.42734615384615382</v>
      </c>
    </row>
    <row r="30" spans="1:22">
      <c r="A30" s="24"/>
      <c r="B30" s="24"/>
      <c r="C30" s="130">
        <v>4210</v>
      </c>
      <c r="D30" s="27" t="s">
        <v>144</v>
      </c>
      <c r="E30" s="26">
        <v>402000</v>
      </c>
      <c r="F30" s="26">
        <v>0</v>
      </c>
      <c r="G30" s="26">
        <v>0</v>
      </c>
      <c r="H30" s="26">
        <v>0</v>
      </c>
      <c r="I30" s="26">
        <v>402000</v>
      </c>
      <c r="J30" s="26"/>
      <c r="K30" s="18">
        <f t="shared" si="3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8">
        <f t="shared" si="5"/>
        <v>0</v>
      </c>
      <c r="P30" s="114">
        <v>402000</v>
      </c>
      <c r="Q30" s="123">
        <f t="shared" ref="Q30" si="12">Q61</f>
        <v>87668.13</v>
      </c>
      <c r="R30" s="22">
        <f t="shared" si="0"/>
        <v>0</v>
      </c>
      <c r="S30" s="22">
        <f t="shared" si="1"/>
        <v>0</v>
      </c>
      <c r="T30" s="22">
        <f t="shared" si="2"/>
        <v>402000</v>
      </c>
      <c r="V30" s="284">
        <f t="shared" si="4"/>
        <v>0.21807992537313434</v>
      </c>
    </row>
    <row r="31" spans="1:22">
      <c r="A31" s="24"/>
      <c r="B31" s="24"/>
      <c r="C31" s="130">
        <v>4260</v>
      </c>
      <c r="D31" s="27" t="s">
        <v>145</v>
      </c>
      <c r="E31" s="26">
        <v>30000</v>
      </c>
      <c r="F31" s="26">
        <v>0</v>
      </c>
      <c r="G31" s="26">
        <v>0</v>
      </c>
      <c r="H31" s="26">
        <v>0</v>
      </c>
      <c r="I31" s="26">
        <v>30000</v>
      </c>
      <c r="J31" s="26"/>
      <c r="K31" s="18">
        <f t="shared" si="3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14">
        <v>30000</v>
      </c>
      <c r="Q31" s="123">
        <f t="shared" ref="Q31" si="13">Q62</f>
        <v>20689.810000000001</v>
      </c>
      <c r="R31" s="22">
        <f t="shared" si="0"/>
        <v>0</v>
      </c>
      <c r="S31" s="22">
        <f t="shared" si="1"/>
        <v>0</v>
      </c>
      <c r="T31" s="22">
        <f t="shared" si="2"/>
        <v>30000</v>
      </c>
      <c r="V31" s="284">
        <f t="shared" si="4"/>
        <v>0.68966033333333343</v>
      </c>
    </row>
    <row r="32" spans="1:22">
      <c r="A32" s="24"/>
      <c r="B32" s="24"/>
      <c r="C32" s="130">
        <v>4270</v>
      </c>
      <c r="D32" s="27" t="s">
        <v>146</v>
      </c>
      <c r="E32" s="26">
        <v>888728</v>
      </c>
      <c r="F32" s="26">
        <v>0</v>
      </c>
      <c r="G32" s="26">
        <v>0</v>
      </c>
      <c r="H32" s="26">
        <v>0</v>
      </c>
      <c r="I32" s="26">
        <v>888728</v>
      </c>
      <c r="J32" s="26"/>
      <c r="K32" s="18">
        <f t="shared" si="3"/>
        <v>0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14">
        <v>888728</v>
      </c>
      <c r="Q32" s="123">
        <f t="shared" ref="Q32" si="14">Q63</f>
        <v>4555.1400000000003</v>
      </c>
      <c r="R32" s="22">
        <f t="shared" si="0"/>
        <v>0</v>
      </c>
      <c r="S32" s="22">
        <f t="shared" si="1"/>
        <v>0</v>
      </c>
      <c r="T32" s="22">
        <f t="shared" si="2"/>
        <v>888728</v>
      </c>
      <c r="V32" s="284">
        <f t="shared" si="4"/>
        <v>5.1254602082977021E-3</v>
      </c>
    </row>
    <row r="33" spans="1:22">
      <c r="A33" s="24"/>
      <c r="B33" s="28"/>
      <c r="C33" s="130">
        <v>4280</v>
      </c>
      <c r="D33" s="27" t="s">
        <v>147</v>
      </c>
      <c r="E33" s="26">
        <v>628</v>
      </c>
      <c r="F33" s="26">
        <v>0</v>
      </c>
      <c r="G33" s="26">
        <v>0</v>
      </c>
      <c r="H33" s="26">
        <v>0</v>
      </c>
      <c r="I33" s="26">
        <v>628</v>
      </c>
      <c r="J33" s="26"/>
      <c r="K33" s="18">
        <f t="shared" si="3"/>
        <v>0</v>
      </c>
      <c r="L33" s="18">
        <f t="shared" si="5"/>
        <v>0</v>
      </c>
      <c r="M33" s="18">
        <f t="shared" si="5"/>
        <v>0</v>
      </c>
      <c r="N33" s="18">
        <f t="shared" si="5"/>
        <v>0</v>
      </c>
      <c r="O33" s="18">
        <f t="shared" si="5"/>
        <v>0</v>
      </c>
      <c r="P33" s="114">
        <v>628</v>
      </c>
      <c r="Q33" s="123">
        <f t="shared" ref="Q33" si="15">Q64</f>
        <v>151.5</v>
      </c>
      <c r="R33" s="22">
        <f t="shared" si="0"/>
        <v>0</v>
      </c>
      <c r="S33" s="22">
        <f t="shared" si="1"/>
        <v>0</v>
      </c>
      <c r="T33" s="22">
        <f t="shared" si="2"/>
        <v>628</v>
      </c>
      <c r="V33" s="284">
        <f t="shared" si="4"/>
        <v>0.24124203821656051</v>
      </c>
    </row>
    <row r="34" spans="1:22">
      <c r="A34" s="24"/>
      <c r="B34" s="24"/>
      <c r="C34" s="130">
        <v>4300</v>
      </c>
      <c r="D34" s="27" t="s">
        <v>126</v>
      </c>
      <c r="E34" s="26">
        <v>1207696.0000000002</v>
      </c>
      <c r="F34" s="26">
        <v>0</v>
      </c>
      <c r="G34" s="26">
        <v>0</v>
      </c>
      <c r="H34" s="26">
        <v>0</v>
      </c>
      <c r="I34" s="26">
        <v>1207696.0000000002</v>
      </c>
      <c r="J34" s="26"/>
      <c r="K34" s="18">
        <f t="shared" si="3"/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14">
        <v>1207696.0000000002</v>
      </c>
      <c r="Q34" s="123">
        <f t="shared" ref="Q34" si="16">Q65</f>
        <v>995573.91</v>
      </c>
      <c r="R34" s="22">
        <f t="shared" si="0"/>
        <v>0</v>
      </c>
      <c r="S34" s="22">
        <f t="shared" si="1"/>
        <v>0</v>
      </c>
      <c r="T34" s="22">
        <f t="shared" si="2"/>
        <v>1207696.0000000002</v>
      </c>
      <c r="V34" s="284">
        <f t="shared" si="4"/>
        <v>0.82435804209006225</v>
      </c>
    </row>
    <row r="35" spans="1:22">
      <c r="A35" s="24"/>
      <c r="B35" s="24"/>
      <c r="C35" s="130">
        <v>4350</v>
      </c>
      <c r="D35" s="27" t="s">
        <v>148</v>
      </c>
      <c r="E35" s="26">
        <v>1540</v>
      </c>
      <c r="F35" s="26">
        <v>0</v>
      </c>
      <c r="G35" s="26">
        <v>0</v>
      </c>
      <c r="H35" s="26">
        <v>0</v>
      </c>
      <c r="I35" s="26">
        <v>1540</v>
      </c>
      <c r="J35" s="26"/>
      <c r="K35" s="18">
        <f t="shared" si="3"/>
        <v>0</v>
      </c>
      <c r="L35" s="18">
        <f t="shared" si="5"/>
        <v>0</v>
      </c>
      <c r="M35" s="18">
        <f t="shared" si="5"/>
        <v>0</v>
      </c>
      <c r="N35" s="18">
        <f t="shared" si="5"/>
        <v>0</v>
      </c>
      <c r="O35" s="18">
        <f t="shared" si="5"/>
        <v>0</v>
      </c>
      <c r="P35" s="114">
        <v>1540</v>
      </c>
      <c r="Q35" s="123">
        <f t="shared" ref="Q35" si="17">Q66</f>
        <v>808.78</v>
      </c>
      <c r="R35" s="22">
        <f t="shared" si="0"/>
        <v>0</v>
      </c>
      <c r="S35" s="22">
        <f t="shared" si="1"/>
        <v>0</v>
      </c>
      <c r="T35" s="22">
        <f t="shared" si="2"/>
        <v>1540</v>
      </c>
      <c r="V35" s="284">
        <f t="shared" si="4"/>
        <v>0.52518181818181819</v>
      </c>
    </row>
    <row r="36" spans="1:22" ht="47.25">
      <c r="A36" s="24"/>
      <c r="B36" s="24"/>
      <c r="C36" s="130">
        <v>4360</v>
      </c>
      <c r="D36" s="27" t="s">
        <v>149</v>
      </c>
      <c r="E36" s="26">
        <v>6000</v>
      </c>
      <c r="F36" s="26">
        <v>0</v>
      </c>
      <c r="G36" s="26">
        <v>0</v>
      </c>
      <c r="H36" s="26">
        <v>0</v>
      </c>
      <c r="I36" s="26">
        <v>6000</v>
      </c>
      <c r="J36" s="26"/>
      <c r="K36" s="18">
        <f t="shared" si="3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14">
        <v>6000</v>
      </c>
      <c r="Q36" s="123">
        <f t="shared" ref="Q36" si="18">Q67</f>
        <v>2392.4699999999998</v>
      </c>
      <c r="R36" s="22">
        <f t="shared" si="0"/>
        <v>0</v>
      </c>
      <c r="S36" s="22">
        <f t="shared" si="1"/>
        <v>0</v>
      </c>
      <c r="T36" s="22">
        <f t="shared" si="2"/>
        <v>6000</v>
      </c>
      <c r="V36" s="284">
        <f t="shared" si="4"/>
        <v>0.39874499999999996</v>
      </c>
    </row>
    <row r="37" spans="1:22" ht="63">
      <c r="A37" s="24"/>
      <c r="B37" s="24"/>
      <c r="C37" s="130">
        <v>4370</v>
      </c>
      <c r="D37" s="27" t="s">
        <v>150</v>
      </c>
      <c r="E37" s="26">
        <v>3700</v>
      </c>
      <c r="F37" s="26">
        <v>0</v>
      </c>
      <c r="G37" s="26">
        <v>0</v>
      </c>
      <c r="H37" s="26">
        <v>0</v>
      </c>
      <c r="I37" s="26">
        <v>3700</v>
      </c>
      <c r="J37" s="26"/>
      <c r="K37" s="18">
        <f t="shared" si="3"/>
        <v>0</v>
      </c>
      <c r="L37" s="18">
        <f t="shared" si="5"/>
        <v>0</v>
      </c>
      <c r="M37" s="18">
        <f t="shared" si="5"/>
        <v>0</v>
      </c>
      <c r="N37" s="18">
        <f t="shared" si="5"/>
        <v>0</v>
      </c>
      <c r="O37" s="18">
        <f t="shared" si="5"/>
        <v>0</v>
      </c>
      <c r="P37" s="114">
        <v>3700</v>
      </c>
      <c r="Q37" s="123">
        <f t="shared" ref="Q37" si="19">Q68</f>
        <v>1209.67</v>
      </c>
      <c r="R37" s="22">
        <f t="shared" si="0"/>
        <v>0</v>
      </c>
      <c r="S37" s="22">
        <f t="shared" si="1"/>
        <v>0</v>
      </c>
      <c r="T37" s="22">
        <f t="shared" si="2"/>
        <v>3700</v>
      </c>
      <c r="V37" s="284">
        <f t="shared" si="4"/>
        <v>0.32693783783783786</v>
      </c>
    </row>
    <row r="38" spans="1:22" ht="31.5">
      <c r="A38" s="24"/>
      <c r="B38" s="24"/>
      <c r="C38" s="130">
        <v>4390</v>
      </c>
      <c r="D38" s="27" t="s">
        <v>127</v>
      </c>
      <c r="E38" s="26">
        <v>10000</v>
      </c>
      <c r="F38" s="26">
        <v>0</v>
      </c>
      <c r="G38" s="26">
        <v>0</v>
      </c>
      <c r="H38" s="26">
        <v>0</v>
      </c>
      <c r="I38" s="26">
        <v>10000</v>
      </c>
      <c r="J38" s="26"/>
      <c r="K38" s="18">
        <f t="shared" si="3"/>
        <v>0</v>
      </c>
      <c r="L38" s="18">
        <f t="shared" si="5"/>
        <v>0</v>
      </c>
      <c r="M38" s="18">
        <f t="shared" si="5"/>
        <v>0</v>
      </c>
      <c r="N38" s="18">
        <f t="shared" si="5"/>
        <v>0</v>
      </c>
      <c r="O38" s="18">
        <f t="shared" si="5"/>
        <v>0</v>
      </c>
      <c r="P38" s="114">
        <v>10000</v>
      </c>
      <c r="Q38" s="123">
        <f t="shared" ref="Q38" si="20">Q69</f>
        <v>0</v>
      </c>
      <c r="R38" s="22">
        <f t="shared" si="0"/>
        <v>0</v>
      </c>
      <c r="S38" s="22">
        <f t="shared" si="1"/>
        <v>0</v>
      </c>
      <c r="T38" s="22">
        <f t="shared" si="2"/>
        <v>10000</v>
      </c>
      <c r="V38" s="284">
        <f t="shared" si="4"/>
        <v>0</v>
      </c>
    </row>
    <row r="39" spans="1:22">
      <c r="A39" s="24"/>
      <c r="B39" s="24"/>
      <c r="C39" s="130">
        <v>4410</v>
      </c>
      <c r="D39" s="27" t="s">
        <v>151</v>
      </c>
      <c r="E39" s="26">
        <v>3900</v>
      </c>
      <c r="F39" s="26">
        <v>0</v>
      </c>
      <c r="G39" s="26">
        <v>0</v>
      </c>
      <c r="H39" s="26">
        <v>0</v>
      </c>
      <c r="I39" s="26">
        <v>3900</v>
      </c>
      <c r="J39" s="26"/>
      <c r="K39" s="18">
        <f t="shared" si="3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14">
        <v>3900</v>
      </c>
      <c r="Q39" s="123">
        <f t="shared" ref="Q39" si="21">Q70</f>
        <v>1426.34</v>
      </c>
      <c r="R39" s="22">
        <f t="shared" si="0"/>
        <v>0</v>
      </c>
      <c r="S39" s="22">
        <f t="shared" si="1"/>
        <v>0</v>
      </c>
      <c r="T39" s="22">
        <f t="shared" si="2"/>
        <v>3900</v>
      </c>
      <c r="V39" s="284">
        <f t="shared" si="4"/>
        <v>0.36572820512820509</v>
      </c>
    </row>
    <row r="40" spans="1:22">
      <c r="A40" s="24"/>
      <c r="B40" s="24"/>
      <c r="C40" s="130">
        <v>4430</v>
      </c>
      <c r="D40" s="27" t="s">
        <v>152</v>
      </c>
      <c r="E40" s="26">
        <v>49200</v>
      </c>
      <c r="F40" s="26">
        <v>0</v>
      </c>
      <c r="G40" s="26">
        <v>0</v>
      </c>
      <c r="H40" s="26">
        <v>0</v>
      </c>
      <c r="I40" s="26">
        <v>49200</v>
      </c>
      <c r="J40" s="26"/>
      <c r="K40" s="18">
        <f t="shared" si="3"/>
        <v>0</v>
      </c>
      <c r="L40" s="18">
        <f t="shared" si="5"/>
        <v>0</v>
      </c>
      <c r="M40" s="18">
        <f t="shared" si="5"/>
        <v>0</v>
      </c>
      <c r="N40" s="18">
        <f t="shared" si="5"/>
        <v>0</v>
      </c>
      <c r="O40" s="18">
        <f t="shared" si="5"/>
        <v>0</v>
      </c>
      <c r="P40" s="114">
        <v>49200</v>
      </c>
      <c r="Q40" s="123">
        <f t="shared" ref="Q40" si="22">Q71</f>
        <v>33911.82</v>
      </c>
      <c r="R40" s="22">
        <f t="shared" si="0"/>
        <v>0</v>
      </c>
      <c r="S40" s="22">
        <f t="shared" si="1"/>
        <v>0</v>
      </c>
      <c r="T40" s="22">
        <f t="shared" si="2"/>
        <v>49200</v>
      </c>
      <c r="V40" s="284">
        <f t="shared" si="4"/>
        <v>0.68926463414634143</v>
      </c>
    </row>
    <row r="41" spans="1:22" ht="31.5">
      <c r="A41" s="24"/>
      <c r="B41" s="24"/>
      <c r="C41" s="130">
        <v>4440</v>
      </c>
      <c r="D41" s="27" t="s">
        <v>153</v>
      </c>
      <c r="E41" s="26">
        <v>23010</v>
      </c>
      <c r="F41" s="26">
        <v>0</v>
      </c>
      <c r="G41" s="26">
        <v>0</v>
      </c>
      <c r="H41" s="26">
        <v>0</v>
      </c>
      <c r="I41" s="26">
        <v>23010</v>
      </c>
      <c r="J41" s="26"/>
      <c r="K41" s="18">
        <f t="shared" si="3"/>
        <v>0</v>
      </c>
      <c r="L41" s="18">
        <f t="shared" si="5"/>
        <v>0</v>
      </c>
      <c r="M41" s="18">
        <f t="shared" si="5"/>
        <v>0</v>
      </c>
      <c r="N41" s="18">
        <f t="shared" si="5"/>
        <v>0</v>
      </c>
      <c r="O41" s="18">
        <f t="shared" si="5"/>
        <v>0</v>
      </c>
      <c r="P41" s="114">
        <v>23010</v>
      </c>
      <c r="Q41" s="123">
        <f t="shared" ref="Q41" si="23">Q72</f>
        <v>15178.3</v>
      </c>
      <c r="R41" s="22">
        <f t="shared" si="0"/>
        <v>0</v>
      </c>
      <c r="S41" s="22">
        <f t="shared" si="1"/>
        <v>0</v>
      </c>
      <c r="T41" s="22">
        <f t="shared" si="2"/>
        <v>23010</v>
      </c>
      <c r="V41" s="284">
        <f t="shared" si="4"/>
        <v>0.65963928726640586</v>
      </c>
    </row>
    <row r="42" spans="1:22">
      <c r="A42" s="24"/>
      <c r="B42" s="24"/>
      <c r="C42" s="130">
        <v>4480</v>
      </c>
      <c r="D42" s="27" t="s">
        <v>154</v>
      </c>
      <c r="E42" s="26">
        <v>8838</v>
      </c>
      <c r="F42" s="26">
        <v>0</v>
      </c>
      <c r="G42" s="26">
        <v>0</v>
      </c>
      <c r="H42" s="26">
        <v>0</v>
      </c>
      <c r="I42" s="26">
        <v>8838</v>
      </c>
      <c r="J42" s="26"/>
      <c r="K42" s="18">
        <f t="shared" si="3"/>
        <v>0</v>
      </c>
      <c r="L42" s="18">
        <f t="shared" si="5"/>
        <v>0</v>
      </c>
      <c r="M42" s="18">
        <f t="shared" si="5"/>
        <v>0</v>
      </c>
      <c r="N42" s="18">
        <f t="shared" si="5"/>
        <v>0</v>
      </c>
      <c r="O42" s="18">
        <f t="shared" si="5"/>
        <v>0</v>
      </c>
      <c r="P42" s="114">
        <v>8838</v>
      </c>
      <c r="Q42" s="123">
        <f t="shared" ref="Q42" si="24">Q73</f>
        <v>4379</v>
      </c>
      <c r="R42" s="22">
        <f t="shared" si="0"/>
        <v>0</v>
      </c>
      <c r="S42" s="22">
        <f t="shared" si="1"/>
        <v>0</v>
      </c>
      <c r="T42" s="22">
        <f t="shared" si="2"/>
        <v>8838</v>
      </c>
      <c r="V42" s="284">
        <f t="shared" si="4"/>
        <v>0.49547408916044355</v>
      </c>
    </row>
    <row r="43" spans="1:22" ht="31.5">
      <c r="A43" s="24"/>
      <c r="B43" s="24"/>
      <c r="C43" s="130">
        <v>4700</v>
      </c>
      <c r="D43" s="27" t="s">
        <v>155</v>
      </c>
      <c r="E43" s="26">
        <v>5400</v>
      </c>
      <c r="F43" s="26">
        <v>0</v>
      </c>
      <c r="G43" s="26">
        <v>0</v>
      </c>
      <c r="H43" s="26">
        <v>0</v>
      </c>
      <c r="I43" s="26">
        <v>5400</v>
      </c>
      <c r="J43" s="26"/>
      <c r="K43" s="18">
        <f t="shared" si="3"/>
        <v>0</v>
      </c>
      <c r="L43" s="18">
        <f t="shared" si="5"/>
        <v>0</v>
      </c>
      <c r="M43" s="18">
        <f t="shared" si="5"/>
        <v>0</v>
      </c>
      <c r="N43" s="18">
        <f t="shared" si="5"/>
        <v>0</v>
      </c>
      <c r="O43" s="18">
        <f t="shared" si="5"/>
        <v>0</v>
      </c>
      <c r="P43" s="114">
        <v>5400</v>
      </c>
      <c r="Q43" s="123">
        <f t="shared" ref="Q43:Q46" si="25">Q74</f>
        <v>1645</v>
      </c>
      <c r="R43" s="22">
        <f t="shared" si="0"/>
        <v>0</v>
      </c>
      <c r="S43" s="22">
        <f t="shared" si="1"/>
        <v>0</v>
      </c>
      <c r="T43" s="22">
        <f t="shared" si="2"/>
        <v>5400</v>
      </c>
      <c r="V43" s="284">
        <f t="shared" si="4"/>
        <v>0.30462962962962964</v>
      </c>
    </row>
    <row r="44" spans="1:22" ht="24" hidden="1" customHeight="1">
      <c r="A44" s="24"/>
      <c r="B44" s="24"/>
      <c r="C44" s="130">
        <v>4740</v>
      </c>
      <c r="D44" s="27" t="s">
        <v>156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/>
      <c r="K44" s="18">
        <f t="shared" si="3"/>
        <v>0</v>
      </c>
      <c r="L44" s="18">
        <f t="shared" si="5"/>
        <v>0</v>
      </c>
      <c r="M44" s="18">
        <f t="shared" si="5"/>
        <v>0</v>
      </c>
      <c r="N44" s="18">
        <f t="shared" si="5"/>
        <v>0</v>
      </c>
      <c r="O44" s="18">
        <f t="shared" si="5"/>
        <v>0</v>
      </c>
      <c r="P44" s="114">
        <v>0</v>
      </c>
      <c r="Q44" s="123">
        <f t="shared" si="25"/>
        <v>0</v>
      </c>
      <c r="R44" s="22">
        <f t="shared" si="0"/>
        <v>0</v>
      </c>
      <c r="S44" s="22">
        <f t="shared" si="1"/>
        <v>0</v>
      </c>
      <c r="T44" s="22">
        <f t="shared" si="2"/>
        <v>0</v>
      </c>
      <c r="V44" s="284" t="e">
        <f t="shared" si="4"/>
        <v>#DIV/0!</v>
      </c>
    </row>
    <row r="45" spans="1:22" ht="24" hidden="1" customHeight="1">
      <c r="A45" s="24"/>
      <c r="B45" s="24"/>
      <c r="C45" s="130">
        <v>4750</v>
      </c>
      <c r="D45" s="27" t="s">
        <v>157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/>
      <c r="K45" s="18">
        <f t="shared" si="3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14">
        <v>0</v>
      </c>
      <c r="Q45" s="123">
        <f t="shared" si="25"/>
        <v>0</v>
      </c>
      <c r="R45" s="22">
        <f t="shared" si="0"/>
        <v>0</v>
      </c>
      <c r="S45" s="22">
        <f t="shared" si="1"/>
        <v>0</v>
      </c>
      <c r="T45" s="22">
        <f t="shared" si="2"/>
        <v>0</v>
      </c>
      <c r="V45" s="284" t="e">
        <f t="shared" si="4"/>
        <v>#DIV/0!</v>
      </c>
    </row>
    <row r="46" spans="1:22" ht="72" hidden="1" customHeight="1">
      <c r="A46" s="24"/>
      <c r="B46" s="24"/>
      <c r="C46" s="130">
        <v>2310</v>
      </c>
      <c r="D46" s="27" t="s">
        <v>158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/>
      <c r="K46" s="18">
        <f t="shared" si="3"/>
        <v>0</v>
      </c>
      <c r="L46" s="18">
        <f t="shared" ref="L46:O47" si="26">L83</f>
        <v>0</v>
      </c>
      <c r="M46" s="18">
        <f t="shared" si="26"/>
        <v>0</v>
      </c>
      <c r="N46" s="18">
        <f t="shared" si="26"/>
        <v>0</v>
      </c>
      <c r="O46" s="18">
        <f t="shared" si="26"/>
        <v>0</v>
      </c>
      <c r="P46" s="114">
        <v>0</v>
      </c>
      <c r="Q46" s="123">
        <f t="shared" si="25"/>
        <v>0</v>
      </c>
      <c r="R46" s="22">
        <f t="shared" si="0"/>
        <v>0</v>
      </c>
      <c r="S46" s="22">
        <f t="shared" si="1"/>
        <v>0</v>
      </c>
      <c r="T46" s="22">
        <f t="shared" si="2"/>
        <v>0</v>
      </c>
      <c r="V46" s="284" t="e">
        <f t="shared" si="4"/>
        <v>#DIV/0!</v>
      </c>
    </row>
    <row r="47" spans="1:22" ht="78.75" customHeight="1">
      <c r="A47" s="24"/>
      <c r="B47" s="24"/>
      <c r="C47" s="130">
        <v>2710</v>
      </c>
      <c r="D47" s="9" t="s">
        <v>159</v>
      </c>
      <c r="E47" s="26">
        <v>10000</v>
      </c>
      <c r="F47" s="26">
        <v>0</v>
      </c>
      <c r="G47" s="26">
        <v>0</v>
      </c>
      <c r="H47" s="26">
        <v>0</v>
      </c>
      <c r="I47" s="26">
        <v>10000</v>
      </c>
      <c r="J47" s="26"/>
      <c r="K47" s="18">
        <f t="shared" si="3"/>
        <v>0</v>
      </c>
      <c r="L47" s="18">
        <f t="shared" si="26"/>
        <v>0</v>
      </c>
      <c r="M47" s="18">
        <f t="shared" si="26"/>
        <v>0</v>
      </c>
      <c r="N47" s="18">
        <f t="shared" si="26"/>
        <v>10000</v>
      </c>
      <c r="O47" s="18">
        <f t="shared" si="26"/>
        <v>-10000</v>
      </c>
      <c r="P47" s="114">
        <v>10000</v>
      </c>
      <c r="Q47" s="123">
        <f>Q84</f>
        <v>10000</v>
      </c>
      <c r="R47" s="22">
        <f t="shared" si="0"/>
        <v>0</v>
      </c>
      <c r="S47" s="22">
        <f t="shared" si="1"/>
        <v>10000</v>
      </c>
      <c r="T47" s="22">
        <f t="shared" si="2"/>
        <v>0</v>
      </c>
      <c r="V47" s="284">
        <f t="shared" si="4"/>
        <v>1</v>
      </c>
    </row>
    <row r="48" spans="1:22" ht="31.5">
      <c r="A48" s="24"/>
      <c r="B48" s="24"/>
      <c r="C48" s="132">
        <v>6050</v>
      </c>
      <c r="D48" s="34" t="s">
        <v>160</v>
      </c>
      <c r="E48" s="26">
        <v>2952849</v>
      </c>
      <c r="F48" s="26">
        <v>0</v>
      </c>
      <c r="G48" s="26">
        <v>0</v>
      </c>
      <c r="H48" s="26">
        <v>0</v>
      </c>
      <c r="I48" s="26">
        <v>2952849</v>
      </c>
      <c r="J48" s="26"/>
      <c r="K48" s="18">
        <f t="shared" si="3"/>
        <v>0</v>
      </c>
      <c r="L48" s="18">
        <f t="shared" ref="L48:O51" si="27">L77</f>
        <v>0</v>
      </c>
      <c r="M48" s="18">
        <f t="shared" si="27"/>
        <v>0</v>
      </c>
      <c r="N48" s="18">
        <f t="shared" si="27"/>
        <v>0</v>
      </c>
      <c r="O48" s="18">
        <f t="shared" si="27"/>
        <v>0</v>
      </c>
      <c r="P48" s="114">
        <v>2952849</v>
      </c>
      <c r="Q48" s="123">
        <f t="shared" ref="Q48" si="28">Q77</f>
        <v>0</v>
      </c>
      <c r="R48" s="22">
        <f t="shared" si="0"/>
        <v>0</v>
      </c>
      <c r="S48" s="22">
        <f t="shared" si="1"/>
        <v>0</v>
      </c>
      <c r="T48" s="22">
        <f t="shared" si="2"/>
        <v>2952849</v>
      </c>
      <c r="V48" s="284">
        <f t="shared" si="4"/>
        <v>0</v>
      </c>
    </row>
    <row r="49" spans="1:22" ht="31.5">
      <c r="A49" s="24"/>
      <c r="B49" s="24"/>
      <c r="C49" s="132">
        <v>6057</v>
      </c>
      <c r="D49" s="34" t="s">
        <v>160</v>
      </c>
      <c r="E49" s="26">
        <v>3180188</v>
      </c>
      <c r="F49" s="26">
        <v>0</v>
      </c>
      <c r="G49" s="26">
        <v>0</v>
      </c>
      <c r="H49" s="26">
        <v>0</v>
      </c>
      <c r="I49" s="26">
        <v>3180188</v>
      </c>
      <c r="J49" s="26"/>
      <c r="K49" s="18">
        <f t="shared" si="3"/>
        <v>0</v>
      </c>
      <c r="L49" s="18">
        <f t="shared" si="27"/>
        <v>0</v>
      </c>
      <c r="M49" s="18">
        <f t="shared" si="27"/>
        <v>0</v>
      </c>
      <c r="N49" s="18">
        <f t="shared" si="27"/>
        <v>0</v>
      </c>
      <c r="O49" s="18">
        <f t="shared" si="27"/>
        <v>0</v>
      </c>
      <c r="P49" s="114">
        <v>3180188</v>
      </c>
      <c r="Q49" s="123">
        <f t="shared" ref="Q49" si="29">Q78</f>
        <v>0</v>
      </c>
      <c r="R49" s="22">
        <f t="shared" si="0"/>
        <v>0</v>
      </c>
      <c r="S49" s="22">
        <f t="shared" si="1"/>
        <v>0</v>
      </c>
      <c r="T49" s="22">
        <f t="shared" si="2"/>
        <v>3180188</v>
      </c>
      <c r="V49" s="284">
        <f t="shared" si="4"/>
        <v>0</v>
      </c>
    </row>
    <row r="50" spans="1:22" ht="31.5">
      <c r="A50" s="24"/>
      <c r="B50" s="24"/>
      <c r="C50" s="132">
        <v>6059</v>
      </c>
      <c r="D50" s="34" t="s">
        <v>160</v>
      </c>
      <c r="E50" s="26">
        <v>1913064</v>
      </c>
      <c r="F50" s="26">
        <v>0</v>
      </c>
      <c r="G50" s="26">
        <v>0</v>
      </c>
      <c r="H50" s="26">
        <v>0</v>
      </c>
      <c r="I50" s="26">
        <v>1913064</v>
      </c>
      <c r="J50" s="26"/>
      <c r="K50" s="18">
        <f t="shared" si="3"/>
        <v>0</v>
      </c>
      <c r="L50" s="18">
        <f t="shared" si="27"/>
        <v>0</v>
      </c>
      <c r="M50" s="18">
        <f t="shared" si="27"/>
        <v>0</v>
      </c>
      <c r="N50" s="18">
        <f t="shared" si="27"/>
        <v>0</v>
      </c>
      <c r="O50" s="18">
        <f t="shared" si="27"/>
        <v>0</v>
      </c>
      <c r="P50" s="114">
        <v>1913064</v>
      </c>
      <c r="Q50" s="123">
        <f t="shared" ref="Q50" si="30">Q79</f>
        <v>492058.38</v>
      </c>
      <c r="R50" s="22">
        <f t="shared" si="0"/>
        <v>0</v>
      </c>
      <c r="S50" s="22">
        <f t="shared" si="1"/>
        <v>0</v>
      </c>
      <c r="T50" s="22">
        <f t="shared" si="2"/>
        <v>1913064</v>
      </c>
      <c r="V50" s="284">
        <f t="shared" si="4"/>
        <v>0.25720957584273185</v>
      </c>
    </row>
    <row r="51" spans="1:22" ht="31.5">
      <c r="A51" s="24"/>
      <c r="B51" s="24"/>
      <c r="C51" s="132">
        <v>6060</v>
      </c>
      <c r="D51" s="34" t="s">
        <v>161</v>
      </c>
      <c r="E51" s="26">
        <v>170000</v>
      </c>
      <c r="F51" s="26">
        <v>0</v>
      </c>
      <c r="G51" s="26">
        <v>0</v>
      </c>
      <c r="H51" s="26">
        <v>0</v>
      </c>
      <c r="I51" s="26">
        <v>170000</v>
      </c>
      <c r="J51" s="26"/>
      <c r="K51" s="18">
        <f t="shared" si="3"/>
        <v>0</v>
      </c>
      <c r="L51" s="18">
        <f t="shared" si="27"/>
        <v>0</v>
      </c>
      <c r="M51" s="18">
        <f t="shared" si="27"/>
        <v>0</v>
      </c>
      <c r="N51" s="18">
        <f t="shared" si="27"/>
        <v>0</v>
      </c>
      <c r="O51" s="18">
        <f t="shared" si="27"/>
        <v>0</v>
      </c>
      <c r="P51" s="114">
        <v>170000</v>
      </c>
      <c r="Q51" s="123">
        <f t="shared" ref="Q51" si="31">Q80</f>
        <v>0</v>
      </c>
      <c r="R51" s="22">
        <f t="shared" si="0"/>
        <v>0</v>
      </c>
      <c r="S51" s="22">
        <f t="shared" si="1"/>
        <v>0</v>
      </c>
      <c r="T51" s="22">
        <f t="shared" si="2"/>
        <v>170000</v>
      </c>
      <c r="V51" s="284">
        <f t="shared" si="4"/>
        <v>0</v>
      </c>
    </row>
    <row r="52" spans="1:22" ht="78.75">
      <c r="A52" s="24"/>
      <c r="B52" s="28"/>
      <c r="C52" s="130">
        <v>6300</v>
      </c>
      <c r="D52" s="27" t="s">
        <v>162</v>
      </c>
      <c r="E52" s="26">
        <v>10000</v>
      </c>
      <c r="F52" s="26">
        <v>0</v>
      </c>
      <c r="G52" s="26">
        <v>0</v>
      </c>
      <c r="H52" s="26">
        <v>10000</v>
      </c>
      <c r="I52" s="26">
        <v>0</v>
      </c>
      <c r="J52" s="26"/>
      <c r="K52" s="18"/>
      <c r="L52" s="18">
        <f>L85</f>
        <v>0</v>
      </c>
      <c r="M52" s="18">
        <f>M85</f>
        <v>0</v>
      </c>
      <c r="N52" s="18">
        <f>N85</f>
        <v>0</v>
      </c>
      <c r="O52" s="18">
        <f>O85</f>
        <v>0</v>
      </c>
      <c r="P52" s="114">
        <v>10000</v>
      </c>
      <c r="Q52" s="123">
        <f>Q85</f>
        <v>0</v>
      </c>
      <c r="R52" s="22">
        <f t="shared" si="0"/>
        <v>0</v>
      </c>
      <c r="S52" s="22">
        <f t="shared" si="1"/>
        <v>10000</v>
      </c>
      <c r="T52" s="22">
        <f t="shared" si="2"/>
        <v>0</v>
      </c>
      <c r="V52" s="284">
        <f t="shared" si="4"/>
        <v>0</v>
      </c>
    </row>
    <row r="53" spans="1:22">
      <c r="A53" s="24"/>
      <c r="B53" s="24"/>
      <c r="C53" s="132"/>
      <c r="D53" s="34" t="s">
        <v>163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/>
      <c r="K53" s="18">
        <f t="shared" ref="K53:K97" si="32">SUM(L53:O53)</f>
        <v>0</v>
      </c>
      <c r="L53" s="18"/>
      <c r="M53" s="18"/>
      <c r="N53" s="18"/>
      <c r="O53" s="18"/>
      <c r="P53" s="114"/>
      <c r="Q53" s="123"/>
      <c r="R53" s="22">
        <f t="shared" si="0"/>
        <v>0</v>
      </c>
      <c r="S53" s="22">
        <f t="shared" si="1"/>
        <v>0</v>
      </c>
      <c r="T53" s="22">
        <f t="shared" si="2"/>
        <v>0</v>
      </c>
      <c r="V53" s="284"/>
    </row>
    <row r="54" spans="1:22">
      <c r="A54" s="28"/>
      <c r="B54" s="24"/>
      <c r="C54" s="131"/>
      <c r="D54" s="31" t="s">
        <v>164</v>
      </c>
      <c r="E54" s="26">
        <v>11934495</v>
      </c>
      <c r="F54" s="26">
        <v>0</v>
      </c>
      <c r="G54" s="26">
        <v>0</v>
      </c>
      <c r="H54" s="26">
        <v>0</v>
      </c>
      <c r="I54" s="26">
        <v>11934495</v>
      </c>
      <c r="J54" s="26"/>
      <c r="K54" s="18">
        <f t="shared" si="32"/>
        <v>0</v>
      </c>
      <c r="L54" s="18">
        <f>SUM(L55:L80)</f>
        <v>0</v>
      </c>
      <c r="M54" s="18">
        <f>SUM(M55:M80)</f>
        <v>0</v>
      </c>
      <c r="N54" s="18">
        <f>SUM(N55:N80)</f>
        <v>0</v>
      </c>
      <c r="O54" s="18">
        <f>SUM(O55:O80)</f>
        <v>0</v>
      </c>
      <c r="P54" s="145">
        <v>11934495</v>
      </c>
      <c r="Q54" s="146">
        <f>SUM(Q55:Q80)</f>
        <v>2182239.5300000003</v>
      </c>
      <c r="R54" s="22">
        <f t="shared" si="0"/>
        <v>0</v>
      </c>
      <c r="S54" s="22">
        <f t="shared" si="1"/>
        <v>0</v>
      </c>
      <c r="T54" s="22">
        <f t="shared" si="2"/>
        <v>11934495</v>
      </c>
      <c r="V54" s="284">
        <f t="shared" si="4"/>
        <v>0.1828514344343854</v>
      </c>
    </row>
    <row r="55" spans="1:22" ht="31.5">
      <c r="A55" s="24"/>
      <c r="B55" s="24"/>
      <c r="C55" s="130">
        <v>3020</v>
      </c>
      <c r="D55" s="27" t="s">
        <v>138</v>
      </c>
      <c r="E55" s="26">
        <v>18500</v>
      </c>
      <c r="F55" s="26">
        <v>0</v>
      </c>
      <c r="G55" s="26">
        <v>0</v>
      </c>
      <c r="H55" s="26">
        <v>0</v>
      </c>
      <c r="I55" s="26">
        <v>18500</v>
      </c>
      <c r="J55" s="26"/>
      <c r="K55" s="18">
        <f t="shared" si="32"/>
        <v>0</v>
      </c>
      <c r="L55" s="18"/>
      <c r="M55" s="18"/>
      <c r="N55" s="18"/>
      <c r="O55" s="18"/>
      <c r="P55" s="114">
        <v>18500</v>
      </c>
      <c r="Q55" s="123">
        <v>10379.870000000001</v>
      </c>
      <c r="R55" s="22">
        <f t="shared" si="0"/>
        <v>0</v>
      </c>
      <c r="S55" s="22">
        <f t="shared" si="1"/>
        <v>0</v>
      </c>
      <c r="T55" s="22">
        <f t="shared" si="2"/>
        <v>18500</v>
      </c>
      <c r="V55" s="284">
        <f t="shared" si="4"/>
        <v>0.56107405405405408</v>
      </c>
    </row>
    <row r="56" spans="1:22">
      <c r="A56" s="24"/>
      <c r="B56" s="24"/>
      <c r="C56" s="132">
        <v>4010</v>
      </c>
      <c r="D56" s="27" t="s">
        <v>139</v>
      </c>
      <c r="E56" s="26">
        <v>822500</v>
      </c>
      <c r="F56" s="26">
        <v>0</v>
      </c>
      <c r="G56" s="26">
        <v>0</v>
      </c>
      <c r="H56" s="26">
        <v>0</v>
      </c>
      <c r="I56" s="26">
        <v>822500</v>
      </c>
      <c r="J56" s="26"/>
      <c r="K56" s="18">
        <f t="shared" si="32"/>
        <v>0</v>
      </c>
      <c r="L56" s="18"/>
      <c r="M56" s="18"/>
      <c r="N56" s="18"/>
      <c r="O56" s="18"/>
      <c r="P56" s="114">
        <v>822500</v>
      </c>
      <c r="Q56" s="123">
        <v>367647.11</v>
      </c>
      <c r="R56" s="22">
        <f t="shared" si="0"/>
        <v>0</v>
      </c>
      <c r="S56" s="22">
        <f t="shared" si="1"/>
        <v>0</v>
      </c>
      <c r="T56" s="22">
        <f t="shared" si="2"/>
        <v>822500</v>
      </c>
      <c r="V56" s="284">
        <f t="shared" si="4"/>
        <v>0.446987367781155</v>
      </c>
    </row>
    <row r="57" spans="1:22">
      <c r="A57" s="24"/>
      <c r="B57" s="24"/>
      <c r="C57" s="130">
        <v>4040</v>
      </c>
      <c r="D57" s="27" t="s">
        <v>140</v>
      </c>
      <c r="E57" s="26">
        <v>64054</v>
      </c>
      <c r="F57" s="26">
        <v>0</v>
      </c>
      <c r="G57" s="26">
        <v>0</v>
      </c>
      <c r="H57" s="26">
        <v>0</v>
      </c>
      <c r="I57" s="26">
        <v>64054</v>
      </c>
      <c r="J57" s="26"/>
      <c r="K57" s="18">
        <f t="shared" si="32"/>
        <v>0</v>
      </c>
      <c r="L57" s="18"/>
      <c r="M57" s="18"/>
      <c r="N57" s="18"/>
      <c r="O57" s="18"/>
      <c r="P57" s="114">
        <v>64054</v>
      </c>
      <c r="Q57" s="123">
        <v>64053.49</v>
      </c>
      <c r="R57" s="22">
        <f t="shared" si="0"/>
        <v>0</v>
      </c>
      <c r="S57" s="22">
        <f t="shared" si="1"/>
        <v>0</v>
      </c>
      <c r="T57" s="22">
        <f t="shared" si="2"/>
        <v>64054</v>
      </c>
      <c r="V57" s="284">
        <f t="shared" si="4"/>
        <v>0.99999203796796454</v>
      </c>
    </row>
    <row r="58" spans="1:22">
      <c r="A58" s="24"/>
      <c r="B58" s="24"/>
      <c r="C58" s="130">
        <v>4110</v>
      </c>
      <c r="D58" s="27" t="s">
        <v>141</v>
      </c>
      <c r="E58" s="26">
        <v>146500</v>
      </c>
      <c r="F58" s="26">
        <v>0</v>
      </c>
      <c r="G58" s="26">
        <v>0</v>
      </c>
      <c r="H58" s="26">
        <v>0</v>
      </c>
      <c r="I58" s="26">
        <v>146500</v>
      </c>
      <c r="J58" s="26"/>
      <c r="K58" s="18">
        <f t="shared" si="32"/>
        <v>0</v>
      </c>
      <c r="L58" s="18"/>
      <c r="M58" s="18"/>
      <c r="N58" s="18"/>
      <c r="O58" s="18"/>
      <c r="P58" s="114">
        <v>146500</v>
      </c>
      <c r="Q58" s="123">
        <v>68138.91</v>
      </c>
      <c r="R58" s="22">
        <f t="shared" si="0"/>
        <v>0</v>
      </c>
      <c r="S58" s="22">
        <f t="shared" si="1"/>
        <v>0</v>
      </c>
      <c r="T58" s="22">
        <f t="shared" si="2"/>
        <v>146500</v>
      </c>
      <c r="V58" s="284">
        <f t="shared" si="4"/>
        <v>0.46511201365187715</v>
      </c>
    </row>
    <row r="59" spans="1:22">
      <c r="A59" s="24"/>
      <c r="B59" s="24"/>
      <c r="C59" s="130">
        <v>4120</v>
      </c>
      <c r="D59" s="27" t="s">
        <v>142</v>
      </c>
      <c r="E59" s="26">
        <v>21000</v>
      </c>
      <c r="F59" s="26">
        <v>0</v>
      </c>
      <c r="G59" s="26">
        <v>0</v>
      </c>
      <c r="H59" s="26">
        <v>0</v>
      </c>
      <c r="I59" s="26">
        <v>21000</v>
      </c>
      <c r="J59" s="26"/>
      <c r="K59" s="18">
        <f t="shared" si="32"/>
        <v>0</v>
      </c>
      <c r="L59" s="18"/>
      <c r="M59" s="18"/>
      <c r="N59" s="18"/>
      <c r="O59" s="18"/>
      <c r="P59" s="114">
        <v>21000</v>
      </c>
      <c r="Q59" s="123">
        <v>8149.7</v>
      </c>
      <c r="R59" s="22">
        <f t="shared" si="0"/>
        <v>0</v>
      </c>
      <c r="S59" s="22">
        <f t="shared" si="1"/>
        <v>0</v>
      </c>
      <c r="T59" s="22">
        <f t="shared" si="2"/>
        <v>21000</v>
      </c>
      <c r="V59" s="284">
        <f t="shared" si="4"/>
        <v>0.38808095238095236</v>
      </c>
    </row>
    <row r="60" spans="1:22">
      <c r="A60" s="24"/>
      <c r="B60" s="24"/>
      <c r="C60" s="130">
        <v>4170</v>
      </c>
      <c r="D60" s="27" t="s">
        <v>165</v>
      </c>
      <c r="E60" s="26">
        <v>5200</v>
      </c>
      <c r="F60" s="26">
        <v>0</v>
      </c>
      <c r="G60" s="26">
        <v>0</v>
      </c>
      <c r="H60" s="26">
        <v>0</v>
      </c>
      <c r="I60" s="26">
        <v>5200</v>
      </c>
      <c r="J60" s="26"/>
      <c r="K60" s="18">
        <f t="shared" si="32"/>
        <v>0</v>
      </c>
      <c r="L60" s="18"/>
      <c r="M60" s="18"/>
      <c r="N60" s="18"/>
      <c r="O60" s="18"/>
      <c r="P60" s="114">
        <v>5200</v>
      </c>
      <c r="Q60" s="123">
        <v>2222.1999999999998</v>
      </c>
      <c r="R60" s="22">
        <f t="shared" si="0"/>
        <v>0</v>
      </c>
      <c r="S60" s="22">
        <f t="shared" si="1"/>
        <v>0</v>
      </c>
      <c r="T60" s="22">
        <f t="shared" si="2"/>
        <v>5200</v>
      </c>
      <c r="V60" s="284">
        <f t="shared" si="4"/>
        <v>0.42734615384615382</v>
      </c>
    </row>
    <row r="61" spans="1:22">
      <c r="A61" s="24"/>
      <c r="B61" s="24"/>
      <c r="C61" s="130">
        <v>4210</v>
      </c>
      <c r="D61" s="27" t="s">
        <v>144</v>
      </c>
      <c r="E61" s="26">
        <v>402000</v>
      </c>
      <c r="F61" s="26">
        <v>0</v>
      </c>
      <c r="G61" s="26">
        <v>0</v>
      </c>
      <c r="H61" s="26">
        <v>0</v>
      </c>
      <c r="I61" s="26">
        <v>402000</v>
      </c>
      <c r="J61" s="26"/>
      <c r="K61" s="18">
        <f t="shared" si="32"/>
        <v>0</v>
      </c>
      <c r="L61" s="18"/>
      <c r="M61" s="18"/>
      <c r="N61" s="18"/>
      <c r="O61" s="18"/>
      <c r="P61" s="114">
        <v>402000</v>
      </c>
      <c r="Q61" s="123">
        <v>87668.13</v>
      </c>
      <c r="R61" s="22">
        <f t="shared" si="0"/>
        <v>0</v>
      </c>
      <c r="S61" s="22">
        <f t="shared" si="1"/>
        <v>0</v>
      </c>
      <c r="T61" s="22">
        <f t="shared" si="2"/>
        <v>402000</v>
      </c>
      <c r="V61" s="284">
        <f t="shared" si="4"/>
        <v>0.21807992537313434</v>
      </c>
    </row>
    <row r="62" spans="1:22">
      <c r="A62" s="24"/>
      <c r="B62" s="28"/>
      <c r="C62" s="130">
        <v>4260</v>
      </c>
      <c r="D62" s="27" t="s">
        <v>145</v>
      </c>
      <c r="E62" s="26">
        <v>30000</v>
      </c>
      <c r="F62" s="26">
        <v>0</v>
      </c>
      <c r="G62" s="26">
        <v>0</v>
      </c>
      <c r="H62" s="26">
        <v>0</v>
      </c>
      <c r="I62" s="26">
        <v>30000</v>
      </c>
      <c r="J62" s="26"/>
      <c r="K62" s="18">
        <f t="shared" si="32"/>
        <v>0</v>
      </c>
      <c r="L62" s="18"/>
      <c r="M62" s="18"/>
      <c r="N62" s="18"/>
      <c r="O62" s="18"/>
      <c r="P62" s="114">
        <v>30000</v>
      </c>
      <c r="Q62" s="123">
        <v>20689.810000000001</v>
      </c>
      <c r="R62" s="22">
        <f t="shared" si="0"/>
        <v>0</v>
      </c>
      <c r="S62" s="22">
        <f t="shared" si="1"/>
        <v>0</v>
      </c>
      <c r="T62" s="22">
        <f t="shared" si="2"/>
        <v>30000</v>
      </c>
      <c r="V62" s="284">
        <f t="shared" si="4"/>
        <v>0.68966033333333343</v>
      </c>
    </row>
    <row r="63" spans="1:22">
      <c r="A63" s="24"/>
      <c r="B63" s="24"/>
      <c r="C63" s="130">
        <v>4270</v>
      </c>
      <c r="D63" s="27" t="s">
        <v>146</v>
      </c>
      <c r="E63" s="26">
        <v>888728</v>
      </c>
      <c r="F63" s="26">
        <v>0</v>
      </c>
      <c r="G63" s="26">
        <v>0</v>
      </c>
      <c r="H63" s="26">
        <v>0</v>
      </c>
      <c r="I63" s="26">
        <v>888728</v>
      </c>
      <c r="J63" s="26"/>
      <c r="K63" s="18">
        <f t="shared" si="32"/>
        <v>0</v>
      </c>
      <c r="L63" s="18"/>
      <c r="M63" s="18"/>
      <c r="N63" s="18"/>
      <c r="O63" s="18"/>
      <c r="P63" s="114">
        <v>888728</v>
      </c>
      <c r="Q63" s="123">
        <v>4555.1400000000003</v>
      </c>
      <c r="R63" s="22">
        <f t="shared" si="0"/>
        <v>0</v>
      </c>
      <c r="S63" s="22">
        <f t="shared" si="1"/>
        <v>0</v>
      </c>
      <c r="T63" s="22">
        <f t="shared" si="2"/>
        <v>888728</v>
      </c>
      <c r="V63" s="284">
        <f t="shared" si="4"/>
        <v>5.1254602082977021E-3</v>
      </c>
    </row>
    <row r="64" spans="1:22">
      <c r="A64" s="24"/>
      <c r="B64" s="23"/>
      <c r="C64" s="130">
        <v>4280</v>
      </c>
      <c r="D64" s="27" t="s">
        <v>147</v>
      </c>
      <c r="E64" s="26">
        <v>628</v>
      </c>
      <c r="F64" s="26">
        <v>0</v>
      </c>
      <c r="G64" s="26">
        <v>0</v>
      </c>
      <c r="H64" s="26">
        <v>0</v>
      </c>
      <c r="I64" s="26">
        <v>628</v>
      </c>
      <c r="J64" s="26"/>
      <c r="K64" s="18">
        <f t="shared" si="32"/>
        <v>0</v>
      </c>
      <c r="L64" s="18"/>
      <c r="M64" s="18"/>
      <c r="N64" s="18"/>
      <c r="O64" s="18"/>
      <c r="P64" s="114">
        <v>628</v>
      </c>
      <c r="Q64" s="123">
        <v>151.5</v>
      </c>
      <c r="R64" s="22">
        <f t="shared" si="0"/>
        <v>0</v>
      </c>
      <c r="S64" s="22">
        <f t="shared" si="1"/>
        <v>0</v>
      </c>
      <c r="T64" s="22">
        <f t="shared" si="2"/>
        <v>628</v>
      </c>
      <c r="V64" s="284">
        <f t="shared" si="4"/>
        <v>0.24124203821656051</v>
      </c>
    </row>
    <row r="65" spans="1:22">
      <c r="A65" s="24"/>
      <c r="B65" s="23"/>
      <c r="C65" s="130">
        <v>4300</v>
      </c>
      <c r="D65" s="27" t="s">
        <v>126</v>
      </c>
      <c r="E65" s="26">
        <v>1207696.0000000002</v>
      </c>
      <c r="F65" s="26">
        <v>0</v>
      </c>
      <c r="G65" s="26">
        <v>0</v>
      </c>
      <c r="H65" s="26">
        <v>0</v>
      </c>
      <c r="I65" s="26">
        <v>1207696.0000000002</v>
      </c>
      <c r="J65" s="26"/>
      <c r="K65" s="18">
        <f t="shared" si="32"/>
        <v>0</v>
      </c>
      <c r="L65" s="18"/>
      <c r="M65" s="18"/>
      <c r="N65" s="18"/>
      <c r="O65" s="18"/>
      <c r="P65" s="114">
        <v>1207696.0000000002</v>
      </c>
      <c r="Q65" s="123">
        <v>995573.91</v>
      </c>
      <c r="R65" s="22">
        <f t="shared" si="0"/>
        <v>0</v>
      </c>
      <c r="S65" s="22">
        <f t="shared" si="1"/>
        <v>0</v>
      </c>
      <c r="T65" s="22">
        <f t="shared" si="2"/>
        <v>1207696.0000000002</v>
      </c>
      <c r="V65" s="284">
        <f t="shared" si="4"/>
        <v>0.82435804209006225</v>
      </c>
    </row>
    <row r="66" spans="1:22">
      <c r="A66" s="24"/>
      <c r="B66" s="23"/>
      <c r="C66" s="130">
        <v>4350</v>
      </c>
      <c r="D66" s="27" t="s">
        <v>148</v>
      </c>
      <c r="E66" s="26">
        <v>1540</v>
      </c>
      <c r="F66" s="26">
        <v>0</v>
      </c>
      <c r="G66" s="26">
        <v>0</v>
      </c>
      <c r="H66" s="26">
        <v>0</v>
      </c>
      <c r="I66" s="26">
        <v>1540</v>
      </c>
      <c r="J66" s="26"/>
      <c r="K66" s="18">
        <f t="shared" si="32"/>
        <v>0</v>
      </c>
      <c r="L66" s="18"/>
      <c r="M66" s="18"/>
      <c r="N66" s="18"/>
      <c r="O66" s="18"/>
      <c r="P66" s="114">
        <v>1540</v>
      </c>
      <c r="Q66" s="123">
        <v>808.78</v>
      </c>
      <c r="R66" s="22">
        <f t="shared" si="0"/>
        <v>0</v>
      </c>
      <c r="S66" s="22">
        <f t="shared" si="1"/>
        <v>0</v>
      </c>
      <c r="T66" s="22">
        <f t="shared" si="2"/>
        <v>1540</v>
      </c>
      <c r="V66" s="284">
        <f t="shared" si="4"/>
        <v>0.52518181818181819</v>
      </c>
    </row>
    <row r="67" spans="1:22" ht="47.25">
      <c r="A67" s="24"/>
      <c r="B67" s="23"/>
      <c r="C67" s="130">
        <v>4360</v>
      </c>
      <c r="D67" s="27" t="s">
        <v>149</v>
      </c>
      <c r="E67" s="26">
        <v>6000</v>
      </c>
      <c r="F67" s="26">
        <v>0</v>
      </c>
      <c r="G67" s="26">
        <v>0</v>
      </c>
      <c r="H67" s="26">
        <v>0</v>
      </c>
      <c r="I67" s="26">
        <v>6000</v>
      </c>
      <c r="J67" s="26"/>
      <c r="K67" s="18">
        <f t="shared" si="32"/>
        <v>0</v>
      </c>
      <c r="L67" s="18"/>
      <c r="M67" s="18"/>
      <c r="N67" s="18"/>
      <c r="O67" s="18"/>
      <c r="P67" s="114">
        <v>6000</v>
      </c>
      <c r="Q67" s="123">
        <v>2392.4699999999998</v>
      </c>
      <c r="R67" s="22">
        <f t="shared" si="0"/>
        <v>0</v>
      </c>
      <c r="S67" s="22">
        <f t="shared" si="1"/>
        <v>0</v>
      </c>
      <c r="T67" s="22">
        <f t="shared" si="2"/>
        <v>6000</v>
      </c>
      <c r="V67" s="284">
        <f t="shared" si="4"/>
        <v>0.39874499999999996</v>
      </c>
    </row>
    <row r="68" spans="1:22" ht="63">
      <c r="A68" s="24"/>
      <c r="B68" s="23"/>
      <c r="C68" s="130">
        <v>4370</v>
      </c>
      <c r="D68" s="27" t="s">
        <v>150</v>
      </c>
      <c r="E68" s="26">
        <v>3700</v>
      </c>
      <c r="F68" s="26">
        <v>0</v>
      </c>
      <c r="G68" s="26">
        <v>0</v>
      </c>
      <c r="H68" s="26">
        <v>0</v>
      </c>
      <c r="I68" s="26">
        <v>3700</v>
      </c>
      <c r="J68" s="26"/>
      <c r="K68" s="18">
        <f t="shared" si="32"/>
        <v>0</v>
      </c>
      <c r="L68" s="18"/>
      <c r="M68" s="18"/>
      <c r="N68" s="18"/>
      <c r="O68" s="18"/>
      <c r="P68" s="114">
        <v>3700</v>
      </c>
      <c r="Q68" s="123">
        <v>1209.67</v>
      </c>
      <c r="R68" s="22">
        <f t="shared" si="0"/>
        <v>0</v>
      </c>
      <c r="S68" s="22">
        <f t="shared" si="1"/>
        <v>0</v>
      </c>
      <c r="T68" s="22">
        <f t="shared" si="2"/>
        <v>3700</v>
      </c>
      <c r="V68" s="284">
        <f t="shared" si="4"/>
        <v>0.32693783783783786</v>
      </c>
    </row>
    <row r="69" spans="1:22" ht="31.5">
      <c r="A69" s="24"/>
      <c r="B69" s="23"/>
      <c r="C69" s="130">
        <v>4390</v>
      </c>
      <c r="D69" s="27" t="s">
        <v>127</v>
      </c>
      <c r="E69" s="26">
        <v>10000</v>
      </c>
      <c r="F69" s="26">
        <v>0</v>
      </c>
      <c r="G69" s="26">
        <v>0</v>
      </c>
      <c r="H69" s="26">
        <v>0</v>
      </c>
      <c r="I69" s="26">
        <v>10000</v>
      </c>
      <c r="J69" s="26"/>
      <c r="K69" s="18">
        <f t="shared" si="32"/>
        <v>0</v>
      </c>
      <c r="L69" s="18"/>
      <c r="M69" s="18"/>
      <c r="N69" s="18"/>
      <c r="O69" s="18"/>
      <c r="P69" s="114">
        <v>10000</v>
      </c>
      <c r="Q69" s="123">
        <v>0</v>
      </c>
      <c r="R69" s="22">
        <f t="shared" si="0"/>
        <v>0</v>
      </c>
      <c r="S69" s="22">
        <f t="shared" si="1"/>
        <v>0</v>
      </c>
      <c r="T69" s="22">
        <f t="shared" si="2"/>
        <v>10000</v>
      </c>
      <c r="V69" s="284">
        <f t="shared" si="4"/>
        <v>0</v>
      </c>
    </row>
    <row r="70" spans="1:22">
      <c r="A70" s="24"/>
      <c r="B70" s="23"/>
      <c r="C70" s="130">
        <v>4410</v>
      </c>
      <c r="D70" s="27" t="s">
        <v>151</v>
      </c>
      <c r="E70" s="26">
        <v>3900</v>
      </c>
      <c r="F70" s="26">
        <v>0</v>
      </c>
      <c r="G70" s="26">
        <v>0</v>
      </c>
      <c r="H70" s="26">
        <v>0</v>
      </c>
      <c r="I70" s="26">
        <v>3900</v>
      </c>
      <c r="J70" s="26"/>
      <c r="K70" s="18">
        <f t="shared" si="32"/>
        <v>0</v>
      </c>
      <c r="L70" s="18"/>
      <c r="M70" s="18"/>
      <c r="N70" s="18"/>
      <c r="O70" s="18"/>
      <c r="P70" s="114">
        <v>3900</v>
      </c>
      <c r="Q70" s="123">
        <v>1426.34</v>
      </c>
      <c r="R70" s="22">
        <f t="shared" si="0"/>
        <v>0</v>
      </c>
      <c r="S70" s="22">
        <f t="shared" si="1"/>
        <v>0</v>
      </c>
      <c r="T70" s="22">
        <f t="shared" si="2"/>
        <v>3900</v>
      </c>
      <c r="V70" s="284">
        <f t="shared" si="4"/>
        <v>0.36572820512820509</v>
      </c>
    </row>
    <row r="71" spans="1:22">
      <c r="A71" s="24"/>
      <c r="B71" s="24"/>
      <c r="C71" s="130">
        <v>4430</v>
      </c>
      <c r="D71" s="27" t="s">
        <v>152</v>
      </c>
      <c r="E71" s="26">
        <v>49200</v>
      </c>
      <c r="F71" s="26">
        <v>0</v>
      </c>
      <c r="G71" s="26">
        <v>0</v>
      </c>
      <c r="H71" s="26">
        <v>0</v>
      </c>
      <c r="I71" s="26">
        <v>49200</v>
      </c>
      <c r="J71" s="26"/>
      <c r="K71" s="18">
        <f t="shared" si="32"/>
        <v>0</v>
      </c>
      <c r="L71" s="18"/>
      <c r="M71" s="18"/>
      <c r="N71" s="18"/>
      <c r="O71" s="18"/>
      <c r="P71" s="114">
        <v>49200</v>
      </c>
      <c r="Q71" s="123">
        <v>33911.82</v>
      </c>
      <c r="R71" s="22">
        <f t="shared" si="0"/>
        <v>0</v>
      </c>
      <c r="S71" s="22">
        <f t="shared" si="1"/>
        <v>0</v>
      </c>
      <c r="T71" s="22">
        <f t="shared" si="2"/>
        <v>49200</v>
      </c>
      <c r="V71" s="284">
        <f t="shared" si="4"/>
        <v>0.68926463414634143</v>
      </c>
    </row>
    <row r="72" spans="1:22" ht="31.5">
      <c r="A72" s="24"/>
      <c r="B72" s="24"/>
      <c r="C72" s="130">
        <v>4440</v>
      </c>
      <c r="D72" s="27" t="s">
        <v>153</v>
      </c>
      <c r="E72" s="26">
        <v>23010</v>
      </c>
      <c r="F72" s="26">
        <v>0</v>
      </c>
      <c r="G72" s="26">
        <v>0</v>
      </c>
      <c r="H72" s="26">
        <v>0</v>
      </c>
      <c r="I72" s="26">
        <v>23010</v>
      </c>
      <c r="J72" s="26"/>
      <c r="K72" s="18">
        <f t="shared" si="32"/>
        <v>0</v>
      </c>
      <c r="L72" s="18"/>
      <c r="M72" s="18"/>
      <c r="N72" s="18"/>
      <c r="O72" s="18"/>
      <c r="P72" s="114">
        <v>23010</v>
      </c>
      <c r="Q72" s="123">
        <v>15178.3</v>
      </c>
      <c r="R72" s="22">
        <f t="shared" si="0"/>
        <v>0</v>
      </c>
      <c r="S72" s="22">
        <f t="shared" si="1"/>
        <v>0</v>
      </c>
      <c r="T72" s="22">
        <f t="shared" si="2"/>
        <v>23010</v>
      </c>
      <c r="V72" s="284">
        <f t="shared" si="4"/>
        <v>0.65963928726640586</v>
      </c>
    </row>
    <row r="73" spans="1:22">
      <c r="A73" s="24"/>
      <c r="B73" s="24"/>
      <c r="C73" s="130">
        <v>4480</v>
      </c>
      <c r="D73" s="27" t="s">
        <v>154</v>
      </c>
      <c r="E73" s="26">
        <v>8838</v>
      </c>
      <c r="F73" s="26">
        <v>0</v>
      </c>
      <c r="G73" s="26">
        <v>0</v>
      </c>
      <c r="H73" s="26">
        <v>0</v>
      </c>
      <c r="I73" s="26">
        <v>8838</v>
      </c>
      <c r="J73" s="26"/>
      <c r="K73" s="18">
        <f t="shared" si="32"/>
        <v>0</v>
      </c>
      <c r="L73" s="18"/>
      <c r="M73" s="18"/>
      <c r="N73" s="18"/>
      <c r="O73" s="18"/>
      <c r="P73" s="114">
        <v>8838</v>
      </c>
      <c r="Q73" s="123">
        <v>4379</v>
      </c>
      <c r="R73" s="22">
        <f t="shared" si="0"/>
        <v>0</v>
      </c>
      <c r="S73" s="22">
        <f t="shared" si="1"/>
        <v>0</v>
      </c>
      <c r="T73" s="22">
        <f t="shared" si="2"/>
        <v>8838</v>
      </c>
      <c r="V73" s="284">
        <f t="shared" si="4"/>
        <v>0.49547408916044355</v>
      </c>
    </row>
    <row r="74" spans="1:22" ht="31.5">
      <c r="A74" s="24"/>
      <c r="B74" s="24"/>
      <c r="C74" s="130">
        <v>4700</v>
      </c>
      <c r="D74" s="27" t="s">
        <v>155</v>
      </c>
      <c r="E74" s="26">
        <v>5400</v>
      </c>
      <c r="F74" s="26">
        <v>0</v>
      </c>
      <c r="G74" s="26">
        <v>0</v>
      </c>
      <c r="H74" s="26">
        <v>0</v>
      </c>
      <c r="I74" s="26">
        <v>5400</v>
      </c>
      <c r="J74" s="26"/>
      <c r="K74" s="18">
        <f t="shared" si="32"/>
        <v>0</v>
      </c>
      <c r="L74" s="18"/>
      <c r="M74" s="18"/>
      <c r="N74" s="18"/>
      <c r="O74" s="18"/>
      <c r="P74" s="114">
        <v>5400</v>
      </c>
      <c r="Q74" s="123">
        <v>1645</v>
      </c>
      <c r="R74" s="22">
        <f t="shared" si="0"/>
        <v>0</v>
      </c>
      <c r="S74" s="22">
        <f t="shared" si="1"/>
        <v>0</v>
      </c>
      <c r="T74" s="22">
        <f t="shared" si="2"/>
        <v>5400</v>
      </c>
      <c r="V74" s="284">
        <f t="shared" si="4"/>
        <v>0.30462962962962964</v>
      </c>
    </row>
    <row r="75" spans="1:22" ht="24" hidden="1" customHeight="1">
      <c r="A75" s="24"/>
      <c r="B75" s="24"/>
      <c r="C75" s="130">
        <v>4740</v>
      </c>
      <c r="D75" s="27" t="s">
        <v>156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/>
      <c r="K75" s="18">
        <f t="shared" si="32"/>
        <v>0</v>
      </c>
      <c r="L75" s="18"/>
      <c r="M75" s="18"/>
      <c r="N75" s="18"/>
      <c r="O75" s="18"/>
      <c r="P75" s="114">
        <v>0</v>
      </c>
      <c r="Q75" s="123"/>
      <c r="R75" s="22">
        <f t="shared" si="0"/>
        <v>0</v>
      </c>
      <c r="S75" s="22">
        <f t="shared" si="1"/>
        <v>0</v>
      </c>
      <c r="T75" s="22">
        <f t="shared" si="2"/>
        <v>0</v>
      </c>
      <c r="V75" s="284" t="e">
        <f t="shared" si="4"/>
        <v>#DIV/0!</v>
      </c>
    </row>
    <row r="76" spans="1:22" ht="24" hidden="1" customHeight="1">
      <c r="A76" s="24"/>
      <c r="B76" s="24"/>
      <c r="C76" s="130">
        <v>4750</v>
      </c>
      <c r="D76" s="27" t="s">
        <v>157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/>
      <c r="K76" s="18">
        <f t="shared" si="32"/>
        <v>0</v>
      </c>
      <c r="L76" s="18"/>
      <c r="M76" s="18"/>
      <c r="N76" s="18"/>
      <c r="O76" s="18"/>
      <c r="P76" s="114">
        <v>0</v>
      </c>
      <c r="Q76" s="123"/>
      <c r="R76" s="22">
        <f t="shared" si="0"/>
        <v>0</v>
      </c>
      <c r="S76" s="22">
        <f t="shared" si="1"/>
        <v>0</v>
      </c>
      <c r="T76" s="22">
        <f t="shared" si="2"/>
        <v>0</v>
      </c>
      <c r="V76" s="284" t="e">
        <f t="shared" si="4"/>
        <v>#DIV/0!</v>
      </c>
    </row>
    <row r="77" spans="1:22" ht="31.5">
      <c r="A77" s="24"/>
      <c r="B77" s="24"/>
      <c r="C77" s="132">
        <v>6050</v>
      </c>
      <c r="D77" s="34" t="s">
        <v>160</v>
      </c>
      <c r="E77" s="26">
        <v>2952849</v>
      </c>
      <c r="F77" s="26">
        <v>0</v>
      </c>
      <c r="G77" s="26">
        <v>0</v>
      </c>
      <c r="H77" s="26">
        <v>0</v>
      </c>
      <c r="I77" s="26">
        <v>2952849</v>
      </c>
      <c r="J77" s="26"/>
      <c r="K77" s="18">
        <f t="shared" si="32"/>
        <v>0</v>
      </c>
      <c r="L77" s="18"/>
      <c r="M77" s="18"/>
      <c r="N77" s="18"/>
      <c r="O77" s="18"/>
      <c r="P77" s="114">
        <v>2952849</v>
      </c>
      <c r="Q77" s="123">
        <v>0</v>
      </c>
      <c r="R77" s="22">
        <f t="shared" ref="R77:R140" si="33">G77+M77</f>
        <v>0</v>
      </c>
      <c r="S77" s="22">
        <f t="shared" ref="S77:S140" si="34">H77+N77</f>
        <v>0</v>
      </c>
      <c r="T77" s="22">
        <f t="shared" ref="T77:T140" si="35">I77+O77</f>
        <v>2952849</v>
      </c>
      <c r="V77" s="284">
        <f t="shared" si="4"/>
        <v>0</v>
      </c>
    </row>
    <row r="78" spans="1:22" ht="31.5">
      <c r="A78" s="24"/>
      <c r="B78" s="24"/>
      <c r="C78" s="132">
        <v>6057</v>
      </c>
      <c r="D78" s="34" t="s">
        <v>160</v>
      </c>
      <c r="E78" s="26">
        <v>3180188</v>
      </c>
      <c r="F78" s="26">
        <v>0</v>
      </c>
      <c r="G78" s="26">
        <v>0</v>
      </c>
      <c r="H78" s="26">
        <v>0</v>
      </c>
      <c r="I78" s="26">
        <v>3180188</v>
      </c>
      <c r="J78" s="26"/>
      <c r="K78" s="18">
        <f t="shared" si="32"/>
        <v>0</v>
      </c>
      <c r="L78" s="18"/>
      <c r="M78" s="18"/>
      <c r="N78" s="18"/>
      <c r="O78" s="18"/>
      <c r="P78" s="114">
        <v>3180188</v>
      </c>
      <c r="Q78" s="123">
        <v>0</v>
      </c>
      <c r="R78" s="22">
        <f t="shared" si="33"/>
        <v>0</v>
      </c>
      <c r="S78" s="22">
        <f t="shared" si="34"/>
        <v>0</v>
      </c>
      <c r="T78" s="22">
        <f t="shared" si="35"/>
        <v>3180188</v>
      </c>
      <c r="V78" s="284">
        <f t="shared" ref="V78:V141" si="36">Q78/P78</f>
        <v>0</v>
      </c>
    </row>
    <row r="79" spans="1:22" ht="31.5">
      <c r="A79" s="24"/>
      <c r="B79" s="23"/>
      <c r="C79" s="132">
        <v>6059</v>
      </c>
      <c r="D79" s="34" t="s">
        <v>160</v>
      </c>
      <c r="E79" s="26">
        <v>1913064</v>
      </c>
      <c r="F79" s="26">
        <v>0</v>
      </c>
      <c r="G79" s="26">
        <v>0</v>
      </c>
      <c r="H79" s="26">
        <v>0</v>
      </c>
      <c r="I79" s="26">
        <v>1913064</v>
      </c>
      <c r="J79" s="26"/>
      <c r="K79" s="18">
        <f t="shared" si="32"/>
        <v>0</v>
      </c>
      <c r="L79" s="18"/>
      <c r="M79" s="18"/>
      <c r="N79" s="18"/>
      <c r="O79" s="18"/>
      <c r="P79" s="114">
        <v>1913064</v>
      </c>
      <c r="Q79" s="123">
        <v>492058.38</v>
      </c>
      <c r="R79" s="22">
        <f t="shared" si="33"/>
        <v>0</v>
      </c>
      <c r="S79" s="22">
        <f t="shared" si="34"/>
        <v>0</v>
      </c>
      <c r="T79" s="22">
        <f t="shared" si="35"/>
        <v>1913064</v>
      </c>
      <c r="V79" s="284">
        <f t="shared" si="36"/>
        <v>0.25720957584273185</v>
      </c>
    </row>
    <row r="80" spans="1:22" ht="31.5">
      <c r="A80" s="24"/>
      <c r="B80" s="23"/>
      <c r="C80" s="132">
        <v>6060</v>
      </c>
      <c r="D80" s="34" t="s">
        <v>166</v>
      </c>
      <c r="E80" s="26">
        <v>170000</v>
      </c>
      <c r="F80" s="26">
        <v>0</v>
      </c>
      <c r="G80" s="26">
        <v>0</v>
      </c>
      <c r="H80" s="26">
        <v>0</v>
      </c>
      <c r="I80" s="26">
        <v>170000</v>
      </c>
      <c r="J80" s="26"/>
      <c r="K80" s="18">
        <f t="shared" si="32"/>
        <v>0</v>
      </c>
      <c r="L80" s="18"/>
      <c r="M80" s="18"/>
      <c r="N80" s="18"/>
      <c r="O80" s="18"/>
      <c r="P80" s="114">
        <v>170000</v>
      </c>
      <c r="Q80" s="123">
        <v>0</v>
      </c>
      <c r="R80" s="22">
        <f t="shared" si="33"/>
        <v>0</v>
      </c>
      <c r="S80" s="22">
        <f t="shared" si="34"/>
        <v>0</v>
      </c>
      <c r="T80" s="22">
        <f t="shared" si="35"/>
        <v>170000</v>
      </c>
      <c r="V80" s="284">
        <f t="shared" si="36"/>
        <v>0</v>
      </c>
    </row>
    <row r="81" spans="1:22" hidden="1">
      <c r="A81" s="24"/>
      <c r="B81" s="23"/>
      <c r="C81" s="132"/>
      <c r="D81" s="34"/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/>
      <c r="K81" s="18">
        <f t="shared" si="32"/>
        <v>0</v>
      </c>
      <c r="L81" s="18"/>
      <c r="M81" s="18"/>
      <c r="N81" s="18"/>
      <c r="O81" s="18"/>
      <c r="P81" s="114"/>
      <c r="Q81" s="123"/>
      <c r="R81" s="22">
        <f t="shared" si="33"/>
        <v>0</v>
      </c>
      <c r="S81" s="22">
        <f t="shared" si="34"/>
        <v>0</v>
      </c>
      <c r="T81" s="22">
        <f t="shared" si="35"/>
        <v>0</v>
      </c>
      <c r="V81" s="284"/>
    </row>
    <row r="82" spans="1:22">
      <c r="A82" s="24"/>
      <c r="B82" s="28"/>
      <c r="C82" s="132"/>
      <c r="D82" s="66" t="s">
        <v>167</v>
      </c>
      <c r="E82" s="26">
        <v>20000</v>
      </c>
      <c r="F82" s="26">
        <v>0</v>
      </c>
      <c r="G82" s="26">
        <v>0</v>
      </c>
      <c r="H82" s="26">
        <v>10000</v>
      </c>
      <c r="I82" s="26">
        <v>10000</v>
      </c>
      <c r="J82" s="26"/>
      <c r="K82" s="18">
        <f t="shared" si="32"/>
        <v>0</v>
      </c>
      <c r="L82" s="18">
        <f>SUM(L83:L85)</f>
        <v>0</v>
      </c>
      <c r="M82" s="18">
        <f>SUM(M83:M85)</f>
        <v>0</v>
      </c>
      <c r="N82" s="18">
        <f>SUM(N83:N85)</f>
        <v>10000</v>
      </c>
      <c r="O82" s="18">
        <f>SUM(O83:O85)</f>
        <v>-10000</v>
      </c>
      <c r="P82" s="145">
        <v>20000</v>
      </c>
      <c r="Q82" s="146">
        <f>SUM(Q83:Q85)</f>
        <v>10000</v>
      </c>
      <c r="R82" s="22">
        <f t="shared" si="33"/>
        <v>0</v>
      </c>
      <c r="S82" s="22">
        <f t="shared" si="34"/>
        <v>20000</v>
      </c>
      <c r="T82" s="22">
        <f t="shared" si="35"/>
        <v>0</v>
      </c>
      <c r="V82" s="284">
        <f t="shared" si="36"/>
        <v>0.5</v>
      </c>
    </row>
    <row r="83" spans="1:22" ht="72" hidden="1" customHeight="1">
      <c r="A83" s="24"/>
      <c r="B83" s="28"/>
      <c r="C83" s="130">
        <v>2310</v>
      </c>
      <c r="D83" s="27" t="s">
        <v>158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/>
      <c r="K83" s="18">
        <f t="shared" si="32"/>
        <v>0</v>
      </c>
      <c r="L83" s="18"/>
      <c r="M83" s="18"/>
      <c r="N83" s="18"/>
      <c r="O83" s="18"/>
      <c r="P83" s="114">
        <v>0</v>
      </c>
      <c r="Q83" s="123"/>
      <c r="R83" s="22">
        <f t="shared" si="33"/>
        <v>0</v>
      </c>
      <c r="S83" s="22">
        <f t="shared" si="34"/>
        <v>0</v>
      </c>
      <c r="T83" s="22">
        <f t="shared" si="35"/>
        <v>0</v>
      </c>
      <c r="V83" s="284" t="e">
        <f t="shared" si="36"/>
        <v>#DIV/0!</v>
      </c>
    </row>
    <row r="84" spans="1:22" ht="90" customHeight="1">
      <c r="A84" s="24"/>
      <c r="B84" s="28"/>
      <c r="C84" s="130">
        <v>2710</v>
      </c>
      <c r="D84" s="9" t="s">
        <v>159</v>
      </c>
      <c r="E84" s="26">
        <v>10000</v>
      </c>
      <c r="F84" s="26">
        <v>0</v>
      </c>
      <c r="G84" s="26">
        <v>0</v>
      </c>
      <c r="H84" s="26">
        <v>0</v>
      </c>
      <c r="I84" s="26">
        <v>10000</v>
      </c>
      <c r="J84" s="26"/>
      <c r="K84" s="18">
        <f t="shared" si="32"/>
        <v>0</v>
      </c>
      <c r="L84" s="18"/>
      <c r="M84" s="18"/>
      <c r="N84" s="18">
        <v>10000</v>
      </c>
      <c r="O84" s="18">
        <v>-10000</v>
      </c>
      <c r="P84" s="114">
        <v>10000</v>
      </c>
      <c r="Q84" s="123">
        <v>10000</v>
      </c>
      <c r="R84" s="22">
        <f t="shared" si="33"/>
        <v>0</v>
      </c>
      <c r="S84" s="22">
        <f t="shared" si="34"/>
        <v>10000</v>
      </c>
      <c r="T84" s="22">
        <f t="shared" si="35"/>
        <v>0</v>
      </c>
      <c r="V84" s="285">
        <f t="shared" si="36"/>
        <v>1</v>
      </c>
    </row>
    <row r="85" spans="1:22" ht="78.75">
      <c r="A85" s="24"/>
      <c r="B85" s="28"/>
      <c r="C85" s="130">
        <v>6300</v>
      </c>
      <c r="D85" s="27" t="s">
        <v>162</v>
      </c>
      <c r="E85" s="26">
        <v>10000</v>
      </c>
      <c r="F85" s="26">
        <v>0</v>
      </c>
      <c r="G85" s="26">
        <v>0</v>
      </c>
      <c r="H85" s="26">
        <v>10000</v>
      </c>
      <c r="I85" s="26">
        <v>0</v>
      </c>
      <c r="J85" s="26"/>
      <c r="K85" s="18">
        <f t="shared" si="32"/>
        <v>0</v>
      </c>
      <c r="L85" s="18"/>
      <c r="M85" s="18"/>
      <c r="N85" s="18"/>
      <c r="O85" s="18"/>
      <c r="P85" s="114">
        <v>10000</v>
      </c>
      <c r="Q85" s="123">
        <v>0</v>
      </c>
      <c r="R85" s="22">
        <f t="shared" si="33"/>
        <v>0</v>
      </c>
      <c r="S85" s="22">
        <f t="shared" si="34"/>
        <v>10000</v>
      </c>
      <c r="T85" s="22">
        <f t="shared" si="35"/>
        <v>0</v>
      </c>
      <c r="V85" s="285">
        <f t="shared" si="36"/>
        <v>0</v>
      </c>
    </row>
    <row r="86" spans="1:22">
      <c r="A86" s="19">
        <v>700</v>
      </c>
      <c r="B86" s="35"/>
      <c r="C86" s="129"/>
      <c r="D86" s="32" t="s">
        <v>168</v>
      </c>
      <c r="E86" s="21">
        <v>694310</v>
      </c>
      <c r="F86" s="21">
        <v>0</v>
      </c>
      <c r="G86" s="21">
        <v>75000</v>
      </c>
      <c r="H86" s="21">
        <v>0</v>
      </c>
      <c r="I86" s="21">
        <v>619310</v>
      </c>
      <c r="J86" s="21"/>
      <c r="K86" s="18">
        <f t="shared" si="32"/>
        <v>-816</v>
      </c>
      <c r="L86" s="18">
        <f>SUM(L87)</f>
        <v>0</v>
      </c>
      <c r="M86" s="18">
        <f>SUM(M87)</f>
        <v>0</v>
      </c>
      <c r="N86" s="18">
        <f>SUM(N87)</f>
        <v>0</v>
      </c>
      <c r="O86" s="18">
        <f>SUM(O87)</f>
        <v>-816</v>
      </c>
      <c r="P86" s="147">
        <v>695634</v>
      </c>
      <c r="Q86" s="146">
        <f>SUM(Q87)</f>
        <v>240639.15000000002</v>
      </c>
      <c r="R86" s="22">
        <f t="shared" si="33"/>
        <v>75000</v>
      </c>
      <c r="S86" s="22">
        <f t="shared" si="34"/>
        <v>0</v>
      </c>
      <c r="T86" s="22">
        <f t="shared" si="35"/>
        <v>618494</v>
      </c>
      <c r="V86" s="284">
        <f t="shared" si="36"/>
        <v>0.34592781548917967</v>
      </c>
    </row>
    <row r="87" spans="1:22" ht="31.5">
      <c r="A87" s="28"/>
      <c r="B87" s="28">
        <v>70005</v>
      </c>
      <c r="C87" s="131"/>
      <c r="D87" s="31" t="s">
        <v>169</v>
      </c>
      <c r="E87" s="26">
        <v>694310</v>
      </c>
      <c r="F87" s="26">
        <v>0</v>
      </c>
      <c r="G87" s="26">
        <v>75000</v>
      </c>
      <c r="H87" s="26">
        <v>0</v>
      </c>
      <c r="I87" s="26">
        <v>619310</v>
      </c>
      <c r="J87" s="26"/>
      <c r="K87" s="18">
        <f t="shared" si="32"/>
        <v>-816</v>
      </c>
      <c r="L87" s="18">
        <f>SUM(L88:L103)</f>
        <v>0</v>
      </c>
      <c r="M87" s="18">
        <f>SUM(M88:M103)</f>
        <v>0</v>
      </c>
      <c r="N87" s="18">
        <f>SUM(N88:N103)</f>
        <v>0</v>
      </c>
      <c r="O87" s="18">
        <f>SUM(O88:O103)</f>
        <v>-816</v>
      </c>
      <c r="P87" s="145">
        <v>695634</v>
      </c>
      <c r="Q87" s="146">
        <f>SUM(Q88:Q103)</f>
        <v>240639.15000000002</v>
      </c>
      <c r="R87" s="22">
        <f t="shared" si="33"/>
        <v>75000</v>
      </c>
      <c r="S87" s="22">
        <f t="shared" si="34"/>
        <v>0</v>
      </c>
      <c r="T87" s="22">
        <f t="shared" si="35"/>
        <v>618494</v>
      </c>
      <c r="V87" s="284">
        <f t="shared" si="36"/>
        <v>0.34592781548917967</v>
      </c>
    </row>
    <row r="88" spans="1:22">
      <c r="A88" s="24"/>
      <c r="B88" s="23"/>
      <c r="C88" s="130">
        <v>4260</v>
      </c>
      <c r="D88" s="27" t="s">
        <v>145</v>
      </c>
      <c r="E88" s="26">
        <v>192900</v>
      </c>
      <c r="F88" s="26">
        <v>0</v>
      </c>
      <c r="G88" s="26">
        <v>1900</v>
      </c>
      <c r="H88" s="26">
        <v>0</v>
      </c>
      <c r="I88" s="26">
        <v>191000</v>
      </c>
      <c r="J88" s="26"/>
      <c r="K88" s="18">
        <f t="shared" si="32"/>
        <v>0</v>
      </c>
      <c r="L88" s="18">
        <f>L120+L106</f>
        <v>0</v>
      </c>
      <c r="M88" s="18">
        <f>M120+M106</f>
        <v>0</v>
      </c>
      <c r="N88" s="18">
        <f>N120+N106</f>
        <v>0</v>
      </c>
      <c r="O88" s="18">
        <f>O120+O106</f>
        <v>0</v>
      </c>
      <c r="P88" s="114">
        <v>192900</v>
      </c>
      <c r="Q88" s="123">
        <f>Q120+Q106</f>
        <v>131459.83000000002</v>
      </c>
      <c r="R88" s="22">
        <f t="shared" si="33"/>
        <v>1900</v>
      </c>
      <c r="S88" s="22">
        <f t="shared" si="34"/>
        <v>0</v>
      </c>
      <c r="T88" s="22">
        <f t="shared" si="35"/>
        <v>191000</v>
      </c>
      <c r="V88" s="284">
        <f t="shared" si="36"/>
        <v>0.68149212026956985</v>
      </c>
    </row>
    <row r="89" spans="1:22">
      <c r="A89" s="23"/>
      <c r="B89" s="23"/>
      <c r="C89" s="130">
        <v>4270</v>
      </c>
      <c r="D89" s="27" t="s">
        <v>170</v>
      </c>
      <c r="E89" s="26">
        <v>50300</v>
      </c>
      <c r="F89" s="26">
        <v>0</v>
      </c>
      <c r="G89" s="26">
        <v>1000</v>
      </c>
      <c r="H89" s="26">
        <v>0</v>
      </c>
      <c r="I89" s="26">
        <v>49300</v>
      </c>
      <c r="J89" s="26"/>
      <c r="K89" s="18">
        <f t="shared" si="32"/>
        <v>0</v>
      </c>
      <c r="L89" s="18">
        <f t="shared" ref="L89:O90" si="37">L107+L121</f>
        <v>0</v>
      </c>
      <c r="M89" s="18">
        <f t="shared" si="37"/>
        <v>0</v>
      </c>
      <c r="N89" s="18">
        <f t="shared" si="37"/>
        <v>0</v>
      </c>
      <c r="O89" s="18">
        <f t="shared" si="37"/>
        <v>0</v>
      </c>
      <c r="P89" s="114">
        <v>52440</v>
      </c>
      <c r="Q89" s="123">
        <f t="shared" ref="Q89" si="38">Q107+Q121</f>
        <v>16227.96</v>
      </c>
      <c r="R89" s="22">
        <f t="shared" si="33"/>
        <v>1000</v>
      </c>
      <c r="S89" s="22">
        <f t="shared" si="34"/>
        <v>0</v>
      </c>
      <c r="T89" s="22">
        <f t="shared" si="35"/>
        <v>49300</v>
      </c>
      <c r="V89" s="284">
        <f t="shared" si="36"/>
        <v>0.30945766590389012</v>
      </c>
    </row>
    <row r="90" spans="1:22">
      <c r="A90" s="23"/>
      <c r="B90" s="23"/>
      <c r="C90" s="130">
        <v>4300</v>
      </c>
      <c r="D90" s="27" t="s">
        <v>126</v>
      </c>
      <c r="E90" s="26">
        <v>47300</v>
      </c>
      <c r="F90" s="26">
        <v>0</v>
      </c>
      <c r="G90" s="26">
        <v>500</v>
      </c>
      <c r="H90" s="26">
        <v>0</v>
      </c>
      <c r="I90" s="26">
        <v>46800</v>
      </c>
      <c r="J90" s="26"/>
      <c r="K90" s="18">
        <f t="shared" si="32"/>
        <v>0</v>
      </c>
      <c r="L90" s="18">
        <f t="shared" si="37"/>
        <v>0</v>
      </c>
      <c r="M90" s="18">
        <f t="shared" si="37"/>
        <v>0</v>
      </c>
      <c r="N90" s="18">
        <f t="shared" si="37"/>
        <v>0</v>
      </c>
      <c r="O90" s="18">
        <f t="shared" si="37"/>
        <v>0</v>
      </c>
      <c r="P90" s="114">
        <v>47300</v>
      </c>
      <c r="Q90" s="123">
        <f t="shared" ref="Q90" si="39">Q108+Q122</f>
        <v>21173.73</v>
      </c>
      <c r="R90" s="22">
        <f t="shared" si="33"/>
        <v>500</v>
      </c>
      <c r="S90" s="22">
        <f t="shared" si="34"/>
        <v>0</v>
      </c>
      <c r="T90" s="22">
        <f t="shared" si="35"/>
        <v>46800</v>
      </c>
      <c r="V90" s="284">
        <f t="shared" si="36"/>
        <v>0.44764756871035938</v>
      </c>
    </row>
    <row r="91" spans="1:22">
      <c r="A91" s="23"/>
      <c r="B91" s="24"/>
      <c r="C91" s="130">
        <v>4350</v>
      </c>
      <c r="D91" s="27" t="s">
        <v>171</v>
      </c>
      <c r="E91" s="26">
        <v>1500</v>
      </c>
      <c r="F91" s="26">
        <v>0</v>
      </c>
      <c r="G91" s="26">
        <v>0</v>
      </c>
      <c r="H91" s="26">
        <v>0</v>
      </c>
      <c r="I91" s="26">
        <v>1500</v>
      </c>
      <c r="J91" s="26"/>
      <c r="K91" s="18">
        <f t="shared" si="32"/>
        <v>0</v>
      </c>
      <c r="L91" s="18">
        <f>L123</f>
        <v>0</v>
      </c>
      <c r="M91" s="18">
        <f>M123</f>
        <v>0</v>
      </c>
      <c r="N91" s="18">
        <f>N123</f>
        <v>0</v>
      </c>
      <c r="O91" s="18">
        <f>O123</f>
        <v>0</v>
      </c>
      <c r="P91" s="114">
        <v>1500</v>
      </c>
      <c r="Q91" s="123">
        <f>Q123</f>
        <v>509.29</v>
      </c>
      <c r="R91" s="22">
        <f t="shared" si="33"/>
        <v>0</v>
      </c>
      <c r="S91" s="22">
        <f t="shared" si="34"/>
        <v>0</v>
      </c>
      <c r="T91" s="22">
        <f t="shared" si="35"/>
        <v>1500</v>
      </c>
      <c r="V91" s="284">
        <f t="shared" si="36"/>
        <v>0.3395266666666667</v>
      </c>
    </row>
    <row r="92" spans="1:22" ht="24" hidden="1" customHeight="1">
      <c r="A92" s="23"/>
      <c r="B92" s="24"/>
      <c r="C92" s="130">
        <v>4380</v>
      </c>
      <c r="D92" s="27" t="s">
        <v>172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/>
      <c r="K92" s="18">
        <f t="shared" si="32"/>
        <v>0</v>
      </c>
      <c r="L92" s="18">
        <f>L110</f>
        <v>0</v>
      </c>
      <c r="M92" s="18">
        <f>M110</f>
        <v>0</v>
      </c>
      <c r="N92" s="18">
        <f>N110</f>
        <v>0</v>
      </c>
      <c r="O92" s="18">
        <f>O110</f>
        <v>0</v>
      </c>
      <c r="P92" s="114">
        <v>0</v>
      </c>
      <c r="Q92" s="123">
        <f>Q110</f>
        <v>0</v>
      </c>
      <c r="R92" s="22">
        <f t="shared" si="33"/>
        <v>0</v>
      </c>
      <c r="S92" s="22">
        <f t="shared" si="34"/>
        <v>0</v>
      </c>
      <c r="T92" s="22">
        <f t="shared" si="35"/>
        <v>0</v>
      </c>
      <c r="V92" s="284" t="e">
        <f t="shared" si="36"/>
        <v>#DIV/0!</v>
      </c>
    </row>
    <row r="93" spans="1:22" ht="31.5">
      <c r="A93" s="23"/>
      <c r="B93" s="24"/>
      <c r="C93" s="130">
        <v>4390</v>
      </c>
      <c r="D93" s="27" t="s">
        <v>173</v>
      </c>
      <c r="E93" s="26">
        <v>67100</v>
      </c>
      <c r="F93" s="26">
        <v>0</v>
      </c>
      <c r="G93" s="26">
        <v>58500</v>
      </c>
      <c r="H93" s="26">
        <v>0</v>
      </c>
      <c r="I93" s="26">
        <v>8600</v>
      </c>
      <c r="J93" s="26"/>
      <c r="K93" s="18">
        <f t="shared" si="32"/>
        <v>0</v>
      </c>
      <c r="L93" s="18">
        <f>L111+L124</f>
        <v>0</v>
      </c>
      <c r="M93" s="18">
        <f>M111+M124</f>
        <v>0</v>
      </c>
      <c r="N93" s="18">
        <f>N111+N124</f>
        <v>0</v>
      </c>
      <c r="O93" s="18">
        <f>O111+O124</f>
        <v>0</v>
      </c>
      <c r="P93" s="114">
        <v>67100</v>
      </c>
      <c r="Q93" s="123">
        <f>Q111+Q124</f>
        <v>13300</v>
      </c>
      <c r="R93" s="22">
        <f t="shared" si="33"/>
        <v>58500</v>
      </c>
      <c r="S93" s="22">
        <f t="shared" si="34"/>
        <v>0</v>
      </c>
      <c r="T93" s="22">
        <f t="shared" si="35"/>
        <v>8600</v>
      </c>
      <c r="V93" s="284">
        <f t="shared" si="36"/>
        <v>0.19821162444113263</v>
      </c>
    </row>
    <row r="94" spans="1:22" ht="63">
      <c r="A94" s="23"/>
      <c r="B94" s="24"/>
      <c r="C94" s="130">
        <v>4370</v>
      </c>
      <c r="D94" s="27" t="s">
        <v>150</v>
      </c>
      <c r="E94" s="26">
        <v>10000</v>
      </c>
      <c r="F94" s="26">
        <v>0</v>
      </c>
      <c r="G94" s="26">
        <v>0</v>
      </c>
      <c r="H94" s="26">
        <v>0</v>
      </c>
      <c r="I94" s="26">
        <v>10000</v>
      </c>
      <c r="J94" s="26"/>
      <c r="K94" s="18">
        <f t="shared" si="32"/>
        <v>0</v>
      </c>
      <c r="L94" s="18">
        <f>L109+L125</f>
        <v>0</v>
      </c>
      <c r="M94" s="18">
        <f>M109+M125</f>
        <v>0</v>
      </c>
      <c r="N94" s="18">
        <f>N109+N125</f>
        <v>0</v>
      </c>
      <c r="O94" s="18">
        <f>O109+O125</f>
        <v>0</v>
      </c>
      <c r="P94" s="114">
        <v>10000</v>
      </c>
      <c r="Q94" s="123">
        <f>Q109+Q125</f>
        <v>4147.8599999999997</v>
      </c>
      <c r="R94" s="22">
        <f t="shared" si="33"/>
        <v>0</v>
      </c>
      <c r="S94" s="22">
        <f t="shared" si="34"/>
        <v>0</v>
      </c>
      <c r="T94" s="22">
        <f t="shared" si="35"/>
        <v>10000</v>
      </c>
      <c r="V94" s="284">
        <f t="shared" si="36"/>
        <v>0.41478599999999999</v>
      </c>
    </row>
    <row r="95" spans="1:22" ht="54.75" customHeight="1">
      <c r="A95" s="23"/>
      <c r="B95" s="24"/>
      <c r="C95" s="130">
        <v>4400</v>
      </c>
      <c r="D95" s="27" t="s">
        <v>174</v>
      </c>
      <c r="E95" s="26">
        <v>110000</v>
      </c>
      <c r="F95" s="26">
        <v>0</v>
      </c>
      <c r="G95" s="26">
        <v>0</v>
      </c>
      <c r="H95" s="26">
        <v>0</v>
      </c>
      <c r="I95" s="26">
        <v>110000</v>
      </c>
      <c r="J95" s="26"/>
      <c r="K95" s="18">
        <f t="shared" si="32"/>
        <v>0</v>
      </c>
      <c r="L95" s="18">
        <f>L126</f>
        <v>0</v>
      </c>
      <c r="M95" s="18">
        <f>M126</f>
        <v>0</v>
      </c>
      <c r="N95" s="18">
        <f>N126</f>
        <v>0</v>
      </c>
      <c r="O95" s="18">
        <f>O126</f>
        <v>0</v>
      </c>
      <c r="P95" s="114">
        <v>110000</v>
      </c>
      <c r="Q95" s="123">
        <f>Q126</f>
        <v>53106.48</v>
      </c>
      <c r="R95" s="22">
        <f t="shared" si="33"/>
        <v>0</v>
      </c>
      <c r="S95" s="22">
        <f t="shared" si="34"/>
        <v>0</v>
      </c>
      <c r="T95" s="22">
        <f t="shared" si="35"/>
        <v>110000</v>
      </c>
      <c r="V95" s="284">
        <f t="shared" si="36"/>
        <v>0.48278618181818184</v>
      </c>
    </row>
    <row r="96" spans="1:22">
      <c r="A96" s="24"/>
      <c r="B96" s="24"/>
      <c r="C96" s="130">
        <v>4430</v>
      </c>
      <c r="D96" s="27" t="s">
        <v>152</v>
      </c>
      <c r="E96" s="26">
        <v>100</v>
      </c>
      <c r="F96" s="26">
        <v>0</v>
      </c>
      <c r="G96" s="26">
        <v>100</v>
      </c>
      <c r="H96" s="26">
        <v>0</v>
      </c>
      <c r="I96" s="26">
        <v>0</v>
      </c>
      <c r="J96" s="26"/>
      <c r="K96" s="18">
        <f t="shared" si="32"/>
        <v>0</v>
      </c>
      <c r="L96" s="18">
        <f>L112</f>
        <v>0</v>
      </c>
      <c r="M96" s="18">
        <f>M112</f>
        <v>0</v>
      </c>
      <c r="N96" s="18">
        <f>N112</f>
        <v>0</v>
      </c>
      <c r="O96" s="18">
        <f>O112</f>
        <v>0</v>
      </c>
      <c r="P96" s="114">
        <v>100</v>
      </c>
      <c r="Q96" s="123">
        <f>Q112</f>
        <v>0</v>
      </c>
      <c r="R96" s="22">
        <f t="shared" si="33"/>
        <v>100</v>
      </c>
      <c r="S96" s="22">
        <f t="shared" si="34"/>
        <v>0</v>
      </c>
      <c r="T96" s="22">
        <f t="shared" si="35"/>
        <v>0</v>
      </c>
      <c r="V96" s="284">
        <f t="shared" si="36"/>
        <v>0</v>
      </c>
    </row>
    <row r="97" spans="1:22">
      <c r="A97" s="24"/>
      <c r="B97" s="28"/>
      <c r="C97" s="130">
        <v>4480</v>
      </c>
      <c r="D97" s="27" t="s">
        <v>154</v>
      </c>
      <c r="E97" s="26">
        <v>2610</v>
      </c>
      <c r="F97" s="26">
        <v>0</v>
      </c>
      <c r="G97" s="26">
        <v>500</v>
      </c>
      <c r="H97" s="26">
        <v>0</v>
      </c>
      <c r="I97" s="26">
        <v>2110</v>
      </c>
      <c r="J97" s="26"/>
      <c r="K97" s="18">
        <f t="shared" si="32"/>
        <v>-816</v>
      </c>
      <c r="L97" s="18">
        <f t="shared" ref="L97:N97" si="40">L113+L127</f>
        <v>0</v>
      </c>
      <c r="M97" s="18">
        <f t="shared" si="40"/>
        <v>0</v>
      </c>
      <c r="N97" s="18">
        <f t="shared" si="40"/>
        <v>0</v>
      </c>
      <c r="O97" s="18">
        <f>O113+O127</f>
        <v>-816</v>
      </c>
      <c r="P97" s="114">
        <v>1794</v>
      </c>
      <c r="Q97" s="123">
        <f>Q113+Q127</f>
        <v>214</v>
      </c>
      <c r="R97" s="22">
        <f t="shared" si="33"/>
        <v>500</v>
      </c>
      <c r="S97" s="22">
        <f t="shared" si="34"/>
        <v>0</v>
      </c>
      <c r="T97" s="22">
        <f t="shared" si="35"/>
        <v>1294</v>
      </c>
      <c r="V97" s="284">
        <f t="shared" si="36"/>
        <v>0.11928651059085842</v>
      </c>
    </row>
    <row r="98" spans="1:22" ht="15" hidden="1" customHeight="1">
      <c r="A98" s="24"/>
      <c r="B98" s="24"/>
      <c r="C98" s="130">
        <v>4580</v>
      </c>
      <c r="D98" s="27" t="s">
        <v>175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/>
      <c r="K98" s="18"/>
      <c r="L98" s="18">
        <f>L114</f>
        <v>0</v>
      </c>
      <c r="M98" s="18">
        <f>M114</f>
        <v>0</v>
      </c>
      <c r="N98" s="18">
        <f>N114</f>
        <v>0</v>
      </c>
      <c r="O98" s="18">
        <f>O114</f>
        <v>0</v>
      </c>
      <c r="P98" s="114">
        <v>0</v>
      </c>
      <c r="Q98" s="123">
        <f>Q114</f>
        <v>0</v>
      </c>
      <c r="R98" s="22">
        <f t="shared" si="33"/>
        <v>0</v>
      </c>
      <c r="S98" s="22">
        <f t="shared" si="34"/>
        <v>0</v>
      </c>
      <c r="T98" s="22">
        <f t="shared" si="35"/>
        <v>0</v>
      </c>
      <c r="V98" s="284" t="e">
        <f t="shared" si="36"/>
        <v>#DIV/0!</v>
      </c>
    </row>
    <row r="99" spans="1:22" ht="36" hidden="1" customHeight="1">
      <c r="A99" s="24"/>
      <c r="B99" s="23"/>
      <c r="C99" s="130">
        <v>4590</v>
      </c>
      <c r="D99" s="27" t="s">
        <v>176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/>
      <c r="K99" s="18">
        <f t="shared" ref="K99:K128" si="41">SUM(L99:O99)</f>
        <v>0</v>
      </c>
      <c r="L99" s="18">
        <f>L115+L129</f>
        <v>0</v>
      </c>
      <c r="M99" s="18">
        <f>M115+M129</f>
        <v>0</v>
      </c>
      <c r="N99" s="18">
        <f>N115+N129</f>
        <v>0</v>
      </c>
      <c r="O99" s="18">
        <f>O115+O129</f>
        <v>0</v>
      </c>
      <c r="P99" s="114">
        <v>0</v>
      </c>
      <c r="Q99" s="123">
        <f>Q115+Q129</f>
        <v>0</v>
      </c>
      <c r="R99" s="22">
        <f t="shared" si="33"/>
        <v>0</v>
      </c>
      <c r="S99" s="22">
        <f t="shared" si="34"/>
        <v>0</v>
      </c>
      <c r="T99" s="22">
        <f t="shared" si="35"/>
        <v>0</v>
      </c>
      <c r="V99" s="284" t="e">
        <f t="shared" si="36"/>
        <v>#DIV/0!</v>
      </c>
    </row>
    <row r="100" spans="1:22" ht="36" hidden="1" customHeight="1">
      <c r="A100" s="24"/>
      <c r="B100" s="28"/>
      <c r="C100" s="130">
        <v>4700</v>
      </c>
      <c r="D100" s="27" t="s">
        <v>155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/>
      <c r="K100" s="18">
        <f t="shared" si="41"/>
        <v>0</v>
      </c>
      <c r="L100" s="18">
        <f>L117+L131</f>
        <v>0</v>
      </c>
      <c r="M100" s="18">
        <f>M117+M131</f>
        <v>0</v>
      </c>
      <c r="N100" s="18">
        <f>N117+N131</f>
        <v>0</v>
      </c>
      <c r="O100" s="18">
        <f>O117+O131</f>
        <v>0</v>
      </c>
      <c r="P100" s="114">
        <v>0</v>
      </c>
      <c r="Q100" s="123">
        <f>Q117+Q131</f>
        <v>0</v>
      </c>
      <c r="R100" s="22">
        <f t="shared" si="33"/>
        <v>0</v>
      </c>
      <c r="S100" s="22">
        <f t="shared" si="34"/>
        <v>0</v>
      </c>
      <c r="T100" s="22">
        <f t="shared" si="35"/>
        <v>0</v>
      </c>
      <c r="V100" s="284" t="e">
        <f t="shared" si="36"/>
        <v>#DIV/0!</v>
      </c>
    </row>
    <row r="101" spans="1:22" ht="31.5">
      <c r="A101" s="24"/>
      <c r="B101" s="28"/>
      <c r="C101" s="130">
        <v>4610</v>
      </c>
      <c r="D101" s="27" t="s">
        <v>177</v>
      </c>
      <c r="E101" s="26">
        <v>12500</v>
      </c>
      <c r="F101" s="26">
        <v>0</v>
      </c>
      <c r="G101" s="26">
        <v>12500</v>
      </c>
      <c r="H101" s="26">
        <v>0</v>
      </c>
      <c r="I101" s="26">
        <v>0</v>
      </c>
      <c r="J101" s="26"/>
      <c r="K101" s="18">
        <f t="shared" si="41"/>
        <v>0</v>
      </c>
      <c r="L101" s="18">
        <f>L116+L130</f>
        <v>0</v>
      </c>
      <c r="M101" s="18">
        <f>M116+M130</f>
        <v>0</v>
      </c>
      <c r="N101" s="18">
        <f>N116+N130</f>
        <v>0</v>
      </c>
      <c r="O101" s="18">
        <f>O116+O130</f>
        <v>0</v>
      </c>
      <c r="P101" s="114">
        <v>12500</v>
      </c>
      <c r="Q101" s="123">
        <f>Q116+Q130</f>
        <v>500</v>
      </c>
      <c r="R101" s="22">
        <f t="shared" si="33"/>
        <v>12500</v>
      </c>
      <c r="S101" s="22">
        <f t="shared" si="34"/>
        <v>0</v>
      </c>
      <c r="T101" s="22">
        <f t="shared" si="35"/>
        <v>0</v>
      </c>
      <c r="V101" s="284">
        <f t="shared" si="36"/>
        <v>0.04</v>
      </c>
    </row>
    <row r="102" spans="1:22" ht="45.75" customHeight="1">
      <c r="A102" s="24"/>
      <c r="B102" s="28"/>
      <c r="C102" s="130">
        <v>6050</v>
      </c>
      <c r="D102" s="34" t="s">
        <v>178</v>
      </c>
      <c r="E102" s="26">
        <v>200000</v>
      </c>
      <c r="F102" s="26">
        <v>0</v>
      </c>
      <c r="G102" s="26">
        <v>0</v>
      </c>
      <c r="H102" s="26">
        <v>0</v>
      </c>
      <c r="I102" s="26">
        <v>200000</v>
      </c>
      <c r="J102" s="26"/>
      <c r="K102" s="18">
        <f t="shared" si="41"/>
        <v>0</v>
      </c>
      <c r="L102" s="18">
        <f>L132</f>
        <v>0</v>
      </c>
      <c r="M102" s="18">
        <f>M132</f>
        <v>0</v>
      </c>
      <c r="N102" s="18">
        <f>N132</f>
        <v>0</v>
      </c>
      <c r="O102" s="18">
        <f>O132</f>
        <v>0</v>
      </c>
      <c r="P102" s="114">
        <v>200000</v>
      </c>
      <c r="Q102" s="123">
        <f>Q132</f>
        <v>0</v>
      </c>
      <c r="R102" s="22">
        <f t="shared" si="33"/>
        <v>0</v>
      </c>
      <c r="S102" s="22">
        <f t="shared" si="34"/>
        <v>0</v>
      </c>
      <c r="T102" s="22">
        <f t="shared" si="35"/>
        <v>200000</v>
      </c>
      <c r="V102" s="284">
        <f t="shared" si="36"/>
        <v>0</v>
      </c>
    </row>
    <row r="103" spans="1:22" ht="24" hidden="1" customHeight="1">
      <c r="A103" s="24"/>
      <c r="B103" s="28"/>
      <c r="C103" s="130">
        <v>6060</v>
      </c>
      <c r="D103" s="34" t="s">
        <v>166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/>
      <c r="K103" s="18">
        <f t="shared" si="41"/>
        <v>0</v>
      </c>
      <c r="L103" s="18">
        <f>L118</f>
        <v>0</v>
      </c>
      <c r="M103" s="18">
        <f>M118</f>
        <v>0</v>
      </c>
      <c r="N103" s="18">
        <f>N118</f>
        <v>0</v>
      </c>
      <c r="O103" s="18">
        <f>O118</f>
        <v>0</v>
      </c>
      <c r="P103" s="114">
        <v>0</v>
      </c>
      <c r="Q103" s="123">
        <f>Q118</f>
        <v>0</v>
      </c>
      <c r="R103" s="22">
        <f t="shared" si="33"/>
        <v>0</v>
      </c>
      <c r="S103" s="22">
        <f t="shared" si="34"/>
        <v>0</v>
      </c>
      <c r="T103" s="22">
        <f t="shared" si="35"/>
        <v>0</v>
      </c>
      <c r="V103" s="284" t="e">
        <f t="shared" si="36"/>
        <v>#DIV/0!</v>
      </c>
    </row>
    <row r="104" spans="1:22">
      <c r="A104" s="23"/>
      <c r="B104" s="23"/>
      <c r="C104" s="130"/>
      <c r="D104" s="27" t="s">
        <v>179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/>
      <c r="K104" s="18">
        <f t="shared" si="41"/>
        <v>0</v>
      </c>
      <c r="L104" s="18"/>
      <c r="M104" s="18"/>
      <c r="N104" s="18"/>
      <c r="O104" s="18"/>
      <c r="P104" s="114"/>
      <c r="Q104" s="123"/>
      <c r="R104" s="22">
        <f t="shared" si="33"/>
        <v>0</v>
      </c>
      <c r="S104" s="22">
        <f t="shared" si="34"/>
        <v>0</v>
      </c>
      <c r="T104" s="22">
        <f t="shared" si="35"/>
        <v>0</v>
      </c>
      <c r="V104" s="284"/>
    </row>
    <row r="105" spans="1:22" ht="31.5">
      <c r="A105" s="28"/>
      <c r="B105" s="24"/>
      <c r="C105" s="131" t="s">
        <v>180</v>
      </c>
      <c r="D105" s="31" t="s">
        <v>635</v>
      </c>
      <c r="E105" s="26">
        <v>75000</v>
      </c>
      <c r="F105" s="26">
        <v>0</v>
      </c>
      <c r="G105" s="26">
        <v>75000</v>
      </c>
      <c r="H105" s="26">
        <v>0</v>
      </c>
      <c r="I105" s="26">
        <v>0</v>
      </c>
      <c r="J105" s="26"/>
      <c r="K105" s="18">
        <f t="shared" si="41"/>
        <v>0</v>
      </c>
      <c r="L105" s="18">
        <f>SUM(L106:L118)</f>
        <v>0</v>
      </c>
      <c r="M105" s="18">
        <f>SUM(M106:M118)</f>
        <v>0</v>
      </c>
      <c r="N105" s="18">
        <f>SUM(N106:N118)</f>
        <v>0</v>
      </c>
      <c r="O105" s="18">
        <f>SUM(O106:O118)</f>
        <v>0</v>
      </c>
      <c r="P105" s="145">
        <v>75000</v>
      </c>
      <c r="Q105" s="146">
        <f>SUM(Q106:Q118)</f>
        <v>12206.76</v>
      </c>
      <c r="R105" s="22">
        <f t="shared" si="33"/>
        <v>75000</v>
      </c>
      <c r="S105" s="22">
        <f t="shared" si="34"/>
        <v>0</v>
      </c>
      <c r="T105" s="22">
        <f t="shared" si="35"/>
        <v>0</v>
      </c>
      <c r="V105" s="284">
        <f t="shared" si="36"/>
        <v>0.16275680000000001</v>
      </c>
    </row>
    <row r="106" spans="1:22">
      <c r="A106" s="28"/>
      <c r="B106" s="24"/>
      <c r="C106" s="130">
        <v>4260</v>
      </c>
      <c r="D106" s="27" t="s">
        <v>145</v>
      </c>
      <c r="E106" s="26">
        <v>1900</v>
      </c>
      <c r="F106" s="26">
        <v>0</v>
      </c>
      <c r="G106" s="26">
        <v>1900</v>
      </c>
      <c r="H106" s="26">
        <v>0</v>
      </c>
      <c r="I106" s="26">
        <v>0</v>
      </c>
      <c r="J106" s="26"/>
      <c r="K106" s="18">
        <f t="shared" si="41"/>
        <v>0</v>
      </c>
      <c r="L106" s="18"/>
      <c r="M106" s="18"/>
      <c r="N106" s="18"/>
      <c r="O106" s="18"/>
      <c r="P106" s="114">
        <v>1900</v>
      </c>
      <c r="Q106" s="123">
        <v>292.76</v>
      </c>
      <c r="R106" s="22">
        <f t="shared" si="33"/>
        <v>1900</v>
      </c>
      <c r="S106" s="22">
        <f t="shared" si="34"/>
        <v>0</v>
      </c>
      <c r="T106" s="22">
        <f t="shared" si="35"/>
        <v>0</v>
      </c>
      <c r="V106" s="284">
        <f t="shared" si="36"/>
        <v>0.1540842105263158</v>
      </c>
    </row>
    <row r="107" spans="1:22">
      <c r="A107" s="28"/>
      <c r="B107" s="24"/>
      <c r="C107" s="130">
        <v>4270</v>
      </c>
      <c r="D107" s="27" t="s">
        <v>170</v>
      </c>
      <c r="E107" s="26">
        <v>1000</v>
      </c>
      <c r="F107" s="26">
        <v>0</v>
      </c>
      <c r="G107" s="26">
        <v>1000</v>
      </c>
      <c r="H107" s="26">
        <v>0</v>
      </c>
      <c r="I107" s="26">
        <v>0</v>
      </c>
      <c r="J107" s="26"/>
      <c r="K107" s="18">
        <f t="shared" si="41"/>
        <v>0</v>
      </c>
      <c r="L107" s="18"/>
      <c r="M107" s="18"/>
      <c r="N107" s="18"/>
      <c r="O107" s="18"/>
      <c r="P107" s="114">
        <v>1000</v>
      </c>
      <c r="Q107" s="123">
        <v>0</v>
      </c>
      <c r="R107" s="22">
        <f t="shared" si="33"/>
        <v>1000</v>
      </c>
      <c r="S107" s="22">
        <f t="shared" si="34"/>
        <v>0</v>
      </c>
      <c r="T107" s="22">
        <f t="shared" si="35"/>
        <v>0</v>
      </c>
      <c r="V107" s="284">
        <f t="shared" si="36"/>
        <v>0</v>
      </c>
    </row>
    <row r="108" spans="1:22">
      <c r="A108" s="28"/>
      <c r="B108" s="24"/>
      <c r="C108" s="130">
        <v>4300</v>
      </c>
      <c r="D108" s="27" t="s">
        <v>181</v>
      </c>
      <c r="E108" s="26">
        <v>500</v>
      </c>
      <c r="F108" s="26">
        <v>0</v>
      </c>
      <c r="G108" s="26">
        <v>500</v>
      </c>
      <c r="H108" s="26">
        <v>0</v>
      </c>
      <c r="I108" s="26">
        <v>0</v>
      </c>
      <c r="J108" s="26"/>
      <c r="K108" s="18">
        <f t="shared" si="41"/>
        <v>0</v>
      </c>
      <c r="L108" s="18"/>
      <c r="M108" s="18"/>
      <c r="N108" s="18"/>
      <c r="O108" s="18"/>
      <c r="P108" s="114">
        <v>500</v>
      </c>
      <c r="Q108" s="123">
        <v>0</v>
      </c>
      <c r="R108" s="22">
        <f t="shared" si="33"/>
        <v>500</v>
      </c>
      <c r="S108" s="22">
        <f t="shared" si="34"/>
        <v>0</v>
      </c>
      <c r="T108" s="22">
        <f t="shared" si="35"/>
        <v>0</v>
      </c>
      <c r="V108" s="284">
        <f t="shared" si="36"/>
        <v>0</v>
      </c>
    </row>
    <row r="109" spans="1:22" ht="48" hidden="1" customHeight="1">
      <c r="A109" s="28"/>
      <c r="B109" s="28"/>
      <c r="C109" s="130">
        <v>4370</v>
      </c>
      <c r="D109" s="27" t="s">
        <v>150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/>
      <c r="K109" s="18">
        <f t="shared" si="41"/>
        <v>0</v>
      </c>
      <c r="L109" s="18"/>
      <c r="M109" s="18"/>
      <c r="N109" s="18"/>
      <c r="O109" s="18">
        <v>0</v>
      </c>
      <c r="P109" s="114">
        <v>0</v>
      </c>
      <c r="Q109" s="123">
        <v>0</v>
      </c>
      <c r="R109" s="22">
        <f t="shared" si="33"/>
        <v>0</v>
      </c>
      <c r="S109" s="22">
        <f t="shared" si="34"/>
        <v>0</v>
      </c>
      <c r="T109" s="22">
        <f t="shared" si="35"/>
        <v>0</v>
      </c>
      <c r="V109" s="284" t="e">
        <f t="shared" si="36"/>
        <v>#DIV/0!</v>
      </c>
    </row>
    <row r="110" spans="1:22" ht="24" hidden="1" customHeight="1">
      <c r="A110" s="23"/>
      <c r="B110" s="24"/>
      <c r="C110" s="130">
        <v>4380</v>
      </c>
      <c r="D110" s="27" t="s">
        <v>172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/>
      <c r="K110" s="18">
        <f t="shared" si="41"/>
        <v>0</v>
      </c>
      <c r="L110" s="18"/>
      <c r="M110" s="18"/>
      <c r="N110" s="18"/>
      <c r="O110" s="18">
        <v>0</v>
      </c>
      <c r="P110" s="114">
        <v>0</v>
      </c>
      <c r="Q110" s="123">
        <v>0</v>
      </c>
      <c r="R110" s="22">
        <f t="shared" si="33"/>
        <v>0</v>
      </c>
      <c r="S110" s="22">
        <f t="shared" si="34"/>
        <v>0</v>
      </c>
      <c r="T110" s="22">
        <f t="shared" si="35"/>
        <v>0</v>
      </c>
      <c r="V110" s="284" t="e">
        <f t="shared" si="36"/>
        <v>#DIV/0!</v>
      </c>
    </row>
    <row r="111" spans="1:22" ht="31.5">
      <c r="A111" s="23"/>
      <c r="B111" s="28"/>
      <c r="C111" s="130">
        <v>4390</v>
      </c>
      <c r="D111" s="27" t="s">
        <v>127</v>
      </c>
      <c r="E111" s="26">
        <v>58500</v>
      </c>
      <c r="F111" s="26">
        <v>0</v>
      </c>
      <c r="G111" s="26">
        <v>58500</v>
      </c>
      <c r="H111" s="26">
        <v>0</v>
      </c>
      <c r="I111" s="26">
        <v>0</v>
      </c>
      <c r="J111" s="26"/>
      <c r="K111" s="18">
        <f t="shared" si="41"/>
        <v>0</v>
      </c>
      <c r="L111" s="18"/>
      <c r="M111" s="18"/>
      <c r="N111" s="18"/>
      <c r="O111" s="18"/>
      <c r="P111" s="114">
        <v>58500</v>
      </c>
      <c r="Q111" s="123">
        <v>11200</v>
      </c>
      <c r="R111" s="22">
        <f t="shared" si="33"/>
        <v>58500</v>
      </c>
      <c r="S111" s="22">
        <f t="shared" si="34"/>
        <v>0</v>
      </c>
      <c r="T111" s="22">
        <f t="shared" si="35"/>
        <v>0</v>
      </c>
      <c r="V111" s="284">
        <f t="shared" si="36"/>
        <v>0.19145299145299147</v>
      </c>
    </row>
    <row r="112" spans="1:22">
      <c r="A112" s="23"/>
      <c r="B112" s="28"/>
      <c r="C112" s="130">
        <v>4430</v>
      </c>
      <c r="D112" s="27" t="s">
        <v>152</v>
      </c>
      <c r="E112" s="26">
        <v>100</v>
      </c>
      <c r="F112" s="26">
        <v>0</v>
      </c>
      <c r="G112" s="26">
        <v>100</v>
      </c>
      <c r="H112" s="26">
        <v>0</v>
      </c>
      <c r="I112" s="26">
        <v>0</v>
      </c>
      <c r="J112" s="26"/>
      <c r="K112" s="18">
        <f t="shared" si="41"/>
        <v>0</v>
      </c>
      <c r="L112" s="18"/>
      <c r="M112" s="18"/>
      <c r="N112" s="18"/>
      <c r="O112" s="18"/>
      <c r="P112" s="114">
        <v>100</v>
      </c>
      <c r="Q112" s="123">
        <v>0</v>
      </c>
      <c r="R112" s="22">
        <f t="shared" si="33"/>
        <v>100</v>
      </c>
      <c r="S112" s="22">
        <f t="shared" si="34"/>
        <v>0</v>
      </c>
      <c r="T112" s="22">
        <f t="shared" si="35"/>
        <v>0</v>
      </c>
      <c r="V112" s="284">
        <f t="shared" si="36"/>
        <v>0</v>
      </c>
    </row>
    <row r="113" spans="1:22">
      <c r="A113" s="23"/>
      <c r="B113" s="23"/>
      <c r="C113" s="130">
        <v>4480</v>
      </c>
      <c r="D113" s="27" t="s">
        <v>182</v>
      </c>
      <c r="E113" s="26">
        <v>500</v>
      </c>
      <c r="F113" s="26">
        <v>0</v>
      </c>
      <c r="G113" s="26">
        <v>500</v>
      </c>
      <c r="H113" s="26">
        <v>0</v>
      </c>
      <c r="I113" s="26">
        <v>0</v>
      </c>
      <c r="J113" s="26"/>
      <c r="K113" s="18">
        <f t="shared" si="41"/>
        <v>0</v>
      </c>
      <c r="L113" s="18"/>
      <c r="M113" s="18"/>
      <c r="N113" s="18"/>
      <c r="O113" s="18"/>
      <c r="P113" s="114">
        <v>500</v>
      </c>
      <c r="Q113" s="123">
        <v>214</v>
      </c>
      <c r="R113" s="22">
        <f t="shared" si="33"/>
        <v>500</v>
      </c>
      <c r="S113" s="22">
        <f t="shared" si="34"/>
        <v>0</v>
      </c>
      <c r="T113" s="22">
        <f t="shared" si="35"/>
        <v>0</v>
      </c>
      <c r="V113" s="284">
        <f t="shared" si="36"/>
        <v>0.42799999999999999</v>
      </c>
    </row>
    <row r="114" spans="1:22" ht="15" hidden="1" customHeight="1">
      <c r="A114" s="24"/>
      <c r="B114" s="28"/>
      <c r="C114" s="130">
        <v>4580</v>
      </c>
      <c r="D114" s="27" t="s">
        <v>175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/>
      <c r="K114" s="18">
        <f t="shared" si="41"/>
        <v>0</v>
      </c>
      <c r="L114" s="18"/>
      <c r="M114" s="18"/>
      <c r="N114" s="18"/>
      <c r="O114" s="18">
        <v>0</v>
      </c>
      <c r="P114" s="114">
        <v>0</v>
      </c>
      <c r="Q114" s="123">
        <v>0</v>
      </c>
      <c r="R114" s="22">
        <f t="shared" si="33"/>
        <v>0</v>
      </c>
      <c r="S114" s="22">
        <f t="shared" si="34"/>
        <v>0</v>
      </c>
      <c r="T114" s="22">
        <f t="shared" si="35"/>
        <v>0</v>
      </c>
      <c r="V114" s="284" t="e">
        <f t="shared" si="36"/>
        <v>#DIV/0!</v>
      </c>
    </row>
    <row r="115" spans="1:22" ht="36" hidden="1" customHeight="1">
      <c r="A115" s="24"/>
      <c r="B115" s="28"/>
      <c r="C115" s="130">
        <v>4590</v>
      </c>
      <c r="D115" s="27" t="s">
        <v>176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/>
      <c r="K115" s="18">
        <f t="shared" si="41"/>
        <v>0</v>
      </c>
      <c r="L115" s="18"/>
      <c r="M115" s="18"/>
      <c r="N115" s="18"/>
      <c r="O115" s="18">
        <v>0</v>
      </c>
      <c r="P115" s="114">
        <v>0</v>
      </c>
      <c r="Q115" s="123">
        <v>0</v>
      </c>
      <c r="R115" s="22">
        <f t="shared" si="33"/>
        <v>0</v>
      </c>
      <c r="S115" s="22">
        <f t="shared" si="34"/>
        <v>0</v>
      </c>
      <c r="T115" s="22">
        <f t="shared" si="35"/>
        <v>0</v>
      </c>
      <c r="V115" s="284" t="e">
        <f t="shared" si="36"/>
        <v>#DIV/0!</v>
      </c>
    </row>
    <row r="116" spans="1:22" ht="31.5">
      <c r="A116" s="24"/>
      <c r="B116" s="23"/>
      <c r="C116" s="130">
        <v>4610</v>
      </c>
      <c r="D116" s="27" t="s">
        <v>177</v>
      </c>
      <c r="E116" s="26">
        <v>12500</v>
      </c>
      <c r="F116" s="26">
        <v>0</v>
      </c>
      <c r="G116" s="26">
        <v>12500</v>
      </c>
      <c r="H116" s="26">
        <v>0</v>
      </c>
      <c r="I116" s="26">
        <v>0</v>
      </c>
      <c r="J116" s="26"/>
      <c r="K116" s="18">
        <f t="shared" si="41"/>
        <v>0</v>
      </c>
      <c r="L116" s="18"/>
      <c r="M116" s="18"/>
      <c r="N116" s="18"/>
      <c r="O116" s="18"/>
      <c r="P116" s="114">
        <v>12500</v>
      </c>
      <c r="Q116" s="123">
        <v>500</v>
      </c>
      <c r="R116" s="22">
        <f t="shared" si="33"/>
        <v>12500</v>
      </c>
      <c r="S116" s="22">
        <f t="shared" si="34"/>
        <v>0</v>
      </c>
      <c r="T116" s="22">
        <f t="shared" si="35"/>
        <v>0</v>
      </c>
      <c r="V116" s="284">
        <f t="shared" si="36"/>
        <v>0.04</v>
      </c>
    </row>
    <row r="117" spans="1:22" ht="36" hidden="1" customHeight="1">
      <c r="A117" s="24"/>
      <c r="B117" s="23"/>
      <c r="C117" s="130">
        <v>4700</v>
      </c>
      <c r="D117" s="27" t="s">
        <v>155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/>
      <c r="K117" s="18">
        <f t="shared" si="41"/>
        <v>0</v>
      </c>
      <c r="L117" s="18"/>
      <c r="M117" s="18"/>
      <c r="N117" s="18"/>
      <c r="O117" s="18"/>
      <c r="P117" s="114">
        <v>0</v>
      </c>
      <c r="Q117" s="123"/>
      <c r="R117" s="22">
        <f t="shared" si="33"/>
        <v>0</v>
      </c>
      <c r="S117" s="22">
        <f t="shared" si="34"/>
        <v>0</v>
      </c>
      <c r="T117" s="22">
        <f t="shared" si="35"/>
        <v>0</v>
      </c>
      <c r="V117" s="284" t="e">
        <f t="shared" si="36"/>
        <v>#DIV/0!</v>
      </c>
    </row>
    <row r="118" spans="1:22" ht="24" hidden="1" customHeight="1">
      <c r="A118" s="24"/>
      <c r="B118" s="23"/>
      <c r="C118" s="130">
        <v>6060</v>
      </c>
      <c r="D118" s="34" t="s">
        <v>166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/>
      <c r="K118" s="18">
        <f t="shared" si="41"/>
        <v>0</v>
      </c>
      <c r="L118" s="18"/>
      <c r="M118" s="18"/>
      <c r="N118" s="18"/>
      <c r="O118" s="18"/>
      <c r="P118" s="114">
        <v>0</v>
      </c>
      <c r="Q118" s="123"/>
      <c r="R118" s="22">
        <f t="shared" si="33"/>
        <v>0</v>
      </c>
      <c r="S118" s="22">
        <f t="shared" si="34"/>
        <v>0</v>
      </c>
      <c r="T118" s="22">
        <f t="shared" si="35"/>
        <v>0</v>
      </c>
      <c r="V118" s="284" t="e">
        <f t="shared" si="36"/>
        <v>#DIV/0!</v>
      </c>
    </row>
    <row r="119" spans="1:22" ht="31.5">
      <c r="A119" s="28"/>
      <c r="B119" s="28"/>
      <c r="C119" s="131" t="s">
        <v>180</v>
      </c>
      <c r="D119" s="31" t="s">
        <v>183</v>
      </c>
      <c r="E119" s="26">
        <v>619310</v>
      </c>
      <c r="F119" s="26">
        <v>0</v>
      </c>
      <c r="G119" s="26">
        <v>0</v>
      </c>
      <c r="H119" s="26">
        <v>0</v>
      </c>
      <c r="I119" s="26">
        <v>619310</v>
      </c>
      <c r="J119" s="26"/>
      <c r="K119" s="18">
        <f t="shared" si="41"/>
        <v>-816</v>
      </c>
      <c r="L119" s="18">
        <f>SUM(L120:L132)</f>
        <v>0</v>
      </c>
      <c r="M119" s="18">
        <f>SUM(M120:M132)</f>
        <v>0</v>
      </c>
      <c r="N119" s="18">
        <f>SUM(N120:N132)</f>
        <v>0</v>
      </c>
      <c r="O119" s="18">
        <f>SUM(O120:O132)</f>
        <v>-816</v>
      </c>
      <c r="P119" s="145">
        <v>620634</v>
      </c>
      <c r="Q119" s="146">
        <f>SUM(Q120:Q132)</f>
        <v>228432.39</v>
      </c>
      <c r="R119" s="22">
        <f t="shared" si="33"/>
        <v>0</v>
      </c>
      <c r="S119" s="22">
        <f t="shared" si="34"/>
        <v>0</v>
      </c>
      <c r="T119" s="22">
        <f t="shared" si="35"/>
        <v>618494</v>
      </c>
      <c r="V119" s="284">
        <f t="shared" si="36"/>
        <v>0.36806296464582994</v>
      </c>
    </row>
    <row r="120" spans="1:22">
      <c r="A120" s="24"/>
      <c r="B120" s="23"/>
      <c r="C120" s="130">
        <v>4260</v>
      </c>
      <c r="D120" s="27" t="s">
        <v>145</v>
      </c>
      <c r="E120" s="26">
        <v>191000</v>
      </c>
      <c r="F120" s="26">
        <v>0</v>
      </c>
      <c r="G120" s="26">
        <v>0</v>
      </c>
      <c r="H120" s="26">
        <v>0</v>
      </c>
      <c r="I120" s="26">
        <v>191000</v>
      </c>
      <c r="J120" s="26"/>
      <c r="K120" s="18">
        <f t="shared" si="41"/>
        <v>0</v>
      </c>
      <c r="L120" s="18"/>
      <c r="M120" s="18"/>
      <c r="N120" s="18"/>
      <c r="O120" s="18"/>
      <c r="P120" s="114">
        <v>191000</v>
      </c>
      <c r="Q120" s="123">
        <v>131167.07</v>
      </c>
      <c r="R120" s="22">
        <f t="shared" si="33"/>
        <v>0</v>
      </c>
      <c r="S120" s="22">
        <f t="shared" si="34"/>
        <v>0</v>
      </c>
      <c r="T120" s="22">
        <f t="shared" si="35"/>
        <v>191000</v>
      </c>
      <c r="V120" s="284">
        <f t="shared" si="36"/>
        <v>0.68673858638743457</v>
      </c>
    </row>
    <row r="121" spans="1:22">
      <c r="A121" s="23"/>
      <c r="B121" s="23"/>
      <c r="C121" s="130">
        <v>4270</v>
      </c>
      <c r="D121" s="27" t="s">
        <v>170</v>
      </c>
      <c r="E121" s="26">
        <v>49300</v>
      </c>
      <c r="F121" s="26">
        <v>0</v>
      </c>
      <c r="G121" s="26">
        <v>0</v>
      </c>
      <c r="H121" s="26">
        <v>0</v>
      </c>
      <c r="I121" s="26">
        <v>49300</v>
      </c>
      <c r="J121" s="26"/>
      <c r="K121" s="18">
        <f t="shared" si="41"/>
        <v>0</v>
      </c>
      <c r="L121" s="18"/>
      <c r="M121" s="18"/>
      <c r="N121" s="18"/>
      <c r="O121" s="18"/>
      <c r="P121" s="114">
        <v>51440</v>
      </c>
      <c r="Q121" s="123">
        <v>16227.96</v>
      </c>
      <c r="R121" s="22">
        <f t="shared" si="33"/>
        <v>0</v>
      </c>
      <c r="S121" s="22">
        <f t="shared" si="34"/>
        <v>0</v>
      </c>
      <c r="T121" s="22">
        <f t="shared" si="35"/>
        <v>49300</v>
      </c>
      <c r="V121" s="284">
        <f t="shared" si="36"/>
        <v>0.31547356143079314</v>
      </c>
    </row>
    <row r="122" spans="1:22">
      <c r="A122" s="28"/>
      <c r="B122" s="23"/>
      <c r="C122" s="130">
        <v>4300</v>
      </c>
      <c r="D122" s="27" t="s">
        <v>126</v>
      </c>
      <c r="E122" s="26">
        <v>46800</v>
      </c>
      <c r="F122" s="26">
        <v>0</v>
      </c>
      <c r="G122" s="26">
        <v>0</v>
      </c>
      <c r="H122" s="26">
        <v>0</v>
      </c>
      <c r="I122" s="26">
        <v>46800</v>
      </c>
      <c r="J122" s="26"/>
      <c r="K122" s="18">
        <f t="shared" si="41"/>
        <v>0</v>
      </c>
      <c r="L122" s="18"/>
      <c r="M122" s="18"/>
      <c r="N122" s="18"/>
      <c r="O122" s="18"/>
      <c r="P122" s="114">
        <v>46800</v>
      </c>
      <c r="Q122" s="123">
        <v>21173.73</v>
      </c>
      <c r="R122" s="22">
        <f t="shared" si="33"/>
        <v>0</v>
      </c>
      <c r="S122" s="22">
        <f t="shared" si="34"/>
        <v>0</v>
      </c>
      <c r="T122" s="22">
        <f t="shared" si="35"/>
        <v>46800</v>
      </c>
      <c r="V122" s="284">
        <f t="shared" si="36"/>
        <v>0.45243012820512818</v>
      </c>
    </row>
    <row r="123" spans="1:22">
      <c r="A123" s="28"/>
      <c r="B123" s="28"/>
      <c r="C123" s="130">
        <v>4350</v>
      </c>
      <c r="D123" s="27" t="s">
        <v>171</v>
      </c>
      <c r="E123" s="26">
        <v>1500</v>
      </c>
      <c r="F123" s="26">
        <v>0</v>
      </c>
      <c r="G123" s="26">
        <v>0</v>
      </c>
      <c r="H123" s="26">
        <v>0</v>
      </c>
      <c r="I123" s="26">
        <v>1500</v>
      </c>
      <c r="J123" s="26"/>
      <c r="K123" s="18">
        <f t="shared" si="41"/>
        <v>0</v>
      </c>
      <c r="L123" s="18"/>
      <c r="M123" s="18"/>
      <c r="N123" s="18"/>
      <c r="O123" s="18"/>
      <c r="P123" s="114">
        <v>1500</v>
      </c>
      <c r="Q123" s="123">
        <v>509.29</v>
      </c>
      <c r="R123" s="22">
        <f t="shared" si="33"/>
        <v>0</v>
      </c>
      <c r="S123" s="22">
        <f t="shared" si="34"/>
        <v>0</v>
      </c>
      <c r="T123" s="22">
        <f t="shared" si="35"/>
        <v>1500</v>
      </c>
      <c r="V123" s="284">
        <f t="shared" si="36"/>
        <v>0.3395266666666667</v>
      </c>
    </row>
    <row r="124" spans="1:22" ht="31.5">
      <c r="A124" s="28"/>
      <c r="B124" s="28"/>
      <c r="C124" s="130">
        <v>4390</v>
      </c>
      <c r="D124" s="27" t="s">
        <v>127</v>
      </c>
      <c r="E124" s="26">
        <v>8600</v>
      </c>
      <c r="F124" s="26">
        <v>0</v>
      </c>
      <c r="G124" s="26">
        <v>0</v>
      </c>
      <c r="H124" s="26">
        <v>0</v>
      </c>
      <c r="I124" s="26">
        <v>8600</v>
      </c>
      <c r="J124" s="26"/>
      <c r="K124" s="18">
        <f t="shared" si="41"/>
        <v>0</v>
      </c>
      <c r="L124" s="18"/>
      <c r="M124" s="18"/>
      <c r="N124" s="18"/>
      <c r="O124" s="18"/>
      <c r="P124" s="114">
        <v>8600</v>
      </c>
      <c r="Q124" s="123">
        <v>2100</v>
      </c>
      <c r="R124" s="22">
        <f t="shared" si="33"/>
        <v>0</v>
      </c>
      <c r="S124" s="22">
        <f t="shared" si="34"/>
        <v>0</v>
      </c>
      <c r="T124" s="22">
        <f t="shared" si="35"/>
        <v>8600</v>
      </c>
      <c r="V124" s="284">
        <f t="shared" si="36"/>
        <v>0.2441860465116279</v>
      </c>
    </row>
    <row r="125" spans="1:22" ht="63">
      <c r="A125" s="28"/>
      <c r="B125" s="24"/>
      <c r="C125" s="130">
        <v>4370</v>
      </c>
      <c r="D125" s="27" t="s">
        <v>150</v>
      </c>
      <c r="E125" s="26">
        <v>10000</v>
      </c>
      <c r="F125" s="26">
        <v>0</v>
      </c>
      <c r="G125" s="26">
        <v>0</v>
      </c>
      <c r="H125" s="26">
        <v>0</v>
      </c>
      <c r="I125" s="26">
        <v>10000</v>
      </c>
      <c r="J125" s="26"/>
      <c r="K125" s="18">
        <f t="shared" si="41"/>
        <v>0</v>
      </c>
      <c r="L125" s="18"/>
      <c r="M125" s="18"/>
      <c r="N125" s="18"/>
      <c r="O125" s="18"/>
      <c r="P125" s="114">
        <v>10000</v>
      </c>
      <c r="Q125" s="123">
        <v>4147.8599999999997</v>
      </c>
      <c r="R125" s="22">
        <f t="shared" si="33"/>
        <v>0</v>
      </c>
      <c r="S125" s="22">
        <f t="shared" si="34"/>
        <v>0</v>
      </c>
      <c r="T125" s="22">
        <f t="shared" si="35"/>
        <v>10000</v>
      </c>
      <c r="V125" s="284">
        <f t="shared" si="36"/>
        <v>0.41478599999999999</v>
      </c>
    </row>
    <row r="126" spans="1:22" ht="47.25">
      <c r="A126" s="28"/>
      <c r="B126" s="24"/>
      <c r="C126" s="130">
        <v>4400</v>
      </c>
      <c r="D126" s="27" t="s">
        <v>174</v>
      </c>
      <c r="E126" s="26">
        <v>110000</v>
      </c>
      <c r="F126" s="26">
        <v>0</v>
      </c>
      <c r="G126" s="26">
        <v>0</v>
      </c>
      <c r="H126" s="26">
        <v>0</v>
      </c>
      <c r="I126" s="26">
        <v>110000</v>
      </c>
      <c r="J126" s="26"/>
      <c r="K126" s="18">
        <f t="shared" si="41"/>
        <v>0</v>
      </c>
      <c r="L126" s="18"/>
      <c r="M126" s="18"/>
      <c r="N126" s="18"/>
      <c r="O126" s="18"/>
      <c r="P126" s="114">
        <v>110000</v>
      </c>
      <c r="Q126" s="123">
        <v>53106.48</v>
      </c>
      <c r="R126" s="22">
        <f t="shared" si="33"/>
        <v>0</v>
      </c>
      <c r="S126" s="22">
        <f t="shared" si="34"/>
        <v>0</v>
      </c>
      <c r="T126" s="22">
        <f t="shared" si="35"/>
        <v>110000</v>
      </c>
      <c r="V126" s="284">
        <f t="shared" si="36"/>
        <v>0.48278618181818184</v>
      </c>
    </row>
    <row r="127" spans="1:22" hidden="1">
      <c r="A127" s="24"/>
      <c r="B127" s="24"/>
      <c r="C127" s="130">
        <v>4430</v>
      </c>
      <c r="D127" s="27" t="s">
        <v>152</v>
      </c>
      <c r="E127" s="26">
        <v>0</v>
      </c>
      <c r="F127" s="26">
        <v>0</v>
      </c>
      <c r="G127" s="36">
        <v>0</v>
      </c>
      <c r="H127" s="26">
        <v>0</v>
      </c>
      <c r="I127" s="26">
        <v>0</v>
      </c>
      <c r="J127" s="26"/>
      <c r="K127" s="18">
        <f t="shared" si="41"/>
        <v>-816</v>
      </c>
      <c r="L127" s="18"/>
      <c r="M127" s="18"/>
      <c r="N127" s="18"/>
      <c r="O127" s="18">
        <v>-816</v>
      </c>
      <c r="P127" s="114">
        <v>0</v>
      </c>
      <c r="Q127" s="123">
        <v>0</v>
      </c>
      <c r="R127" s="37">
        <f t="shared" si="33"/>
        <v>0</v>
      </c>
      <c r="S127" s="22">
        <f t="shared" si="34"/>
        <v>0</v>
      </c>
      <c r="T127" s="22">
        <f t="shared" si="35"/>
        <v>-816</v>
      </c>
      <c r="V127" s="284" t="e">
        <f t="shared" si="36"/>
        <v>#DIV/0!</v>
      </c>
    </row>
    <row r="128" spans="1:22">
      <c r="A128" s="23"/>
      <c r="B128" s="24"/>
      <c r="C128" s="130">
        <v>4480</v>
      </c>
      <c r="D128" s="27" t="s">
        <v>182</v>
      </c>
      <c r="E128" s="26">
        <v>2110</v>
      </c>
      <c r="F128" s="26">
        <v>0</v>
      </c>
      <c r="G128" s="26">
        <v>0</v>
      </c>
      <c r="H128" s="26">
        <v>0</v>
      </c>
      <c r="I128" s="26">
        <v>2110</v>
      </c>
      <c r="J128" s="26"/>
      <c r="K128" s="18">
        <f t="shared" si="41"/>
        <v>0</v>
      </c>
      <c r="L128" s="18"/>
      <c r="M128" s="18"/>
      <c r="N128" s="18"/>
      <c r="O128" s="18"/>
      <c r="P128" s="247">
        <v>1294</v>
      </c>
      <c r="Q128" s="123">
        <v>0</v>
      </c>
      <c r="R128" s="22">
        <f t="shared" si="33"/>
        <v>0</v>
      </c>
      <c r="S128" s="22">
        <f t="shared" si="34"/>
        <v>0</v>
      </c>
      <c r="T128" s="22">
        <f t="shared" si="35"/>
        <v>2110</v>
      </c>
      <c r="V128" s="284">
        <f t="shared" si="36"/>
        <v>0</v>
      </c>
    </row>
    <row r="129" spans="1:22" ht="36" hidden="1" customHeight="1">
      <c r="A129" s="24"/>
      <c r="B129" s="24"/>
      <c r="C129" s="130">
        <v>4590</v>
      </c>
      <c r="D129" s="27" t="s">
        <v>176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/>
      <c r="K129" s="18"/>
      <c r="L129" s="18"/>
      <c r="M129" s="18"/>
      <c r="N129" s="18"/>
      <c r="O129" s="18"/>
      <c r="P129" s="114">
        <v>0</v>
      </c>
      <c r="Q129" s="123"/>
      <c r="R129" s="22">
        <f t="shared" si="33"/>
        <v>0</v>
      </c>
      <c r="S129" s="22">
        <f t="shared" si="34"/>
        <v>0</v>
      </c>
      <c r="T129" s="22">
        <f t="shared" si="35"/>
        <v>0</v>
      </c>
      <c r="V129" s="284" t="e">
        <f t="shared" si="36"/>
        <v>#DIV/0!</v>
      </c>
    </row>
    <row r="130" spans="1:22" ht="24" hidden="1" customHeight="1">
      <c r="A130" s="24"/>
      <c r="B130" s="24"/>
      <c r="C130" s="130">
        <v>4610</v>
      </c>
      <c r="D130" s="27" t="s">
        <v>177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/>
      <c r="K130" s="18">
        <f t="shared" ref="K130:K138" si="42">SUM(L130:O130)</f>
        <v>0</v>
      </c>
      <c r="L130" s="18"/>
      <c r="M130" s="18"/>
      <c r="N130" s="18"/>
      <c r="O130" s="18"/>
      <c r="P130" s="114">
        <v>0</v>
      </c>
      <c r="Q130" s="123">
        <v>0</v>
      </c>
      <c r="R130" s="22">
        <f t="shared" si="33"/>
        <v>0</v>
      </c>
      <c r="S130" s="22">
        <f t="shared" si="34"/>
        <v>0</v>
      </c>
      <c r="T130" s="22">
        <f t="shared" si="35"/>
        <v>0</v>
      </c>
      <c r="V130" s="284" t="e">
        <f t="shared" si="36"/>
        <v>#DIV/0!</v>
      </c>
    </row>
    <row r="131" spans="1:22" ht="36" hidden="1" customHeight="1">
      <c r="A131" s="24"/>
      <c r="B131" s="24"/>
      <c r="C131" s="130">
        <v>4700</v>
      </c>
      <c r="D131" s="27" t="s">
        <v>155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/>
      <c r="K131" s="18">
        <f t="shared" si="42"/>
        <v>0</v>
      </c>
      <c r="L131" s="18"/>
      <c r="M131" s="18"/>
      <c r="N131" s="18"/>
      <c r="O131" s="18"/>
      <c r="P131" s="114">
        <v>0</v>
      </c>
      <c r="Q131" s="123"/>
      <c r="R131" s="22">
        <f t="shared" si="33"/>
        <v>0</v>
      </c>
      <c r="S131" s="22">
        <f t="shared" si="34"/>
        <v>0</v>
      </c>
      <c r="T131" s="22">
        <f t="shared" si="35"/>
        <v>0</v>
      </c>
      <c r="V131" s="284" t="e">
        <f t="shared" si="36"/>
        <v>#DIV/0!</v>
      </c>
    </row>
    <row r="132" spans="1:22" ht="41.25" customHeight="1">
      <c r="A132" s="28"/>
      <c r="B132" s="24"/>
      <c r="C132" s="130">
        <v>6050</v>
      </c>
      <c r="D132" s="34" t="s">
        <v>178</v>
      </c>
      <c r="E132" s="26">
        <v>200000</v>
      </c>
      <c r="F132" s="26">
        <v>0</v>
      </c>
      <c r="G132" s="26">
        <v>0</v>
      </c>
      <c r="H132" s="26">
        <v>0</v>
      </c>
      <c r="I132" s="26">
        <v>200000</v>
      </c>
      <c r="J132" s="26"/>
      <c r="K132" s="18">
        <f t="shared" si="42"/>
        <v>0</v>
      </c>
      <c r="L132" s="18"/>
      <c r="M132" s="18"/>
      <c r="N132" s="18"/>
      <c r="O132" s="18"/>
      <c r="P132" s="114">
        <v>200000</v>
      </c>
      <c r="Q132" s="123">
        <v>0</v>
      </c>
      <c r="R132" s="22">
        <f t="shared" si="33"/>
        <v>0</v>
      </c>
      <c r="S132" s="22">
        <f t="shared" si="34"/>
        <v>0</v>
      </c>
      <c r="T132" s="22">
        <f t="shared" si="35"/>
        <v>200000</v>
      </c>
      <c r="V132" s="284">
        <f t="shared" si="36"/>
        <v>0</v>
      </c>
    </row>
    <row r="133" spans="1:22" ht="33" customHeight="1">
      <c r="A133" s="19">
        <v>710</v>
      </c>
      <c r="B133" s="19"/>
      <c r="C133" s="129"/>
      <c r="D133" s="32" t="s">
        <v>184</v>
      </c>
      <c r="E133" s="57">
        <v>897170</v>
      </c>
      <c r="F133" s="148">
        <v>0</v>
      </c>
      <c r="G133" s="148">
        <v>523300</v>
      </c>
      <c r="H133" s="148">
        <v>0</v>
      </c>
      <c r="I133" s="57">
        <v>373870</v>
      </c>
      <c r="J133" s="57"/>
      <c r="K133" s="149">
        <f t="shared" si="42"/>
        <v>0</v>
      </c>
      <c r="L133" s="149">
        <f>L134+L147+L175+L143</f>
        <v>0</v>
      </c>
      <c r="M133" s="149">
        <f>M134+M147+M175+M143</f>
        <v>0</v>
      </c>
      <c r="N133" s="149">
        <f>N134+N147+N175+N143</f>
        <v>0</v>
      </c>
      <c r="O133" s="149">
        <f>O134+O147+O175+O143</f>
        <v>0</v>
      </c>
      <c r="P133" s="147">
        <v>897170</v>
      </c>
      <c r="Q133" s="146">
        <f>Q134+Q147+Q175+Q143</f>
        <v>262124.48</v>
      </c>
      <c r="R133" s="22">
        <f t="shared" si="33"/>
        <v>523300</v>
      </c>
      <c r="S133" s="22">
        <f t="shared" si="34"/>
        <v>0</v>
      </c>
      <c r="T133" s="22">
        <f t="shared" si="35"/>
        <v>373870</v>
      </c>
      <c r="V133" s="284">
        <f t="shared" si="36"/>
        <v>0.29216812867126635</v>
      </c>
    </row>
    <row r="134" spans="1:22" ht="31.5">
      <c r="A134" s="28"/>
      <c r="B134" s="24">
        <v>71013</v>
      </c>
      <c r="C134" s="131"/>
      <c r="D134" s="31" t="s">
        <v>185</v>
      </c>
      <c r="E134" s="150">
        <v>360000</v>
      </c>
      <c r="F134" s="150">
        <v>0</v>
      </c>
      <c r="G134" s="150">
        <v>60000</v>
      </c>
      <c r="H134" s="150">
        <v>0</v>
      </c>
      <c r="I134" s="150">
        <v>300000</v>
      </c>
      <c r="J134" s="150"/>
      <c r="K134" s="149">
        <f t="shared" si="42"/>
        <v>0</v>
      </c>
      <c r="L134" s="149">
        <f>SUM(L135:L136)</f>
        <v>0</v>
      </c>
      <c r="M134" s="149">
        <f>SUM(M135:M136)</f>
        <v>0</v>
      </c>
      <c r="N134" s="149">
        <f>SUM(N135:N136)</f>
        <v>0</v>
      </c>
      <c r="O134" s="149">
        <f>SUM(O135:O136)</f>
        <v>0</v>
      </c>
      <c r="P134" s="145">
        <v>360000</v>
      </c>
      <c r="Q134" s="146">
        <f>SUM(Q135:Q136)</f>
        <v>0</v>
      </c>
      <c r="R134" s="22">
        <f t="shared" si="33"/>
        <v>60000</v>
      </c>
      <c r="S134" s="22">
        <f t="shared" si="34"/>
        <v>0</v>
      </c>
      <c r="T134" s="22">
        <f t="shared" si="35"/>
        <v>300000</v>
      </c>
      <c r="V134" s="284">
        <f t="shared" si="36"/>
        <v>0</v>
      </c>
    </row>
    <row r="135" spans="1:22">
      <c r="A135" s="23"/>
      <c r="B135" s="24"/>
      <c r="C135" s="130">
        <v>4300</v>
      </c>
      <c r="D135" s="27" t="s">
        <v>126</v>
      </c>
      <c r="E135" s="26">
        <v>360000</v>
      </c>
      <c r="F135" s="26">
        <v>0</v>
      </c>
      <c r="G135" s="26">
        <v>60000</v>
      </c>
      <c r="H135" s="26">
        <v>0</v>
      </c>
      <c r="I135" s="26">
        <v>300000</v>
      </c>
      <c r="J135" s="26"/>
      <c r="K135" s="18">
        <f t="shared" si="42"/>
        <v>0</v>
      </c>
      <c r="L135" s="18">
        <f>L139+L141</f>
        <v>0</v>
      </c>
      <c r="M135" s="18">
        <f>M139+M141</f>
        <v>0</v>
      </c>
      <c r="N135" s="18">
        <f>N139+N141</f>
        <v>0</v>
      </c>
      <c r="O135" s="18">
        <f>O139+O141</f>
        <v>0</v>
      </c>
      <c r="P135" s="114">
        <v>360000</v>
      </c>
      <c r="Q135" s="123">
        <f>Q139+Q141</f>
        <v>0</v>
      </c>
      <c r="R135" s="22">
        <f t="shared" si="33"/>
        <v>60000</v>
      </c>
      <c r="S135" s="22">
        <f t="shared" si="34"/>
        <v>0</v>
      </c>
      <c r="T135" s="22">
        <f t="shared" si="35"/>
        <v>300000</v>
      </c>
      <c r="V135" s="284">
        <f t="shared" si="36"/>
        <v>0</v>
      </c>
    </row>
    <row r="136" spans="1:22" ht="24" hidden="1" customHeight="1">
      <c r="A136" s="23"/>
      <c r="B136" s="24"/>
      <c r="C136" s="130">
        <v>6060</v>
      </c>
      <c r="D136" s="27" t="s">
        <v>166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/>
      <c r="K136" s="18">
        <f t="shared" si="42"/>
        <v>0</v>
      </c>
      <c r="L136" s="18">
        <f>L142</f>
        <v>0</v>
      </c>
      <c r="M136" s="18">
        <f>M142</f>
        <v>0</v>
      </c>
      <c r="N136" s="18">
        <f>N142</f>
        <v>0</v>
      </c>
      <c r="O136" s="18">
        <f>O142</f>
        <v>0</v>
      </c>
      <c r="P136" s="114">
        <v>0</v>
      </c>
      <c r="Q136" s="123">
        <f>Q142</f>
        <v>0</v>
      </c>
      <c r="R136" s="22">
        <f t="shared" si="33"/>
        <v>0</v>
      </c>
      <c r="S136" s="22">
        <f t="shared" si="34"/>
        <v>0</v>
      </c>
      <c r="T136" s="22">
        <f t="shared" si="35"/>
        <v>0</v>
      </c>
      <c r="V136" s="284" t="e">
        <f t="shared" si="36"/>
        <v>#DIV/0!</v>
      </c>
    </row>
    <row r="137" spans="1:22" ht="31.5">
      <c r="A137" s="28"/>
      <c r="B137" s="24"/>
      <c r="C137" s="131" t="s">
        <v>180</v>
      </c>
      <c r="D137" s="31" t="s">
        <v>185</v>
      </c>
      <c r="E137" s="26">
        <v>60000</v>
      </c>
      <c r="F137" s="26">
        <v>0</v>
      </c>
      <c r="G137" s="26">
        <v>60000</v>
      </c>
      <c r="H137" s="26">
        <v>0</v>
      </c>
      <c r="I137" s="26">
        <v>0</v>
      </c>
      <c r="J137" s="26"/>
      <c r="K137" s="18">
        <f t="shared" si="42"/>
        <v>0</v>
      </c>
      <c r="L137" s="18">
        <f>SUM(L139)</f>
        <v>0</v>
      </c>
      <c r="M137" s="18">
        <f>SUM(M139)</f>
        <v>0</v>
      </c>
      <c r="N137" s="18">
        <f>SUM(N139)</f>
        <v>0</v>
      </c>
      <c r="O137" s="18">
        <f>SUM(O139)</f>
        <v>0</v>
      </c>
      <c r="P137" s="145">
        <v>60000</v>
      </c>
      <c r="Q137" s="146">
        <f>SUM(Q139)</f>
        <v>0</v>
      </c>
      <c r="R137" s="22">
        <f t="shared" si="33"/>
        <v>60000</v>
      </c>
      <c r="S137" s="22">
        <f t="shared" si="34"/>
        <v>0</v>
      </c>
      <c r="T137" s="22">
        <f t="shared" si="35"/>
        <v>0</v>
      </c>
      <c r="V137" s="284">
        <f t="shared" si="36"/>
        <v>0</v>
      </c>
    </row>
    <row r="138" spans="1:22">
      <c r="A138" s="28"/>
      <c r="B138" s="24"/>
      <c r="C138" s="131"/>
      <c r="D138" s="31" t="s">
        <v>636</v>
      </c>
      <c r="E138" s="150">
        <v>0</v>
      </c>
      <c r="F138" s="150">
        <v>0</v>
      </c>
      <c r="G138" s="150">
        <v>0</v>
      </c>
      <c r="H138" s="150">
        <v>0</v>
      </c>
      <c r="I138" s="150">
        <v>0</v>
      </c>
      <c r="J138" s="150"/>
      <c r="K138" s="149">
        <f t="shared" si="42"/>
        <v>0</v>
      </c>
      <c r="L138" s="149"/>
      <c r="M138" s="149"/>
      <c r="N138" s="149"/>
      <c r="O138" s="149"/>
      <c r="P138" s="145">
        <f>P139</f>
        <v>60000</v>
      </c>
      <c r="Q138" s="146">
        <f>Q139</f>
        <v>0</v>
      </c>
      <c r="R138" s="22">
        <f t="shared" si="33"/>
        <v>0</v>
      </c>
      <c r="S138" s="22">
        <f t="shared" si="34"/>
        <v>0</v>
      </c>
      <c r="T138" s="22">
        <f t="shared" si="35"/>
        <v>0</v>
      </c>
      <c r="V138" s="284"/>
    </row>
    <row r="139" spans="1:22">
      <c r="A139" s="23"/>
      <c r="B139" s="24"/>
      <c r="C139" s="130">
        <v>4300</v>
      </c>
      <c r="D139" s="27" t="s">
        <v>126</v>
      </c>
      <c r="E139" s="26">
        <v>60000</v>
      </c>
      <c r="F139" s="26">
        <v>0</v>
      </c>
      <c r="G139" s="26">
        <v>60000</v>
      </c>
      <c r="H139" s="26">
        <v>0</v>
      </c>
      <c r="I139" s="26">
        <v>0</v>
      </c>
      <c r="J139" s="26"/>
      <c r="K139" s="18"/>
      <c r="L139" s="18"/>
      <c r="M139" s="18"/>
      <c r="N139" s="18"/>
      <c r="O139" s="18"/>
      <c r="P139" s="114">
        <v>60000</v>
      </c>
      <c r="Q139" s="123">
        <v>0</v>
      </c>
      <c r="R139" s="22">
        <f t="shared" si="33"/>
        <v>60000</v>
      </c>
      <c r="S139" s="22">
        <f t="shared" si="34"/>
        <v>0</v>
      </c>
      <c r="T139" s="22">
        <f t="shared" si="35"/>
        <v>0</v>
      </c>
      <c r="V139" s="284">
        <f t="shared" si="36"/>
        <v>0</v>
      </c>
    </row>
    <row r="140" spans="1:22">
      <c r="A140" s="23"/>
      <c r="B140" s="24"/>
      <c r="C140" s="130"/>
      <c r="D140" s="31" t="s">
        <v>186</v>
      </c>
      <c r="E140" s="26">
        <v>300000</v>
      </c>
      <c r="F140" s="26">
        <v>0</v>
      </c>
      <c r="G140" s="26">
        <v>0</v>
      </c>
      <c r="H140" s="26">
        <v>0</v>
      </c>
      <c r="I140" s="26">
        <v>300000</v>
      </c>
      <c r="J140" s="26"/>
      <c r="K140" s="18">
        <f t="shared" ref="K140:K175" si="43">SUM(L140:O140)</f>
        <v>0</v>
      </c>
      <c r="L140" s="18">
        <f>L141+L142</f>
        <v>0</v>
      </c>
      <c r="M140" s="18">
        <f>M141+M142</f>
        <v>0</v>
      </c>
      <c r="N140" s="18">
        <f>N141+N142</f>
        <v>0</v>
      </c>
      <c r="O140" s="18">
        <f>O141+O142</f>
        <v>0</v>
      </c>
      <c r="P140" s="145">
        <v>300000</v>
      </c>
      <c r="Q140" s="146">
        <f>Q141+Q142</f>
        <v>0</v>
      </c>
      <c r="R140" s="22">
        <f t="shared" si="33"/>
        <v>0</v>
      </c>
      <c r="S140" s="22">
        <f t="shared" si="34"/>
        <v>0</v>
      </c>
      <c r="T140" s="22">
        <f t="shared" si="35"/>
        <v>300000</v>
      </c>
      <c r="V140" s="284">
        <f t="shared" si="36"/>
        <v>0</v>
      </c>
    </row>
    <row r="141" spans="1:22">
      <c r="A141" s="23"/>
      <c r="B141" s="24"/>
      <c r="C141" s="130">
        <v>4300</v>
      </c>
      <c r="D141" s="27" t="s">
        <v>126</v>
      </c>
      <c r="E141" s="26">
        <v>300000</v>
      </c>
      <c r="F141" s="26">
        <v>0</v>
      </c>
      <c r="G141" s="26">
        <v>0</v>
      </c>
      <c r="H141" s="26">
        <v>0</v>
      </c>
      <c r="I141" s="26">
        <v>300000</v>
      </c>
      <c r="J141" s="26"/>
      <c r="K141" s="18">
        <f t="shared" si="43"/>
        <v>0</v>
      </c>
      <c r="L141" s="18"/>
      <c r="M141" s="18"/>
      <c r="N141" s="18"/>
      <c r="O141" s="18"/>
      <c r="P141" s="114">
        <v>300000</v>
      </c>
      <c r="Q141" s="123">
        <v>0</v>
      </c>
      <c r="R141" s="22">
        <f t="shared" ref="R141:R204" si="44">G141+M141</f>
        <v>0</v>
      </c>
      <c r="S141" s="22">
        <f t="shared" ref="S141:S204" si="45">H141+N141</f>
        <v>0</v>
      </c>
      <c r="T141" s="22">
        <f t="shared" ref="T141:T204" si="46">I141+O141</f>
        <v>300000</v>
      </c>
      <c r="V141" s="284">
        <f t="shared" si="36"/>
        <v>0</v>
      </c>
    </row>
    <row r="142" spans="1:22" ht="24" hidden="1" customHeight="1">
      <c r="A142" s="23"/>
      <c r="B142" s="24"/>
      <c r="C142" s="130">
        <v>6060</v>
      </c>
      <c r="D142" s="27" t="s">
        <v>166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/>
      <c r="K142" s="18">
        <f t="shared" si="43"/>
        <v>0</v>
      </c>
      <c r="L142" s="18"/>
      <c r="M142" s="18"/>
      <c r="N142" s="18"/>
      <c r="O142" s="18"/>
      <c r="P142" s="114">
        <v>0</v>
      </c>
      <c r="Q142" s="123"/>
      <c r="R142" s="22">
        <f t="shared" si="44"/>
        <v>0</v>
      </c>
      <c r="S142" s="22">
        <f t="shared" si="45"/>
        <v>0</v>
      </c>
      <c r="T142" s="22">
        <f t="shared" si="46"/>
        <v>0</v>
      </c>
      <c r="V142" s="284" t="e">
        <f t="shared" ref="V142:V205" si="47">Q142/P142</f>
        <v>#DIV/0!</v>
      </c>
    </row>
    <row r="143" spans="1:22" ht="31.5">
      <c r="A143" s="28"/>
      <c r="B143" s="24">
        <v>71014</v>
      </c>
      <c r="C143" s="131"/>
      <c r="D143" s="31" t="s">
        <v>187</v>
      </c>
      <c r="E143" s="26">
        <v>4500</v>
      </c>
      <c r="F143" s="26">
        <v>0</v>
      </c>
      <c r="G143" s="26">
        <v>4500</v>
      </c>
      <c r="H143" s="26">
        <v>0</v>
      </c>
      <c r="I143" s="26">
        <v>0</v>
      </c>
      <c r="J143" s="26"/>
      <c r="K143" s="18">
        <f t="shared" si="43"/>
        <v>0</v>
      </c>
      <c r="L143" s="18">
        <f>SUM(L144:L146)</f>
        <v>0</v>
      </c>
      <c r="M143" s="18">
        <f>SUM(M144:M146)</f>
        <v>0</v>
      </c>
      <c r="N143" s="18">
        <f>SUM(N144:N146)</f>
        <v>0</v>
      </c>
      <c r="O143" s="18">
        <f>SUM(O144:O146)</f>
        <v>0</v>
      </c>
      <c r="P143" s="145">
        <v>4500</v>
      </c>
      <c r="Q143" s="146">
        <f>SUM(Q144:Q146)</f>
        <v>0</v>
      </c>
      <c r="R143" s="22">
        <f t="shared" si="44"/>
        <v>4500</v>
      </c>
      <c r="S143" s="22">
        <f t="shared" si="45"/>
        <v>0</v>
      </c>
      <c r="T143" s="22">
        <f t="shared" si="46"/>
        <v>0</v>
      </c>
      <c r="V143" s="284">
        <f t="shared" si="47"/>
        <v>0</v>
      </c>
    </row>
    <row r="144" spans="1:22" ht="15" hidden="1" customHeight="1">
      <c r="A144" s="23"/>
      <c r="B144" s="24"/>
      <c r="C144" s="133" t="s">
        <v>188</v>
      </c>
      <c r="D144" s="27" t="s">
        <v>189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/>
      <c r="K144" s="18">
        <f t="shared" si="43"/>
        <v>0</v>
      </c>
      <c r="L144" s="18"/>
      <c r="M144" s="18"/>
      <c r="N144" s="18"/>
      <c r="O144" s="18"/>
      <c r="P144" s="114">
        <v>0</v>
      </c>
      <c r="Q144" s="123"/>
      <c r="R144" s="22">
        <f t="shared" si="44"/>
        <v>0</v>
      </c>
      <c r="S144" s="22">
        <f t="shared" si="45"/>
        <v>0</v>
      </c>
      <c r="T144" s="22">
        <f t="shared" si="46"/>
        <v>0</v>
      </c>
      <c r="V144" s="284" t="e">
        <f t="shared" si="47"/>
        <v>#DIV/0!</v>
      </c>
    </row>
    <row r="145" spans="1:22">
      <c r="A145" s="23"/>
      <c r="B145" s="24"/>
      <c r="C145" s="130">
        <v>4300</v>
      </c>
      <c r="D145" s="27" t="s">
        <v>126</v>
      </c>
      <c r="E145" s="26">
        <v>4500</v>
      </c>
      <c r="F145" s="26">
        <v>0</v>
      </c>
      <c r="G145" s="26">
        <v>4500</v>
      </c>
      <c r="H145" s="26">
        <v>0</v>
      </c>
      <c r="I145" s="26">
        <v>0</v>
      </c>
      <c r="J145" s="26"/>
      <c r="K145" s="18">
        <f t="shared" si="43"/>
        <v>0</v>
      </c>
      <c r="L145" s="18"/>
      <c r="M145" s="18"/>
      <c r="N145" s="18"/>
      <c r="O145" s="18"/>
      <c r="P145" s="114">
        <v>4500</v>
      </c>
      <c r="Q145" s="123">
        <v>0</v>
      </c>
      <c r="R145" s="22">
        <f t="shared" si="44"/>
        <v>4500</v>
      </c>
      <c r="S145" s="22">
        <f t="shared" si="45"/>
        <v>0</v>
      </c>
      <c r="T145" s="22">
        <f t="shared" si="46"/>
        <v>0</v>
      </c>
      <c r="V145" s="284">
        <f t="shared" si="47"/>
        <v>0</v>
      </c>
    </row>
    <row r="146" spans="1:22" ht="36" hidden="1" customHeight="1">
      <c r="A146" s="23"/>
      <c r="B146" s="24"/>
      <c r="C146" s="130">
        <v>4390</v>
      </c>
      <c r="D146" s="27" t="s">
        <v>127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/>
      <c r="K146" s="18">
        <f t="shared" si="43"/>
        <v>0</v>
      </c>
      <c r="L146" s="18"/>
      <c r="M146" s="18"/>
      <c r="N146" s="18"/>
      <c r="O146" s="18"/>
      <c r="P146" s="114">
        <v>0</v>
      </c>
      <c r="Q146" s="123"/>
      <c r="R146" s="22">
        <f t="shared" si="44"/>
        <v>0</v>
      </c>
      <c r="S146" s="22">
        <f t="shared" si="45"/>
        <v>0</v>
      </c>
      <c r="T146" s="22">
        <f t="shared" si="46"/>
        <v>0</v>
      </c>
      <c r="V146" s="284" t="e">
        <f t="shared" si="47"/>
        <v>#DIV/0!</v>
      </c>
    </row>
    <row r="147" spans="1:22">
      <c r="A147" s="28"/>
      <c r="B147" s="24">
        <v>71015</v>
      </c>
      <c r="C147" s="131"/>
      <c r="D147" s="31" t="s">
        <v>190</v>
      </c>
      <c r="E147" s="39">
        <v>528670</v>
      </c>
      <c r="F147" s="26">
        <v>0</v>
      </c>
      <c r="G147" s="26">
        <v>458800</v>
      </c>
      <c r="H147" s="26">
        <v>0</v>
      </c>
      <c r="I147" s="39">
        <v>69870</v>
      </c>
      <c r="J147" s="39"/>
      <c r="K147" s="18">
        <f t="shared" si="43"/>
        <v>0</v>
      </c>
      <c r="L147" s="18">
        <f>SUM(L148:L174)</f>
        <v>0</v>
      </c>
      <c r="M147" s="18">
        <f>SUM(M148:M174)</f>
        <v>0</v>
      </c>
      <c r="N147" s="18">
        <f>SUM(N148:N174)</f>
        <v>0</v>
      </c>
      <c r="O147" s="18">
        <f>SUM(O148:O174)</f>
        <v>0</v>
      </c>
      <c r="P147" s="145">
        <v>528670</v>
      </c>
      <c r="Q147" s="146">
        <f>SUM(Q148:Q174)</f>
        <v>262124.48</v>
      </c>
      <c r="R147" s="22">
        <f t="shared" si="44"/>
        <v>458800</v>
      </c>
      <c r="S147" s="22">
        <f t="shared" si="45"/>
        <v>0</v>
      </c>
      <c r="T147" s="22">
        <f t="shared" si="46"/>
        <v>69870</v>
      </c>
      <c r="V147" s="284">
        <f t="shared" si="47"/>
        <v>0.49581871488830465</v>
      </c>
    </row>
    <row r="148" spans="1:22">
      <c r="A148" s="28"/>
      <c r="B148" s="24"/>
      <c r="C148" s="131"/>
      <c r="D148" s="31" t="s">
        <v>191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/>
      <c r="K148" s="18">
        <f t="shared" si="43"/>
        <v>0</v>
      </c>
      <c r="L148" s="18"/>
      <c r="M148" s="18"/>
      <c r="N148" s="18"/>
      <c r="O148" s="18"/>
      <c r="P148" s="114"/>
      <c r="Q148" s="123"/>
      <c r="R148" s="22">
        <f t="shared" si="44"/>
        <v>0</v>
      </c>
      <c r="S148" s="22">
        <f t="shared" si="45"/>
        <v>0</v>
      </c>
      <c r="T148" s="22">
        <f t="shared" si="46"/>
        <v>0</v>
      </c>
      <c r="V148" s="284"/>
    </row>
    <row r="149" spans="1:22" ht="31.5">
      <c r="A149" s="24"/>
      <c r="B149" s="24"/>
      <c r="C149" s="130">
        <v>3020</v>
      </c>
      <c r="D149" s="27" t="s">
        <v>138</v>
      </c>
      <c r="E149" s="26">
        <v>500</v>
      </c>
      <c r="F149" s="26">
        <v>0</v>
      </c>
      <c r="G149" s="26">
        <v>0</v>
      </c>
      <c r="H149" s="26">
        <v>0</v>
      </c>
      <c r="I149" s="26">
        <v>500</v>
      </c>
      <c r="J149" s="26"/>
      <c r="K149" s="18">
        <f t="shared" si="43"/>
        <v>0</v>
      </c>
      <c r="L149" s="18"/>
      <c r="M149" s="18"/>
      <c r="N149" s="18"/>
      <c r="O149" s="18"/>
      <c r="P149" s="114">
        <v>500</v>
      </c>
      <c r="Q149" s="123">
        <v>0</v>
      </c>
      <c r="R149" s="22">
        <f t="shared" si="44"/>
        <v>0</v>
      </c>
      <c r="S149" s="22">
        <f t="shared" si="45"/>
        <v>0</v>
      </c>
      <c r="T149" s="22">
        <f t="shared" si="46"/>
        <v>500</v>
      </c>
      <c r="V149" s="284">
        <f t="shared" si="47"/>
        <v>0</v>
      </c>
    </row>
    <row r="150" spans="1:22">
      <c r="A150" s="24"/>
      <c r="B150" s="24"/>
      <c r="C150" s="132">
        <v>4010</v>
      </c>
      <c r="D150" s="27" t="s">
        <v>139</v>
      </c>
      <c r="E150" s="39">
        <v>98805</v>
      </c>
      <c r="F150" s="26">
        <v>0</v>
      </c>
      <c r="G150" s="39">
        <v>75395</v>
      </c>
      <c r="H150" s="26">
        <v>0</v>
      </c>
      <c r="I150" s="39">
        <v>23410</v>
      </c>
      <c r="J150" s="39"/>
      <c r="K150" s="18">
        <f t="shared" si="43"/>
        <v>0</v>
      </c>
      <c r="L150" s="18"/>
      <c r="M150" s="18"/>
      <c r="N150" s="18"/>
      <c r="O150" s="18"/>
      <c r="P150" s="114">
        <v>98805</v>
      </c>
      <c r="Q150" s="123">
        <v>41403.33</v>
      </c>
      <c r="R150" s="22">
        <f t="shared" si="44"/>
        <v>75395</v>
      </c>
      <c r="S150" s="22">
        <f t="shared" si="45"/>
        <v>0</v>
      </c>
      <c r="T150" s="22">
        <f t="shared" si="46"/>
        <v>23410</v>
      </c>
      <c r="V150" s="284">
        <f t="shared" si="47"/>
        <v>0.41904083801427056</v>
      </c>
    </row>
    <row r="151" spans="1:22" ht="31.5">
      <c r="A151" s="24"/>
      <c r="B151" s="24"/>
      <c r="C151" s="132">
        <v>4020</v>
      </c>
      <c r="D151" s="27" t="s">
        <v>192</v>
      </c>
      <c r="E151" s="26">
        <v>219890</v>
      </c>
      <c r="F151" s="26">
        <v>0</v>
      </c>
      <c r="G151" s="36">
        <v>219890</v>
      </c>
      <c r="H151" s="26">
        <v>0</v>
      </c>
      <c r="I151" s="26">
        <v>0</v>
      </c>
      <c r="J151" s="26"/>
      <c r="K151" s="18">
        <f t="shared" si="43"/>
        <v>0</v>
      </c>
      <c r="L151" s="18"/>
      <c r="M151" s="18"/>
      <c r="N151" s="18"/>
      <c r="O151" s="18"/>
      <c r="P151" s="114">
        <v>219890</v>
      </c>
      <c r="Q151" s="123">
        <v>102943.49</v>
      </c>
      <c r="R151" s="37">
        <f t="shared" si="44"/>
        <v>219890</v>
      </c>
      <c r="S151" s="22">
        <f t="shared" si="45"/>
        <v>0</v>
      </c>
      <c r="T151" s="22">
        <f t="shared" si="46"/>
        <v>0</v>
      </c>
      <c r="V151" s="284">
        <f t="shared" si="47"/>
        <v>0.46815903406248582</v>
      </c>
    </row>
    <row r="152" spans="1:22">
      <c r="A152" s="24"/>
      <c r="B152" s="24"/>
      <c r="C152" s="130">
        <v>4040</v>
      </c>
      <c r="D152" s="27" t="s">
        <v>140</v>
      </c>
      <c r="E152" s="26">
        <v>25510</v>
      </c>
      <c r="F152" s="26">
        <v>0</v>
      </c>
      <c r="G152" s="36">
        <v>25510</v>
      </c>
      <c r="H152" s="26">
        <v>0</v>
      </c>
      <c r="I152" s="36">
        <v>0</v>
      </c>
      <c r="J152" s="36"/>
      <c r="K152" s="18">
        <f t="shared" si="43"/>
        <v>0</v>
      </c>
      <c r="L152" s="18"/>
      <c r="M152" s="18"/>
      <c r="N152" s="18"/>
      <c r="O152" s="18"/>
      <c r="P152" s="114">
        <v>25510</v>
      </c>
      <c r="Q152" s="123">
        <v>25508.53</v>
      </c>
      <c r="R152" s="37">
        <f t="shared" si="44"/>
        <v>25510</v>
      </c>
      <c r="S152" s="22">
        <f t="shared" si="45"/>
        <v>0</v>
      </c>
      <c r="T152" s="37">
        <f t="shared" si="46"/>
        <v>0</v>
      </c>
      <c r="V152" s="284">
        <f t="shared" si="47"/>
        <v>0.99994237553900422</v>
      </c>
    </row>
    <row r="153" spans="1:22">
      <c r="A153" s="24"/>
      <c r="B153" s="24"/>
      <c r="C153" s="130">
        <v>4110</v>
      </c>
      <c r="D153" s="27" t="s">
        <v>141</v>
      </c>
      <c r="E153" s="39">
        <v>58935</v>
      </c>
      <c r="F153" s="26">
        <v>0</v>
      </c>
      <c r="G153" s="36">
        <v>55000</v>
      </c>
      <c r="H153" s="26">
        <v>0</v>
      </c>
      <c r="I153" s="40">
        <v>3935</v>
      </c>
      <c r="J153" s="40"/>
      <c r="K153" s="18">
        <f t="shared" si="43"/>
        <v>0</v>
      </c>
      <c r="L153" s="18"/>
      <c r="M153" s="18"/>
      <c r="N153" s="18"/>
      <c r="O153" s="18"/>
      <c r="P153" s="114">
        <v>58935</v>
      </c>
      <c r="Q153" s="123">
        <v>29655.07</v>
      </c>
      <c r="R153" s="37">
        <f t="shared" si="44"/>
        <v>55000</v>
      </c>
      <c r="S153" s="22">
        <f t="shared" si="45"/>
        <v>0</v>
      </c>
      <c r="T153" s="37">
        <f t="shared" si="46"/>
        <v>3935</v>
      </c>
      <c r="V153" s="284">
        <f t="shared" si="47"/>
        <v>0.50318265886145752</v>
      </c>
    </row>
    <row r="154" spans="1:22">
      <c r="A154" s="24"/>
      <c r="B154" s="28"/>
      <c r="C154" s="130">
        <v>4120</v>
      </c>
      <c r="D154" s="27" t="s">
        <v>142</v>
      </c>
      <c r="E154" s="39">
        <v>8140</v>
      </c>
      <c r="F154" s="26">
        <v>0</v>
      </c>
      <c r="G154" s="40">
        <v>7505</v>
      </c>
      <c r="H154" s="26">
        <v>0</v>
      </c>
      <c r="I154" s="40">
        <v>635</v>
      </c>
      <c r="J154" s="40"/>
      <c r="K154" s="18">
        <f t="shared" si="43"/>
        <v>0</v>
      </c>
      <c r="L154" s="18"/>
      <c r="M154" s="18"/>
      <c r="N154" s="18"/>
      <c r="O154" s="18"/>
      <c r="P154" s="114">
        <v>8140</v>
      </c>
      <c r="Q154" s="123">
        <v>3119.12</v>
      </c>
      <c r="R154" s="37">
        <f t="shared" si="44"/>
        <v>7505</v>
      </c>
      <c r="S154" s="22">
        <f t="shared" si="45"/>
        <v>0</v>
      </c>
      <c r="T154" s="37">
        <f t="shared" si="46"/>
        <v>635</v>
      </c>
      <c r="V154" s="284">
        <f t="shared" si="47"/>
        <v>0.38318427518427517</v>
      </c>
    </row>
    <row r="155" spans="1:22">
      <c r="A155" s="24"/>
      <c r="B155" s="23"/>
      <c r="C155" s="130">
        <v>4170</v>
      </c>
      <c r="D155" s="27" t="s">
        <v>193</v>
      </c>
      <c r="E155" s="26">
        <v>800</v>
      </c>
      <c r="F155" s="26">
        <v>0</v>
      </c>
      <c r="G155" s="36">
        <v>800</v>
      </c>
      <c r="H155" s="26">
        <v>0</v>
      </c>
      <c r="I155" s="36">
        <v>0</v>
      </c>
      <c r="J155" s="36"/>
      <c r="K155" s="18">
        <f t="shared" si="43"/>
        <v>0</v>
      </c>
      <c r="L155" s="18"/>
      <c r="M155" s="18"/>
      <c r="N155" s="18"/>
      <c r="O155" s="18"/>
      <c r="P155" s="114">
        <v>800</v>
      </c>
      <c r="Q155" s="123">
        <v>0</v>
      </c>
      <c r="R155" s="37">
        <f t="shared" si="44"/>
        <v>800</v>
      </c>
      <c r="S155" s="22">
        <f t="shared" si="45"/>
        <v>0</v>
      </c>
      <c r="T155" s="37">
        <f t="shared" si="46"/>
        <v>0</v>
      </c>
      <c r="V155" s="284">
        <f t="shared" si="47"/>
        <v>0</v>
      </c>
    </row>
    <row r="156" spans="1:22">
      <c r="A156" s="24"/>
      <c r="B156" s="41"/>
      <c r="C156" s="130">
        <v>4210</v>
      </c>
      <c r="D156" s="27" t="s">
        <v>144</v>
      </c>
      <c r="E156" s="39">
        <v>16490</v>
      </c>
      <c r="F156" s="26">
        <v>0</v>
      </c>
      <c r="G156" s="26">
        <v>3700</v>
      </c>
      <c r="H156" s="26">
        <v>0</v>
      </c>
      <c r="I156" s="39">
        <v>12790</v>
      </c>
      <c r="J156" s="39"/>
      <c r="K156" s="18">
        <f t="shared" si="43"/>
        <v>0</v>
      </c>
      <c r="L156" s="18"/>
      <c r="M156" s="18"/>
      <c r="N156" s="18"/>
      <c r="O156" s="18"/>
      <c r="P156" s="114">
        <v>16490</v>
      </c>
      <c r="Q156" s="123">
        <v>10469.61</v>
      </c>
      <c r="R156" s="22">
        <f t="shared" si="44"/>
        <v>3700</v>
      </c>
      <c r="S156" s="22">
        <f t="shared" si="45"/>
        <v>0</v>
      </c>
      <c r="T156" s="22">
        <f t="shared" si="46"/>
        <v>12790</v>
      </c>
      <c r="V156" s="284">
        <f t="shared" si="47"/>
        <v>0.63490661006670712</v>
      </c>
    </row>
    <row r="157" spans="1:22">
      <c r="A157" s="24"/>
      <c r="B157" s="42"/>
      <c r="C157" s="130">
        <v>4260</v>
      </c>
      <c r="D157" s="27" t="s">
        <v>145</v>
      </c>
      <c r="E157" s="26">
        <v>12600</v>
      </c>
      <c r="F157" s="26">
        <v>0</v>
      </c>
      <c r="G157" s="26">
        <v>12000</v>
      </c>
      <c r="H157" s="26">
        <v>0</v>
      </c>
      <c r="I157" s="26">
        <v>600</v>
      </c>
      <c r="J157" s="26"/>
      <c r="K157" s="18">
        <f t="shared" si="43"/>
        <v>0</v>
      </c>
      <c r="L157" s="18"/>
      <c r="M157" s="18"/>
      <c r="N157" s="18"/>
      <c r="O157" s="18"/>
      <c r="P157" s="114">
        <v>12600</v>
      </c>
      <c r="Q157" s="123">
        <v>6295.29</v>
      </c>
      <c r="R157" s="22">
        <f t="shared" si="44"/>
        <v>12000</v>
      </c>
      <c r="S157" s="22">
        <f t="shared" si="45"/>
        <v>0</v>
      </c>
      <c r="T157" s="22">
        <f t="shared" si="46"/>
        <v>600</v>
      </c>
      <c r="V157" s="284">
        <f t="shared" si="47"/>
        <v>0.49962619047619045</v>
      </c>
    </row>
    <row r="158" spans="1:22">
      <c r="A158" s="24"/>
      <c r="B158" s="24"/>
      <c r="C158" s="130">
        <v>4270</v>
      </c>
      <c r="D158" s="27" t="s">
        <v>170</v>
      </c>
      <c r="E158" s="26">
        <v>4000</v>
      </c>
      <c r="F158" s="26">
        <v>0</v>
      </c>
      <c r="G158" s="26">
        <v>0</v>
      </c>
      <c r="H158" s="26">
        <v>0</v>
      </c>
      <c r="I158" s="26">
        <v>4000</v>
      </c>
      <c r="J158" s="26"/>
      <c r="K158" s="18">
        <f t="shared" si="43"/>
        <v>0</v>
      </c>
      <c r="L158" s="18"/>
      <c r="M158" s="18"/>
      <c r="N158" s="18"/>
      <c r="O158" s="18"/>
      <c r="P158" s="114">
        <v>4000</v>
      </c>
      <c r="Q158" s="123">
        <v>170.76</v>
      </c>
      <c r="R158" s="22">
        <f t="shared" si="44"/>
        <v>0</v>
      </c>
      <c r="S158" s="22">
        <f t="shared" si="45"/>
        <v>0</v>
      </c>
      <c r="T158" s="22">
        <f t="shared" si="46"/>
        <v>4000</v>
      </c>
      <c r="V158" s="284">
        <f t="shared" si="47"/>
        <v>4.2689999999999999E-2</v>
      </c>
    </row>
    <row r="159" spans="1:22">
      <c r="A159" s="24"/>
      <c r="B159" s="24"/>
      <c r="C159" s="130">
        <v>4280</v>
      </c>
      <c r="D159" s="27" t="s">
        <v>194</v>
      </c>
      <c r="E159" s="26">
        <v>500</v>
      </c>
      <c r="F159" s="26">
        <v>0</v>
      </c>
      <c r="G159" s="26">
        <v>0</v>
      </c>
      <c r="H159" s="26">
        <v>0</v>
      </c>
      <c r="I159" s="26">
        <v>500</v>
      </c>
      <c r="J159" s="26"/>
      <c r="K159" s="18">
        <f t="shared" si="43"/>
        <v>0</v>
      </c>
      <c r="L159" s="18"/>
      <c r="M159" s="18"/>
      <c r="N159" s="18"/>
      <c r="O159" s="18"/>
      <c r="P159" s="114">
        <v>500</v>
      </c>
      <c r="Q159" s="123">
        <v>148</v>
      </c>
      <c r="R159" s="22">
        <f t="shared" si="44"/>
        <v>0</v>
      </c>
      <c r="S159" s="22">
        <f t="shared" si="45"/>
        <v>0</v>
      </c>
      <c r="T159" s="22">
        <f t="shared" si="46"/>
        <v>500</v>
      </c>
      <c r="V159" s="284">
        <f t="shared" si="47"/>
        <v>0.29599999999999999</v>
      </c>
    </row>
    <row r="160" spans="1:22">
      <c r="A160" s="24"/>
      <c r="B160" s="24"/>
      <c r="C160" s="130">
        <v>4300</v>
      </c>
      <c r="D160" s="27" t="s">
        <v>195</v>
      </c>
      <c r="E160" s="39">
        <v>56540</v>
      </c>
      <c r="F160" s="26">
        <v>0</v>
      </c>
      <c r="G160" s="26">
        <v>41000</v>
      </c>
      <c r="H160" s="26">
        <v>0</v>
      </c>
      <c r="I160" s="39">
        <v>15540</v>
      </c>
      <c r="J160" s="39"/>
      <c r="K160" s="18">
        <f t="shared" si="43"/>
        <v>0</v>
      </c>
      <c r="L160" s="18"/>
      <c r="M160" s="18"/>
      <c r="N160" s="18"/>
      <c r="O160" s="18"/>
      <c r="P160" s="114">
        <v>56540</v>
      </c>
      <c r="Q160" s="123">
        <v>28687.77</v>
      </c>
      <c r="R160" s="22">
        <f t="shared" si="44"/>
        <v>41000</v>
      </c>
      <c r="S160" s="22">
        <f t="shared" si="45"/>
        <v>0</v>
      </c>
      <c r="T160" s="22">
        <f t="shared" si="46"/>
        <v>15540</v>
      </c>
      <c r="V160" s="284">
        <f t="shared" si="47"/>
        <v>0.5073889281924302</v>
      </c>
    </row>
    <row r="161" spans="1:22">
      <c r="A161" s="24"/>
      <c r="B161" s="42"/>
      <c r="C161" s="130">
        <v>4350</v>
      </c>
      <c r="D161" s="27" t="s">
        <v>148</v>
      </c>
      <c r="E161" s="39">
        <v>960</v>
      </c>
      <c r="F161" s="26">
        <v>0</v>
      </c>
      <c r="G161" s="26">
        <v>0</v>
      </c>
      <c r="H161" s="26">
        <v>0</v>
      </c>
      <c r="I161" s="39">
        <v>960</v>
      </c>
      <c r="J161" s="39"/>
      <c r="K161" s="18">
        <f t="shared" si="43"/>
        <v>0</v>
      </c>
      <c r="L161" s="18"/>
      <c r="M161" s="18"/>
      <c r="N161" s="18"/>
      <c r="O161" s="18"/>
      <c r="P161" s="114">
        <v>960</v>
      </c>
      <c r="Q161" s="123">
        <v>488.21</v>
      </c>
      <c r="R161" s="22">
        <f t="shared" si="44"/>
        <v>0</v>
      </c>
      <c r="S161" s="22">
        <f t="shared" si="45"/>
        <v>0</v>
      </c>
      <c r="T161" s="22">
        <f t="shared" si="46"/>
        <v>960</v>
      </c>
      <c r="V161" s="284">
        <f t="shared" si="47"/>
        <v>0.50855208333333335</v>
      </c>
    </row>
    <row r="162" spans="1:22" ht="47.25">
      <c r="A162" s="24"/>
      <c r="B162" s="24"/>
      <c r="C162" s="130">
        <v>4360</v>
      </c>
      <c r="D162" s="27" t="s">
        <v>149</v>
      </c>
      <c r="E162" s="26">
        <v>2300</v>
      </c>
      <c r="F162" s="26">
        <v>0</v>
      </c>
      <c r="G162" s="26">
        <v>1300</v>
      </c>
      <c r="H162" s="26">
        <v>0</v>
      </c>
      <c r="I162" s="26">
        <v>1000</v>
      </c>
      <c r="J162" s="26"/>
      <c r="K162" s="18">
        <f t="shared" si="43"/>
        <v>0</v>
      </c>
      <c r="L162" s="18"/>
      <c r="M162" s="18"/>
      <c r="N162" s="18"/>
      <c r="O162" s="18"/>
      <c r="P162" s="114">
        <v>2300</v>
      </c>
      <c r="Q162" s="123">
        <v>913.08</v>
      </c>
      <c r="R162" s="22">
        <f t="shared" si="44"/>
        <v>1300</v>
      </c>
      <c r="S162" s="22">
        <f t="shared" si="45"/>
        <v>0</v>
      </c>
      <c r="T162" s="22">
        <f t="shared" si="46"/>
        <v>1000</v>
      </c>
      <c r="V162" s="284">
        <f t="shared" si="47"/>
        <v>0.39699130434782609</v>
      </c>
    </row>
    <row r="163" spans="1:22" ht="63">
      <c r="A163" s="24"/>
      <c r="B163" s="24"/>
      <c r="C163" s="130">
        <v>4370</v>
      </c>
      <c r="D163" s="27" t="s">
        <v>150</v>
      </c>
      <c r="E163" s="26">
        <v>3300</v>
      </c>
      <c r="F163" s="26">
        <v>0</v>
      </c>
      <c r="G163" s="26">
        <v>3000</v>
      </c>
      <c r="H163" s="26">
        <v>0</v>
      </c>
      <c r="I163" s="26">
        <v>300</v>
      </c>
      <c r="J163" s="26"/>
      <c r="K163" s="18">
        <f t="shared" si="43"/>
        <v>0</v>
      </c>
      <c r="L163" s="18"/>
      <c r="M163" s="18"/>
      <c r="N163" s="18"/>
      <c r="O163" s="18"/>
      <c r="P163" s="114">
        <v>3300</v>
      </c>
      <c r="Q163" s="123">
        <v>1848.72</v>
      </c>
      <c r="R163" s="22">
        <f t="shared" si="44"/>
        <v>3000</v>
      </c>
      <c r="S163" s="22">
        <f t="shared" si="45"/>
        <v>0</v>
      </c>
      <c r="T163" s="22">
        <f t="shared" si="46"/>
        <v>300</v>
      </c>
      <c r="V163" s="284">
        <f t="shared" si="47"/>
        <v>0.56021818181818184</v>
      </c>
    </row>
    <row r="164" spans="1:22" ht="47.25">
      <c r="A164" s="24"/>
      <c r="B164" s="43"/>
      <c r="C164" s="130">
        <v>4400</v>
      </c>
      <c r="D164" s="27" t="s">
        <v>174</v>
      </c>
      <c r="E164" s="26">
        <v>2200</v>
      </c>
      <c r="F164" s="26">
        <v>0</v>
      </c>
      <c r="G164" s="36">
        <v>0</v>
      </c>
      <c r="H164" s="26">
        <v>0</v>
      </c>
      <c r="I164" s="26">
        <v>2200</v>
      </c>
      <c r="J164" s="26"/>
      <c r="K164" s="18">
        <f t="shared" si="43"/>
        <v>0</v>
      </c>
      <c r="L164" s="18"/>
      <c r="M164" s="18"/>
      <c r="N164" s="18"/>
      <c r="O164" s="18"/>
      <c r="P164" s="114">
        <v>2200</v>
      </c>
      <c r="Q164" s="123">
        <v>369</v>
      </c>
      <c r="R164" s="37">
        <f t="shared" si="44"/>
        <v>0</v>
      </c>
      <c r="S164" s="22">
        <f t="shared" si="45"/>
        <v>0</v>
      </c>
      <c r="T164" s="22">
        <f t="shared" si="46"/>
        <v>2200</v>
      </c>
      <c r="V164" s="284">
        <f t="shared" si="47"/>
        <v>0.16772727272727272</v>
      </c>
    </row>
    <row r="165" spans="1:22">
      <c r="A165" s="24"/>
      <c r="B165" s="24"/>
      <c r="C165" s="130">
        <v>4410</v>
      </c>
      <c r="D165" s="27" t="s">
        <v>151</v>
      </c>
      <c r="E165" s="26">
        <v>3300</v>
      </c>
      <c r="F165" s="26">
        <v>0</v>
      </c>
      <c r="G165" s="36">
        <v>0</v>
      </c>
      <c r="H165" s="26">
        <v>0</v>
      </c>
      <c r="I165" s="26">
        <v>3300</v>
      </c>
      <c r="J165" s="26"/>
      <c r="K165" s="18">
        <f t="shared" si="43"/>
        <v>0</v>
      </c>
      <c r="L165" s="18"/>
      <c r="M165" s="18"/>
      <c r="N165" s="18"/>
      <c r="O165" s="18"/>
      <c r="P165" s="114">
        <v>3300</v>
      </c>
      <c r="Q165" s="123">
        <v>1105.5</v>
      </c>
      <c r="R165" s="37">
        <f t="shared" si="44"/>
        <v>0</v>
      </c>
      <c r="S165" s="22">
        <f t="shared" si="45"/>
        <v>0</v>
      </c>
      <c r="T165" s="22">
        <f t="shared" si="46"/>
        <v>3300</v>
      </c>
      <c r="V165" s="284">
        <f t="shared" si="47"/>
        <v>0.33500000000000002</v>
      </c>
    </row>
    <row r="166" spans="1:22">
      <c r="A166" s="24"/>
      <c r="B166" s="24"/>
      <c r="C166" s="130">
        <v>4430</v>
      </c>
      <c r="D166" s="27" t="s">
        <v>152</v>
      </c>
      <c r="E166" s="26">
        <v>4400</v>
      </c>
      <c r="F166" s="26">
        <v>0</v>
      </c>
      <c r="G166" s="36">
        <v>4400</v>
      </c>
      <c r="H166" s="26">
        <v>0</v>
      </c>
      <c r="I166" s="26">
        <v>0</v>
      </c>
      <c r="J166" s="26"/>
      <c r="K166" s="18">
        <f t="shared" si="43"/>
        <v>0</v>
      </c>
      <c r="L166" s="18"/>
      <c r="M166" s="18"/>
      <c r="N166" s="18"/>
      <c r="O166" s="18"/>
      <c r="P166" s="114">
        <v>4400</v>
      </c>
      <c r="Q166" s="123">
        <v>3254</v>
      </c>
      <c r="R166" s="37">
        <f t="shared" si="44"/>
        <v>4400</v>
      </c>
      <c r="S166" s="22">
        <f t="shared" si="45"/>
        <v>0</v>
      </c>
      <c r="T166" s="22">
        <f t="shared" si="46"/>
        <v>0</v>
      </c>
      <c r="V166" s="284">
        <f t="shared" si="47"/>
        <v>0.73954545454545451</v>
      </c>
    </row>
    <row r="167" spans="1:22" ht="31.5">
      <c r="A167" s="24"/>
      <c r="B167" s="24"/>
      <c r="C167" s="130">
        <v>4440</v>
      </c>
      <c r="D167" s="27" t="s">
        <v>153</v>
      </c>
      <c r="E167" s="26">
        <v>7100</v>
      </c>
      <c r="F167" s="26">
        <v>0</v>
      </c>
      <c r="G167" s="36">
        <v>7100</v>
      </c>
      <c r="H167" s="26">
        <v>0</v>
      </c>
      <c r="I167" s="26">
        <v>0</v>
      </c>
      <c r="J167" s="26"/>
      <c r="K167" s="18">
        <f t="shared" si="43"/>
        <v>0</v>
      </c>
      <c r="L167" s="18"/>
      <c r="M167" s="18"/>
      <c r="N167" s="18"/>
      <c r="O167" s="18"/>
      <c r="P167" s="114">
        <v>7100</v>
      </c>
      <c r="Q167" s="123">
        <v>5745</v>
      </c>
      <c r="R167" s="37">
        <f t="shared" si="44"/>
        <v>7100</v>
      </c>
      <c r="S167" s="22">
        <f t="shared" si="45"/>
        <v>0</v>
      </c>
      <c r="T167" s="22">
        <f t="shared" si="46"/>
        <v>0</v>
      </c>
      <c r="V167" s="284">
        <f t="shared" si="47"/>
        <v>0.80915492957746482</v>
      </c>
    </row>
    <row r="168" spans="1:22">
      <c r="A168" s="24"/>
      <c r="B168" s="24"/>
      <c r="C168" s="130">
        <v>4480</v>
      </c>
      <c r="D168" s="27" t="s">
        <v>196</v>
      </c>
      <c r="E168" s="26">
        <v>1400</v>
      </c>
      <c r="F168" s="26">
        <v>0</v>
      </c>
      <c r="G168" s="26">
        <v>1400</v>
      </c>
      <c r="H168" s="26">
        <v>0</v>
      </c>
      <c r="I168" s="26">
        <v>0</v>
      </c>
      <c r="J168" s="26"/>
      <c r="K168" s="18">
        <f t="shared" si="43"/>
        <v>0</v>
      </c>
      <c r="L168" s="18"/>
      <c r="M168" s="18"/>
      <c r="N168" s="18"/>
      <c r="O168" s="18"/>
      <c r="P168" s="114">
        <v>1400</v>
      </c>
      <c r="Q168" s="123">
        <v>0</v>
      </c>
      <c r="R168" s="22">
        <f t="shared" si="44"/>
        <v>1400</v>
      </c>
      <c r="S168" s="22">
        <f t="shared" si="45"/>
        <v>0</v>
      </c>
      <c r="T168" s="22">
        <f t="shared" si="46"/>
        <v>0</v>
      </c>
      <c r="V168" s="284">
        <f t="shared" si="47"/>
        <v>0</v>
      </c>
    </row>
    <row r="169" spans="1:22" ht="31.5">
      <c r="A169" s="24"/>
      <c r="B169" s="24"/>
      <c r="C169" s="130">
        <v>4550</v>
      </c>
      <c r="D169" s="27" t="s">
        <v>197</v>
      </c>
      <c r="E169" s="26">
        <v>800</v>
      </c>
      <c r="F169" s="26">
        <v>0</v>
      </c>
      <c r="G169" s="26">
        <v>800</v>
      </c>
      <c r="H169" s="26">
        <v>0</v>
      </c>
      <c r="I169" s="26">
        <v>0</v>
      </c>
      <c r="J169" s="26"/>
      <c r="K169" s="18">
        <f t="shared" si="43"/>
        <v>0</v>
      </c>
      <c r="L169" s="18"/>
      <c r="M169" s="18"/>
      <c r="N169" s="18"/>
      <c r="O169" s="18"/>
      <c r="P169" s="114">
        <v>800</v>
      </c>
      <c r="Q169" s="123">
        <v>0</v>
      </c>
      <c r="R169" s="22">
        <f t="shared" si="44"/>
        <v>800</v>
      </c>
      <c r="S169" s="22">
        <f t="shared" si="45"/>
        <v>0</v>
      </c>
      <c r="T169" s="22">
        <f t="shared" si="46"/>
        <v>0</v>
      </c>
      <c r="V169" s="284">
        <f t="shared" si="47"/>
        <v>0</v>
      </c>
    </row>
    <row r="170" spans="1:22" ht="24" hidden="1" customHeight="1">
      <c r="A170" s="24"/>
      <c r="B170" s="24"/>
      <c r="C170" s="130">
        <v>4610</v>
      </c>
      <c r="D170" s="27" t="s">
        <v>177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/>
      <c r="K170" s="18">
        <f t="shared" si="43"/>
        <v>0</v>
      </c>
      <c r="L170" s="18"/>
      <c r="M170" s="18"/>
      <c r="N170" s="18"/>
      <c r="O170" s="18"/>
      <c r="P170" s="114">
        <v>0</v>
      </c>
      <c r="Q170" s="123"/>
      <c r="R170" s="22">
        <f t="shared" si="44"/>
        <v>0</v>
      </c>
      <c r="S170" s="22">
        <f t="shared" si="45"/>
        <v>0</v>
      </c>
      <c r="T170" s="22">
        <f t="shared" si="46"/>
        <v>0</v>
      </c>
      <c r="V170" s="284" t="e">
        <f t="shared" si="47"/>
        <v>#DIV/0!</v>
      </c>
    </row>
    <row r="171" spans="1:22" ht="48" hidden="1" customHeight="1">
      <c r="A171" s="24"/>
      <c r="B171" s="24"/>
      <c r="C171" s="130">
        <v>4740</v>
      </c>
      <c r="D171" s="27" t="s">
        <v>198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/>
      <c r="K171" s="18">
        <f t="shared" si="43"/>
        <v>0</v>
      </c>
      <c r="L171" s="18"/>
      <c r="M171" s="18"/>
      <c r="N171" s="18"/>
      <c r="O171" s="18"/>
      <c r="P171" s="114">
        <v>0</v>
      </c>
      <c r="Q171" s="123"/>
      <c r="R171" s="22">
        <f t="shared" si="44"/>
        <v>0</v>
      </c>
      <c r="S171" s="22">
        <f t="shared" si="45"/>
        <v>0</v>
      </c>
      <c r="T171" s="22">
        <f t="shared" si="46"/>
        <v>0</v>
      </c>
      <c r="V171" s="284" t="e">
        <f t="shared" si="47"/>
        <v>#DIV/0!</v>
      </c>
    </row>
    <row r="172" spans="1:22" ht="31.5">
      <c r="A172" s="24"/>
      <c r="B172" s="24"/>
      <c r="C172" s="130">
        <v>4700</v>
      </c>
      <c r="D172" s="27" t="s">
        <v>199</v>
      </c>
      <c r="E172" s="26">
        <v>200</v>
      </c>
      <c r="F172" s="26">
        <v>0</v>
      </c>
      <c r="G172" s="26">
        <v>0</v>
      </c>
      <c r="H172" s="26">
        <v>0</v>
      </c>
      <c r="I172" s="26">
        <v>200</v>
      </c>
      <c r="J172" s="26"/>
      <c r="K172" s="18">
        <f t="shared" si="43"/>
        <v>0</v>
      </c>
      <c r="L172" s="18"/>
      <c r="M172" s="18"/>
      <c r="N172" s="18"/>
      <c r="O172" s="18"/>
      <c r="P172" s="114">
        <v>200</v>
      </c>
      <c r="Q172" s="123">
        <v>0</v>
      </c>
      <c r="R172" s="22">
        <f t="shared" si="44"/>
        <v>0</v>
      </c>
      <c r="S172" s="22">
        <f t="shared" si="45"/>
        <v>0</v>
      </c>
      <c r="T172" s="22">
        <f t="shared" si="46"/>
        <v>200</v>
      </c>
      <c r="V172" s="284">
        <f t="shared" si="47"/>
        <v>0</v>
      </c>
    </row>
    <row r="173" spans="1:22" ht="36" hidden="1" customHeight="1">
      <c r="A173" s="24"/>
      <c r="B173" s="24"/>
      <c r="C173" s="130">
        <v>4750</v>
      </c>
      <c r="D173" s="27" t="s">
        <v>200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/>
      <c r="K173" s="18">
        <f t="shared" si="43"/>
        <v>0</v>
      </c>
      <c r="L173" s="18"/>
      <c r="M173" s="18">
        <v>0</v>
      </c>
      <c r="N173" s="18"/>
      <c r="O173" s="18">
        <v>0</v>
      </c>
      <c r="P173" s="114">
        <v>0</v>
      </c>
      <c r="Q173" s="123">
        <v>0</v>
      </c>
      <c r="R173" s="22">
        <f t="shared" si="44"/>
        <v>0</v>
      </c>
      <c r="S173" s="22">
        <f t="shared" si="45"/>
        <v>0</v>
      </c>
      <c r="T173" s="22">
        <f t="shared" si="46"/>
        <v>0</v>
      </c>
      <c r="V173" s="284" t="e">
        <f t="shared" si="47"/>
        <v>#DIV/0!</v>
      </c>
    </row>
    <row r="174" spans="1:22" ht="24" hidden="1" customHeight="1">
      <c r="A174" s="24"/>
      <c r="B174" s="24"/>
      <c r="C174" s="130">
        <v>6060</v>
      </c>
      <c r="D174" s="27" t="s">
        <v>166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/>
      <c r="K174" s="18">
        <f t="shared" si="43"/>
        <v>0</v>
      </c>
      <c r="L174" s="18"/>
      <c r="M174" s="18">
        <v>0</v>
      </c>
      <c r="N174" s="18"/>
      <c r="O174" s="18"/>
      <c r="P174" s="114">
        <v>0</v>
      </c>
      <c r="Q174" s="123"/>
      <c r="R174" s="22">
        <f t="shared" si="44"/>
        <v>0</v>
      </c>
      <c r="S174" s="22">
        <f t="shared" si="45"/>
        <v>0</v>
      </c>
      <c r="T174" s="22">
        <f t="shared" si="46"/>
        <v>0</v>
      </c>
      <c r="V174" s="284" t="e">
        <f t="shared" si="47"/>
        <v>#DIV/0!</v>
      </c>
    </row>
    <row r="175" spans="1:22">
      <c r="A175" s="28"/>
      <c r="B175" s="24">
        <v>71095</v>
      </c>
      <c r="C175" s="131"/>
      <c r="D175" s="31" t="s">
        <v>201</v>
      </c>
      <c r="E175" s="26">
        <v>4000</v>
      </c>
      <c r="F175" s="26">
        <v>0</v>
      </c>
      <c r="G175" s="26">
        <v>0</v>
      </c>
      <c r="H175" s="26">
        <v>0</v>
      </c>
      <c r="I175" s="26">
        <v>4000</v>
      </c>
      <c r="J175" s="26"/>
      <c r="K175" s="18">
        <f t="shared" si="43"/>
        <v>0</v>
      </c>
      <c r="L175" s="18">
        <f>SUM(L176:L176)</f>
        <v>0</v>
      </c>
      <c r="M175" s="18">
        <f>SUM(M176:M176)</f>
        <v>0</v>
      </c>
      <c r="N175" s="18">
        <f>SUM(N176:N176)</f>
        <v>0</v>
      </c>
      <c r="O175" s="18">
        <f>SUM(O176:O176)</f>
        <v>0</v>
      </c>
      <c r="P175" s="145">
        <v>4000</v>
      </c>
      <c r="Q175" s="146">
        <f>SUM(Q176:Q176)</f>
        <v>0</v>
      </c>
      <c r="R175" s="22">
        <f t="shared" si="44"/>
        <v>0</v>
      </c>
      <c r="S175" s="22">
        <f t="shared" si="45"/>
        <v>0</v>
      </c>
      <c r="T175" s="22">
        <f t="shared" si="46"/>
        <v>4000</v>
      </c>
      <c r="V175" s="284">
        <f t="shared" si="47"/>
        <v>0</v>
      </c>
    </row>
    <row r="176" spans="1:22">
      <c r="A176" s="23"/>
      <c r="B176" s="24"/>
      <c r="C176" s="130">
        <v>4300</v>
      </c>
      <c r="D176" s="27" t="s">
        <v>126</v>
      </c>
      <c r="E176" s="26">
        <v>4000</v>
      </c>
      <c r="F176" s="26">
        <v>0</v>
      </c>
      <c r="G176" s="26">
        <v>0</v>
      </c>
      <c r="H176" s="26">
        <v>0</v>
      </c>
      <c r="I176" s="26">
        <v>4000</v>
      </c>
      <c r="J176" s="26"/>
      <c r="K176" s="18"/>
      <c r="L176" s="18"/>
      <c r="M176" s="18"/>
      <c r="N176" s="18"/>
      <c r="O176" s="18"/>
      <c r="P176" s="114">
        <v>4000</v>
      </c>
      <c r="Q176" s="123">
        <v>0</v>
      </c>
      <c r="R176" s="22">
        <f t="shared" si="44"/>
        <v>0</v>
      </c>
      <c r="S176" s="22">
        <f t="shared" si="45"/>
        <v>0</v>
      </c>
      <c r="T176" s="22">
        <f t="shared" si="46"/>
        <v>4000</v>
      </c>
      <c r="V176" s="284">
        <f t="shared" si="47"/>
        <v>0</v>
      </c>
    </row>
    <row r="177" spans="1:22" ht="32.25" customHeight="1">
      <c r="A177" s="44">
        <v>750</v>
      </c>
      <c r="B177" s="19"/>
      <c r="C177" s="134"/>
      <c r="D177" s="45" t="s">
        <v>202</v>
      </c>
      <c r="E177" s="46">
        <v>10327050</v>
      </c>
      <c r="F177" s="46">
        <v>29000</v>
      </c>
      <c r="G177" s="46">
        <v>357200</v>
      </c>
      <c r="H177" s="46">
        <v>0</v>
      </c>
      <c r="I177" s="46">
        <v>9940850</v>
      </c>
      <c r="J177" s="46"/>
      <c r="K177" s="18">
        <f t="shared" ref="K177:K240" si="48">SUM(L177:O177)</f>
        <v>30000</v>
      </c>
      <c r="L177" s="18">
        <f>L182+L238+L273+L288+L229+L291</f>
        <v>0</v>
      </c>
      <c r="M177" s="18">
        <f>M182+M238+M273+M288+M229+M291</f>
        <v>30000</v>
      </c>
      <c r="N177" s="18">
        <f>N182+N238+N273+N288+N229+N291</f>
        <v>0</v>
      </c>
      <c r="O177" s="18">
        <f>O182+O238+O273+O288+O229+O291</f>
        <v>0</v>
      </c>
      <c r="P177" s="147">
        <v>10354910</v>
      </c>
      <c r="Q177" s="146">
        <f>Q182+Q238+Q273+Q288+Q229+Q291</f>
        <v>5054691.92</v>
      </c>
      <c r="R177" s="22">
        <f t="shared" si="44"/>
        <v>387200</v>
      </c>
      <c r="S177" s="22">
        <f t="shared" si="45"/>
        <v>0</v>
      </c>
      <c r="T177" s="22">
        <f t="shared" si="46"/>
        <v>9940850</v>
      </c>
      <c r="V177" s="284">
        <f t="shared" si="47"/>
        <v>0.48814445707398713</v>
      </c>
    </row>
    <row r="178" spans="1:22" ht="36" hidden="1" customHeight="1">
      <c r="A178" s="33"/>
      <c r="B178" s="24">
        <v>75001</v>
      </c>
      <c r="C178" s="135"/>
      <c r="D178" s="47" t="s">
        <v>203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/>
      <c r="K178" s="18">
        <f t="shared" si="48"/>
        <v>0</v>
      </c>
      <c r="L178" s="18">
        <f>SUM(L179:L181)</f>
        <v>0</v>
      </c>
      <c r="M178" s="18">
        <f>SUM(M179:M181)</f>
        <v>0</v>
      </c>
      <c r="N178" s="18">
        <f>SUM(N179:N181)</f>
        <v>0</v>
      </c>
      <c r="O178" s="18">
        <f>SUM(O179:O181)</f>
        <v>0</v>
      </c>
      <c r="P178" s="114">
        <v>0</v>
      </c>
      <c r="Q178" s="123">
        <f>SUM(Q179:Q181)</f>
        <v>0</v>
      </c>
      <c r="R178" s="22">
        <f t="shared" si="44"/>
        <v>0</v>
      </c>
      <c r="S178" s="22">
        <f t="shared" si="45"/>
        <v>0</v>
      </c>
      <c r="T178" s="22">
        <f t="shared" si="46"/>
        <v>0</v>
      </c>
      <c r="V178" s="284" t="e">
        <f t="shared" si="47"/>
        <v>#DIV/0!</v>
      </c>
    </row>
    <row r="179" spans="1:22" ht="72" hidden="1" customHeight="1">
      <c r="A179" s="24"/>
      <c r="B179" s="24"/>
      <c r="C179" s="130">
        <v>2320</v>
      </c>
      <c r="D179" s="27" t="s">
        <v>204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/>
      <c r="K179" s="18">
        <f t="shared" si="48"/>
        <v>0</v>
      </c>
      <c r="L179" s="18">
        <v>0</v>
      </c>
      <c r="M179" s="18">
        <v>0</v>
      </c>
      <c r="N179" s="18">
        <v>0</v>
      </c>
      <c r="O179" s="18">
        <v>0</v>
      </c>
      <c r="P179" s="114">
        <v>0</v>
      </c>
      <c r="Q179" s="123">
        <v>0</v>
      </c>
      <c r="R179" s="22">
        <f t="shared" si="44"/>
        <v>0</v>
      </c>
      <c r="S179" s="22">
        <f t="shared" si="45"/>
        <v>0</v>
      </c>
      <c r="T179" s="22">
        <f t="shared" si="46"/>
        <v>0</v>
      </c>
      <c r="V179" s="284" t="e">
        <f t="shared" si="47"/>
        <v>#DIV/0!</v>
      </c>
    </row>
    <row r="180" spans="1:22" ht="15" hidden="1" customHeight="1">
      <c r="A180" s="24"/>
      <c r="B180" s="24"/>
      <c r="C180" s="130">
        <v>4309</v>
      </c>
      <c r="D180" s="27" t="s">
        <v>205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/>
      <c r="K180" s="18">
        <f t="shared" si="48"/>
        <v>0</v>
      </c>
      <c r="L180" s="18">
        <v>0</v>
      </c>
      <c r="M180" s="18">
        <v>0</v>
      </c>
      <c r="N180" s="18">
        <v>0</v>
      </c>
      <c r="O180" s="18">
        <v>0</v>
      </c>
      <c r="P180" s="114">
        <v>0</v>
      </c>
      <c r="Q180" s="123">
        <v>0</v>
      </c>
      <c r="R180" s="22">
        <f t="shared" si="44"/>
        <v>0</v>
      </c>
      <c r="S180" s="22">
        <f t="shared" si="45"/>
        <v>0</v>
      </c>
      <c r="T180" s="22">
        <f t="shared" si="46"/>
        <v>0</v>
      </c>
      <c r="V180" s="284" t="e">
        <f t="shared" si="47"/>
        <v>#DIV/0!</v>
      </c>
    </row>
    <row r="181" spans="1:22" ht="15" hidden="1" customHeight="1">
      <c r="A181" s="24"/>
      <c r="B181" s="24"/>
      <c r="C181" s="130">
        <v>4990</v>
      </c>
      <c r="D181" s="27"/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/>
      <c r="K181" s="18">
        <f t="shared" si="48"/>
        <v>0</v>
      </c>
      <c r="L181" s="18">
        <v>0</v>
      </c>
      <c r="M181" s="18">
        <v>0</v>
      </c>
      <c r="N181" s="18">
        <v>0</v>
      </c>
      <c r="O181" s="18">
        <v>0</v>
      </c>
      <c r="P181" s="114">
        <v>0</v>
      </c>
      <c r="Q181" s="123">
        <v>0</v>
      </c>
      <c r="R181" s="22">
        <f t="shared" si="44"/>
        <v>0</v>
      </c>
      <c r="S181" s="22">
        <f t="shared" si="45"/>
        <v>0</v>
      </c>
      <c r="T181" s="22">
        <f t="shared" si="46"/>
        <v>0</v>
      </c>
      <c r="V181" s="284" t="e">
        <f t="shared" si="47"/>
        <v>#DIV/0!</v>
      </c>
    </row>
    <row r="182" spans="1:22">
      <c r="A182" s="33"/>
      <c r="B182" s="24">
        <v>75011</v>
      </c>
      <c r="C182" s="135"/>
      <c r="D182" s="47" t="s">
        <v>206</v>
      </c>
      <c r="E182" s="26">
        <v>1233230</v>
      </c>
      <c r="F182" s="26">
        <v>0</v>
      </c>
      <c r="G182" s="26">
        <v>319700</v>
      </c>
      <c r="H182" s="26">
        <v>0</v>
      </c>
      <c r="I182" s="26">
        <v>913530</v>
      </c>
      <c r="J182" s="26"/>
      <c r="K182" s="18">
        <f t="shared" si="48"/>
        <v>30000</v>
      </c>
      <c r="L182" s="18">
        <f>SUM(L183:L199)-L185-L188-L188</f>
        <v>0</v>
      </c>
      <c r="M182" s="18">
        <f>SUM(M183:M199)-M185-M188-M188</f>
        <v>30000</v>
      </c>
      <c r="N182" s="18">
        <f>SUM(N183:N199)-N185-N188-N188</f>
        <v>0</v>
      </c>
      <c r="O182" s="18">
        <f>SUM(O183:O199)-O185-O188-O188</f>
        <v>0</v>
      </c>
      <c r="P182" s="145">
        <v>1264230</v>
      </c>
      <c r="Q182" s="146">
        <f>SUM(Q183:Q199)-Q185-Q188-Q188</f>
        <v>616272.78</v>
      </c>
      <c r="R182" s="22">
        <f t="shared" si="44"/>
        <v>349700</v>
      </c>
      <c r="S182" s="22">
        <f t="shared" si="45"/>
        <v>0</v>
      </c>
      <c r="T182" s="22">
        <f t="shared" si="46"/>
        <v>913530</v>
      </c>
      <c r="V182" s="284">
        <f t="shared" si="47"/>
        <v>0.48746887828955177</v>
      </c>
    </row>
    <row r="183" spans="1:22" ht="24" hidden="1" customHeight="1">
      <c r="A183" s="24"/>
      <c r="B183" s="24"/>
      <c r="C183" s="130">
        <v>3020</v>
      </c>
      <c r="D183" s="27" t="s">
        <v>138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/>
      <c r="K183" s="18">
        <f t="shared" si="48"/>
        <v>0</v>
      </c>
      <c r="L183" s="18">
        <v>0</v>
      </c>
      <c r="M183" s="18">
        <v>0</v>
      </c>
      <c r="N183" s="18">
        <v>0</v>
      </c>
      <c r="O183" s="18">
        <v>0</v>
      </c>
      <c r="P183" s="114">
        <v>0</v>
      </c>
      <c r="Q183" s="123">
        <v>0</v>
      </c>
      <c r="R183" s="22">
        <f t="shared" si="44"/>
        <v>0</v>
      </c>
      <c r="S183" s="22">
        <f t="shared" si="45"/>
        <v>0</v>
      </c>
      <c r="T183" s="22">
        <f t="shared" si="46"/>
        <v>0</v>
      </c>
      <c r="V183" s="284" t="e">
        <f t="shared" si="47"/>
        <v>#DIV/0!</v>
      </c>
    </row>
    <row r="184" spans="1:22">
      <c r="A184" s="24"/>
      <c r="B184" s="24"/>
      <c r="C184" s="132">
        <v>4010</v>
      </c>
      <c r="D184" s="27" t="s">
        <v>139</v>
      </c>
      <c r="E184" s="26">
        <v>935130</v>
      </c>
      <c r="F184" s="26">
        <v>0</v>
      </c>
      <c r="G184" s="26">
        <v>248400</v>
      </c>
      <c r="H184" s="26">
        <v>0</v>
      </c>
      <c r="I184" s="26">
        <v>686730</v>
      </c>
      <c r="J184" s="26"/>
      <c r="K184" s="18">
        <f t="shared" si="48"/>
        <v>25000</v>
      </c>
      <c r="L184" s="18">
        <f>L201+L216</f>
        <v>0</v>
      </c>
      <c r="M184" s="18">
        <f>M201+M216</f>
        <v>25000</v>
      </c>
      <c r="N184" s="18">
        <f>N201+N216</f>
        <v>0</v>
      </c>
      <c r="O184" s="18">
        <f>O201+O216</f>
        <v>0</v>
      </c>
      <c r="P184" s="114">
        <v>960130</v>
      </c>
      <c r="Q184" s="123">
        <f>Q201+Q216</f>
        <v>441217.26</v>
      </c>
      <c r="R184" s="22">
        <f t="shared" si="44"/>
        <v>273400</v>
      </c>
      <c r="S184" s="22">
        <f t="shared" si="45"/>
        <v>0</v>
      </c>
      <c r="T184" s="22">
        <f t="shared" si="46"/>
        <v>686730</v>
      </c>
      <c r="V184" s="284">
        <f t="shared" si="47"/>
        <v>0.45953908324914333</v>
      </c>
    </row>
    <row r="185" spans="1:22" ht="15" hidden="1" customHeight="1">
      <c r="A185" s="43"/>
      <c r="B185" s="24"/>
      <c r="C185" s="136"/>
      <c r="D185" s="48"/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/>
      <c r="K185" s="18">
        <f t="shared" si="48"/>
        <v>0</v>
      </c>
      <c r="L185" s="18"/>
      <c r="M185" s="18"/>
      <c r="N185" s="18"/>
      <c r="O185" s="18"/>
      <c r="P185" s="114">
        <v>0</v>
      </c>
      <c r="Q185" s="123"/>
      <c r="R185" s="22">
        <f t="shared" si="44"/>
        <v>0</v>
      </c>
      <c r="S185" s="22">
        <f t="shared" si="45"/>
        <v>0</v>
      </c>
      <c r="T185" s="22">
        <f t="shared" si="46"/>
        <v>0</v>
      </c>
      <c r="V185" s="284" t="e">
        <f t="shared" si="47"/>
        <v>#DIV/0!</v>
      </c>
    </row>
    <row r="186" spans="1:22">
      <c r="A186" s="24"/>
      <c r="B186" s="24"/>
      <c r="C186" s="130">
        <v>4040</v>
      </c>
      <c r="D186" s="27" t="s">
        <v>140</v>
      </c>
      <c r="E186" s="26">
        <v>69800</v>
      </c>
      <c r="F186" s="26">
        <v>0</v>
      </c>
      <c r="G186" s="26">
        <v>18200</v>
      </c>
      <c r="H186" s="26">
        <v>0</v>
      </c>
      <c r="I186" s="26">
        <v>51600</v>
      </c>
      <c r="J186" s="26"/>
      <c r="K186" s="18">
        <f t="shared" si="48"/>
        <v>0</v>
      </c>
      <c r="L186" s="18">
        <f t="shared" ref="L186:O187" si="49">L202+L217</f>
        <v>0</v>
      </c>
      <c r="M186" s="18">
        <f t="shared" si="49"/>
        <v>0</v>
      </c>
      <c r="N186" s="18">
        <f t="shared" si="49"/>
        <v>0</v>
      </c>
      <c r="O186" s="18">
        <f t="shared" si="49"/>
        <v>0</v>
      </c>
      <c r="P186" s="114">
        <v>69800</v>
      </c>
      <c r="Q186" s="123">
        <f t="shared" ref="Q186" si="50">Q202+Q217</f>
        <v>68985.959999999992</v>
      </c>
      <c r="R186" s="22">
        <f t="shared" si="44"/>
        <v>18200</v>
      </c>
      <c r="S186" s="22">
        <f t="shared" si="45"/>
        <v>0</v>
      </c>
      <c r="T186" s="22">
        <f t="shared" si="46"/>
        <v>51600</v>
      </c>
      <c r="V186" s="284">
        <f t="shared" si="47"/>
        <v>0.98833753581661876</v>
      </c>
    </row>
    <row r="187" spans="1:22">
      <c r="A187" s="24"/>
      <c r="B187" s="24"/>
      <c r="C187" s="130">
        <v>4110</v>
      </c>
      <c r="D187" s="27" t="s">
        <v>141</v>
      </c>
      <c r="E187" s="26">
        <v>169800</v>
      </c>
      <c r="F187" s="26">
        <v>0</v>
      </c>
      <c r="G187" s="26">
        <v>38200</v>
      </c>
      <c r="H187" s="26">
        <v>0</v>
      </c>
      <c r="I187" s="26">
        <v>131600</v>
      </c>
      <c r="J187" s="26"/>
      <c r="K187" s="18">
        <f t="shared" si="48"/>
        <v>5000</v>
      </c>
      <c r="L187" s="18">
        <f t="shared" si="49"/>
        <v>0</v>
      </c>
      <c r="M187" s="18">
        <f t="shared" si="49"/>
        <v>5000</v>
      </c>
      <c r="N187" s="18">
        <f t="shared" si="49"/>
        <v>0</v>
      </c>
      <c r="O187" s="18">
        <f t="shared" si="49"/>
        <v>0</v>
      </c>
      <c r="P187" s="114">
        <v>174800</v>
      </c>
      <c r="Q187" s="123">
        <f t="shared" ref="Q187" si="51">Q203+Q218</f>
        <v>77948.039999999994</v>
      </c>
      <c r="R187" s="22">
        <f t="shared" si="44"/>
        <v>43200</v>
      </c>
      <c r="S187" s="22">
        <f t="shared" si="45"/>
        <v>0</v>
      </c>
      <c r="T187" s="22">
        <f t="shared" si="46"/>
        <v>131600</v>
      </c>
      <c r="V187" s="284">
        <f t="shared" si="47"/>
        <v>0.44592700228832949</v>
      </c>
    </row>
    <row r="188" spans="1:22" ht="15" hidden="1" customHeight="1">
      <c r="A188" s="24"/>
      <c r="B188" s="24"/>
      <c r="C188" s="130"/>
      <c r="D188" s="27"/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/>
      <c r="K188" s="18">
        <f t="shared" si="48"/>
        <v>0</v>
      </c>
      <c r="L188" s="18"/>
      <c r="M188" s="18"/>
      <c r="N188" s="18"/>
      <c r="O188" s="18"/>
      <c r="P188" s="114">
        <v>0</v>
      </c>
      <c r="Q188" s="123"/>
      <c r="R188" s="22">
        <f t="shared" si="44"/>
        <v>0</v>
      </c>
      <c r="S188" s="22">
        <f t="shared" si="45"/>
        <v>0</v>
      </c>
      <c r="T188" s="22">
        <f t="shared" si="46"/>
        <v>0</v>
      </c>
      <c r="V188" s="284" t="e">
        <f t="shared" si="47"/>
        <v>#DIV/0!</v>
      </c>
    </row>
    <row r="189" spans="1:22">
      <c r="A189" s="24"/>
      <c r="B189" s="24"/>
      <c r="C189" s="130">
        <v>4120</v>
      </c>
      <c r="D189" s="27" t="s">
        <v>142</v>
      </c>
      <c r="E189" s="26">
        <v>25000</v>
      </c>
      <c r="F189" s="26">
        <v>0</v>
      </c>
      <c r="G189" s="26">
        <v>6300</v>
      </c>
      <c r="H189" s="26">
        <v>0</v>
      </c>
      <c r="I189" s="26">
        <v>18700</v>
      </c>
      <c r="J189" s="26"/>
      <c r="K189" s="18">
        <f t="shared" si="48"/>
        <v>0</v>
      </c>
      <c r="L189" s="18">
        <f>L204+L219</f>
        <v>0</v>
      </c>
      <c r="M189" s="18">
        <f>M204+M219</f>
        <v>0</v>
      </c>
      <c r="N189" s="18">
        <f>N204+N219</f>
        <v>0</v>
      </c>
      <c r="O189" s="18">
        <f>O204+O219</f>
        <v>0</v>
      </c>
      <c r="P189" s="114">
        <v>25000</v>
      </c>
      <c r="Q189" s="123">
        <f>Q204+Q219</f>
        <v>6256.02</v>
      </c>
      <c r="R189" s="22">
        <f t="shared" si="44"/>
        <v>6300</v>
      </c>
      <c r="S189" s="22">
        <f t="shared" si="45"/>
        <v>0</v>
      </c>
      <c r="T189" s="22">
        <f t="shared" si="46"/>
        <v>18700</v>
      </c>
      <c r="V189" s="284">
        <f t="shared" si="47"/>
        <v>0.25024080000000004</v>
      </c>
    </row>
    <row r="190" spans="1:22" ht="15" hidden="1" customHeight="1">
      <c r="A190" s="24"/>
      <c r="B190" s="24"/>
      <c r="C190" s="130"/>
      <c r="D190" s="27"/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/>
      <c r="K190" s="18">
        <f t="shared" si="48"/>
        <v>0</v>
      </c>
      <c r="L190" s="18"/>
      <c r="M190" s="18"/>
      <c r="N190" s="18"/>
      <c r="O190" s="18"/>
      <c r="P190" s="114">
        <v>0</v>
      </c>
      <c r="Q190" s="123"/>
      <c r="R190" s="22">
        <f t="shared" si="44"/>
        <v>0</v>
      </c>
      <c r="S190" s="22">
        <f t="shared" si="45"/>
        <v>0</v>
      </c>
      <c r="T190" s="22">
        <f t="shared" si="46"/>
        <v>0</v>
      </c>
      <c r="V190" s="284" t="e">
        <f t="shared" si="47"/>
        <v>#DIV/0!</v>
      </c>
    </row>
    <row r="191" spans="1:22" ht="15" hidden="1" customHeight="1">
      <c r="A191" s="24"/>
      <c r="B191" s="24"/>
      <c r="C191" s="132">
        <v>4170</v>
      </c>
      <c r="D191" s="27" t="s">
        <v>193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/>
      <c r="K191" s="18">
        <f t="shared" si="48"/>
        <v>0</v>
      </c>
      <c r="L191" s="18">
        <f t="shared" ref="L191:O196" si="52">L205+L220</f>
        <v>0</v>
      </c>
      <c r="M191" s="18">
        <f t="shared" si="52"/>
        <v>0</v>
      </c>
      <c r="N191" s="18">
        <f t="shared" si="52"/>
        <v>0</v>
      </c>
      <c r="O191" s="18">
        <f t="shared" si="52"/>
        <v>0</v>
      </c>
      <c r="P191" s="114">
        <v>0</v>
      </c>
      <c r="Q191" s="123">
        <f t="shared" ref="Q191" si="53">Q205+Q220</f>
        <v>0</v>
      </c>
      <c r="R191" s="22">
        <f t="shared" si="44"/>
        <v>0</v>
      </c>
      <c r="S191" s="22">
        <f t="shared" si="45"/>
        <v>0</v>
      </c>
      <c r="T191" s="22">
        <f t="shared" si="46"/>
        <v>0</v>
      </c>
      <c r="V191" s="284" t="e">
        <f t="shared" si="47"/>
        <v>#DIV/0!</v>
      </c>
    </row>
    <row r="192" spans="1:22" ht="24" hidden="1" customHeight="1">
      <c r="A192" s="24"/>
      <c r="B192" s="24"/>
      <c r="C192" s="132">
        <v>4210</v>
      </c>
      <c r="D192" s="27" t="s">
        <v>207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/>
      <c r="K192" s="18">
        <f t="shared" si="48"/>
        <v>0</v>
      </c>
      <c r="L192" s="18">
        <f t="shared" si="52"/>
        <v>0</v>
      </c>
      <c r="M192" s="18">
        <f t="shared" si="52"/>
        <v>0</v>
      </c>
      <c r="N192" s="18">
        <f t="shared" si="52"/>
        <v>0</v>
      </c>
      <c r="O192" s="18">
        <f t="shared" si="52"/>
        <v>0</v>
      </c>
      <c r="P192" s="114">
        <v>0</v>
      </c>
      <c r="Q192" s="123">
        <f t="shared" ref="Q192" si="54">Q206+Q221</f>
        <v>0</v>
      </c>
      <c r="R192" s="22">
        <f t="shared" si="44"/>
        <v>0</v>
      </c>
      <c r="S192" s="22">
        <f t="shared" si="45"/>
        <v>0</v>
      </c>
      <c r="T192" s="22">
        <f t="shared" si="46"/>
        <v>0</v>
      </c>
      <c r="V192" s="284" t="e">
        <f t="shared" si="47"/>
        <v>#DIV/0!</v>
      </c>
    </row>
    <row r="193" spans="1:22" ht="15" hidden="1" customHeight="1">
      <c r="A193" s="24"/>
      <c r="B193" s="24"/>
      <c r="C193" s="130">
        <v>4280</v>
      </c>
      <c r="D193" s="27" t="s">
        <v>208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/>
      <c r="K193" s="18">
        <f t="shared" si="48"/>
        <v>0</v>
      </c>
      <c r="L193" s="18">
        <f t="shared" si="52"/>
        <v>0</v>
      </c>
      <c r="M193" s="18">
        <f t="shared" si="52"/>
        <v>0</v>
      </c>
      <c r="N193" s="18">
        <f t="shared" si="52"/>
        <v>0</v>
      </c>
      <c r="O193" s="18">
        <f t="shared" si="52"/>
        <v>0</v>
      </c>
      <c r="P193" s="114">
        <v>0</v>
      </c>
      <c r="Q193" s="123">
        <f t="shared" ref="Q193" si="55">Q207+Q222</f>
        <v>0</v>
      </c>
      <c r="R193" s="22">
        <f t="shared" si="44"/>
        <v>0</v>
      </c>
      <c r="S193" s="22">
        <f t="shared" si="45"/>
        <v>0</v>
      </c>
      <c r="T193" s="22">
        <f t="shared" si="46"/>
        <v>0</v>
      </c>
      <c r="V193" s="284" t="e">
        <f t="shared" si="47"/>
        <v>#DIV/0!</v>
      </c>
    </row>
    <row r="194" spans="1:22" ht="15" hidden="1" customHeight="1">
      <c r="A194" s="24"/>
      <c r="B194" s="24"/>
      <c r="C194" s="130">
        <v>4300</v>
      </c>
      <c r="D194" s="27" t="s">
        <v>195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/>
      <c r="K194" s="18">
        <f t="shared" si="48"/>
        <v>0</v>
      </c>
      <c r="L194" s="18">
        <f t="shared" si="52"/>
        <v>0</v>
      </c>
      <c r="M194" s="18">
        <f t="shared" si="52"/>
        <v>0</v>
      </c>
      <c r="N194" s="18">
        <f t="shared" si="52"/>
        <v>0</v>
      </c>
      <c r="O194" s="18">
        <f t="shared" si="52"/>
        <v>0</v>
      </c>
      <c r="P194" s="114">
        <v>0</v>
      </c>
      <c r="Q194" s="123">
        <f t="shared" ref="Q194" si="56">Q208+Q223</f>
        <v>0</v>
      </c>
      <c r="R194" s="22">
        <f t="shared" si="44"/>
        <v>0</v>
      </c>
      <c r="S194" s="22">
        <f t="shared" si="45"/>
        <v>0</v>
      </c>
      <c r="T194" s="22">
        <f t="shared" si="46"/>
        <v>0</v>
      </c>
      <c r="V194" s="284" t="e">
        <f t="shared" si="47"/>
        <v>#DIV/0!</v>
      </c>
    </row>
    <row r="195" spans="1:22" ht="36" hidden="1" customHeight="1">
      <c r="A195" s="24"/>
      <c r="B195" s="24"/>
      <c r="C195" s="130">
        <v>4380</v>
      </c>
      <c r="D195" s="27" t="s">
        <v>209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/>
      <c r="K195" s="18">
        <f t="shared" si="48"/>
        <v>0</v>
      </c>
      <c r="L195" s="18">
        <f t="shared" si="52"/>
        <v>0</v>
      </c>
      <c r="M195" s="18">
        <f t="shared" si="52"/>
        <v>0</v>
      </c>
      <c r="N195" s="18">
        <f t="shared" si="52"/>
        <v>0</v>
      </c>
      <c r="O195" s="18">
        <f t="shared" si="52"/>
        <v>0</v>
      </c>
      <c r="P195" s="114">
        <v>0</v>
      </c>
      <c r="Q195" s="123">
        <f t="shared" ref="Q195" si="57">Q209+Q224</f>
        <v>0</v>
      </c>
      <c r="R195" s="22">
        <f t="shared" si="44"/>
        <v>0</v>
      </c>
      <c r="S195" s="22">
        <f t="shared" si="45"/>
        <v>0</v>
      </c>
      <c r="T195" s="22">
        <f t="shared" si="46"/>
        <v>0</v>
      </c>
      <c r="V195" s="284" t="e">
        <f t="shared" si="47"/>
        <v>#DIV/0!</v>
      </c>
    </row>
    <row r="196" spans="1:22">
      <c r="A196" s="24"/>
      <c r="B196" s="24"/>
      <c r="C196" s="130">
        <v>4410</v>
      </c>
      <c r="D196" s="27" t="s">
        <v>151</v>
      </c>
      <c r="E196" s="26">
        <v>1100</v>
      </c>
      <c r="F196" s="26">
        <v>0</v>
      </c>
      <c r="G196" s="26">
        <v>1100</v>
      </c>
      <c r="H196" s="26">
        <v>0</v>
      </c>
      <c r="I196" s="26">
        <v>0</v>
      </c>
      <c r="J196" s="26"/>
      <c r="K196" s="18">
        <f t="shared" si="48"/>
        <v>0</v>
      </c>
      <c r="L196" s="18">
        <f t="shared" si="52"/>
        <v>0</v>
      </c>
      <c r="M196" s="18">
        <f t="shared" si="52"/>
        <v>0</v>
      </c>
      <c r="N196" s="18">
        <f t="shared" si="52"/>
        <v>0</v>
      </c>
      <c r="O196" s="18">
        <f t="shared" si="52"/>
        <v>0</v>
      </c>
      <c r="P196" s="114">
        <v>2100</v>
      </c>
      <c r="Q196" s="123">
        <f t="shared" ref="Q196" si="58">Q210+Q225</f>
        <v>1530.5</v>
      </c>
      <c r="R196" s="22">
        <f t="shared" si="44"/>
        <v>1100</v>
      </c>
      <c r="S196" s="22">
        <f t="shared" si="45"/>
        <v>0</v>
      </c>
      <c r="T196" s="22">
        <f t="shared" si="46"/>
        <v>0</v>
      </c>
      <c r="V196" s="284">
        <f t="shared" si="47"/>
        <v>0.7288095238095238</v>
      </c>
    </row>
    <row r="197" spans="1:22" ht="31.5">
      <c r="A197" s="24"/>
      <c r="B197" s="24"/>
      <c r="C197" s="130">
        <v>4440</v>
      </c>
      <c r="D197" s="27" t="s">
        <v>153</v>
      </c>
      <c r="E197" s="26">
        <v>28400</v>
      </c>
      <c r="F197" s="26">
        <v>0</v>
      </c>
      <c r="G197" s="26">
        <v>7500</v>
      </c>
      <c r="H197" s="26">
        <v>0</v>
      </c>
      <c r="I197" s="26">
        <v>20900</v>
      </c>
      <c r="J197" s="26"/>
      <c r="K197" s="18">
        <f t="shared" si="48"/>
        <v>0</v>
      </c>
      <c r="L197" s="18">
        <f>L211+L227</f>
        <v>0</v>
      </c>
      <c r="M197" s="18">
        <f>M211+M227</f>
        <v>0</v>
      </c>
      <c r="N197" s="18">
        <f>N211+N227</f>
        <v>0</v>
      </c>
      <c r="O197" s="18">
        <f>O211+O227</f>
        <v>0</v>
      </c>
      <c r="P197" s="114">
        <v>28400</v>
      </c>
      <c r="Q197" s="123">
        <f>Q211+Q227</f>
        <v>20335</v>
      </c>
      <c r="R197" s="22">
        <f t="shared" si="44"/>
        <v>7500</v>
      </c>
      <c r="S197" s="22">
        <f t="shared" si="45"/>
        <v>0</v>
      </c>
      <c r="T197" s="22">
        <f t="shared" si="46"/>
        <v>20900</v>
      </c>
      <c r="V197" s="284">
        <f t="shared" si="47"/>
        <v>0.7160211267605634</v>
      </c>
    </row>
    <row r="198" spans="1:22" ht="15" hidden="1" customHeight="1">
      <c r="A198" s="24"/>
      <c r="B198" s="24"/>
      <c r="C198" s="130">
        <v>4410</v>
      </c>
      <c r="D198" s="27" t="s">
        <v>151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/>
      <c r="K198" s="18">
        <f t="shared" si="48"/>
        <v>0</v>
      </c>
      <c r="L198" s="18">
        <f>L212+L226</f>
        <v>0</v>
      </c>
      <c r="M198" s="18">
        <f>M212+M226</f>
        <v>0</v>
      </c>
      <c r="N198" s="18">
        <f>N212+N226</f>
        <v>0</v>
      </c>
      <c r="O198" s="18">
        <f>O212+O226</f>
        <v>0</v>
      </c>
      <c r="P198" s="114">
        <v>0</v>
      </c>
      <c r="Q198" s="123">
        <f>Q212+Q226</f>
        <v>0</v>
      </c>
      <c r="R198" s="22">
        <f t="shared" si="44"/>
        <v>0</v>
      </c>
      <c r="S198" s="22">
        <f t="shared" si="45"/>
        <v>0</v>
      </c>
      <c r="T198" s="22">
        <f t="shared" si="46"/>
        <v>0</v>
      </c>
      <c r="V198" s="284" t="e">
        <f t="shared" si="47"/>
        <v>#DIV/0!</v>
      </c>
    </row>
    <row r="199" spans="1:22" ht="31.5">
      <c r="A199" s="24"/>
      <c r="B199" s="24"/>
      <c r="C199" s="130">
        <v>4700</v>
      </c>
      <c r="D199" s="27" t="s">
        <v>199</v>
      </c>
      <c r="E199" s="26">
        <v>4000</v>
      </c>
      <c r="F199" s="26">
        <v>0</v>
      </c>
      <c r="G199" s="26">
        <v>0</v>
      </c>
      <c r="H199" s="26">
        <v>0</v>
      </c>
      <c r="I199" s="26">
        <v>4000</v>
      </c>
      <c r="J199" s="26"/>
      <c r="K199" s="18">
        <f t="shared" si="48"/>
        <v>0</v>
      </c>
      <c r="L199" s="18">
        <f>L214</f>
        <v>0</v>
      </c>
      <c r="M199" s="18">
        <f>M214</f>
        <v>0</v>
      </c>
      <c r="N199" s="18">
        <f>N214</f>
        <v>0</v>
      </c>
      <c r="O199" s="18">
        <f>O214</f>
        <v>0</v>
      </c>
      <c r="P199" s="114">
        <v>4000</v>
      </c>
      <c r="Q199" s="123">
        <f>Q214</f>
        <v>0</v>
      </c>
      <c r="R199" s="22">
        <f t="shared" si="44"/>
        <v>0</v>
      </c>
      <c r="S199" s="22">
        <f t="shared" si="45"/>
        <v>0</v>
      </c>
      <c r="T199" s="22">
        <f t="shared" si="46"/>
        <v>4000</v>
      </c>
      <c r="V199" s="284">
        <f t="shared" si="47"/>
        <v>0</v>
      </c>
    </row>
    <row r="200" spans="1:22">
      <c r="A200" s="24"/>
      <c r="B200" s="24"/>
      <c r="C200" s="130"/>
      <c r="D200" s="31" t="s">
        <v>210</v>
      </c>
      <c r="E200" s="26">
        <v>913530</v>
      </c>
      <c r="F200" s="26">
        <v>0</v>
      </c>
      <c r="G200" s="26">
        <v>0</v>
      </c>
      <c r="H200" s="26">
        <v>0</v>
      </c>
      <c r="I200" s="26">
        <v>913530</v>
      </c>
      <c r="J200" s="26"/>
      <c r="K200" s="18">
        <f t="shared" si="48"/>
        <v>0</v>
      </c>
      <c r="L200" s="18">
        <f>SUM(L201:L214)</f>
        <v>0</v>
      </c>
      <c r="M200" s="18">
        <f>SUM(M201:M214)</f>
        <v>0</v>
      </c>
      <c r="N200" s="18">
        <f>SUM(N201:N214)</f>
        <v>0</v>
      </c>
      <c r="O200" s="18">
        <f>SUM(O201:O214)</f>
        <v>0</v>
      </c>
      <c r="P200" s="145">
        <v>914530</v>
      </c>
      <c r="Q200" s="146">
        <f>SUM(Q201:Q214)</f>
        <v>451506.77999999997</v>
      </c>
      <c r="R200" s="22">
        <f t="shared" si="44"/>
        <v>0</v>
      </c>
      <c r="S200" s="22">
        <f t="shared" si="45"/>
        <v>0</v>
      </c>
      <c r="T200" s="22">
        <f t="shared" si="46"/>
        <v>913530</v>
      </c>
      <c r="V200" s="284">
        <f t="shared" si="47"/>
        <v>0.49370362918657668</v>
      </c>
    </row>
    <row r="201" spans="1:22">
      <c r="A201" s="24"/>
      <c r="B201" s="24"/>
      <c r="C201" s="132">
        <v>4010</v>
      </c>
      <c r="D201" s="27" t="s">
        <v>139</v>
      </c>
      <c r="E201" s="26">
        <v>686730</v>
      </c>
      <c r="F201" s="26">
        <v>0</v>
      </c>
      <c r="G201" s="26">
        <v>0</v>
      </c>
      <c r="H201" s="26">
        <v>0</v>
      </c>
      <c r="I201" s="26">
        <v>686730</v>
      </c>
      <c r="J201" s="26"/>
      <c r="K201" s="18">
        <f t="shared" si="48"/>
        <v>0</v>
      </c>
      <c r="L201" s="18"/>
      <c r="M201" s="18"/>
      <c r="N201" s="18"/>
      <c r="O201" s="18"/>
      <c r="P201" s="114">
        <v>686730</v>
      </c>
      <c r="Q201" s="123">
        <v>324962.31</v>
      </c>
      <c r="R201" s="22">
        <f t="shared" si="44"/>
        <v>0</v>
      </c>
      <c r="S201" s="22">
        <f t="shared" si="45"/>
        <v>0</v>
      </c>
      <c r="T201" s="22">
        <f t="shared" si="46"/>
        <v>686730</v>
      </c>
      <c r="V201" s="284">
        <f t="shared" si="47"/>
        <v>0.47320243763924685</v>
      </c>
    </row>
    <row r="202" spans="1:22">
      <c r="A202" s="24"/>
      <c r="B202" s="24"/>
      <c r="C202" s="130">
        <v>4040</v>
      </c>
      <c r="D202" s="27" t="s">
        <v>140</v>
      </c>
      <c r="E202" s="26">
        <v>51600</v>
      </c>
      <c r="F202" s="26">
        <v>0</v>
      </c>
      <c r="G202" s="26">
        <v>0</v>
      </c>
      <c r="H202" s="26">
        <v>0</v>
      </c>
      <c r="I202" s="26">
        <v>51600</v>
      </c>
      <c r="J202" s="26"/>
      <c r="K202" s="18">
        <f t="shared" si="48"/>
        <v>0</v>
      </c>
      <c r="L202" s="18"/>
      <c r="M202" s="18"/>
      <c r="N202" s="18"/>
      <c r="O202" s="18"/>
      <c r="P202" s="114">
        <v>51600</v>
      </c>
      <c r="Q202" s="123">
        <v>50785.96</v>
      </c>
      <c r="R202" s="22">
        <f t="shared" si="44"/>
        <v>0</v>
      </c>
      <c r="S202" s="22">
        <f t="shared" si="45"/>
        <v>0</v>
      </c>
      <c r="T202" s="22">
        <f t="shared" si="46"/>
        <v>51600</v>
      </c>
      <c r="V202" s="284">
        <f t="shared" si="47"/>
        <v>0.98422403100775191</v>
      </c>
    </row>
    <row r="203" spans="1:22">
      <c r="A203" s="24"/>
      <c r="B203" s="24"/>
      <c r="C203" s="130">
        <v>4110</v>
      </c>
      <c r="D203" s="27" t="s">
        <v>141</v>
      </c>
      <c r="E203" s="26">
        <v>131600</v>
      </c>
      <c r="F203" s="26">
        <v>0</v>
      </c>
      <c r="G203" s="26">
        <v>0</v>
      </c>
      <c r="H203" s="26">
        <v>0</v>
      </c>
      <c r="I203" s="26">
        <v>131600</v>
      </c>
      <c r="J203" s="26"/>
      <c r="K203" s="18">
        <f t="shared" si="48"/>
        <v>0</v>
      </c>
      <c r="L203" s="18"/>
      <c r="M203" s="18"/>
      <c r="N203" s="18"/>
      <c r="O203" s="18"/>
      <c r="P203" s="114">
        <v>131600</v>
      </c>
      <c r="Q203" s="123">
        <v>57645.34</v>
      </c>
      <c r="R203" s="22">
        <f t="shared" si="44"/>
        <v>0</v>
      </c>
      <c r="S203" s="22">
        <f t="shared" si="45"/>
        <v>0</v>
      </c>
      <c r="T203" s="22">
        <f t="shared" si="46"/>
        <v>131600</v>
      </c>
      <c r="V203" s="284">
        <f t="shared" si="47"/>
        <v>0.43803449848024312</v>
      </c>
    </row>
    <row r="204" spans="1:22">
      <c r="A204" s="24"/>
      <c r="B204" s="24"/>
      <c r="C204" s="130">
        <v>4120</v>
      </c>
      <c r="D204" s="27" t="s">
        <v>142</v>
      </c>
      <c r="E204" s="26">
        <v>18700</v>
      </c>
      <c r="F204" s="26">
        <v>0</v>
      </c>
      <c r="G204" s="26">
        <v>0</v>
      </c>
      <c r="H204" s="26">
        <v>0</v>
      </c>
      <c r="I204" s="26">
        <v>18700</v>
      </c>
      <c r="J204" s="26"/>
      <c r="K204" s="18">
        <f t="shared" si="48"/>
        <v>0</v>
      </c>
      <c r="L204" s="18"/>
      <c r="M204" s="18"/>
      <c r="N204" s="18"/>
      <c r="O204" s="18"/>
      <c r="P204" s="114">
        <v>18700</v>
      </c>
      <c r="Q204" s="123">
        <v>2961.87</v>
      </c>
      <c r="R204" s="22">
        <f t="shared" si="44"/>
        <v>0</v>
      </c>
      <c r="S204" s="22">
        <f t="shared" si="45"/>
        <v>0</v>
      </c>
      <c r="T204" s="22">
        <f t="shared" si="46"/>
        <v>18700</v>
      </c>
      <c r="V204" s="284">
        <f t="shared" si="47"/>
        <v>0.15838877005347593</v>
      </c>
    </row>
    <row r="205" spans="1:22" ht="15" hidden="1" customHeight="1">
      <c r="A205" s="24"/>
      <c r="B205" s="24"/>
      <c r="C205" s="132">
        <v>4170</v>
      </c>
      <c r="D205" s="27" t="s">
        <v>193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/>
      <c r="K205" s="18">
        <f t="shared" si="48"/>
        <v>0</v>
      </c>
      <c r="L205" s="18"/>
      <c r="M205" s="18"/>
      <c r="N205" s="18"/>
      <c r="O205" s="18"/>
      <c r="P205" s="114">
        <v>0</v>
      </c>
      <c r="Q205" s="123"/>
      <c r="R205" s="22">
        <f t="shared" ref="R205:R268" si="59">G205+M205</f>
        <v>0</v>
      </c>
      <c r="S205" s="22">
        <f t="shared" ref="S205:S268" si="60">H205+N205</f>
        <v>0</v>
      </c>
      <c r="T205" s="22">
        <f t="shared" ref="T205:T268" si="61">I205+O205</f>
        <v>0</v>
      </c>
      <c r="V205" s="284" t="e">
        <f t="shared" si="47"/>
        <v>#DIV/0!</v>
      </c>
    </row>
    <row r="206" spans="1:22" ht="24" hidden="1" customHeight="1">
      <c r="A206" s="24"/>
      <c r="B206" s="24"/>
      <c r="C206" s="132">
        <v>4210</v>
      </c>
      <c r="D206" s="27" t="s">
        <v>207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/>
      <c r="K206" s="18">
        <f t="shared" si="48"/>
        <v>0</v>
      </c>
      <c r="L206" s="18"/>
      <c r="M206" s="18"/>
      <c r="N206" s="18"/>
      <c r="O206" s="18"/>
      <c r="P206" s="114">
        <v>0</v>
      </c>
      <c r="Q206" s="123"/>
      <c r="R206" s="22">
        <f t="shared" si="59"/>
        <v>0</v>
      </c>
      <c r="S206" s="22">
        <f t="shared" si="60"/>
        <v>0</v>
      </c>
      <c r="T206" s="22">
        <f t="shared" si="61"/>
        <v>0</v>
      </c>
      <c r="V206" s="284" t="e">
        <f t="shared" ref="V206:V269" si="62">Q206/P206</f>
        <v>#DIV/0!</v>
      </c>
    </row>
    <row r="207" spans="1:22" ht="15" hidden="1" customHeight="1">
      <c r="A207" s="24"/>
      <c r="B207" s="24"/>
      <c r="C207" s="130">
        <v>4280</v>
      </c>
      <c r="D207" s="27" t="s">
        <v>208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/>
      <c r="K207" s="18">
        <f t="shared" si="48"/>
        <v>0</v>
      </c>
      <c r="L207" s="18"/>
      <c r="M207" s="18"/>
      <c r="N207" s="18"/>
      <c r="O207" s="18"/>
      <c r="P207" s="114">
        <v>0</v>
      </c>
      <c r="Q207" s="123"/>
      <c r="R207" s="22">
        <f t="shared" si="59"/>
        <v>0</v>
      </c>
      <c r="S207" s="22">
        <f t="shared" si="60"/>
        <v>0</v>
      </c>
      <c r="T207" s="22">
        <f t="shared" si="61"/>
        <v>0</v>
      </c>
      <c r="V207" s="284" t="e">
        <f t="shared" si="62"/>
        <v>#DIV/0!</v>
      </c>
    </row>
    <row r="208" spans="1:22" ht="15" hidden="1" customHeight="1">
      <c r="A208" s="24"/>
      <c r="B208" s="24"/>
      <c r="C208" s="130">
        <v>4300</v>
      </c>
      <c r="D208" s="27" t="s">
        <v>195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/>
      <c r="K208" s="18">
        <f t="shared" si="48"/>
        <v>0</v>
      </c>
      <c r="L208" s="18"/>
      <c r="M208" s="18"/>
      <c r="N208" s="18"/>
      <c r="O208" s="18"/>
      <c r="P208" s="114">
        <v>0</v>
      </c>
      <c r="Q208" s="123"/>
      <c r="R208" s="22">
        <f t="shared" si="59"/>
        <v>0</v>
      </c>
      <c r="S208" s="22">
        <f t="shared" si="60"/>
        <v>0</v>
      </c>
      <c r="T208" s="22">
        <f t="shared" si="61"/>
        <v>0</v>
      </c>
      <c r="V208" s="284" t="e">
        <f t="shared" si="62"/>
        <v>#DIV/0!</v>
      </c>
    </row>
    <row r="209" spans="1:22" ht="36" hidden="1" customHeight="1">
      <c r="A209" s="24"/>
      <c r="B209" s="28"/>
      <c r="C209" s="130">
        <v>4380</v>
      </c>
      <c r="D209" s="27" t="s">
        <v>209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/>
      <c r="K209" s="18">
        <f t="shared" si="48"/>
        <v>0</v>
      </c>
      <c r="L209" s="18"/>
      <c r="M209" s="18"/>
      <c r="N209" s="18"/>
      <c r="O209" s="18"/>
      <c r="P209" s="114">
        <v>0</v>
      </c>
      <c r="Q209" s="123"/>
      <c r="R209" s="22">
        <f t="shared" si="59"/>
        <v>0</v>
      </c>
      <c r="S209" s="22">
        <f t="shared" si="60"/>
        <v>0</v>
      </c>
      <c r="T209" s="22">
        <f t="shared" si="61"/>
        <v>0</v>
      </c>
      <c r="V209" s="284" t="e">
        <f t="shared" si="62"/>
        <v>#DIV/0!</v>
      </c>
    </row>
    <row r="210" spans="1:22" ht="15" customHeight="1">
      <c r="A210" s="24"/>
      <c r="B210" s="23"/>
      <c r="C210" s="130">
        <v>4410</v>
      </c>
      <c r="D210" s="27" t="s">
        <v>151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/>
      <c r="K210" s="18">
        <f t="shared" si="48"/>
        <v>0</v>
      </c>
      <c r="L210" s="18"/>
      <c r="M210" s="18"/>
      <c r="N210" s="18"/>
      <c r="O210" s="18"/>
      <c r="P210" s="114">
        <v>1000</v>
      </c>
      <c r="Q210" s="123">
        <v>441.3</v>
      </c>
      <c r="R210" s="22">
        <f t="shared" si="59"/>
        <v>0</v>
      </c>
      <c r="S210" s="22">
        <f t="shared" si="60"/>
        <v>0</v>
      </c>
      <c r="T210" s="22">
        <f t="shared" si="61"/>
        <v>0</v>
      </c>
      <c r="V210" s="284">
        <f t="shared" si="62"/>
        <v>0.44130000000000003</v>
      </c>
    </row>
    <row r="211" spans="1:22" ht="31.5">
      <c r="A211" s="24"/>
      <c r="B211" s="23"/>
      <c r="C211" s="130">
        <v>4440</v>
      </c>
      <c r="D211" s="27" t="s">
        <v>153</v>
      </c>
      <c r="E211" s="26">
        <v>20900</v>
      </c>
      <c r="F211" s="26">
        <v>0</v>
      </c>
      <c r="G211" s="26">
        <v>0</v>
      </c>
      <c r="H211" s="26">
        <v>0</v>
      </c>
      <c r="I211" s="26">
        <v>20900</v>
      </c>
      <c r="J211" s="26"/>
      <c r="K211" s="18">
        <f t="shared" si="48"/>
        <v>0</v>
      </c>
      <c r="L211" s="18"/>
      <c r="M211" s="18"/>
      <c r="N211" s="18"/>
      <c r="O211" s="18"/>
      <c r="P211" s="114">
        <v>20900</v>
      </c>
      <c r="Q211" s="123">
        <v>14710</v>
      </c>
      <c r="R211" s="22">
        <f t="shared" si="59"/>
        <v>0</v>
      </c>
      <c r="S211" s="22">
        <f t="shared" si="60"/>
        <v>0</v>
      </c>
      <c r="T211" s="22">
        <f t="shared" si="61"/>
        <v>20900</v>
      </c>
      <c r="V211" s="284">
        <f t="shared" si="62"/>
        <v>0.70382775119617225</v>
      </c>
    </row>
    <row r="212" spans="1:22" ht="15" hidden="1" customHeight="1">
      <c r="A212" s="24"/>
      <c r="B212" s="23"/>
      <c r="C212" s="130">
        <v>4410</v>
      </c>
      <c r="D212" s="27" t="s">
        <v>151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/>
      <c r="K212" s="18">
        <f t="shared" si="48"/>
        <v>0</v>
      </c>
      <c r="L212" s="18"/>
      <c r="M212" s="18"/>
      <c r="N212" s="18"/>
      <c r="O212" s="18"/>
      <c r="P212" s="114">
        <v>0</v>
      </c>
      <c r="Q212" s="123"/>
      <c r="R212" s="22">
        <f t="shared" si="59"/>
        <v>0</v>
      </c>
      <c r="S212" s="22">
        <f t="shared" si="60"/>
        <v>0</v>
      </c>
      <c r="T212" s="22">
        <f t="shared" si="61"/>
        <v>0</v>
      </c>
      <c r="V212" s="284" t="e">
        <f t="shared" si="62"/>
        <v>#DIV/0!</v>
      </c>
    </row>
    <row r="213" spans="1:22" ht="24" hidden="1" customHeight="1">
      <c r="A213" s="24"/>
      <c r="B213" s="24"/>
      <c r="C213" s="130">
        <v>4610</v>
      </c>
      <c r="D213" s="27" t="s">
        <v>177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/>
      <c r="K213" s="18">
        <f t="shared" si="48"/>
        <v>0</v>
      </c>
      <c r="L213" s="18"/>
      <c r="M213" s="18"/>
      <c r="N213" s="18"/>
      <c r="O213" s="18"/>
      <c r="P213" s="114">
        <v>0</v>
      </c>
      <c r="Q213" s="123"/>
      <c r="R213" s="22">
        <f t="shared" si="59"/>
        <v>0</v>
      </c>
      <c r="S213" s="22">
        <f t="shared" si="60"/>
        <v>0</v>
      </c>
      <c r="T213" s="22">
        <f t="shared" si="61"/>
        <v>0</v>
      </c>
      <c r="V213" s="284" t="e">
        <f t="shared" si="62"/>
        <v>#DIV/0!</v>
      </c>
    </row>
    <row r="214" spans="1:22" ht="31.5">
      <c r="A214" s="24"/>
      <c r="B214" s="23"/>
      <c r="C214" s="130">
        <v>4700</v>
      </c>
      <c r="D214" s="27" t="s">
        <v>199</v>
      </c>
      <c r="E214" s="26">
        <v>4000</v>
      </c>
      <c r="F214" s="26">
        <v>0</v>
      </c>
      <c r="G214" s="26">
        <v>0</v>
      </c>
      <c r="H214" s="26">
        <v>0</v>
      </c>
      <c r="I214" s="26">
        <v>4000</v>
      </c>
      <c r="J214" s="26"/>
      <c r="K214" s="18">
        <f t="shared" si="48"/>
        <v>0</v>
      </c>
      <c r="L214" s="18"/>
      <c r="M214" s="18"/>
      <c r="N214" s="18"/>
      <c r="O214" s="18"/>
      <c r="P214" s="114">
        <v>4000</v>
      </c>
      <c r="Q214" s="123">
        <v>0</v>
      </c>
      <c r="R214" s="22">
        <f t="shared" si="59"/>
        <v>0</v>
      </c>
      <c r="S214" s="22">
        <f t="shared" si="60"/>
        <v>0</v>
      </c>
      <c r="T214" s="22">
        <f t="shared" si="61"/>
        <v>4000</v>
      </c>
      <c r="V214" s="284">
        <f t="shared" si="62"/>
        <v>0</v>
      </c>
    </row>
    <row r="215" spans="1:22">
      <c r="A215" s="24"/>
      <c r="B215" s="23"/>
      <c r="C215" s="130"/>
      <c r="D215" s="31" t="s">
        <v>211</v>
      </c>
      <c r="E215" s="26">
        <v>319700</v>
      </c>
      <c r="F215" s="26">
        <v>0</v>
      </c>
      <c r="G215" s="26">
        <v>319700</v>
      </c>
      <c r="H215" s="26">
        <v>0</v>
      </c>
      <c r="I215" s="26">
        <v>0</v>
      </c>
      <c r="J215" s="26"/>
      <c r="K215" s="18">
        <f t="shared" si="48"/>
        <v>30000</v>
      </c>
      <c r="L215" s="18">
        <f>SUM(L216:L228)</f>
        <v>0</v>
      </c>
      <c r="M215" s="18">
        <f>SUM(M216:M228)</f>
        <v>30000</v>
      </c>
      <c r="N215" s="18">
        <f>SUM(N216:N228)</f>
        <v>0</v>
      </c>
      <c r="O215" s="18">
        <f>SUM(O216:O228)</f>
        <v>0</v>
      </c>
      <c r="P215" s="145">
        <v>349700</v>
      </c>
      <c r="Q215" s="146">
        <f>SUM(Q216:Q228)</f>
        <v>164766.00000000003</v>
      </c>
      <c r="R215" s="22">
        <f t="shared" si="59"/>
        <v>349700</v>
      </c>
      <c r="S215" s="22">
        <f t="shared" si="60"/>
        <v>0</v>
      </c>
      <c r="T215" s="22">
        <f t="shared" si="61"/>
        <v>0</v>
      </c>
      <c r="V215" s="284">
        <f t="shared" si="62"/>
        <v>0.47116385473262806</v>
      </c>
    </row>
    <row r="216" spans="1:22">
      <c r="A216" s="24"/>
      <c r="B216" s="23"/>
      <c r="C216" s="132">
        <v>4010</v>
      </c>
      <c r="D216" s="27" t="s">
        <v>139</v>
      </c>
      <c r="E216" s="26">
        <v>248400</v>
      </c>
      <c r="F216" s="26">
        <v>0</v>
      </c>
      <c r="G216" s="26">
        <v>248400</v>
      </c>
      <c r="H216" s="26">
        <v>0</v>
      </c>
      <c r="I216" s="26">
        <v>0</v>
      </c>
      <c r="J216" s="26"/>
      <c r="K216" s="18">
        <f t="shared" si="48"/>
        <v>25000</v>
      </c>
      <c r="L216" s="18"/>
      <c r="M216" s="18">
        <v>25000</v>
      </c>
      <c r="N216" s="18"/>
      <c r="O216" s="18"/>
      <c r="P216" s="114">
        <v>273400</v>
      </c>
      <c r="Q216" s="123">
        <v>116254.95</v>
      </c>
      <c r="R216" s="22">
        <f t="shared" si="59"/>
        <v>273400</v>
      </c>
      <c r="S216" s="22">
        <f t="shared" si="60"/>
        <v>0</v>
      </c>
      <c r="T216" s="22">
        <f t="shared" si="61"/>
        <v>0</v>
      </c>
      <c r="V216" s="284">
        <f t="shared" si="62"/>
        <v>0.42521927578639357</v>
      </c>
    </row>
    <row r="217" spans="1:22">
      <c r="A217" s="24"/>
      <c r="B217" s="23"/>
      <c r="C217" s="130">
        <v>4040</v>
      </c>
      <c r="D217" s="27" t="s">
        <v>140</v>
      </c>
      <c r="E217" s="26">
        <v>18200</v>
      </c>
      <c r="F217" s="26">
        <v>0</v>
      </c>
      <c r="G217" s="26">
        <v>18200</v>
      </c>
      <c r="H217" s="26">
        <v>0</v>
      </c>
      <c r="I217" s="26">
        <v>0</v>
      </c>
      <c r="J217" s="26"/>
      <c r="K217" s="18">
        <f t="shared" si="48"/>
        <v>0</v>
      </c>
      <c r="L217" s="18"/>
      <c r="M217" s="18"/>
      <c r="N217" s="18"/>
      <c r="O217" s="18"/>
      <c r="P217" s="114">
        <v>18200</v>
      </c>
      <c r="Q217" s="123">
        <v>18200</v>
      </c>
      <c r="R217" s="22">
        <f t="shared" si="59"/>
        <v>18200</v>
      </c>
      <c r="S217" s="22">
        <f t="shared" si="60"/>
        <v>0</v>
      </c>
      <c r="T217" s="22">
        <f t="shared" si="61"/>
        <v>0</v>
      </c>
      <c r="V217" s="284">
        <f t="shared" si="62"/>
        <v>1</v>
      </c>
    </row>
    <row r="218" spans="1:22">
      <c r="A218" s="24"/>
      <c r="B218" s="28"/>
      <c r="C218" s="130">
        <v>4110</v>
      </c>
      <c r="D218" s="27" t="s">
        <v>141</v>
      </c>
      <c r="E218" s="26">
        <v>38200</v>
      </c>
      <c r="F218" s="26">
        <v>0</v>
      </c>
      <c r="G218" s="26">
        <v>38200</v>
      </c>
      <c r="H218" s="26">
        <v>0</v>
      </c>
      <c r="I218" s="26">
        <v>0</v>
      </c>
      <c r="J218" s="26"/>
      <c r="K218" s="18">
        <f t="shared" si="48"/>
        <v>5000</v>
      </c>
      <c r="L218" s="18"/>
      <c r="M218" s="18">
        <v>5000</v>
      </c>
      <c r="N218" s="18"/>
      <c r="O218" s="18"/>
      <c r="P218" s="114">
        <v>43200</v>
      </c>
      <c r="Q218" s="123">
        <v>20302.7</v>
      </c>
      <c r="R218" s="22">
        <f t="shared" si="59"/>
        <v>43200</v>
      </c>
      <c r="S218" s="22">
        <f t="shared" si="60"/>
        <v>0</v>
      </c>
      <c r="T218" s="22">
        <f t="shared" si="61"/>
        <v>0</v>
      </c>
      <c r="V218" s="284">
        <f t="shared" si="62"/>
        <v>0.46996990740740741</v>
      </c>
    </row>
    <row r="219" spans="1:22">
      <c r="A219" s="24"/>
      <c r="B219" s="23"/>
      <c r="C219" s="130">
        <v>4120</v>
      </c>
      <c r="D219" s="27" t="s">
        <v>142</v>
      </c>
      <c r="E219" s="26">
        <v>6300</v>
      </c>
      <c r="F219" s="26">
        <v>0</v>
      </c>
      <c r="G219" s="26">
        <v>6300</v>
      </c>
      <c r="H219" s="26">
        <v>0</v>
      </c>
      <c r="I219" s="26">
        <v>0</v>
      </c>
      <c r="J219" s="26"/>
      <c r="K219" s="18">
        <f t="shared" si="48"/>
        <v>0</v>
      </c>
      <c r="L219" s="18"/>
      <c r="M219" s="18"/>
      <c r="N219" s="18"/>
      <c r="O219" s="18"/>
      <c r="P219" s="114">
        <v>6300</v>
      </c>
      <c r="Q219" s="123">
        <v>3294.15</v>
      </c>
      <c r="R219" s="22">
        <f t="shared" si="59"/>
        <v>6300</v>
      </c>
      <c r="S219" s="22">
        <f t="shared" si="60"/>
        <v>0</v>
      </c>
      <c r="T219" s="22">
        <f t="shared" si="61"/>
        <v>0</v>
      </c>
      <c r="V219" s="284">
        <f t="shared" si="62"/>
        <v>0.52288095238095245</v>
      </c>
    </row>
    <row r="220" spans="1:22" ht="15" hidden="1" customHeight="1">
      <c r="A220" s="24"/>
      <c r="B220" s="24"/>
      <c r="C220" s="132">
        <v>4170</v>
      </c>
      <c r="D220" s="27" t="s">
        <v>193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/>
      <c r="K220" s="18">
        <f t="shared" si="48"/>
        <v>0</v>
      </c>
      <c r="L220" s="18"/>
      <c r="M220" s="18"/>
      <c r="N220" s="18"/>
      <c r="O220" s="18"/>
      <c r="P220" s="114">
        <v>0</v>
      </c>
      <c r="Q220" s="123"/>
      <c r="R220" s="22">
        <f t="shared" si="59"/>
        <v>0</v>
      </c>
      <c r="S220" s="22">
        <f t="shared" si="60"/>
        <v>0</v>
      </c>
      <c r="T220" s="22">
        <f t="shared" si="61"/>
        <v>0</v>
      </c>
      <c r="V220" s="284" t="e">
        <f t="shared" si="62"/>
        <v>#DIV/0!</v>
      </c>
    </row>
    <row r="221" spans="1:22" ht="24" hidden="1" customHeight="1">
      <c r="A221" s="24"/>
      <c r="B221" s="24"/>
      <c r="C221" s="132">
        <v>4210</v>
      </c>
      <c r="D221" s="27" t="s">
        <v>207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/>
      <c r="K221" s="18">
        <f t="shared" si="48"/>
        <v>0</v>
      </c>
      <c r="L221" s="18"/>
      <c r="M221" s="18"/>
      <c r="N221" s="18"/>
      <c r="O221" s="18"/>
      <c r="P221" s="114">
        <v>0</v>
      </c>
      <c r="Q221" s="123"/>
      <c r="R221" s="22">
        <f t="shared" si="59"/>
        <v>0</v>
      </c>
      <c r="S221" s="22">
        <f t="shared" si="60"/>
        <v>0</v>
      </c>
      <c r="T221" s="22">
        <f t="shared" si="61"/>
        <v>0</v>
      </c>
      <c r="V221" s="284" t="e">
        <f t="shared" si="62"/>
        <v>#DIV/0!</v>
      </c>
    </row>
    <row r="222" spans="1:22" ht="15" hidden="1" customHeight="1">
      <c r="A222" s="24"/>
      <c r="B222" s="24"/>
      <c r="C222" s="130">
        <v>4280</v>
      </c>
      <c r="D222" s="27" t="s">
        <v>208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/>
      <c r="K222" s="18">
        <f t="shared" si="48"/>
        <v>0</v>
      </c>
      <c r="L222" s="18"/>
      <c r="M222" s="18"/>
      <c r="N222" s="18"/>
      <c r="O222" s="18"/>
      <c r="P222" s="114">
        <v>0</v>
      </c>
      <c r="Q222" s="123"/>
      <c r="R222" s="22">
        <f t="shared" si="59"/>
        <v>0</v>
      </c>
      <c r="S222" s="22">
        <f t="shared" si="60"/>
        <v>0</v>
      </c>
      <c r="T222" s="22">
        <f t="shared" si="61"/>
        <v>0</v>
      </c>
      <c r="V222" s="284" t="e">
        <f t="shared" si="62"/>
        <v>#DIV/0!</v>
      </c>
    </row>
    <row r="223" spans="1:22" ht="15" hidden="1" customHeight="1">
      <c r="A223" s="24"/>
      <c r="B223" s="24"/>
      <c r="C223" s="130">
        <v>4300</v>
      </c>
      <c r="D223" s="27" t="s">
        <v>195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/>
      <c r="K223" s="18">
        <f t="shared" si="48"/>
        <v>0</v>
      </c>
      <c r="L223" s="18"/>
      <c r="M223" s="18"/>
      <c r="N223" s="18"/>
      <c r="O223" s="18"/>
      <c r="P223" s="114">
        <v>0</v>
      </c>
      <c r="Q223" s="123"/>
      <c r="R223" s="22">
        <f t="shared" si="59"/>
        <v>0</v>
      </c>
      <c r="S223" s="22">
        <f t="shared" si="60"/>
        <v>0</v>
      </c>
      <c r="T223" s="22">
        <f t="shared" si="61"/>
        <v>0</v>
      </c>
      <c r="V223" s="284" t="e">
        <f t="shared" si="62"/>
        <v>#DIV/0!</v>
      </c>
    </row>
    <row r="224" spans="1:22" ht="36" hidden="1" customHeight="1">
      <c r="A224" s="24"/>
      <c r="B224" s="24"/>
      <c r="C224" s="130">
        <v>4380</v>
      </c>
      <c r="D224" s="27" t="s">
        <v>209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/>
      <c r="K224" s="18">
        <f t="shared" si="48"/>
        <v>0</v>
      </c>
      <c r="L224" s="18"/>
      <c r="M224" s="18"/>
      <c r="N224" s="18"/>
      <c r="O224" s="18"/>
      <c r="P224" s="114">
        <v>0</v>
      </c>
      <c r="Q224" s="123"/>
      <c r="R224" s="22">
        <f t="shared" si="59"/>
        <v>0</v>
      </c>
      <c r="S224" s="22">
        <f t="shared" si="60"/>
        <v>0</v>
      </c>
      <c r="T224" s="22">
        <f t="shared" si="61"/>
        <v>0</v>
      </c>
      <c r="V224" s="284" t="e">
        <f t="shared" si="62"/>
        <v>#DIV/0!</v>
      </c>
    </row>
    <row r="225" spans="1:22">
      <c r="A225" s="24"/>
      <c r="B225" s="24"/>
      <c r="C225" s="130">
        <v>4410</v>
      </c>
      <c r="D225" s="27" t="s">
        <v>151</v>
      </c>
      <c r="E225" s="26">
        <v>1100</v>
      </c>
      <c r="F225" s="26">
        <v>0</v>
      </c>
      <c r="G225" s="26">
        <v>1100</v>
      </c>
      <c r="H225" s="26">
        <v>0</v>
      </c>
      <c r="I225" s="26">
        <v>0</v>
      </c>
      <c r="J225" s="26"/>
      <c r="K225" s="18">
        <f t="shared" si="48"/>
        <v>0</v>
      </c>
      <c r="L225" s="18"/>
      <c r="M225" s="18"/>
      <c r="N225" s="18"/>
      <c r="O225" s="18"/>
      <c r="P225" s="114">
        <v>1100</v>
      </c>
      <c r="Q225" s="123">
        <v>1089.2</v>
      </c>
      <c r="R225" s="22">
        <f t="shared" si="59"/>
        <v>1100</v>
      </c>
      <c r="S225" s="22">
        <f t="shared" si="60"/>
        <v>0</v>
      </c>
      <c r="T225" s="22">
        <f t="shared" si="61"/>
        <v>0</v>
      </c>
      <c r="V225" s="284">
        <f t="shared" si="62"/>
        <v>0.99018181818181827</v>
      </c>
    </row>
    <row r="226" spans="1:22" ht="15" hidden="1" customHeight="1">
      <c r="A226" s="24"/>
      <c r="B226" s="24"/>
      <c r="C226" s="130">
        <v>4410</v>
      </c>
      <c r="D226" s="27" t="s">
        <v>151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/>
      <c r="K226" s="18">
        <f t="shared" si="48"/>
        <v>0</v>
      </c>
      <c r="L226" s="18"/>
      <c r="M226" s="18"/>
      <c r="N226" s="18"/>
      <c r="O226" s="18"/>
      <c r="P226" s="114">
        <v>0</v>
      </c>
      <c r="Q226" s="123"/>
      <c r="R226" s="22">
        <f t="shared" si="59"/>
        <v>0</v>
      </c>
      <c r="S226" s="22">
        <f t="shared" si="60"/>
        <v>0</v>
      </c>
      <c r="T226" s="22">
        <f t="shared" si="61"/>
        <v>0</v>
      </c>
      <c r="V226" s="284" t="e">
        <f t="shared" si="62"/>
        <v>#DIV/0!</v>
      </c>
    </row>
    <row r="227" spans="1:22" ht="31.5">
      <c r="A227" s="24"/>
      <c r="B227" s="24"/>
      <c r="C227" s="130">
        <v>4440</v>
      </c>
      <c r="D227" s="27" t="s">
        <v>153</v>
      </c>
      <c r="E227" s="26">
        <v>7500</v>
      </c>
      <c r="F227" s="26">
        <v>0</v>
      </c>
      <c r="G227" s="26">
        <v>7500</v>
      </c>
      <c r="H227" s="26">
        <v>0</v>
      </c>
      <c r="I227" s="26">
        <v>0</v>
      </c>
      <c r="J227" s="26"/>
      <c r="K227" s="18">
        <f t="shared" si="48"/>
        <v>0</v>
      </c>
      <c r="L227" s="18"/>
      <c r="M227" s="18"/>
      <c r="N227" s="18"/>
      <c r="O227" s="18"/>
      <c r="P227" s="114">
        <v>7500</v>
      </c>
      <c r="Q227" s="123">
        <v>5625</v>
      </c>
      <c r="R227" s="22">
        <f t="shared" si="59"/>
        <v>7500</v>
      </c>
      <c r="S227" s="22">
        <f t="shared" si="60"/>
        <v>0</v>
      </c>
      <c r="T227" s="22">
        <f t="shared" si="61"/>
        <v>0</v>
      </c>
      <c r="V227" s="284">
        <f t="shared" si="62"/>
        <v>0.75</v>
      </c>
    </row>
    <row r="228" spans="1:22" ht="24" hidden="1" customHeight="1">
      <c r="A228" s="24"/>
      <c r="B228" s="24"/>
      <c r="C228" s="130">
        <v>4610</v>
      </c>
      <c r="D228" s="27" t="s">
        <v>177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/>
      <c r="K228" s="18">
        <f t="shared" si="48"/>
        <v>0</v>
      </c>
      <c r="L228" s="18"/>
      <c r="M228" s="18">
        <v>0</v>
      </c>
      <c r="N228" s="18"/>
      <c r="O228" s="18"/>
      <c r="P228" s="114">
        <v>0</v>
      </c>
      <c r="Q228" s="123"/>
      <c r="R228" s="22">
        <f t="shared" si="59"/>
        <v>0</v>
      </c>
      <c r="S228" s="22">
        <f t="shared" si="60"/>
        <v>0</v>
      </c>
      <c r="T228" s="22">
        <f t="shared" si="61"/>
        <v>0</v>
      </c>
      <c r="V228" s="284" t="e">
        <f t="shared" si="62"/>
        <v>#DIV/0!</v>
      </c>
    </row>
    <row r="229" spans="1:22">
      <c r="A229" s="28"/>
      <c r="B229" s="24">
        <v>75019</v>
      </c>
      <c r="C229" s="131"/>
      <c r="D229" s="31" t="s">
        <v>212</v>
      </c>
      <c r="E229" s="26">
        <v>369400</v>
      </c>
      <c r="F229" s="26">
        <v>0</v>
      </c>
      <c r="G229" s="26">
        <v>0</v>
      </c>
      <c r="H229" s="26">
        <v>0</v>
      </c>
      <c r="I229" s="26">
        <v>369400</v>
      </c>
      <c r="J229" s="26"/>
      <c r="K229" s="18">
        <f t="shared" si="48"/>
        <v>0</v>
      </c>
      <c r="L229" s="18">
        <f>SUM(L230:L237)</f>
        <v>0</v>
      </c>
      <c r="M229" s="18">
        <f>SUM(M230:M237)</f>
        <v>0</v>
      </c>
      <c r="N229" s="18">
        <f>SUM(N230:N237)</f>
        <v>0</v>
      </c>
      <c r="O229" s="18">
        <f>SUM(O230:O237)</f>
        <v>0</v>
      </c>
      <c r="P229" s="145">
        <v>369400</v>
      </c>
      <c r="Q229" s="146">
        <f>SUM(Q230:Q237)</f>
        <v>179083.84999999998</v>
      </c>
      <c r="R229" s="22">
        <f t="shared" si="59"/>
        <v>0</v>
      </c>
      <c r="S229" s="22">
        <f t="shared" si="60"/>
        <v>0</v>
      </c>
      <c r="T229" s="22">
        <f t="shared" si="61"/>
        <v>369400</v>
      </c>
      <c r="V229" s="284">
        <f t="shared" si="62"/>
        <v>0.48479656199242011</v>
      </c>
    </row>
    <row r="230" spans="1:22">
      <c r="A230" s="23"/>
      <c r="B230" s="24"/>
      <c r="C230" s="130">
        <v>3030</v>
      </c>
      <c r="D230" s="27" t="s">
        <v>213</v>
      </c>
      <c r="E230" s="26">
        <v>339700</v>
      </c>
      <c r="F230" s="26">
        <v>0</v>
      </c>
      <c r="G230" s="26">
        <v>0</v>
      </c>
      <c r="H230" s="26">
        <v>0</v>
      </c>
      <c r="I230" s="26">
        <v>339700</v>
      </c>
      <c r="J230" s="26"/>
      <c r="K230" s="18">
        <f t="shared" si="48"/>
        <v>0</v>
      </c>
      <c r="L230" s="18"/>
      <c r="M230" s="18"/>
      <c r="N230" s="18"/>
      <c r="O230" s="18"/>
      <c r="P230" s="114">
        <v>339700</v>
      </c>
      <c r="Q230" s="123">
        <v>169848</v>
      </c>
      <c r="R230" s="22">
        <f t="shared" si="59"/>
        <v>0</v>
      </c>
      <c r="S230" s="22">
        <f t="shared" si="60"/>
        <v>0</v>
      </c>
      <c r="T230" s="22">
        <f t="shared" si="61"/>
        <v>339700</v>
      </c>
      <c r="V230" s="284">
        <f t="shared" si="62"/>
        <v>0.49999411245216369</v>
      </c>
    </row>
    <row r="231" spans="1:22">
      <c r="A231" s="23"/>
      <c r="B231" s="24"/>
      <c r="C231" s="130">
        <v>4210</v>
      </c>
      <c r="D231" s="27" t="s">
        <v>144</v>
      </c>
      <c r="E231" s="26">
        <v>13300</v>
      </c>
      <c r="F231" s="26">
        <v>0</v>
      </c>
      <c r="G231" s="26">
        <v>0</v>
      </c>
      <c r="H231" s="26">
        <v>0</v>
      </c>
      <c r="I231" s="26">
        <v>13300</v>
      </c>
      <c r="J231" s="26"/>
      <c r="K231" s="18">
        <f t="shared" si="48"/>
        <v>0</v>
      </c>
      <c r="L231" s="18"/>
      <c r="M231" s="18"/>
      <c r="N231" s="18"/>
      <c r="O231" s="18"/>
      <c r="P231" s="114">
        <v>13300</v>
      </c>
      <c r="Q231" s="123">
        <v>7399.33</v>
      </c>
      <c r="R231" s="22">
        <f t="shared" si="59"/>
        <v>0</v>
      </c>
      <c r="S231" s="22">
        <f t="shared" si="60"/>
        <v>0</v>
      </c>
      <c r="T231" s="22">
        <f t="shared" si="61"/>
        <v>13300</v>
      </c>
      <c r="V231" s="284">
        <f t="shared" si="62"/>
        <v>0.55634060150375941</v>
      </c>
    </row>
    <row r="232" spans="1:22">
      <c r="A232" s="23"/>
      <c r="B232" s="24"/>
      <c r="C232" s="130">
        <v>4300</v>
      </c>
      <c r="D232" s="27" t="s">
        <v>181</v>
      </c>
      <c r="E232" s="26">
        <v>7600</v>
      </c>
      <c r="F232" s="26">
        <v>0</v>
      </c>
      <c r="G232" s="26">
        <v>0</v>
      </c>
      <c r="H232" s="26">
        <v>0</v>
      </c>
      <c r="I232" s="26">
        <v>7600</v>
      </c>
      <c r="J232" s="26"/>
      <c r="K232" s="18">
        <f t="shared" si="48"/>
        <v>0</v>
      </c>
      <c r="L232" s="18"/>
      <c r="M232" s="18"/>
      <c r="N232" s="18"/>
      <c r="O232" s="18"/>
      <c r="P232" s="114">
        <v>7600</v>
      </c>
      <c r="Q232" s="123">
        <v>75.34</v>
      </c>
      <c r="R232" s="22">
        <f t="shared" si="59"/>
        <v>0</v>
      </c>
      <c r="S232" s="22">
        <f t="shared" si="60"/>
        <v>0</v>
      </c>
      <c r="T232" s="22">
        <f t="shared" si="61"/>
        <v>7600</v>
      </c>
      <c r="V232" s="284">
        <f t="shared" si="62"/>
        <v>9.9131578947368425E-3</v>
      </c>
    </row>
    <row r="233" spans="1:22" ht="47.25">
      <c r="A233" s="24"/>
      <c r="B233" s="24"/>
      <c r="C233" s="130">
        <v>4360</v>
      </c>
      <c r="D233" s="27" t="s">
        <v>149</v>
      </c>
      <c r="E233" s="26">
        <v>8800</v>
      </c>
      <c r="F233" s="26">
        <v>0</v>
      </c>
      <c r="G233" s="26">
        <v>0</v>
      </c>
      <c r="H233" s="26">
        <v>0</v>
      </c>
      <c r="I233" s="26">
        <v>8800</v>
      </c>
      <c r="J233" s="26"/>
      <c r="K233" s="18">
        <f t="shared" si="48"/>
        <v>0</v>
      </c>
      <c r="L233" s="18"/>
      <c r="M233" s="18"/>
      <c r="N233" s="18"/>
      <c r="O233" s="18"/>
      <c r="P233" s="114">
        <v>8800</v>
      </c>
      <c r="Q233" s="123">
        <v>1761.18</v>
      </c>
      <c r="R233" s="22">
        <f t="shared" si="59"/>
        <v>0</v>
      </c>
      <c r="S233" s="22">
        <f t="shared" si="60"/>
        <v>0</v>
      </c>
      <c r="T233" s="22">
        <f t="shared" si="61"/>
        <v>8800</v>
      </c>
      <c r="V233" s="284">
        <f t="shared" si="62"/>
        <v>0.20013409090909093</v>
      </c>
    </row>
    <row r="234" spans="1:22" ht="36" hidden="1" customHeight="1">
      <c r="A234" s="23"/>
      <c r="B234" s="24"/>
      <c r="C234" s="130">
        <v>4400</v>
      </c>
      <c r="D234" s="27" t="s">
        <v>174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/>
      <c r="K234" s="18">
        <f t="shared" si="48"/>
        <v>0</v>
      </c>
      <c r="L234" s="18"/>
      <c r="M234" s="18"/>
      <c r="N234" s="18"/>
      <c r="O234" s="18"/>
      <c r="P234" s="114">
        <v>0</v>
      </c>
      <c r="Q234" s="123"/>
      <c r="R234" s="22">
        <f t="shared" si="59"/>
        <v>0</v>
      </c>
      <c r="S234" s="22">
        <f t="shared" si="60"/>
        <v>0</v>
      </c>
      <c r="T234" s="22">
        <f t="shared" si="61"/>
        <v>0</v>
      </c>
      <c r="V234" s="284" t="e">
        <f t="shared" si="62"/>
        <v>#DIV/0!</v>
      </c>
    </row>
    <row r="235" spans="1:22" ht="15" hidden="1" customHeight="1">
      <c r="A235" s="23"/>
      <c r="B235" s="24"/>
      <c r="C235" s="130">
        <v>4410</v>
      </c>
      <c r="D235" s="27" t="s">
        <v>151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/>
      <c r="K235" s="18">
        <f t="shared" si="48"/>
        <v>0</v>
      </c>
      <c r="L235" s="18"/>
      <c r="M235" s="18"/>
      <c r="N235" s="18"/>
      <c r="O235" s="18"/>
      <c r="P235" s="114">
        <v>0</v>
      </c>
      <c r="Q235" s="123"/>
      <c r="R235" s="22">
        <f t="shared" si="59"/>
        <v>0</v>
      </c>
      <c r="S235" s="22">
        <f t="shared" si="60"/>
        <v>0</v>
      </c>
      <c r="T235" s="22">
        <f t="shared" si="61"/>
        <v>0</v>
      </c>
      <c r="V235" s="284" t="e">
        <f t="shared" si="62"/>
        <v>#DIV/0!</v>
      </c>
    </row>
    <row r="236" spans="1:22" ht="15" hidden="1" customHeight="1">
      <c r="A236" s="23"/>
      <c r="B236" s="24"/>
      <c r="C236" s="130">
        <v>4420</v>
      </c>
      <c r="D236" s="27" t="s">
        <v>214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/>
      <c r="K236" s="18">
        <f t="shared" si="48"/>
        <v>0</v>
      </c>
      <c r="L236" s="18"/>
      <c r="M236" s="18"/>
      <c r="N236" s="18"/>
      <c r="O236" s="18"/>
      <c r="P236" s="114">
        <v>0</v>
      </c>
      <c r="Q236" s="123"/>
      <c r="R236" s="22">
        <f t="shared" si="59"/>
        <v>0</v>
      </c>
      <c r="S236" s="22">
        <f t="shared" si="60"/>
        <v>0</v>
      </c>
      <c r="T236" s="22">
        <f t="shared" si="61"/>
        <v>0</v>
      </c>
      <c r="V236" s="284" t="e">
        <f t="shared" si="62"/>
        <v>#DIV/0!</v>
      </c>
    </row>
    <row r="237" spans="1:22" ht="36" hidden="1" customHeight="1">
      <c r="A237" s="23"/>
      <c r="B237" s="24"/>
      <c r="C237" s="130">
        <v>4700</v>
      </c>
      <c r="D237" s="27" t="s">
        <v>199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/>
      <c r="K237" s="18">
        <f t="shared" si="48"/>
        <v>0</v>
      </c>
      <c r="L237" s="18"/>
      <c r="M237" s="18"/>
      <c r="N237" s="18"/>
      <c r="O237" s="18"/>
      <c r="P237" s="114">
        <v>0</v>
      </c>
      <c r="Q237" s="123"/>
      <c r="R237" s="22">
        <f t="shared" si="59"/>
        <v>0</v>
      </c>
      <c r="S237" s="22">
        <f t="shared" si="60"/>
        <v>0</v>
      </c>
      <c r="T237" s="22">
        <f t="shared" si="61"/>
        <v>0</v>
      </c>
      <c r="V237" s="284" t="e">
        <f t="shared" si="62"/>
        <v>#DIV/0!</v>
      </c>
    </row>
    <row r="238" spans="1:22">
      <c r="A238" s="28"/>
      <c r="B238" s="24">
        <v>75020</v>
      </c>
      <c r="C238" s="131"/>
      <c r="D238" s="31" t="s">
        <v>215</v>
      </c>
      <c r="E238" s="39">
        <v>8568920</v>
      </c>
      <c r="F238" s="26">
        <v>0</v>
      </c>
      <c r="G238" s="26">
        <v>0</v>
      </c>
      <c r="H238" s="26">
        <v>0</v>
      </c>
      <c r="I238" s="39">
        <v>8568920</v>
      </c>
      <c r="J238" s="39"/>
      <c r="K238" s="18">
        <f t="shared" si="48"/>
        <v>0</v>
      </c>
      <c r="L238" s="18">
        <f>SUM(L239:L272)-L249-L255</f>
        <v>0</v>
      </c>
      <c r="M238" s="18">
        <f>SUM(M239:M272)-M249-M255</f>
        <v>0</v>
      </c>
      <c r="N238" s="18">
        <f>SUM(N239:N272)-N249-N255</f>
        <v>0</v>
      </c>
      <c r="O238" s="18">
        <f>SUM(O239:O272)-O249-O255</f>
        <v>0</v>
      </c>
      <c r="P238" s="145">
        <v>8565780</v>
      </c>
      <c r="Q238" s="146">
        <f>SUM(Q239:Q272)-Q249-Q255</f>
        <v>4174688.6100000003</v>
      </c>
      <c r="R238" s="22">
        <f t="shared" si="59"/>
        <v>0</v>
      </c>
      <c r="S238" s="22">
        <f t="shared" si="60"/>
        <v>0</v>
      </c>
      <c r="T238" s="22">
        <f t="shared" si="61"/>
        <v>8568920</v>
      </c>
      <c r="V238" s="284">
        <f t="shared" si="62"/>
        <v>0.48736818013070615</v>
      </c>
    </row>
    <row r="239" spans="1:22" ht="63">
      <c r="A239" s="23"/>
      <c r="B239" s="24"/>
      <c r="C239" s="130">
        <v>2900</v>
      </c>
      <c r="D239" s="27" t="s">
        <v>216</v>
      </c>
      <c r="E239" s="26">
        <v>24350</v>
      </c>
      <c r="F239" s="26">
        <v>0</v>
      </c>
      <c r="G239" s="26">
        <v>0</v>
      </c>
      <c r="H239" s="26">
        <v>0</v>
      </c>
      <c r="I239" s="26">
        <v>24350</v>
      </c>
      <c r="J239" s="26"/>
      <c r="K239" s="18">
        <f t="shared" si="48"/>
        <v>0</v>
      </c>
      <c r="L239" s="18"/>
      <c r="M239" s="18"/>
      <c r="N239" s="18"/>
      <c r="O239" s="18"/>
      <c r="P239" s="114">
        <v>24350</v>
      </c>
      <c r="Q239" s="123">
        <v>13227.6</v>
      </c>
      <c r="R239" s="22">
        <f t="shared" si="59"/>
        <v>0</v>
      </c>
      <c r="S239" s="22">
        <f t="shared" si="60"/>
        <v>0</v>
      </c>
      <c r="T239" s="22">
        <f t="shared" si="61"/>
        <v>24350</v>
      </c>
      <c r="V239" s="284">
        <f t="shared" si="62"/>
        <v>0.54322792607802872</v>
      </c>
    </row>
    <row r="240" spans="1:22" ht="31.5">
      <c r="A240" s="24"/>
      <c r="B240" s="24"/>
      <c r="C240" s="130">
        <v>3020</v>
      </c>
      <c r="D240" s="27" t="s">
        <v>138</v>
      </c>
      <c r="E240" s="26">
        <v>5200</v>
      </c>
      <c r="F240" s="26">
        <v>0</v>
      </c>
      <c r="G240" s="26">
        <v>0</v>
      </c>
      <c r="H240" s="26">
        <v>0</v>
      </c>
      <c r="I240" s="26">
        <v>5200</v>
      </c>
      <c r="J240" s="26"/>
      <c r="K240" s="18">
        <f t="shared" si="48"/>
        <v>0</v>
      </c>
      <c r="L240" s="18"/>
      <c r="M240" s="18"/>
      <c r="N240" s="18"/>
      <c r="O240" s="18"/>
      <c r="P240" s="114">
        <v>5200</v>
      </c>
      <c r="Q240" s="123">
        <v>2887.59</v>
      </c>
      <c r="R240" s="22">
        <f t="shared" si="59"/>
        <v>0</v>
      </c>
      <c r="S240" s="22">
        <f t="shared" si="60"/>
        <v>0</v>
      </c>
      <c r="T240" s="22">
        <f t="shared" si="61"/>
        <v>5200</v>
      </c>
      <c r="V240" s="284">
        <f t="shared" si="62"/>
        <v>0.55530576923076924</v>
      </c>
    </row>
    <row r="241" spans="1:22" ht="15" hidden="1" customHeight="1">
      <c r="A241" s="24"/>
      <c r="B241" s="24"/>
      <c r="C241" s="130">
        <v>3250</v>
      </c>
      <c r="D241" s="27" t="s">
        <v>217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/>
      <c r="K241" s="18">
        <f t="shared" ref="K241:K304" si="63">SUM(L241:O241)</f>
        <v>0</v>
      </c>
      <c r="L241" s="18"/>
      <c r="M241" s="18"/>
      <c r="N241" s="18"/>
      <c r="O241" s="18"/>
      <c r="P241" s="114">
        <v>0</v>
      </c>
      <c r="Q241" s="123"/>
      <c r="R241" s="22">
        <f t="shared" si="59"/>
        <v>0</v>
      </c>
      <c r="S241" s="22">
        <f t="shared" si="60"/>
        <v>0</v>
      </c>
      <c r="T241" s="22">
        <f t="shared" si="61"/>
        <v>0</v>
      </c>
      <c r="V241" s="284" t="e">
        <f t="shared" si="62"/>
        <v>#DIV/0!</v>
      </c>
    </row>
    <row r="242" spans="1:22">
      <c r="A242" s="24"/>
      <c r="B242" s="24"/>
      <c r="C242" s="132">
        <v>4010</v>
      </c>
      <c r="D242" s="27" t="s">
        <v>139</v>
      </c>
      <c r="E242" s="39">
        <v>4085020</v>
      </c>
      <c r="F242" s="26">
        <v>0</v>
      </c>
      <c r="G242" s="26">
        <v>0</v>
      </c>
      <c r="H242" s="26">
        <v>0</v>
      </c>
      <c r="I242" s="39">
        <v>4085020</v>
      </c>
      <c r="J242" s="39"/>
      <c r="K242" s="18">
        <f t="shared" si="63"/>
        <v>0</v>
      </c>
      <c r="L242" s="18"/>
      <c r="M242" s="18"/>
      <c r="N242" s="18"/>
      <c r="O242" s="18"/>
      <c r="P242" s="114">
        <v>4085020</v>
      </c>
      <c r="Q242" s="123">
        <v>1872352.06</v>
      </c>
      <c r="R242" s="22">
        <f t="shared" si="59"/>
        <v>0</v>
      </c>
      <c r="S242" s="22">
        <f t="shared" si="60"/>
        <v>0</v>
      </c>
      <c r="T242" s="22">
        <f t="shared" si="61"/>
        <v>4085020</v>
      </c>
      <c r="V242" s="284">
        <f t="shared" si="62"/>
        <v>0.45834587345961586</v>
      </c>
    </row>
    <row r="243" spans="1:22">
      <c r="A243" s="24"/>
      <c r="B243" s="24"/>
      <c r="C243" s="130">
        <v>4040</v>
      </c>
      <c r="D243" s="27" t="s">
        <v>140</v>
      </c>
      <c r="E243" s="26">
        <v>285620</v>
      </c>
      <c r="F243" s="26">
        <v>0</v>
      </c>
      <c r="G243" s="26">
        <v>0</v>
      </c>
      <c r="H243" s="26">
        <v>0</v>
      </c>
      <c r="I243" s="26">
        <v>285620</v>
      </c>
      <c r="J243" s="26"/>
      <c r="K243" s="18">
        <f t="shared" si="63"/>
        <v>0</v>
      </c>
      <c r="L243" s="18"/>
      <c r="M243" s="18"/>
      <c r="N243" s="18"/>
      <c r="O243" s="18"/>
      <c r="P243" s="114">
        <v>285620</v>
      </c>
      <c r="Q243" s="123">
        <v>283402.08</v>
      </c>
      <c r="R243" s="22">
        <f t="shared" si="59"/>
        <v>0</v>
      </c>
      <c r="S243" s="22">
        <f t="shared" si="60"/>
        <v>0</v>
      </c>
      <c r="T243" s="22">
        <f t="shared" si="61"/>
        <v>285620</v>
      </c>
      <c r="V243" s="284">
        <f t="shared" si="62"/>
        <v>0.99223471745676084</v>
      </c>
    </row>
    <row r="244" spans="1:22">
      <c r="A244" s="24"/>
      <c r="B244" s="24"/>
      <c r="C244" s="130">
        <v>4110</v>
      </c>
      <c r="D244" s="27" t="s">
        <v>141</v>
      </c>
      <c r="E244" s="39">
        <v>736620</v>
      </c>
      <c r="F244" s="26">
        <v>0</v>
      </c>
      <c r="G244" s="26">
        <v>0</v>
      </c>
      <c r="H244" s="26">
        <v>0</v>
      </c>
      <c r="I244" s="39">
        <v>736620</v>
      </c>
      <c r="J244" s="39"/>
      <c r="K244" s="18">
        <f t="shared" si="63"/>
        <v>0</v>
      </c>
      <c r="L244" s="18"/>
      <c r="M244" s="18"/>
      <c r="N244" s="18"/>
      <c r="O244" s="18"/>
      <c r="P244" s="114">
        <v>736620</v>
      </c>
      <c r="Q244" s="123">
        <v>345337.16</v>
      </c>
      <c r="R244" s="22">
        <f t="shared" si="59"/>
        <v>0</v>
      </c>
      <c r="S244" s="22">
        <f t="shared" si="60"/>
        <v>0</v>
      </c>
      <c r="T244" s="22">
        <f t="shared" si="61"/>
        <v>736620</v>
      </c>
      <c r="V244" s="284">
        <f t="shared" si="62"/>
        <v>0.4688131736852108</v>
      </c>
    </row>
    <row r="245" spans="1:22">
      <c r="A245" s="24"/>
      <c r="B245" s="24"/>
      <c r="C245" s="130">
        <v>4120</v>
      </c>
      <c r="D245" s="27" t="s">
        <v>142</v>
      </c>
      <c r="E245" s="26">
        <v>105050</v>
      </c>
      <c r="F245" s="26">
        <v>0</v>
      </c>
      <c r="G245" s="26">
        <v>0</v>
      </c>
      <c r="H245" s="26">
        <v>0</v>
      </c>
      <c r="I245" s="26">
        <v>105050</v>
      </c>
      <c r="J245" s="26"/>
      <c r="K245" s="18">
        <f t="shared" si="63"/>
        <v>0</v>
      </c>
      <c r="L245" s="18"/>
      <c r="M245" s="18"/>
      <c r="N245" s="18"/>
      <c r="O245" s="18"/>
      <c r="P245" s="114">
        <v>105050</v>
      </c>
      <c r="Q245" s="123">
        <v>33874.39</v>
      </c>
      <c r="R245" s="22">
        <f t="shared" si="59"/>
        <v>0</v>
      </c>
      <c r="S245" s="22">
        <f t="shared" si="60"/>
        <v>0</v>
      </c>
      <c r="T245" s="22">
        <f t="shared" si="61"/>
        <v>105050</v>
      </c>
      <c r="V245" s="284">
        <f t="shared" si="62"/>
        <v>0.32245968586387436</v>
      </c>
    </row>
    <row r="246" spans="1:22" ht="15" customHeight="1">
      <c r="A246" s="24"/>
      <c r="B246" s="24"/>
      <c r="C246" s="130">
        <v>4140</v>
      </c>
      <c r="D246" s="27" t="s">
        <v>218</v>
      </c>
      <c r="E246" s="39">
        <v>720</v>
      </c>
      <c r="F246" s="26">
        <v>0</v>
      </c>
      <c r="G246" s="26">
        <v>0</v>
      </c>
      <c r="H246" s="26">
        <v>0</v>
      </c>
      <c r="I246" s="39">
        <v>720</v>
      </c>
      <c r="J246" s="39"/>
      <c r="K246" s="18">
        <f t="shared" si="63"/>
        <v>0</v>
      </c>
      <c r="L246" s="18"/>
      <c r="M246" s="18"/>
      <c r="N246" s="18"/>
      <c r="O246" s="18"/>
      <c r="P246" s="114">
        <v>720</v>
      </c>
      <c r="Q246" s="123">
        <v>114</v>
      </c>
      <c r="R246" s="22">
        <f t="shared" si="59"/>
        <v>0</v>
      </c>
      <c r="S246" s="22">
        <f t="shared" si="60"/>
        <v>0</v>
      </c>
      <c r="T246" s="22">
        <f t="shared" si="61"/>
        <v>720</v>
      </c>
      <c r="V246" s="284">
        <f t="shared" si="62"/>
        <v>0.15833333333333333</v>
      </c>
    </row>
    <row r="247" spans="1:22">
      <c r="A247" s="24"/>
      <c r="B247" s="24"/>
      <c r="C247" s="130">
        <v>4170</v>
      </c>
      <c r="D247" s="27" t="s">
        <v>193</v>
      </c>
      <c r="E247" s="39">
        <v>26500</v>
      </c>
      <c r="F247" s="26">
        <v>0</v>
      </c>
      <c r="G247" s="26">
        <v>0</v>
      </c>
      <c r="H247" s="26">
        <v>0</v>
      </c>
      <c r="I247" s="39">
        <v>26500</v>
      </c>
      <c r="J247" s="39"/>
      <c r="K247" s="18">
        <f t="shared" si="63"/>
        <v>0</v>
      </c>
      <c r="L247" s="18"/>
      <c r="M247" s="18"/>
      <c r="N247" s="18"/>
      <c r="O247" s="18"/>
      <c r="P247" s="114">
        <v>26500</v>
      </c>
      <c r="Q247" s="123">
        <v>22824.31</v>
      </c>
      <c r="R247" s="22">
        <f t="shared" si="59"/>
        <v>0</v>
      </c>
      <c r="S247" s="22">
        <f t="shared" si="60"/>
        <v>0</v>
      </c>
      <c r="T247" s="22">
        <f t="shared" si="61"/>
        <v>26500</v>
      </c>
      <c r="V247" s="284">
        <f t="shared" si="62"/>
        <v>0.86129471698113214</v>
      </c>
    </row>
    <row r="248" spans="1:22">
      <c r="A248" s="24"/>
      <c r="B248" s="24"/>
      <c r="C248" s="130">
        <v>4210</v>
      </c>
      <c r="D248" s="27" t="s">
        <v>144</v>
      </c>
      <c r="E248" s="26">
        <v>1070000</v>
      </c>
      <c r="F248" s="26">
        <v>0</v>
      </c>
      <c r="G248" s="26">
        <v>0</v>
      </c>
      <c r="H248" s="26">
        <v>0</v>
      </c>
      <c r="I248" s="26">
        <v>1070000</v>
      </c>
      <c r="J248" s="26"/>
      <c r="K248" s="18">
        <f t="shared" si="63"/>
        <v>20500</v>
      </c>
      <c r="L248" s="18"/>
      <c r="M248" s="18"/>
      <c r="N248" s="18"/>
      <c r="O248" s="18">
        <v>20500</v>
      </c>
      <c r="P248" s="114">
        <v>1090500</v>
      </c>
      <c r="Q248" s="123">
        <v>569976.54</v>
      </c>
      <c r="R248" s="22">
        <f t="shared" si="59"/>
        <v>0</v>
      </c>
      <c r="S248" s="22">
        <f t="shared" si="60"/>
        <v>0</v>
      </c>
      <c r="T248" s="22">
        <f t="shared" si="61"/>
        <v>1090500</v>
      </c>
      <c r="V248" s="284">
        <f t="shared" si="62"/>
        <v>0.52267449793672627</v>
      </c>
    </row>
    <row r="249" spans="1:22">
      <c r="A249" s="24"/>
      <c r="B249" s="24"/>
      <c r="C249" s="130"/>
      <c r="D249" s="27" t="s">
        <v>219</v>
      </c>
      <c r="E249" s="26">
        <v>780000</v>
      </c>
      <c r="F249" s="26">
        <v>0</v>
      </c>
      <c r="G249" s="26">
        <v>0</v>
      </c>
      <c r="H249" s="26">
        <v>0</v>
      </c>
      <c r="I249" s="26">
        <v>780000</v>
      </c>
      <c r="J249" s="26"/>
      <c r="K249" s="18">
        <f t="shared" si="63"/>
        <v>0</v>
      </c>
      <c r="L249" s="18"/>
      <c r="M249" s="18"/>
      <c r="N249" s="18"/>
      <c r="O249" s="18"/>
      <c r="P249" s="114">
        <v>780000</v>
      </c>
      <c r="Q249" s="123">
        <v>411333</v>
      </c>
      <c r="R249" s="22">
        <f t="shared" si="59"/>
        <v>0</v>
      </c>
      <c r="S249" s="22">
        <f t="shared" si="60"/>
        <v>0</v>
      </c>
      <c r="T249" s="22">
        <f t="shared" si="61"/>
        <v>780000</v>
      </c>
      <c r="V249" s="284">
        <f t="shared" si="62"/>
        <v>0.52734999999999999</v>
      </c>
    </row>
    <row r="250" spans="1:22" ht="31.5">
      <c r="A250" s="24"/>
      <c r="B250" s="24"/>
      <c r="C250" s="130">
        <v>4230</v>
      </c>
      <c r="D250" s="27" t="s">
        <v>220</v>
      </c>
      <c r="E250" s="26">
        <v>500</v>
      </c>
      <c r="F250" s="26">
        <v>0</v>
      </c>
      <c r="G250" s="26">
        <v>0</v>
      </c>
      <c r="H250" s="26">
        <v>0</v>
      </c>
      <c r="I250" s="26">
        <v>500</v>
      </c>
      <c r="J250" s="26"/>
      <c r="K250" s="18">
        <f t="shared" si="63"/>
        <v>0</v>
      </c>
      <c r="L250" s="18"/>
      <c r="M250" s="18"/>
      <c r="N250" s="18"/>
      <c r="O250" s="18"/>
      <c r="P250" s="114">
        <v>500</v>
      </c>
      <c r="Q250" s="123">
        <v>0</v>
      </c>
      <c r="R250" s="22">
        <f t="shared" si="59"/>
        <v>0</v>
      </c>
      <c r="S250" s="22">
        <f t="shared" si="60"/>
        <v>0</v>
      </c>
      <c r="T250" s="22">
        <f t="shared" si="61"/>
        <v>500</v>
      </c>
      <c r="V250" s="284">
        <f t="shared" si="62"/>
        <v>0</v>
      </c>
    </row>
    <row r="251" spans="1:22">
      <c r="A251" s="24"/>
      <c r="B251" s="24"/>
      <c r="C251" s="130">
        <v>4260</v>
      </c>
      <c r="D251" s="27" t="s">
        <v>145</v>
      </c>
      <c r="E251" s="39">
        <v>179280</v>
      </c>
      <c r="F251" s="26">
        <v>0</v>
      </c>
      <c r="G251" s="26">
        <v>0</v>
      </c>
      <c r="H251" s="26">
        <v>0</v>
      </c>
      <c r="I251" s="39">
        <v>179280</v>
      </c>
      <c r="J251" s="39"/>
      <c r="K251" s="18">
        <f t="shared" si="63"/>
        <v>0</v>
      </c>
      <c r="L251" s="18"/>
      <c r="M251" s="18"/>
      <c r="N251" s="18"/>
      <c r="O251" s="18"/>
      <c r="P251" s="114">
        <v>179280</v>
      </c>
      <c r="Q251" s="123">
        <v>90285.54</v>
      </c>
      <c r="R251" s="22">
        <f t="shared" si="59"/>
        <v>0</v>
      </c>
      <c r="S251" s="22">
        <f t="shared" si="60"/>
        <v>0</v>
      </c>
      <c r="T251" s="22">
        <f t="shared" si="61"/>
        <v>179280</v>
      </c>
      <c r="V251" s="284">
        <f t="shared" si="62"/>
        <v>0.50360073627844704</v>
      </c>
    </row>
    <row r="252" spans="1:22">
      <c r="A252" s="24"/>
      <c r="B252" s="28"/>
      <c r="C252" s="130">
        <v>4270</v>
      </c>
      <c r="D252" s="27" t="s">
        <v>146</v>
      </c>
      <c r="E252" s="26">
        <v>43000</v>
      </c>
      <c r="F252" s="26">
        <v>0</v>
      </c>
      <c r="G252" s="26">
        <v>0</v>
      </c>
      <c r="H252" s="26">
        <v>0</v>
      </c>
      <c r="I252" s="26">
        <v>43000</v>
      </c>
      <c r="J252" s="26"/>
      <c r="K252" s="18">
        <f t="shared" si="63"/>
        <v>0</v>
      </c>
      <c r="L252" s="18"/>
      <c r="M252" s="18"/>
      <c r="N252" s="18"/>
      <c r="O252" s="18"/>
      <c r="P252" s="114">
        <v>43000</v>
      </c>
      <c r="Q252" s="123">
        <v>23749.98</v>
      </c>
      <c r="R252" s="22">
        <f t="shared" si="59"/>
        <v>0</v>
      </c>
      <c r="S252" s="22">
        <f t="shared" si="60"/>
        <v>0</v>
      </c>
      <c r="T252" s="22">
        <f t="shared" si="61"/>
        <v>43000</v>
      </c>
      <c r="V252" s="284">
        <f t="shared" si="62"/>
        <v>0.55232511627906977</v>
      </c>
    </row>
    <row r="253" spans="1:22">
      <c r="A253" s="24"/>
      <c r="B253" s="24"/>
      <c r="C253" s="130">
        <v>4280</v>
      </c>
      <c r="D253" s="49" t="s">
        <v>147</v>
      </c>
      <c r="E253" s="26">
        <v>2500</v>
      </c>
      <c r="F253" s="26">
        <v>0</v>
      </c>
      <c r="G253" s="26">
        <v>0</v>
      </c>
      <c r="H253" s="26">
        <v>0</v>
      </c>
      <c r="I253" s="26">
        <v>2500</v>
      </c>
      <c r="J253" s="26"/>
      <c r="K253" s="18">
        <f t="shared" si="63"/>
        <v>0</v>
      </c>
      <c r="L253" s="18"/>
      <c r="M253" s="18"/>
      <c r="N253" s="18"/>
      <c r="O253" s="18"/>
      <c r="P253" s="114">
        <v>2500</v>
      </c>
      <c r="Q253" s="123">
        <v>1496.6</v>
      </c>
      <c r="R253" s="22">
        <f t="shared" si="59"/>
        <v>0</v>
      </c>
      <c r="S253" s="22">
        <f t="shared" si="60"/>
        <v>0</v>
      </c>
      <c r="T253" s="22">
        <f t="shared" si="61"/>
        <v>2500</v>
      </c>
      <c r="V253" s="284">
        <f t="shared" si="62"/>
        <v>0.59863999999999995</v>
      </c>
    </row>
    <row r="254" spans="1:22">
      <c r="A254" s="24"/>
      <c r="B254" s="24"/>
      <c r="C254" s="130">
        <v>4300</v>
      </c>
      <c r="D254" s="27" t="s">
        <v>126</v>
      </c>
      <c r="E254" s="26">
        <v>416800</v>
      </c>
      <c r="F254" s="26">
        <v>0</v>
      </c>
      <c r="G254" s="26">
        <v>0</v>
      </c>
      <c r="H254" s="26">
        <v>0</v>
      </c>
      <c r="I254" s="26">
        <v>416800</v>
      </c>
      <c r="J254" s="26"/>
      <c r="K254" s="18">
        <f t="shared" si="63"/>
        <v>0</v>
      </c>
      <c r="L254" s="18"/>
      <c r="M254" s="18"/>
      <c r="N254" s="18"/>
      <c r="O254" s="18"/>
      <c r="P254" s="114">
        <v>416800</v>
      </c>
      <c r="Q254" s="123">
        <v>206543.02</v>
      </c>
      <c r="R254" s="22">
        <f t="shared" si="59"/>
        <v>0</v>
      </c>
      <c r="S254" s="22">
        <f t="shared" si="60"/>
        <v>0</v>
      </c>
      <c r="T254" s="22">
        <f t="shared" si="61"/>
        <v>416800</v>
      </c>
      <c r="V254" s="284">
        <f t="shared" si="62"/>
        <v>0.49554467370441457</v>
      </c>
    </row>
    <row r="255" spans="1:22">
      <c r="A255" s="24"/>
      <c r="B255" s="24"/>
      <c r="C255" s="130"/>
      <c r="D255" s="48" t="s">
        <v>221</v>
      </c>
      <c r="E255" s="26">
        <v>100000</v>
      </c>
      <c r="F255" s="26">
        <v>0</v>
      </c>
      <c r="G255" s="26">
        <v>0</v>
      </c>
      <c r="H255" s="26">
        <v>0</v>
      </c>
      <c r="I255" s="26">
        <v>100000</v>
      </c>
      <c r="J255" s="26"/>
      <c r="K255" s="18">
        <f t="shared" si="63"/>
        <v>0</v>
      </c>
      <c r="L255" s="18"/>
      <c r="M255" s="18"/>
      <c r="N255" s="18"/>
      <c r="O255" s="18"/>
      <c r="P255" s="114">
        <v>100000</v>
      </c>
      <c r="Q255" s="123">
        <v>45285</v>
      </c>
      <c r="R255" s="22">
        <f t="shared" si="59"/>
        <v>0</v>
      </c>
      <c r="S255" s="22">
        <f t="shared" si="60"/>
        <v>0</v>
      </c>
      <c r="T255" s="22">
        <f t="shared" si="61"/>
        <v>100000</v>
      </c>
      <c r="V255" s="284">
        <f t="shared" si="62"/>
        <v>0.45284999999999997</v>
      </c>
    </row>
    <row r="256" spans="1:22">
      <c r="A256" s="24"/>
      <c r="B256" s="24"/>
      <c r="C256" s="130">
        <v>4350</v>
      </c>
      <c r="D256" s="27" t="s">
        <v>148</v>
      </c>
      <c r="E256" s="26">
        <v>9800</v>
      </c>
      <c r="F256" s="26">
        <v>0</v>
      </c>
      <c r="G256" s="26">
        <v>0</v>
      </c>
      <c r="H256" s="26">
        <v>0</v>
      </c>
      <c r="I256" s="26">
        <v>9800</v>
      </c>
      <c r="J256" s="26"/>
      <c r="K256" s="18">
        <f t="shared" si="63"/>
        <v>0</v>
      </c>
      <c r="L256" s="18"/>
      <c r="M256" s="18"/>
      <c r="N256" s="18"/>
      <c r="O256" s="18"/>
      <c r="P256" s="114">
        <v>9800</v>
      </c>
      <c r="Q256" s="123">
        <v>7390.62</v>
      </c>
      <c r="R256" s="22">
        <f t="shared" si="59"/>
        <v>0</v>
      </c>
      <c r="S256" s="22">
        <f t="shared" si="60"/>
        <v>0</v>
      </c>
      <c r="T256" s="22">
        <f t="shared" si="61"/>
        <v>9800</v>
      </c>
      <c r="V256" s="284">
        <f t="shared" si="62"/>
        <v>0.75414489795918371</v>
      </c>
    </row>
    <row r="257" spans="1:22" ht="47.25">
      <c r="A257" s="24"/>
      <c r="B257" s="24"/>
      <c r="C257" s="130">
        <v>4360</v>
      </c>
      <c r="D257" s="27" t="s">
        <v>149</v>
      </c>
      <c r="E257" s="26">
        <v>24000</v>
      </c>
      <c r="F257" s="26">
        <v>0</v>
      </c>
      <c r="G257" s="26">
        <v>0</v>
      </c>
      <c r="H257" s="26">
        <v>0</v>
      </c>
      <c r="I257" s="26">
        <v>24000</v>
      </c>
      <c r="J257" s="26"/>
      <c r="K257" s="18">
        <f t="shared" si="63"/>
        <v>0</v>
      </c>
      <c r="L257" s="18"/>
      <c r="M257" s="18"/>
      <c r="N257" s="18"/>
      <c r="O257" s="18"/>
      <c r="P257" s="114">
        <v>24000</v>
      </c>
      <c r="Q257" s="123">
        <v>8951.0499999999993</v>
      </c>
      <c r="R257" s="22">
        <f t="shared" si="59"/>
        <v>0</v>
      </c>
      <c r="S257" s="22">
        <f t="shared" si="60"/>
        <v>0</v>
      </c>
      <c r="T257" s="22">
        <f t="shared" si="61"/>
        <v>24000</v>
      </c>
      <c r="V257" s="284">
        <f t="shared" si="62"/>
        <v>0.37296041666666663</v>
      </c>
    </row>
    <row r="258" spans="1:22" ht="63">
      <c r="A258" s="24"/>
      <c r="B258" s="24"/>
      <c r="C258" s="130">
        <v>4370</v>
      </c>
      <c r="D258" s="27" t="s">
        <v>150</v>
      </c>
      <c r="E258" s="26">
        <v>37600</v>
      </c>
      <c r="F258" s="26">
        <v>0</v>
      </c>
      <c r="G258" s="26">
        <v>0</v>
      </c>
      <c r="H258" s="26">
        <v>0</v>
      </c>
      <c r="I258" s="26">
        <v>37600</v>
      </c>
      <c r="J258" s="26"/>
      <c r="K258" s="18">
        <f t="shared" si="63"/>
        <v>0</v>
      </c>
      <c r="L258" s="18"/>
      <c r="M258" s="18"/>
      <c r="N258" s="18"/>
      <c r="O258" s="18"/>
      <c r="P258" s="114">
        <v>34460</v>
      </c>
      <c r="Q258" s="123">
        <v>15164.57</v>
      </c>
      <c r="R258" s="22">
        <f t="shared" si="59"/>
        <v>0</v>
      </c>
      <c r="S258" s="22">
        <f t="shared" si="60"/>
        <v>0</v>
      </c>
      <c r="T258" s="22">
        <f t="shared" si="61"/>
        <v>37600</v>
      </c>
      <c r="V258" s="284">
        <f t="shared" si="62"/>
        <v>0.44006297156123042</v>
      </c>
    </row>
    <row r="259" spans="1:22" ht="52.5" customHeight="1">
      <c r="A259" s="24"/>
      <c r="B259" s="24"/>
      <c r="C259" s="130">
        <v>4380</v>
      </c>
      <c r="D259" s="27" t="s">
        <v>222</v>
      </c>
      <c r="E259" s="39">
        <v>2000</v>
      </c>
      <c r="F259" s="26">
        <v>0</v>
      </c>
      <c r="G259" s="26">
        <v>0</v>
      </c>
      <c r="H259" s="26">
        <v>0</v>
      </c>
      <c r="I259" s="39">
        <v>2000</v>
      </c>
      <c r="J259" s="39"/>
      <c r="K259" s="18">
        <f t="shared" si="63"/>
        <v>0</v>
      </c>
      <c r="L259" s="18"/>
      <c r="M259" s="18"/>
      <c r="N259" s="18"/>
      <c r="O259" s="18"/>
      <c r="P259" s="114">
        <v>2000</v>
      </c>
      <c r="Q259" s="123">
        <v>461.25</v>
      </c>
      <c r="R259" s="22">
        <f t="shared" si="59"/>
        <v>0</v>
      </c>
      <c r="S259" s="22">
        <f t="shared" si="60"/>
        <v>0</v>
      </c>
      <c r="T259" s="22">
        <f t="shared" si="61"/>
        <v>2000</v>
      </c>
      <c r="V259" s="284">
        <f t="shared" si="62"/>
        <v>0.230625</v>
      </c>
    </row>
    <row r="260" spans="1:22" ht="36" hidden="1" customHeight="1">
      <c r="A260" s="24"/>
      <c r="B260" s="24"/>
      <c r="C260" s="130">
        <v>4390</v>
      </c>
      <c r="D260" s="27" t="s">
        <v>127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/>
      <c r="K260" s="18">
        <f t="shared" si="63"/>
        <v>0</v>
      </c>
      <c r="L260" s="18"/>
      <c r="M260" s="18"/>
      <c r="N260" s="18"/>
      <c r="O260" s="18"/>
      <c r="P260" s="114">
        <v>0</v>
      </c>
      <c r="Q260" s="123"/>
      <c r="R260" s="22">
        <f t="shared" si="59"/>
        <v>0</v>
      </c>
      <c r="S260" s="22">
        <f t="shared" si="60"/>
        <v>0</v>
      </c>
      <c r="T260" s="22">
        <f t="shared" si="61"/>
        <v>0</v>
      </c>
      <c r="V260" s="284" t="e">
        <f t="shared" si="62"/>
        <v>#DIV/0!</v>
      </c>
    </row>
    <row r="261" spans="1:22" ht="47.25">
      <c r="A261" s="24"/>
      <c r="B261" s="24"/>
      <c r="C261" s="130">
        <v>4400</v>
      </c>
      <c r="D261" s="27" t="s">
        <v>174</v>
      </c>
      <c r="E261" s="26">
        <v>1110000</v>
      </c>
      <c r="F261" s="26">
        <v>0</v>
      </c>
      <c r="G261" s="26">
        <v>0</v>
      </c>
      <c r="H261" s="26">
        <v>0</v>
      </c>
      <c r="I261" s="26">
        <v>1110000</v>
      </c>
      <c r="J261" s="26"/>
      <c r="K261" s="18">
        <f t="shared" si="63"/>
        <v>0</v>
      </c>
      <c r="L261" s="18"/>
      <c r="M261" s="18"/>
      <c r="N261" s="18"/>
      <c r="O261" s="18"/>
      <c r="P261" s="114">
        <v>1110000</v>
      </c>
      <c r="Q261" s="123">
        <v>541288.74</v>
      </c>
      <c r="R261" s="22">
        <f t="shared" si="59"/>
        <v>0</v>
      </c>
      <c r="S261" s="22">
        <f t="shared" si="60"/>
        <v>0</v>
      </c>
      <c r="T261" s="22">
        <f t="shared" si="61"/>
        <v>1110000</v>
      </c>
      <c r="V261" s="284">
        <f t="shared" si="62"/>
        <v>0.48764751351351349</v>
      </c>
    </row>
    <row r="262" spans="1:22">
      <c r="A262" s="24"/>
      <c r="B262" s="24"/>
      <c r="C262" s="130">
        <v>4410</v>
      </c>
      <c r="D262" s="27" t="s">
        <v>151</v>
      </c>
      <c r="E262" s="26">
        <v>30000</v>
      </c>
      <c r="F262" s="26">
        <v>0</v>
      </c>
      <c r="G262" s="26">
        <v>0</v>
      </c>
      <c r="H262" s="26">
        <v>0</v>
      </c>
      <c r="I262" s="26">
        <v>30000</v>
      </c>
      <c r="J262" s="26"/>
      <c r="K262" s="18">
        <f t="shared" si="63"/>
        <v>0</v>
      </c>
      <c r="L262" s="18"/>
      <c r="M262" s="18"/>
      <c r="N262" s="18"/>
      <c r="O262" s="18"/>
      <c r="P262" s="114">
        <v>30000</v>
      </c>
      <c r="Q262" s="123">
        <v>12838</v>
      </c>
      <c r="R262" s="22">
        <f t="shared" si="59"/>
        <v>0</v>
      </c>
      <c r="S262" s="22">
        <f t="shared" si="60"/>
        <v>0</v>
      </c>
      <c r="T262" s="22">
        <f t="shared" si="61"/>
        <v>30000</v>
      </c>
      <c r="V262" s="284">
        <f t="shared" si="62"/>
        <v>0.42793333333333333</v>
      </c>
    </row>
    <row r="263" spans="1:22" ht="15" hidden="1" customHeight="1">
      <c r="A263" s="24"/>
      <c r="B263" s="24"/>
      <c r="C263" s="130">
        <v>4420</v>
      </c>
      <c r="D263" s="27" t="s">
        <v>214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/>
      <c r="K263" s="18">
        <f t="shared" si="63"/>
        <v>0</v>
      </c>
      <c r="L263" s="18"/>
      <c r="M263" s="18"/>
      <c r="N263" s="18"/>
      <c r="O263" s="18"/>
      <c r="P263" s="114">
        <v>0</v>
      </c>
      <c r="Q263" s="123"/>
      <c r="R263" s="22">
        <f t="shared" si="59"/>
        <v>0</v>
      </c>
      <c r="S263" s="22">
        <f t="shared" si="60"/>
        <v>0</v>
      </c>
      <c r="T263" s="22">
        <f t="shared" si="61"/>
        <v>0</v>
      </c>
      <c r="V263" s="284" t="e">
        <f t="shared" si="62"/>
        <v>#DIV/0!</v>
      </c>
    </row>
    <row r="264" spans="1:22">
      <c r="A264" s="24"/>
      <c r="B264" s="24"/>
      <c r="C264" s="130">
        <v>4430</v>
      </c>
      <c r="D264" s="27" t="s">
        <v>152</v>
      </c>
      <c r="E264" s="26">
        <v>13000</v>
      </c>
      <c r="F264" s="26">
        <v>0</v>
      </c>
      <c r="G264" s="26">
        <v>0</v>
      </c>
      <c r="H264" s="26">
        <v>0</v>
      </c>
      <c r="I264" s="26">
        <v>13000</v>
      </c>
      <c r="J264" s="26"/>
      <c r="K264" s="18">
        <f t="shared" si="63"/>
        <v>0</v>
      </c>
      <c r="L264" s="18"/>
      <c r="M264" s="18"/>
      <c r="N264" s="18"/>
      <c r="O264" s="18"/>
      <c r="P264" s="114">
        <v>13000</v>
      </c>
      <c r="Q264" s="123">
        <v>6761</v>
      </c>
      <c r="R264" s="22">
        <f t="shared" si="59"/>
        <v>0</v>
      </c>
      <c r="S264" s="22">
        <f t="shared" si="60"/>
        <v>0</v>
      </c>
      <c r="T264" s="22">
        <f t="shared" si="61"/>
        <v>13000</v>
      </c>
      <c r="V264" s="284">
        <f t="shared" si="62"/>
        <v>0.5200769230769231</v>
      </c>
    </row>
    <row r="265" spans="1:22" ht="31.5">
      <c r="A265" s="24"/>
      <c r="B265" s="24"/>
      <c r="C265" s="130">
        <v>4440</v>
      </c>
      <c r="D265" s="27" t="s">
        <v>153</v>
      </c>
      <c r="E265" s="26">
        <v>102660</v>
      </c>
      <c r="F265" s="26">
        <v>0</v>
      </c>
      <c r="G265" s="26">
        <v>0</v>
      </c>
      <c r="H265" s="26">
        <v>0</v>
      </c>
      <c r="I265" s="26">
        <v>102660</v>
      </c>
      <c r="J265" s="26"/>
      <c r="K265" s="18">
        <f t="shared" si="63"/>
        <v>0</v>
      </c>
      <c r="L265" s="18"/>
      <c r="M265" s="18"/>
      <c r="N265" s="18"/>
      <c r="O265" s="18"/>
      <c r="P265" s="114">
        <v>102660</v>
      </c>
      <c r="Q265" s="123">
        <v>81330.5</v>
      </c>
      <c r="R265" s="22">
        <f t="shared" si="59"/>
        <v>0</v>
      </c>
      <c r="S265" s="22">
        <f t="shared" si="60"/>
        <v>0</v>
      </c>
      <c r="T265" s="22">
        <f t="shared" si="61"/>
        <v>102660</v>
      </c>
      <c r="V265" s="284">
        <f t="shared" si="62"/>
        <v>0.79223163841807909</v>
      </c>
    </row>
    <row r="266" spans="1:22">
      <c r="A266" s="24"/>
      <c r="B266" s="24"/>
      <c r="C266" s="130">
        <v>4510</v>
      </c>
      <c r="D266" s="27" t="s">
        <v>223</v>
      </c>
      <c r="E266" s="26">
        <v>200</v>
      </c>
      <c r="F266" s="26">
        <v>0</v>
      </c>
      <c r="G266" s="26">
        <v>0</v>
      </c>
      <c r="H266" s="26">
        <v>0</v>
      </c>
      <c r="I266" s="26">
        <v>200</v>
      </c>
      <c r="J266" s="26"/>
      <c r="K266" s="18">
        <f t="shared" si="63"/>
        <v>0</v>
      </c>
      <c r="L266" s="18"/>
      <c r="M266" s="18"/>
      <c r="N266" s="18"/>
      <c r="O266" s="18"/>
      <c r="P266" s="114">
        <v>200</v>
      </c>
      <c r="Q266" s="123">
        <v>0</v>
      </c>
      <c r="R266" s="22">
        <f t="shared" si="59"/>
        <v>0</v>
      </c>
      <c r="S266" s="22">
        <f t="shared" si="60"/>
        <v>0</v>
      </c>
      <c r="T266" s="22">
        <f t="shared" si="61"/>
        <v>200</v>
      </c>
      <c r="V266" s="284">
        <f t="shared" si="62"/>
        <v>0</v>
      </c>
    </row>
    <row r="267" spans="1:22" ht="45.75" customHeight="1">
      <c r="A267" s="24"/>
      <c r="B267" s="28"/>
      <c r="C267" s="130">
        <v>4610</v>
      </c>
      <c r="D267" s="27" t="s">
        <v>177</v>
      </c>
      <c r="E267" s="39">
        <v>2000</v>
      </c>
      <c r="F267" s="26">
        <v>0</v>
      </c>
      <c r="G267" s="26">
        <v>0</v>
      </c>
      <c r="H267" s="26">
        <v>0</v>
      </c>
      <c r="I267" s="39">
        <v>2000</v>
      </c>
      <c r="J267" s="39"/>
      <c r="K267" s="18">
        <f t="shared" si="63"/>
        <v>0</v>
      </c>
      <c r="L267" s="18"/>
      <c r="M267" s="18"/>
      <c r="N267" s="18"/>
      <c r="O267" s="18"/>
      <c r="P267" s="114">
        <v>2000</v>
      </c>
      <c r="Q267" s="123">
        <v>1471.75</v>
      </c>
      <c r="R267" s="22">
        <f t="shared" si="59"/>
        <v>0</v>
      </c>
      <c r="S267" s="22">
        <f t="shared" si="60"/>
        <v>0</v>
      </c>
      <c r="T267" s="22">
        <f t="shared" si="61"/>
        <v>2000</v>
      </c>
      <c r="V267" s="284">
        <f t="shared" si="62"/>
        <v>0.73587499999999995</v>
      </c>
    </row>
    <row r="268" spans="1:22" ht="31.5">
      <c r="A268" s="24"/>
      <c r="B268" s="24"/>
      <c r="C268" s="130">
        <v>4700</v>
      </c>
      <c r="D268" s="27" t="s">
        <v>155</v>
      </c>
      <c r="E268" s="26">
        <v>21500</v>
      </c>
      <c r="F268" s="26">
        <v>0</v>
      </c>
      <c r="G268" s="26">
        <v>0</v>
      </c>
      <c r="H268" s="26">
        <v>0</v>
      </c>
      <c r="I268" s="26">
        <v>21500</v>
      </c>
      <c r="J268" s="26"/>
      <c r="K268" s="18">
        <f t="shared" si="63"/>
        <v>0</v>
      </c>
      <c r="L268" s="18"/>
      <c r="M268" s="18"/>
      <c r="N268" s="18"/>
      <c r="O268" s="18"/>
      <c r="P268" s="114">
        <v>21500</v>
      </c>
      <c r="Q268" s="123">
        <v>13573</v>
      </c>
      <c r="R268" s="22">
        <f t="shared" si="59"/>
        <v>0</v>
      </c>
      <c r="S268" s="22">
        <f t="shared" si="60"/>
        <v>0</v>
      </c>
      <c r="T268" s="22">
        <f t="shared" si="61"/>
        <v>21500</v>
      </c>
      <c r="V268" s="284">
        <f t="shared" si="62"/>
        <v>0.63130232558139532</v>
      </c>
    </row>
    <row r="269" spans="1:22" ht="48" hidden="1" customHeight="1">
      <c r="A269" s="24"/>
      <c r="B269" s="24"/>
      <c r="C269" s="130">
        <v>4740</v>
      </c>
      <c r="D269" s="27" t="s">
        <v>198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/>
      <c r="K269" s="18">
        <f t="shared" si="63"/>
        <v>0</v>
      </c>
      <c r="L269" s="18"/>
      <c r="M269" s="18"/>
      <c r="N269" s="18"/>
      <c r="O269" s="18"/>
      <c r="P269" s="114">
        <v>0</v>
      </c>
      <c r="Q269" s="123">
        <v>0</v>
      </c>
      <c r="R269" s="22">
        <f t="shared" ref="R269:R332" si="64">G269+M269</f>
        <v>0</v>
      </c>
      <c r="S269" s="22">
        <f t="shared" ref="S269:S332" si="65">H269+N269</f>
        <v>0</v>
      </c>
      <c r="T269" s="22">
        <f t="shared" ref="T269:T332" si="66">I269+O269</f>
        <v>0</v>
      </c>
      <c r="V269" s="284" t="e">
        <f t="shared" si="62"/>
        <v>#DIV/0!</v>
      </c>
    </row>
    <row r="270" spans="1:22" ht="36" hidden="1" customHeight="1">
      <c r="A270" s="24"/>
      <c r="B270" s="24"/>
      <c r="C270" s="130">
        <v>4750</v>
      </c>
      <c r="D270" s="27" t="s">
        <v>200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/>
      <c r="K270" s="18">
        <f t="shared" si="63"/>
        <v>0</v>
      </c>
      <c r="L270" s="18"/>
      <c r="M270" s="18"/>
      <c r="N270" s="18"/>
      <c r="O270" s="18"/>
      <c r="P270" s="114">
        <v>0</v>
      </c>
      <c r="Q270" s="123">
        <v>0</v>
      </c>
      <c r="R270" s="22">
        <f t="shared" si="64"/>
        <v>0</v>
      </c>
      <c r="S270" s="22">
        <f t="shared" si="65"/>
        <v>0</v>
      </c>
      <c r="T270" s="22">
        <f t="shared" si="66"/>
        <v>0</v>
      </c>
      <c r="V270" s="284" t="e">
        <f t="shared" ref="V270:V333" si="67">Q270/P270</f>
        <v>#DIV/0!</v>
      </c>
    </row>
    <row r="271" spans="1:22" ht="36" hidden="1" customHeight="1">
      <c r="A271" s="24"/>
      <c r="B271" s="24"/>
      <c r="C271" s="130">
        <v>6050</v>
      </c>
      <c r="D271" s="34" t="s">
        <v>224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/>
      <c r="K271" s="18">
        <f t="shared" si="63"/>
        <v>0</v>
      </c>
      <c r="L271" s="18"/>
      <c r="M271" s="18"/>
      <c r="N271" s="18"/>
      <c r="O271" s="18"/>
      <c r="P271" s="114">
        <v>0</v>
      </c>
      <c r="Q271" s="123">
        <v>0</v>
      </c>
      <c r="R271" s="22">
        <f t="shared" si="64"/>
        <v>0</v>
      </c>
      <c r="S271" s="22">
        <f t="shared" si="65"/>
        <v>0</v>
      </c>
      <c r="T271" s="22">
        <f t="shared" si="66"/>
        <v>0</v>
      </c>
      <c r="V271" s="284" t="e">
        <f t="shared" si="67"/>
        <v>#DIV/0!</v>
      </c>
    </row>
    <row r="272" spans="1:22" ht="39.75" customHeight="1">
      <c r="A272" s="24"/>
      <c r="B272" s="24"/>
      <c r="C272" s="130">
        <v>6060</v>
      </c>
      <c r="D272" s="34" t="s">
        <v>166</v>
      </c>
      <c r="E272" s="26">
        <v>235000</v>
      </c>
      <c r="F272" s="26">
        <v>0</v>
      </c>
      <c r="G272" s="26">
        <v>0</v>
      </c>
      <c r="H272" s="26">
        <v>0</v>
      </c>
      <c r="I272" s="26">
        <v>235000</v>
      </c>
      <c r="J272" s="26"/>
      <c r="K272" s="18">
        <f t="shared" si="63"/>
        <v>-20500</v>
      </c>
      <c r="L272" s="18"/>
      <c r="M272" s="18"/>
      <c r="N272" s="18"/>
      <c r="O272" s="18">
        <v>-20500</v>
      </c>
      <c r="P272" s="114">
        <v>214500</v>
      </c>
      <c r="Q272" s="123">
        <v>19387.259999999998</v>
      </c>
      <c r="R272" s="22">
        <f t="shared" si="64"/>
        <v>0</v>
      </c>
      <c r="S272" s="22">
        <f t="shared" si="65"/>
        <v>0</v>
      </c>
      <c r="T272" s="22">
        <f t="shared" si="66"/>
        <v>214500</v>
      </c>
      <c r="V272" s="284">
        <f t="shared" si="67"/>
        <v>9.0383496503496502E-2</v>
      </c>
    </row>
    <row r="273" spans="1:22">
      <c r="A273" s="28"/>
      <c r="B273" s="24">
        <v>75045</v>
      </c>
      <c r="C273" s="131"/>
      <c r="D273" s="31" t="s">
        <v>225</v>
      </c>
      <c r="E273" s="26">
        <v>66500</v>
      </c>
      <c r="F273" s="26">
        <v>29000</v>
      </c>
      <c r="G273" s="26">
        <v>37500</v>
      </c>
      <c r="H273" s="26">
        <v>0</v>
      </c>
      <c r="I273" s="26">
        <v>0</v>
      </c>
      <c r="J273" s="26"/>
      <c r="K273" s="18">
        <f t="shared" si="63"/>
        <v>0</v>
      </c>
      <c r="L273" s="18">
        <f>SUM(L274:L287)</f>
        <v>0</v>
      </c>
      <c r="M273" s="18">
        <f>SUM(M274:M287)</f>
        <v>0</v>
      </c>
      <c r="N273" s="18">
        <f>SUM(N274:N287)</f>
        <v>0</v>
      </c>
      <c r="O273" s="18">
        <f>SUM(O274:O287)</f>
        <v>0</v>
      </c>
      <c r="P273" s="145">
        <v>66500</v>
      </c>
      <c r="Q273" s="146">
        <f>SUM(Q274:Q287)</f>
        <v>46636.1</v>
      </c>
      <c r="R273" s="22">
        <f t="shared" si="64"/>
        <v>37500</v>
      </c>
      <c r="S273" s="22">
        <f t="shared" si="65"/>
        <v>0</v>
      </c>
      <c r="T273" s="22">
        <f t="shared" si="66"/>
        <v>0</v>
      </c>
      <c r="V273" s="284">
        <f t="shared" si="67"/>
        <v>0.70129473684210519</v>
      </c>
    </row>
    <row r="274" spans="1:22">
      <c r="A274" s="24"/>
      <c r="B274" s="24"/>
      <c r="C274" s="130">
        <v>3030</v>
      </c>
      <c r="D274" s="27" t="s">
        <v>213</v>
      </c>
      <c r="E274" s="26">
        <v>9000</v>
      </c>
      <c r="F274" s="26">
        <v>0</v>
      </c>
      <c r="G274" s="26">
        <v>9000</v>
      </c>
      <c r="H274" s="26">
        <v>0</v>
      </c>
      <c r="I274" s="26">
        <v>0</v>
      </c>
      <c r="J274" s="26"/>
      <c r="K274" s="18">
        <f t="shared" si="63"/>
        <v>0</v>
      </c>
      <c r="L274" s="18"/>
      <c r="M274" s="18"/>
      <c r="N274" s="18"/>
      <c r="O274" s="18"/>
      <c r="P274" s="114">
        <v>9000</v>
      </c>
      <c r="Q274" s="123">
        <v>8920</v>
      </c>
      <c r="R274" s="22">
        <f t="shared" si="64"/>
        <v>9000</v>
      </c>
      <c r="S274" s="22">
        <f t="shared" si="65"/>
        <v>0</v>
      </c>
      <c r="T274" s="22">
        <f t="shared" si="66"/>
        <v>0</v>
      </c>
      <c r="V274" s="284">
        <f t="shared" si="67"/>
        <v>0.99111111111111116</v>
      </c>
    </row>
    <row r="275" spans="1:22">
      <c r="A275" s="24"/>
      <c r="B275" s="24"/>
      <c r="C275" s="130">
        <v>4110</v>
      </c>
      <c r="D275" s="27" t="s">
        <v>141</v>
      </c>
      <c r="E275" s="26">
        <v>1600</v>
      </c>
      <c r="F275" s="26">
        <v>0</v>
      </c>
      <c r="G275" s="26">
        <v>1600</v>
      </c>
      <c r="H275" s="26">
        <v>0</v>
      </c>
      <c r="I275" s="26">
        <v>0</v>
      </c>
      <c r="J275" s="26"/>
      <c r="K275" s="18">
        <f t="shared" si="63"/>
        <v>1000</v>
      </c>
      <c r="L275" s="18">
        <v>1000</v>
      </c>
      <c r="M275" s="18"/>
      <c r="N275" s="18"/>
      <c r="O275" s="18"/>
      <c r="P275" s="114">
        <v>2600</v>
      </c>
      <c r="Q275" s="123">
        <v>1735.65</v>
      </c>
      <c r="R275" s="22">
        <f t="shared" si="64"/>
        <v>1600</v>
      </c>
      <c r="S275" s="22">
        <f t="shared" si="65"/>
        <v>0</v>
      </c>
      <c r="T275" s="22">
        <f t="shared" si="66"/>
        <v>0</v>
      </c>
      <c r="V275" s="284">
        <f t="shared" si="67"/>
        <v>0.66755769230769235</v>
      </c>
    </row>
    <row r="276" spans="1:22">
      <c r="A276" s="24"/>
      <c r="B276" s="24"/>
      <c r="C276" s="130">
        <v>4120</v>
      </c>
      <c r="D276" s="27" t="s">
        <v>142</v>
      </c>
      <c r="E276" s="26">
        <v>200</v>
      </c>
      <c r="F276" s="26">
        <v>0</v>
      </c>
      <c r="G276" s="26">
        <v>200</v>
      </c>
      <c r="H276" s="26">
        <v>0</v>
      </c>
      <c r="I276" s="26">
        <v>0</v>
      </c>
      <c r="J276" s="26"/>
      <c r="K276" s="18">
        <f t="shared" si="63"/>
        <v>0</v>
      </c>
      <c r="L276" s="18"/>
      <c r="M276" s="18"/>
      <c r="N276" s="18"/>
      <c r="O276" s="18"/>
      <c r="P276" s="114">
        <v>200</v>
      </c>
      <c r="Q276" s="123">
        <v>47.78</v>
      </c>
      <c r="R276" s="22">
        <f t="shared" si="64"/>
        <v>200</v>
      </c>
      <c r="S276" s="22">
        <f t="shared" si="65"/>
        <v>0</v>
      </c>
      <c r="T276" s="22">
        <f t="shared" si="66"/>
        <v>0</v>
      </c>
      <c r="V276" s="284">
        <f t="shared" si="67"/>
        <v>0.2389</v>
      </c>
    </row>
    <row r="277" spans="1:22">
      <c r="A277" s="24"/>
      <c r="B277" s="28"/>
      <c r="C277" s="130">
        <v>4170</v>
      </c>
      <c r="D277" s="27" t="s">
        <v>193</v>
      </c>
      <c r="E277" s="26">
        <v>7500</v>
      </c>
      <c r="F277" s="26">
        <v>0</v>
      </c>
      <c r="G277" s="26">
        <v>7500</v>
      </c>
      <c r="H277" s="26">
        <v>0</v>
      </c>
      <c r="I277" s="26">
        <v>0</v>
      </c>
      <c r="J277" s="26"/>
      <c r="K277" s="18">
        <f t="shared" si="63"/>
        <v>5000</v>
      </c>
      <c r="L277" s="18">
        <v>5000</v>
      </c>
      <c r="M277" s="18"/>
      <c r="N277" s="18"/>
      <c r="O277" s="18"/>
      <c r="P277" s="114">
        <v>12500</v>
      </c>
      <c r="Q277" s="123">
        <v>12100</v>
      </c>
      <c r="R277" s="22">
        <f t="shared" si="64"/>
        <v>7500</v>
      </c>
      <c r="S277" s="22">
        <f t="shared" si="65"/>
        <v>0</v>
      </c>
      <c r="T277" s="22">
        <f t="shared" si="66"/>
        <v>0</v>
      </c>
      <c r="V277" s="284">
        <f t="shared" si="67"/>
        <v>0.96799999999999997</v>
      </c>
    </row>
    <row r="278" spans="1:22">
      <c r="A278" s="24"/>
      <c r="B278" s="24"/>
      <c r="C278" s="130">
        <v>4210</v>
      </c>
      <c r="D278" s="27" t="s">
        <v>144</v>
      </c>
      <c r="E278" s="26">
        <v>11550</v>
      </c>
      <c r="F278" s="26">
        <v>0</v>
      </c>
      <c r="G278" s="26">
        <v>11550</v>
      </c>
      <c r="H278" s="26">
        <v>0</v>
      </c>
      <c r="I278" s="26">
        <v>0</v>
      </c>
      <c r="J278" s="26"/>
      <c r="K278" s="18">
        <f t="shared" si="63"/>
        <v>0</v>
      </c>
      <c r="L278" s="18"/>
      <c r="M278" s="18"/>
      <c r="N278" s="18"/>
      <c r="O278" s="18"/>
      <c r="P278" s="114">
        <v>11550</v>
      </c>
      <c r="Q278" s="123">
        <v>11060.25</v>
      </c>
      <c r="R278" s="22">
        <f t="shared" si="64"/>
        <v>11550</v>
      </c>
      <c r="S278" s="22">
        <f t="shared" si="65"/>
        <v>0</v>
      </c>
      <c r="T278" s="22">
        <f t="shared" si="66"/>
        <v>0</v>
      </c>
      <c r="V278" s="284">
        <f t="shared" si="67"/>
        <v>0.95759740259740256</v>
      </c>
    </row>
    <row r="279" spans="1:22" ht="31.5">
      <c r="A279" s="24"/>
      <c r="B279" s="24"/>
      <c r="C279" s="130">
        <v>4230</v>
      </c>
      <c r="D279" s="27" t="s">
        <v>220</v>
      </c>
      <c r="E279" s="26">
        <v>200</v>
      </c>
      <c r="F279" s="26">
        <v>0</v>
      </c>
      <c r="G279" s="26">
        <v>200</v>
      </c>
      <c r="H279" s="26">
        <v>0</v>
      </c>
      <c r="I279" s="26">
        <v>0</v>
      </c>
      <c r="J279" s="26"/>
      <c r="K279" s="18">
        <f t="shared" si="63"/>
        <v>0</v>
      </c>
      <c r="L279" s="18"/>
      <c r="M279" s="18"/>
      <c r="N279" s="18"/>
      <c r="O279" s="18"/>
      <c r="P279" s="114">
        <v>200</v>
      </c>
      <c r="Q279" s="123">
        <v>0</v>
      </c>
      <c r="R279" s="22">
        <f t="shared" si="64"/>
        <v>200</v>
      </c>
      <c r="S279" s="22">
        <f t="shared" si="65"/>
        <v>0</v>
      </c>
      <c r="T279" s="22">
        <f t="shared" si="66"/>
        <v>0</v>
      </c>
      <c r="V279" s="284">
        <f t="shared" si="67"/>
        <v>0</v>
      </c>
    </row>
    <row r="280" spans="1:22" ht="15" hidden="1" customHeight="1">
      <c r="A280" s="24"/>
      <c r="B280" s="28"/>
      <c r="C280" s="130">
        <v>4270</v>
      </c>
      <c r="D280" s="27" t="s">
        <v>146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/>
      <c r="K280" s="18">
        <f t="shared" si="63"/>
        <v>0</v>
      </c>
      <c r="L280" s="18"/>
      <c r="M280" s="18"/>
      <c r="N280" s="18"/>
      <c r="O280" s="18"/>
      <c r="P280" s="114">
        <v>0</v>
      </c>
      <c r="Q280" s="123"/>
      <c r="R280" s="22">
        <f t="shared" si="64"/>
        <v>0</v>
      </c>
      <c r="S280" s="22">
        <f t="shared" si="65"/>
        <v>0</v>
      </c>
      <c r="T280" s="22">
        <f t="shared" si="66"/>
        <v>0</v>
      </c>
      <c r="V280" s="284" t="e">
        <f t="shared" si="67"/>
        <v>#DIV/0!</v>
      </c>
    </row>
    <row r="281" spans="1:22">
      <c r="A281" s="24"/>
      <c r="B281" s="24"/>
      <c r="C281" s="130">
        <v>4280</v>
      </c>
      <c r="D281" s="27" t="s">
        <v>194</v>
      </c>
      <c r="E281" s="26">
        <v>29000</v>
      </c>
      <c r="F281" s="26">
        <v>29000</v>
      </c>
      <c r="G281" s="26">
        <v>0</v>
      </c>
      <c r="H281" s="26">
        <v>0</v>
      </c>
      <c r="I281" s="26">
        <v>0</v>
      </c>
      <c r="J281" s="26"/>
      <c r="K281" s="18">
        <f t="shared" si="63"/>
        <v>0</v>
      </c>
      <c r="L281" s="18"/>
      <c r="M281" s="18"/>
      <c r="N281" s="18"/>
      <c r="O281" s="18"/>
      <c r="P281" s="247">
        <v>23000</v>
      </c>
      <c r="Q281" s="123">
        <v>5678.49</v>
      </c>
      <c r="R281" s="22">
        <f t="shared" si="64"/>
        <v>0</v>
      </c>
      <c r="S281" s="22">
        <f t="shared" si="65"/>
        <v>0</v>
      </c>
      <c r="T281" s="22">
        <f t="shared" si="66"/>
        <v>0</v>
      </c>
      <c r="V281" s="284">
        <f t="shared" si="67"/>
        <v>0.24689086956521739</v>
      </c>
    </row>
    <row r="282" spans="1:22">
      <c r="A282" s="24"/>
      <c r="B282" s="28"/>
      <c r="C282" s="130">
        <v>4300</v>
      </c>
      <c r="D282" s="27" t="s">
        <v>126</v>
      </c>
      <c r="E282" s="26">
        <v>800</v>
      </c>
      <c r="F282" s="26">
        <v>0</v>
      </c>
      <c r="G282" s="26">
        <v>800</v>
      </c>
      <c r="H282" s="26">
        <v>0</v>
      </c>
      <c r="I282" s="26">
        <v>0</v>
      </c>
      <c r="J282" s="26"/>
      <c r="K282" s="18">
        <f t="shared" si="63"/>
        <v>-6000</v>
      </c>
      <c r="L282" s="18">
        <v>-6000</v>
      </c>
      <c r="M282" s="18"/>
      <c r="N282" s="18"/>
      <c r="O282" s="18"/>
      <c r="P282" s="114">
        <v>800</v>
      </c>
      <c r="Q282" s="123">
        <v>574.92999999999995</v>
      </c>
      <c r="R282" s="22">
        <f t="shared" si="64"/>
        <v>800</v>
      </c>
      <c r="S282" s="22">
        <f t="shared" si="65"/>
        <v>0</v>
      </c>
      <c r="T282" s="22">
        <f t="shared" si="66"/>
        <v>0</v>
      </c>
      <c r="V282" s="284">
        <f t="shared" si="67"/>
        <v>0.71866249999999998</v>
      </c>
    </row>
    <row r="283" spans="1:22" ht="63">
      <c r="A283" s="24"/>
      <c r="B283" s="50"/>
      <c r="C283" s="130">
        <v>4370</v>
      </c>
      <c r="D283" s="27" t="s">
        <v>150</v>
      </c>
      <c r="E283" s="26">
        <v>100</v>
      </c>
      <c r="F283" s="26">
        <v>0</v>
      </c>
      <c r="G283" s="26">
        <v>100</v>
      </c>
      <c r="H283" s="26">
        <v>0</v>
      </c>
      <c r="I283" s="26">
        <v>0</v>
      </c>
      <c r="J283" s="26"/>
      <c r="K283" s="18">
        <f t="shared" si="63"/>
        <v>0</v>
      </c>
      <c r="L283" s="18"/>
      <c r="M283" s="18"/>
      <c r="N283" s="18"/>
      <c r="O283" s="18"/>
      <c r="P283" s="114">
        <v>100</v>
      </c>
      <c r="Q283" s="123">
        <v>0</v>
      </c>
      <c r="R283" s="22">
        <f t="shared" si="64"/>
        <v>100</v>
      </c>
      <c r="S283" s="22">
        <f t="shared" si="65"/>
        <v>0</v>
      </c>
      <c r="T283" s="22">
        <f t="shared" si="66"/>
        <v>0</v>
      </c>
      <c r="V283" s="284">
        <f t="shared" si="67"/>
        <v>0</v>
      </c>
    </row>
    <row r="284" spans="1:22" ht="47.25">
      <c r="A284" s="24"/>
      <c r="B284" s="28"/>
      <c r="C284" s="130">
        <v>4400</v>
      </c>
      <c r="D284" s="27" t="s">
        <v>174</v>
      </c>
      <c r="E284" s="26">
        <v>6550</v>
      </c>
      <c r="F284" s="26">
        <v>0</v>
      </c>
      <c r="G284" s="26">
        <v>6550</v>
      </c>
      <c r="H284" s="26">
        <v>0</v>
      </c>
      <c r="I284" s="26">
        <v>0</v>
      </c>
      <c r="J284" s="26"/>
      <c r="K284" s="18">
        <f t="shared" si="63"/>
        <v>0</v>
      </c>
      <c r="L284" s="18"/>
      <c r="M284" s="18"/>
      <c r="N284" s="18"/>
      <c r="O284" s="18"/>
      <c r="P284" s="114">
        <v>6550</v>
      </c>
      <c r="Q284" s="123">
        <v>6519</v>
      </c>
      <c r="R284" s="22">
        <f t="shared" si="64"/>
        <v>6550</v>
      </c>
      <c r="S284" s="22">
        <f t="shared" si="65"/>
        <v>0</v>
      </c>
      <c r="T284" s="22">
        <f t="shared" si="66"/>
        <v>0</v>
      </c>
      <c r="V284" s="284">
        <f t="shared" si="67"/>
        <v>0.99526717557251909</v>
      </c>
    </row>
    <row r="285" spans="1:22" hidden="1">
      <c r="A285" s="24"/>
      <c r="B285" s="24"/>
      <c r="C285" s="130">
        <v>4410</v>
      </c>
      <c r="D285" s="27" t="s">
        <v>151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/>
      <c r="K285" s="18">
        <f t="shared" si="63"/>
        <v>0</v>
      </c>
      <c r="L285" s="18"/>
      <c r="M285" s="18"/>
      <c r="N285" s="18"/>
      <c r="O285" s="18"/>
      <c r="P285" s="114">
        <v>0</v>
      </c>
      <c r="Q285" s="123"/>
      <c r="R285" s="22">
        <f t="shared" si="64"/>
        <v>0</v>
      </c>
      <c r="S285" s="22">
        <f t="shared" si="65"/>
        <v>0</v>
      </c>
      <c r="T285" s="22">
        <f t="shared" si="66"/>
        <v>0</v>
      </c>
      <c r="V285" s="284" t="e">
        <f t="shared" si="67"/>
        <v>#DIV/0!</v>
      </c>
    </row>
    <row r="286" spans="1:22" ht="48" hidden="1" customHeight="1">
      <c r="A286" s="24"/>
      <c r="B286" s="24"/>
      <c r="C286" s="130">
        <v>4740</v>
      </c>
      <c r="D286" s="27" t="s">
        <v>198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/>
      <c r="K286" s="18">
        <f t="shared" si="63"/>
        <v>0</v>
      </c>
      <c r="L286" s="18"/>
      <c r="M286" s="18"/>
      <c r="N286" s="18"/>
      <c r="O286" s="18"/>
      <c r="P286" s="114">
        <v>0</v>
      </c>
      <c r="Q286" s="123"/>
      <c r="R286" s="22">
        <f t="shared" si="64"/>
        <v>0</v>
      </c>
      <c r="S286" s="22">
        <f t="shared" si="65"/>
        <v>0</v>
      </c>
      <c r="T286" s="22">
        <f t="shared" si="66"/>
        <v>0</v>
      </c>
      <c r="V286" s="284" t="e">
        <f t="shared" si="67"/>
        <v>#DIV/0!</v>
      </c>
    </row>
    <row r="287" spans="1:22" ht="36.75" hidden="1" customHeight="1">
      <c r="A287" s="24"/>
      <c r="B287" s="24"/>
      <c r="C287" s="130">
        <v>4750</v>
      </c>
      <c r="D287" s="27" t="s">
        <v>200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/>
      <c r="K287" s="18">
        <f t="shared" si="63"/>
        <v>0</v>
      </c>
      <c r="L287" s="18"/>
      <c r="M287" s="18"/>
      <c r="N287" s="18"/>
      <c r="O287" s="18"/>
      <c r="P287" s="114">
        <v>0</v>
      </c>
      <c r="Q287" s="123"/>
      <c r="R287" s="22">
        <f t="shared" si="64"/>
        <v>0</v>
      </c>
      <c r="S287" s="22">
        <f t="shared" si="65"/>
        <v>0</v>
      </c>
      <c r="T287" s="22">
        <f t="shared" si="66"/>
        <v>0</v>
      </c>
      <c r="V287" s="284" t="e">
        <f t="shared" si="67"/>
        <v>#DIV/0!</v>
      </c>
    </row>
    <row r="288" spans="1:22" ht="31.5">
      <c r="A288" s="28"/>
      <c r="B288" s="28">
        <v>75075</v>
      </c>
      <c r="C288" s="131"/>
      <c r="D288" s="31" t="s">
        <v>226</v>
      </c>
      <c r="E288" s="26">
        <v>89000</v>
      </c>
      <c r="F288" s="26">
        <v>0</v>
      </c>
      <c r="G288" s="26">
        <v>0</v>
      </c>
      <c r="H288" s="26">
        <v>0</v>
      </c>
      <c r="I288" s="26">
        <v>89000</v>
      </c>
      <c r="J288" s="26"/>
      <c r="K288" s="18">
        <f t="shared" si="63"/>
        <v>0</v>
      </c>
      <c r="L288" s="18">
        <f>SUM(L289:L290)</f>
        <v>0</v>
      </c>
      <c r="M288" s="18">
        <f>SUM(M289:M290)</f>
        <v>0</v>
      </c>
      <c r="N288" s="18">
        <f>SUM(N289:N290)</f>
        <v>0</v>
      </c>
      <c r="O288" s="18">
        <f>SUM(O289:O290)</f>
        <v>0</v>
      </c>
      <c r="P288" s="145">
        <v>89000</v>
      </c>
      <c r="Q288" s="146">
        <f>SUM(Q289:Q290)</f>
        <v>38010.58</v>
      </c>
      <c r="R288" s="22">
        <f t="shared" si="64"/>
        <v>0</v>
      </c>
      <c r="S288" s="22">
        <f t="shared" si="65"/>
        <v>0</v>
      </c>
      <c r="T288" s="22">
        <f t="shared" si="66"/>
        <v>89000</v>
      </c>
      <c r="V288" s="284">
        <f t="shared" si="67"/>
        <v>0.42708516853932588</v>
      </c>
    </row>
    <row r="289" spans="1:22">
      <c r="A289" s="24"/>
      <c r="B289" s="23"/>
      <c r="C289" s="130">
        <v>4210</v>
      </c>
      <c r="D289" s="27" t="s">
        <v>144</v>
      </c>
      <c r="E289" s="26">
        <v>15000</v>
      </c>
      <c r="F289" s="26">
        <v>0</v>
      </c>
      <c r="G289" s="26">
        <v>0</v>
      </c>
      <c r="H289" s="26">
        <v>0</v>
      </c>
      <c r="I289" s="26">
        <v>15000</v>
      </c>
      <c r="J289" s="26"/>
      <c r="K289" s="18">
        <f t="shared" si="63"/>
        <v>0</v>
      </c>
      <c r="L289" s="18"/>
      <c r="M289" s="18"/>
      <c r="N289" s="18"/>
      <c r="O289" s="18"/>
      <c r="P289" s="114">
        <v>15000</v>
      </c>
      <c r="Q289" s="123">
        <v>3402.17</v>
      </c>
      <c r="R289" s="22">
        <f t="shared" si="64"/>
        <v>0</v>
      </c>
      <c r="S289" s="22">
        <f t="shared" si="65"/>
        <v>0</v>
      </c>
      <c r="T289" s="22">
        <f t="shared" si="66"/>
        <v>15000</v>
      </c>
      <c r="V289" s="284">
        <f t="shared" si="67"/>
        <v>0.22681133333333334</v>
      </c>
    </row>
    <row r="290" spans="1:22">
      <c r="A290" s="24"/>
      <c r="B290" s="24"/>
      <c r="C290" s="130">
        <v>4300</v>
      </c>
      <c r="D290" s="27" t="s">
        <v>126</v>
      </c>
      <c r="E290" s="26">
        <v>74000</v>
      </c>
      <c r="F290" s="26">
        <v>0</v>
      </c>
      <c r="G290" s="26">
        <v>0</v>
      </c>
      <c r="H290" s="26">
        <v>0</v>
      </c>
      <c r="I290" s="26">
        <v>74000</v>
      </c>
      <c r="J290" s="26"/>
      <c r="K290" s="18">
        <f t="shared" si="63"/>
        <v>0</v>
      </c>
      <c r="L290" s="18"/>
      <c r="M290" s="18"/>
      <c r="N290" s="18"/>
      <c r="O290" s="18"/>
      <c r="P290" s="114">
        <v>74000</v>
      </c>
      <c r="Q290" s="123">
        <v>34608.410000000003</v>
      </c>
      <c r="R290" s="22">
        <f t="shared" si="64"/>
        <v>0</v>
      </c>
      <c r="S290" s="22">
        <f t="shared" si="65"/>
        <v>0</v>
      </c>
      <c r="T290" s="22">
        <f t="shared" si="66"/>
        <v>74000</v>
      </c>
      <c r="V290" s="284">
        <f t="shared" si="67"/>
        <v>0.46768121621621628</v>
      </c>
    </row>
    <row r="291" spans="1:22" ht="15" hidden="1" customHeight="1">
      <c r="A291" s="28"/>
      <c r="B291" s="28">
        <v>75095</v>
      </c>
      <c r="C291" s="131"/>
      <c r="D291" s="31" t="s">
        <v>201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/>
      <c r="K291" s="18">
        <f t="shared" si="63"/>
        <v>0</v>
      </c>
      <c r="L291" s="18">
        <f>SUM(L292:L292)</f>
        <v>0</v>
      </c>
      <c r="M291" s="18">
        <f>SUM(M292:M292)</f>
        <v>0</v>
      </c>
      <c r="N291" s="18">
        <f>SUM(N292:N292)</f>
        <v>0</v>
      </c>
      <c r="O291" s="18">
        <f>SUM(O292:O292)</f>
        <v>0</v>
      </c>
      <c r="P291" s="145">
        <v>0</v>
      </c>
      <c r="Q291" s="146">
        <f>SUM(Q292:Q292)</f>
        <v>0</v>
      </c>
      <c r="R291" s="22">
        <f t="shared" si="64"/>
        <v>0</v>
      </c>
      <c r="S291" s="22">
        <f t="shared" si="65"/>
        <v>0</v>
      </c>
      <c r="T291" s="22">
        <f t="shared" si="66"/>
        <v>0</v>
      </c>
      <c r="V291" s="284" t="e">
        <f t="shared" si="67"/>
        <v>#DIV/0!</v>
      </c>
    </row>
    <row r="292" spans="1:22" ht="24" hidden="1" customHeight="1">
      <c r="A292" s="24"/>
      <c r="B292" s="23"/>
      <c r="C292" s="130">
        <v>6069</v>
      </c>
      <c r="D292" s="34" t="s">
        <v>166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/>
      <c r="K292" s="18">
        <f t="shared" si="63"/>
        <v>0</v>
      </c>
      <c r="L292" s="18"/>
      <c r="M292" s="18"/>
      <c r="N292" s="18"/>
      <c r="O292" s="18"/>
      <c r="P292" s="114">
        <v>0</v>
      </c>
      <c r="Q292" s="123"/>
      <c r="R292" s="22">
        <f t="shared" si="64"/>
        <v>0</v>
      </c>
      <c r="S292" s="22">
        <f t="shared" si="65"/>
        <v>0</v>
      </c>
      <c r="T292" s="22">
        <f t="shared" si="66"/>
        <v>0</v>
      </c>
      <c r="V292" s="284" t="e">
        <f t="shared" si="67"/>
        <v>#DIV/0!</v>
      </c>
    </row>
    <row r="293" spans="1:22" ht="32.25" customHeight="1">
      <c r="A293" s="19">
        <v>752</v>
      </c>
      <c r="B293" s="19"/>
      <c r="C293" s="129"/>
      <c r="D293" s="32" t="s">
        <v>227</v>
      </c>
      <c r="E293" s="21">
        <v>5000</v>
      </c>
      <c r="F293" s="21">
        <v>0</v>
      </c>
      <c r="G293" s="21">
        <v>5000</v>
      </c>
      <c r="H293" s="21">
        <v>0</v>
      </c>
      <c r="I293" s="21">
        <v>0</v>
      </c>
      <c r="J293" s="21"/>
      <c r="K293" s="18">
        <f t="shared" si="63"/>
        <v>0</v>
      </c>
      <c r="L293" s="18">
        <f>SUM(L294)</f>
        <v>0</v>
      </c>
      <c r="M293" s="18">
        <f>SUM(M294)</f>
        <v>0</v>
      </c>
      <c r="N293" s="18">
        <f>SUM(N294)</f>
        <v>0</v>
      </c>
      <c r="O293" s="18">
        <f>SUM(O294)</f>
        <v>0</v>
      </c>
      <c r="P293" s="147">
        <v>5000</v>
      </c>
      <c r="Q293" s="146">
        <f>SUM(Q294)</f>
        <v>0</v>
      </c>
      <c r="R293" s="22">
        <f t="shared" si="64"/>
        <v>5000</v>
      </c>
      <c r="S293" s="22">
        <f t="shared" si="65"/>
        <v>0</v>
      </c>
      <c r="T293" s="22">
        <f t="shared" si="66"/>
        <v>0</v>
      </c>
      <c r="V293" s="284">
        <f t="shared" si="67"/>
        <v>0</v>
      </c>
    </row>
    <row r="294" spans="1:22">
      <c r="A294" s="24"/>
      <c r="B294" s="24">
        <v>75212</v>
      </c>
      <c r="C294" s="131"/>
      <c r="D294" s="31" t="s">
        <v>228</v>
      </c>
      <c r="E294" s="26">
        <v>5000</v>
      </c>
      <c r="F294" s="26">
        <v>0</v>
      </c>
      <c r="G294" s="26">
        <v>5000</v>
      </c>
      <c r="H294" s="26">
        <v>0</v>
      </c>
      <c r="I294" s="26">
        <v>0</v>
      </c>
      <c r="J294" s="26"/>
      <c r="K294" s="18">
        <f t="shared" si="63"/>
        <v>0</v>
      </c>
      <c r="L294" s="18">
        <f>SUM(L295:L298)</f>
        <v>0</v>
      </c>
      <c r="M294" s="18">
        <f>SUM(M295:M298)</f>
        <v>0</v>
      </c>
      <c r="N294" s="18">
        <f>SUM(N295:N298)</f>
        <v>0</v>
      </c>
      <c r="O294" s="18">
        <f>SUM(O295:O298)</f>
        <v>0</v>
      </c>
      <c r="P294" s="145">
        <v>5000</v>
      </c>
      <c r="Q294" s="146">
        <f>SUM(Q295:Q298)</f>
        <v>0</v>
      </c>
      <c r="R294" s="22">
        <f t="shared" si="64"/>
        <v>5000</v>
      </c>
      <c r="S294" s="22">
        <f t="shared" si="65"/>
        <v>0</v>
      </c>
      <c r="T294" s="22">
        <f t="shared" si="66"/>
        <v>0</v>
      </c>
      <c r="V294" s="284">
        <f t="shared" si="67"/>
        <v>0</v>
      </c>
    </row>
    <row r="295" spans="1:22">
      <c r="A295" s="24"/>
      <c r="B295" s="24"/>
      <c r="C295" s="130">
        <v>4170</v>
      </c>
      <c r="D295" s="27" t="s">
        <v>193</v>
      </c>
      <c r="E295" s="26">
        <v>3000</v>
      </c>
      <c r="F295" s="26">
        <v>0</v>
      </c>
      <c r="G295" s="26">
        <v>3000</v>
      </c>
      <c r="H295" s="26">
        <v>0</v>
      </c>
      <c r="I295" s="26">
        <v>0</v>
      </c>
      <c r="J295" s="26"/>
      <c r="K295" s="18">
        <f t="shared" si="63"/>
        <v>0</v>
      </c>
      <c r="L295" s="18"/>
      <c r="M295" s="18"/>
      <c r="N295" s="18"/>
      <c r="O295" s="18"/>
      <c r="P295" s="114">
        <v>3000</v>
      </c>
      <c r="Q295" s="123">
        <v>0</v>
      </c>
      <c r="R295" s="22">
        <f t="shared" si="64"/>
        <v>3000</v>
      </c>
      <c r="S295" s="22">
        <f t="shared" si="65"/>
        <v>0</v>
      </c>
      <c r="T295" s="22">
        <f t="shared" si="66"/>
        <v>0</v>
      </c>
      <c r="V295" s="284">
        <f t="shared" si="67"/>
        <v>0</v>
      </c>
    </row>
    <row r="296" spans="1:22">
      <c r="A296" s="24"/>
      <c r="B296" s="28"/>
      <c r="C296" s="130">
        <v>4300</v>
      </c>
      <c r="D296" s="27" t="s">
        <v>126</v>
      </c>
      <c r="E296" s="26">
        <v>500</v>
      </c>
      <c r="F296" s="26">
        <v>0</v>
      </c>
      <c r="G296" s="26">
        <v>500</v>
      </c>
      <c r="H296" s="26">
        <v>0</v>
      </c>
      <c r="I296" s="26">
        <v>0</v>
      </c>
      <c r="J296" s="26"/>
      <c r="K296" s="18">
        <f t="shared" si="63"/>
        <v>0</v>
      </c>
      <c r="L296" s="18"/>
      <c r="M296" s="18"/>
      <c r="N296" s="18"/>
      <c r="O296" s="18"/>
      <c r="P296" s="114">
        <v>500</v>
      </c>
      <c r="Q296" s="123">
        <v>0</v>
      </c>
      <c r="R296" s="22">
        <f t="shared" si="64"/>
        <v>500</v>
      </c>
      <c r="S296" s="22">
        <f t="shared" si="65"/>
        <v>0</v>
      </c>
      <c r="T296" s="22">
        <f t="shared" si="66"/>
        <v>0</v>
      </c>
      <c r="V296" s="284">
        <f t="shared" si="67"/>
        <v>0</v>
      </c>
    </row>
    <row r="297" spans="1:22" ht="47.25">
      <c r="A297" s="24"/>
      <c r="B297" s="24"/>
      <c r="C297" s="130">
        <v>4400</v>
      </c>
      <c r="D297" s="27" t="s">
        <v>174</v>
      </c>
      <c r="E297" s="26">
        <v>1500</v>
      </c>
      <c r="F297" s="26">
        <v>0</v>
      </c>
      <c r="G297" s="26">
        <v>1500</v>
      </c>
      <c r="H297" s="26">
        <v>0</v>
      </c>
      <c r="I297" s="26">
        <v>0</v>
      </c>
      <c r="J297" s="26"/>
      <c r="K297" s="18">
        <f t="shared" si="63"/>
        <v>0</v>
      </c>
      <c r="L297" s="18"/>
      <c r="M297" s="18"/>
      <c r="N297" s="18"/>
      <c r="O297" s="18"/>
      <c r="P297" s="114">
        <v>1500</v>
      </c>
      <c r="Q297" s="123">
        <v>0</v>
      </c>
      <c r="R297" s="22">
        <f t="shared" si="64"/>
        <v>1500</v>
      </c>
      <c r="S297" s="22">
        <f t="shared" si="65"/>
        <v>0</v>
      </c>
      <c r="T297" s="22">
        <f t="shared" si="66"/>
        <v>0</v>
      </c>
      <c r="V297" s="284">
        <f t="shared" si="67"/>
        <v>0</v>
      </c>
    </row>
    <row r="298" spans="1:22" ht="36" hidden="1" customHeight="1">
      <c r="A298" s="24"/>
      <c r="B298" s="24"/>
      <c r="C298" s="130">
        <v>4700</v>
      </c>
      <c r="D298" s="27" t="s">
        <v>155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/>
      <c r="K298" s="18">
        <f t="shared" si="63"/>
        <v>0</v>
      </c>
      <c r="L298" s="18"/>
      <c r="M298" s="18"/>
      <c r="N298" s="18"/>
      <c r="O298" s="18"/>
      <c r="P298" s="114">
        <v>0</v>
      </c>
      <c r="Q298" s="123"/>
      <c r="R298" s="22">
        <f t="shared" si="64"/>
        <v>0</v>
      </c>
      <c r="S298" s="22">
        <f t="shared" si="65"/>
        <v>0</v>
      </c>
      <c r="T298" s="22">
        <f t="shared" si="66"/>
        <v>0</v>
      </c>
      <c r="V298" s="284" t="e">
        <f t="shared" si="67"/>
        <v>#DIV/0!</v>
      </c>
    </row>
    <row r="299" spans="1:22" ht="31.5">
      <c r="A299" s="19">
        <v>754</v>
      </c>
      <c r="B299" s="19"/>
      <c r="C299" s="137"/>
      <c r="D299" s="32" t="s">
        <v>229</v>
      </c>
      <c r="E299" s="21">
        <v>86000</v>
      </c>
      <c r="F299" s="21">
        <v>0</v>
      </c>
      <c r="G299" s="21">
        <v>0</v>
      </c>
      <c r="H299" s="21">
        <v>67000</v>
      </c>
      <c r="I299" s="21">
        <v>19000</v>
      </c>
      <c r="J299" s="21"/>
      <c r="K299" s="18">
        <f t="shared" si="63"/>
        <v>0</v>
      </c>
      <c r="L299" s="18">
        <f>L300+L305+L307+L303</f>
        <v>0</v>
      </c>
      <c r="M299" s="18">
        <f>M300+M305+M307+M303</f>
        <v>0</v>
      </c>
      <c r="N299" s="18">
        <f>N300+N305+N307+N303</f>
        <v>0</v>
      </c>
      <c r="O299" s="18">
        <f>O300+O305+O307+O303</f>
        <v>0</v>
      </c>
      <c r="P299" s="147">
        <v>86000</v>
      </c>
      <c r="Q299" s="146">
        <f>Q300+Q305+Q307+Q303</f>
        <v>33500</v>
      </c>
      <c r="R299" s="22">
        <f t="shared" si="64"/>
        <v>0</v>
      </c>
      <c r="S299" s="22">
        <f t="shared" si="65"/>
        <v>67000</v>
      </c>
      <c r="T299" s="22">
        <f t="shared" si="66"/>
        <v>19000</v>
      </c>
      <c r="V299" s="284">
        <f t="shared" si="67"/>
        <v>0.38953488372093026</v>
      </c>
    </row>
    <row r="300" spans="1:22">
      <c r="A300" s="24"/>
      <c r="B300" s="24">
        <v>75404</v>
      </c>
      <c r="C300" s="130"/>
      <c r="D300" s="31" t="s">
        <v>230</v>
      </c>
      <c r="E300" s="26">
        <v>12000</v>
      </c>
      <c r="F300" s="26">
        <v>0</v>
      </c>
      <c r="G300" s="26">
        <v>0</v>
      </c>
      <c r="H300" s="26">
        <v>0</v>
      </c>
      <c r="I300" s="26">
        <v>12000</v>
      </c>
      <c r="J300" s="26"/>
      <c r="K300" s="18">
        <f t="shared" si="63"/>
        <v>0</v>
      </c>
      <c r="L300" s="18">
        <f>SUM(L301:L302)</f>
        <v>0</v>
      </c>
      <c r="M300" s="18">
        <f>SUM(M301:M302)</f>
        <v>0</v>
      </c>
      <c r="N300" s="18">
        <f>SUM(N301:N302)</f>
        <v>0</v>
      </c>
      <c r="O300" s="18">
        <f>SUM(O301:O302)</f>
        <v>0</v>
      </c>
      <c r="P300" s="145">
        <v>12000</v>
      </c>
      <c r="Q300" s="146">
        <f>SUM(Q301:Q302)</f>
        <v>0</v>
      </c>
      <c r="R300" s="22">
        <f t="shared" si="64"/>
        <v>0</v>
      </c>
      <c r="S300" s="22">
        <f t="shared" si="65"/>
        <v>0</v>
      </c>
      <c r="T300" s="22">
        <f t="shared" si="66"/>
        <v>12000</v>
      </c>
      <c r="V300" s="284">
        <f t="shared" si="67"/>
        <v>0</v>
      </c>
    </row>
    <row r="301" spans="1:22">
      <c r="A301" s="24"/>
      <c r="B301" s="24"/>
      <c r="C301" s="130">
        <v>4210</v>
      </c>
      <c r="D301" s="27" t="s">
        <v>144</v>
      </c>
      <c r="E301" s="26">
        <v>12000</v>
      </c>
      <c r="F301" s="26">
        <v>0</v>
      </c>
      <c r="G301" s="26">
        <v>0</v>
      </c>
      <c r="H301" s="26">
        <v>0</v>
      </c>
      <c r="I301" s="26">
        <v>12000</v>
      </c>
      <c r="J301" s="26"/>
      <c r="K301" s="18">
        <f t="shared" si="63"/>
        <v>0</v>
      </c>
      <c r="L301" s="18"/>
      <c r="M301" s="18"/>
      <c r="N301" s="18"/>
      <c r="O301" s="18"/>
      <c r="P301" s="114">
        <v>12000</v>
      </c>
      <c r="Q301" s="123">
        <v>0</v>
      </c>
      <c r="R301" s="22">
        <f t="shared" si="64"/>
        <v>0</v>
      </c>
      <c r="S301" s="22">
        <f t="shared" si="65"/>
        <v>0</v>
      </c>
      <c r="T301" s="22">
        <f t="shared" si="66"/>
        <v>12000</v>
      </c>
      <c r="V301" s="284">
        <f t="shared" si="67"/>
        <v>0</v>
      </c>
    </row>
    <row r="302" spans="1:22" ht="36" hidden="1" customHeight="1">
      <c r="A302" s="24"/>
      <c r="B302" s="24"/>
      <c r="C302" s="130">
        <v>4750</v>
      </c>
      <c r="D302" s="27" t="s">
        <v>200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/>
      <c r="K302" s="18">
        <f t="shared" si="63"/>
        <v>0</v>
      </c>
      <c r="L302" s="18"/>
      <c r="M302" s="18"/>
      <c r="N302" s="18"/>
      <c r="O302" s="18"/>
      <c r="P302" s="114">
        <v>0</v>
      </c>
      <c r="Q302" s="123"/>
      <c r="R302" s="22">
        <f t="shared" si="64"/>
        <v>0</v>
      </c>
      <c r="S302" s="22">
        <f t="shared" si="65"/>
        <v>0</v>
      </c>
      <c r="T302" s="22">
        <f t="shared" si="66"/>
        <v>0</v>
      </c>
      <c r="V302" s="284" t="e">
        <f t="shared" si="67"/>
        <v>#DIV/0!</v>
      </c>
    </row>
    <row r="303" spans="1:22" ht="15" hidden="1" customHeight="1">
      <c r="A303" s="24"/>
      <c r="B303" s="24">
        <v>75405</v>
      </c>
      <c r="C303" s="130"/>
      <c r="D303" s="31" t="s">
        <v>231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/>
      <c r="K303" s="18">
        <f t="shared" si="63"/>
        <v>0</v>
      </c>
      <c r="L303" s="18">
        <f>SUM(L304:L304)</f>
        <v>0</v>
      </c>
      <c r="M303" s="18">
        <f>SUM(M304:M304)</f>
        <v>0</v>
      </c>
      <c r="N303" s="18">
        <f>SUM(N304:N304)</f>
        <v>0</v>
      </c>
      <c r="O303" s="18">
        <f>SUM(O304:O304)</f>
        <v>0</v>
      </c>
      <c r="P303" s="114">
        <v>0</v>
      </c>
      <c r="Q303" s="123">
        <f>SUM(Q304:Q304)</f>
        <v>0</v>
      </c>
      <c r="R303" s="22">
        <f t="shared" si="64"/>
        <v>0</v>
      </c>
      <c r="S303" s="22">
        <f t="shared" si="65"/>
        <v>0</v>
      </c>
      <c r="T303" s="22">
        <f t="shared" si="66"/>
        <v>0</v>
      </c>
      <c r="V303" s="284" t="e">
        <f t="shared" si="67"/>
        <v>#DIV/0!</v>
      </c>
    </row>
    <row r="304" spans="1:22" ht="15" hidden="1" customHeight="1">
      <c r="A304" s="24"/>
      <c r="B304" s="28"/>
      <c r="C304" s="130">
        <v>4300</v>
      </c>
      <c r="D304" s="27" t="s">
        <v>126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/>
      <c r="K304" s="18">
        <f t="shared" si="63"/>
        <v>0</v>
      </c>
      <c r="L304" s="18"/>
      <c r="M304" s="18"/>
      <c r="N304" s="18"/>
      <c r="O304" s="18"/>
      <c r="P304" s="114">
        <v>0</v>
      </c>
      <c r="Q304" s="123"/>
      <c r="R304" s="22">
        <f t="shared" si="64"/>
        <v>0</v>
      </c>
      <c r="S304" s="22">
        <f t="shared" si="65"/>
        <v>0</v>
      </c>
      <c r="T304" s="22">
        <f t="shared" si="66"/>
        <v>0</v>
      </c>
      <c r="V304" s="284" t="e">
        <f t="shared" si="67"/>
        <v>#DIV/0!</v>
      </c>
    </row>
    <row r="305" spans="1:22" ht="31.5">
      <c r="A305" s="50"/>
      <c r="B305" s="24">
        <v>75411</v>
      </c>
      <c r="C305" s="132"/>
      <c r="D305" s="31" t="s">
        <v>232</v>
      </c>
      <c r="E305" s="26">
        <v>3000</v>
      </c>
      <c r="F305" s="26">
        <v>0</v>
      </c>
      <c r="G305" s="26">
        <v>0</v>
      </c>
      <c r="H305" s="26">
        <v>0</v>
      </c>
      <c r="I305" s="26">
        <v>3000</v>
      </c>
      <c r="J305" s="26"/>
      <c r="K305" s="18">
        <f t="shared" ref="K305:K314" si="68">SUM(L305:O305)</f>
        <v>0</v>
      </c>
      <c r="L305" s="18">
        <f>L306</f>
        <v>0</v>
      </c>
      <c r="M305" s="18">
        <f>M306</f>
        <v>0</v>
      </c>
      <c r="N305" s="18">
        <f>N306</f>
        <v>0</v>
      </c>
      <c r="O305" s="18">
        <f>O306</f>
        <v>0</v>
      </c>
      <c r="P305" s="145">
        <v>3000</v>
      </c>
      <c r="Q305" s="146">
        <f>Q306</f>
        <v>0</v>
      </c>
      <c r="R305" s="22">
        <f t="shared" si="64"/>
        <v>0</v>
      </c>
      <c r="S305" s="22">
        <f t="shared" si="65"/>
        <v>0</v>
      </c>
      <c r="T305" s="22">
        <f t="shared" si="66"/>
        <v>3000</v>
      </c>
      <c r="V305" s="284">
        <f t="shared" si="67"/>
        <v>0</v>
      </c>
    </row>
    <row r="306" spans="1:22">
      <c r="A306" s="24"/>
      <c r="B306" s="24"/>
      <c r="C306" s="130">
        <v>4210</v>
      </c>
      <c r="D306" s="27" t="s">
        <v>144</v>
      </c>
      <c r="E306" s="26">
        <v>3000</v>
      </c>
      <c r="F306" s="26">
        <v>0</v>
      </c>
      <c r="G306" s="26">
        <v>0</v>
      </c>
      <c r="H306" s="26">
        <v>0</v>
      </c>
      <c r="I306" s="26">
        <v>3000</v>
      </c>
      <c r="J306" s="26"/>
      <c r="K306" s="18">
        <f t="shared" si="68"/>
        <v>0</v>
      </c>
      <c r="L306" s="18"/>
      <c r="M306" s="18"/>
      <c r="N306" s="18"/>
      <c r="O306" s="18"/>
      <c r="P306" s="114">
        <v>3000</v>
      </c>
      <c r="Q306" s="123">
        <v>0</v>
      </c>
      <c r="R306" s="22">
        <f t="shared" si="64"/>
        <v>0</v>
      </c>
      <c r="S306" s="22">
        <f t="shared" si="65"/>
        <v>0</v>
      </c>
      <c r="T306" s="22">
        <f t="shared" si="66"/>
        <v>3000</v>
      </c>
      <c r="V306" s="284">
        <f t="shared" si="67"/>
        <v>0</v>
      </c>
    </row>
    <row r="307" spans="1:22">
      <c r="A307" s="24"/>
      <c r="B307" s="24">
        <v>75495</v>
      </c>
      <c r="C307" s="130"/>
      <c r="D307" s="31" t="s">
        <v>233</v>
      </c>
      <c r="E307" s="26">
        <v>71000</v>
      </c>
      <c r="F307" s="26">
        <v>0</v>
      </c>
      <c r="G307" s="26">
        <v>0</v>
      </c>
      <c r="H307" s="26">
        <v>67000</v>
      </c>
      <c r="I307" s="26">
        <v>4000</v>
      </c>
      <c r="J307" s="26"/>
      <c r="K307" s="18">
        <f t="shared" si="68"/>
        <v>0</v>
      </c>
      <c r="L307" s="18">
        <f>SUM(L308:L310)</f>
        <v>0</v>
      </c>
      <c r="M307" s="18">
        <f>SUM(M308:M310)</f>
        <v>0</v>
      </c>
      <c r="N307" s="18">
        <f>SUM(N308:N310)</f>
        <v>0</v>
      </c>
      <c r="O307" s="18">
        <f>SUM(O308:O310)</f>
        <v>0</v>
      </c>
      <c r="P307" s="145">
        <v>71000</v>
      </c>
      <c r="Q307" s="146">
        <f>SUM(Q308:Q310)</f>
        <v>33500</v>
      </c>
      <c r="R307" s="22">
        <f t="shared" si="64"/>
        <v>0</v>
      </c>
      <c r="S307" s="22">
        <f t="shared" si="65"/>
        <v>67000</v>
      </c>
      <c r="T307" s="22">
        <f t="shared" si="66"/>
        <v>4000</v>
      </c>
      <c r="V307" s="284">
        <f t="shared" si="67"/>
        <v>0.47183098591549294</v>
      </c>
    </row>
    <row r="308" spans="1:22" ht="63">
      <c r="A308" s="24"/>
      <c r="B308" s="24"/>
      <c r="C308" s="130">
        <v>2320</v>
      </c>
      <c r="D308" s="27" t="s">
        <v>204</v>
      </c>
      <c r="E308" s="26">
        <v>67000</v>
      </c>
      <c r="F308" s="26">
        <v>0</v>
      </c>
      <c r="G308" s="26">
        <v>0</v>
      </c>
      <c r="H308" s="26">
        <v>67000</v>
      </c>
      <c r="I308" s="26">
        <v>0</v>
      </c>
      <c r="J308" s="26"/>
      <c r="K308" s="18">
        <f>SUM(L308:O308)</f>
        <v>0</v>
      </c>
      <c r="L308" s="18"/>
      <c r="M308" s="18"/>
      <c r="N308" s="18"/>
      <c r="O308" s="18"/>
      <c r="P308" s="114">
        <v>67000</v>
      </c>
      <c r="Q308" s="123">
        <v>33500</v>
      </c>
      <c r="R308" s="22">
        <f t="shared" si="64"/>
        <v>0</v>
      </c>
      <c r="S308" s="22">
        <f t="shared" si="65"/>
        <v>67000</v>
      </c>
      <c r="T308" s="22">
        <f t="shared" si="66"/>
        <v>0</v>
      </c>
      <c r="V308" s="284">
        <f t="shared" si="67"/>
        <v>0.5</v>
      </c>
    </row>
    <row r="309" spans="1:22">
      <c r="A309" s="24"/>
      <c r="B309" s="24"/>
      <c r="C309" s="130">
        <v>4210</v>
      </c>
      <c r="D309" s="27" t="s">
        <v>234</v>
      </c>
      <c r="E309" s="26">
        <v>2000</v>
      </c>
      <c r="F309" s="26">
        <v>0</v>
      </c>
      <c r="G309" s="26">
        <v>0</v>
      </c>
      <c r="H309" s="26">
        <v>0</v>
      </c>
      <c r="I309" s="26">
        <v>2000</v>
      </c>
      <c r="J309" s="26"/>
      <c r="K309" s="18">
        <f t="shared" si="68"/>
        <v>0</v>
      </c>
      <c r="L309" s="18"/>
      <c r="M309" s="18"/>
      <c r="N309" s="18"/>
      <c r="O309" s="18"/>
      <c r="P309" s="114">
        <v>2000</v>
      </c>
      <c r="Q309" s="123">
        <v>0</v>
      </c>
      <c r="R309" s="22">
        <f t="shared" si="64"/>
        <v>0</v>
      </c>
      <c r="S309" s="22">
        <f t="shared" si="65"/>
        <v>0</v>
      </c>
      <c r="T309" s="22">
        <f t="shared" si="66"/>
        <v>2000</v>
      </c>
      <c r="V309" s="284">
        <f t="shared" si="67"/>
        <v>0</v>
      </c>
    </row>
    <row r="310" spans="1:22">
      <c r="A310" s="24"/>
      <c r="B310" s="24"/>
      <c r="C310" s="130">
        <v>4300</v>
      </c>
      <c r="D310" s="27" t="s">
        <v>205</v>
      </c>
      <c r="E310" s="26">
        <v>2000</v>
      </c>
      <c r="F310" s="26">
        <v>0</v>
      </c>
      <c r="G310" s="26">
        <v>0</v>
      </c>
      <c r="H310" s="26">
        <v>0</v>
      </c>
      <c r="I310" s="26">
        <v>2000</v>
      </c>
      <c r="J310" s="26"/>
      <c r="K310" s="18">
        <f t="shared" si="68"/>
        <v>0</v>
      </c>
      <c r="L310" s="18"/>
      <c r="M310" s="18"/>
      <c r="N310" s="18"/>
      <c r="O310" s="51"/>
      <c r="P310" s="114">
        <v>2000</v>
      </c>
      <c r="Q310" s="123">
        <v>0</v>
      </c>
      <c r="R310" s="22">
        <f t="shared" si="64"/>
        <v>0</v>
      </c>
      <c r="S310" s="22">
        <f t="shared" si="65"/>
        <v>0</v>
      </c>
      <c r="T310" s="22">
        <f t="shared" si="66"/>
        <v>2000</v>
      </c>
      <c r="V310" s="284">
        <f t="shared" si="67"/>
        <v>0</v>
      </c>
    </row>
    <row r="311" spans="1:22">
      <c r="A311" s="19">
        <v>757</v>
      </c>
      <c r="B311" s="19"/>
      <c r="C311" s="129"/>
      <c r="D311" s="32" t="s">
        <v>235</v>
      </c>
      <c r="E311" s="21">
        <v>1097632</v>
      </c>
      <c r="F311" s="21">
        <v>0</v>
      </c>
      <c r="G311" s="21">
        <v>0</v>
      </c>
      <c r="H311" s="21">
        <v>0</v>
      </c>
      <c r="I311" s="21">
        <v>1097632</v>
      </c>
      <c r="J311" s="21"/>
      <c r="K311" s="18">
        <f t="shared" si="68"/>
        <v>0</v>
      </c>
      <c r="L311" s="18">
        <f>L312+L315</f>
        <v>0</v>
      </c>
      <c r="M311" s="18">
        <f>M312+M315</f>
        <v>0</v>
      </c>
      <c r="N311" s="18">
        <f>N312+N315</f>
        <v>0</v>
      </c>
      <c r="O311" s="18">
        <f>O312+O315</f>
        <v>0</v>
      </c>
      <c r="P311" s="147">
        <v>1097632</v>
      </c>
      <c r="Q311" s="146">
        <f>Q312+Q315</f>
        <v>288943.74</v>
      </c>
      <c r="R311" s="22">
        <f t="shared" si="64"/>
        <v>0</v>
      </c>
      <c r="S311" s="22">
        <f t="shared" si="65"/>
        <v>0</v>
      </c>
      <c r="T311" s="22">
        <f t="shared" si="66"/>
        <v>1097632</v>
      </c>
      <c r="V311" s="284">
        <f t="shared" si="67"/>
        <v>0.26324281726480275</v>
      </c>
    </row>
    <row r="312" spans="1:22" ht="47.25">
      <c r="A312" s="28"/>
      <c r="B312" s="24">
        <v>75702</v>
      </c>
      <c r="C312" s="131"/>
      <c r="D312" s="31" t="s">
        <v>236</v>
      </c>
      <c r="E312" s="26">
        <v>635221</v>
      </c>
      <c r="F312" s="26">
        <v>0</v>
      </c>
      <c r="G312" s="26">
        <v>0</v>
      </c>
      <c r="H312" s="26">
        <v>0</v>
      </c>
      <c r="I312" s="26">
        <v>635221</v>
      </c>
      <c r="J312" s="26"/>
      <c r="K312" s="18">
        <f t="shared" si="68"/>
        <v>0</v>
      </c>
      <c r="L312" s="18">
        <f>SUM(L313:L314)</f>
        <v>0</v>
      </c>
      <c r="M312" s="18">
        <f>SUM(M313:M314)</f>
        <v>0</v>
      </c>
      <c r="N312" s="18">
        <f>SUM(N313:N314)</f>
        <v>0</v>
      </c>
      <c r="O312" s="18">
        <f>SUM(O313:O314)</f>
        <v>0</v>
      </c>
      <c r="P312" s="145">
        <v>635221</v>
      </c>
      <c r="Q312" s="146">
        <f>SUM(Q313:Q314)</f>
        <v>288943.74</v>
      </c>
      <c r="R312" s="22">
        <f t="shared" si="64"/>
        <v>0</v>
      </c>
      <c r="S312" s="22">
        <f t="shared" si="65"/>
        <v>0</v>
      </c>
      <c r="T312" s="22">
        <f t="shared" si="66"/>
        <v>635221</v>
      </c>
      <c r="V312" s="284">
        <f t="shared" si="67"/>
        <v>0.45487120230596911</v>
      </c>
    </row>
    <row r="313" spans="1:22" ht="36" hidden="1" customHeight="1">
      <c r="A313" s="23"/>
      <c r="B313" s="24"/>
      <c r="C313" s="130">
        <v>8010</v>
      </c>
      <c r="D313" s="27" t="s">
        <v>237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/>
      <c r="K313" s="52">
        <f t="shared" si="68"/>
        <v>0</v>
      </c>
      <c r="L313" s="52"/>
      <c r="M313" s="52"/>
      <c r="N313" s="52"/>
      <c r="O313" s="52"/>
      <c r="P313" s="114">
        <v>0</v>
      </c>
      <c r="Q313" s="123"/>
      <c r="R313" s="22">
        <f t="shared" si="64"/>
        <v>0</v>
      </c>
      <c r="S313" s="22">
        <f t="shared" si="65"/>
        <v>0</v>
      </c>
      <c r="T313" s="22">
        <f t="shared" si="66"/>
        <v>0</v>
      </c>
      <c r="V313" s="284" t="e">
        <f t="shared" si="67"/>
        <v>#DIV/0!</v>
      </c>
    </row>
    <row r="314" spans="1:22" ht="78.75" customHeight="1">
      <c r="A314" s="24"/>
      <c r="B314" s="24"/>
      <c r="C314" s="130">
        <v>8110</v>
      </c>
      <c r="D314" s="27" t="s">
        <v>238</v>
      </c>
      <c r="E314" s="26">
        <v>635221</v>
      </c>
      <c r="F314" s="26">
        <v>0</v>
      </c>
      <c r="G314" s="26">
        <v>0</v>
      </c>
      <c r="H314" s="26">
        <v>0</v>
      </c>
      <c r="I314" s="26">
        <v>635221</v>
      </c>
      <c r="J314" s="26"/>
      <c r="K314" s="18">
        <f t="shared" si="68"/>
        <v>0</v>
      </c>
      <c r="L314" s="18"/>
      <c r="M314" s="18"/>
      <c r="N314" s="18"/>
      <c r="O314" s="18"/>
      <c r="P314" s="114">
        <v>635221</v>
      </c>
      <c r="Q314" s="123">
        <v>288943.74</v>
      </c>
      <c r="R314" s="22">
        <f t="shared" si="64"/>
        <v>0</v>
      </c>
      <c r="S314" s="22">
        <f t="shared" si="65"/>
        <v>0</v>
      </c>
      <c r="T314" s="22">
        <f t="shared" si="66"/>
        <v>635221</v>
      </c>
      <c r="V314" s="284">
        <f t="shared" si="67"/>
        <v>0.45487120230596911</v>
      </c>
    </row>
    <row r="315" spans="1:22" ht="63">
      <c r="A315" s="24"/>
      <c r="B315" s="24">
        <v>75704</v>
      </c>
      <c r="C315" s="130"/>
      <c r="D315" s="31" t="s">
        <v>593</v>
      </c>
      <c r="E315" s="26">
        <v>462411</v>
      </c>
      <c r="F315" s="26">
        <v>0</v>
      </c>
      <c r="G315" s="26">
        <v>0</v>
      </c>
      <c r="H315" s="26">
        <v>0</v>
      </c>
      <c r="I315" s="26">
        <v>462411</v>
      </c>
      <c r="J315" s="26"/>
      <c r="K315" s="18"/>
      <c r="L315" s="18">
        <f>SUM(L316)</f>
        <v>0</v>
      </c>
      <c r="M315" s="18">
        <f>SUM(M316)</f>
        <v>0</v>
      </c>
      <c r="N315" s="18">
        <f>SUM(N316)</f>
        <v>0</v>
      </c>
      <c r="O315" s="18">
        <f>SUM(O316)</f>
        <v>0</v>
      </c>
      <c r="P315" s="145">
        <v>462411</v>
      </c>
      <c r="Q315" s="146">
        <f>SUM(Q316)</f>
        <v>0</v>
      </c>
      <c r="R315" s="22">
        <f t="shared" si="64"/>
        <v>0</v>
      </c>
      <c r="S315" s="22">
        <f t="shared" si="65"/>
        <v>0</v>
      </c>
      <c r="T315" s="22">
        <f t="shared" si="66"/>
        <v>462411</v>
      </c>
      <c r="V315" s="284">
        <f t="shared" si="67"/>
        <v>0</v>
      </c>
    </row>
    <row r="316" spans="1:22">
      <c r="A316" s="24"/>
      <c r="B316" s="24"/>
      <c r="C316" s="130">
        <v>8020</v>
      </c>
      <c r="D316" s="53" t="s">
        <v>239</v>
      </c>
      <c r="E316" s="26">
        <v>462411</v>
      </c>
      <c r="F316" s="26">
        <v>0</v>
      </c>
      <c r="G316" s="26">
        <v>0</v>
      </c>
      <c r="H316" s="26">
        <v>0</v>
      </c>
      <c r="I316" s="26">
        <v>462411</v>
      </c>
      <c r="J316" s="26"/>
      <c r="K316" s="18">
        <f>SUM(L316:O316)</f>
        <v>0</v>
      </c>
      <c r="L316" s="18"/>
      <c r="M316" s="18"/>
      <c r="N316" s="18"/>
      <c r="O316" s="18"/>
      <c r="P316" s="114">
        <v>462411</v>
      </c>
      <c r="Q316" s="123">
        <v>0</v>
      </c>
      <c r="R316" s="22">
        <f t="shared" si="64"/>
        <v>0</v>
      </c>
      <c r="S316" s="22">
        <f t="shared" si="65"/>
        <v>0</v>
      </c>
      <c r="T316" s="22">
        <f t="shared" si="66"/>
        <v>462411</v>
      </c>
      <c r="V316" s="284">
        <f t="shared" si="67"/>
        <v>0</v>
      </c>
    </row>
    <row r="317" spans="1:22" ht="30" customHeight="1">
      <c r="A317" s="19">
        <v>758</v>
      </c>
      <c r="B317" s="19"/>
      <c r="C317" s="129"/>
      <c r="D317" s="32" t="s">
        <v>240</v>
      </c>
      <c r="E317" s="38">
        <v>499135</v>
      </c>
      <c r="F317" s="21">
        <v>0</v>
      </c>
      <c r="G317" s="21">
        <v>0</v>
      </c>
      <c r="H317" s="21">
        <v>0</v>
      </c>
      <c r="I317" s="38">
        <v>499135</v>
      </c>
      <c r="J317" s="38"/>
      <c r="K317" s="18">
        <f t="shared" ref="K317:K322" si="69">SUM(L317:O317)</f>
        <v>0</v>
      </c>
      <c r="L317" s="18">
        <f>L318</f>
        <v>0</v>
      </c>
      <c r="M317" s="18">
        <f>M318</f>
        <v>0</v>
      </c>
      <c r="N317" s="18">
        <f>N318</f>
        <v>0</v>
      </c>
      <c r="O317" s="18">
        <f>O318</f>
        <v>0</v>
      </c>
      <c r="P317" s="147">
        <v>499135</v>
      </c>
      <c r="Q317" s="146">
        <f>Q318</f>
        <v>0</v>
      </c>
      <c r="R317" s="22">
        <f t="shared" si="64"/>
        <v>0</v>
      </c>
      <c r="S317" s="22">
        <f t="shared" si="65"/>
        <v>0</v>
      </c>
      <c r="T317" s="22">
        <f t="shared" si="66"/>
        <v>499135</v>
      </c>
      <c r="V317" s="284">
        <f t="shared" si="67"/>
        <v>0</v>
      </c>
    </row>
    <row r="318" spans="1:22">
      <c r="A318" s="28"/>
      <c r="B318" s="24">
        <v>75818</v>
      </c>
      <c r="C318" s="131"/>
      <c r="D318" s="31" t="s">
        <v>241</v>
      </c>
      <c r="E318" s="39">
        <v>499135</v>
      </c>
      <c r="F318" s="26">
        <v>0</v>
      </c>
      <c r="G318" s="26">
        <v>0</v>
      </c>
      <c r="H318" s="26">
        <v>0</v>
      </c>
      <c r="I318" s="39">
        <v>499135</v>
      </c>
      <c r="J318" s="39"/>
      <c r="K318" s="18">
        <f t="shared" si="69"/>
        <v>0</v>
      </c>
      <c r="L318" s="18">
        <f>SUM(L319+L323)</f>
        <v>0</v>
      </c>
      <c r="M318" s="18">
        <f>SUM(M319+M323)</f>
        <v>0</v>
      </c>
      <c r="N318" s="18">
        <f>SUM(N319+N323)</f>
        <v>0</v>
      </c>
      <c r="O318" s="18">
        <f>SUM(O319+O323)</f>
        <v>0</v>
      </c>
      <c r="P318" s="145">
        <v>499135</v>
      </c>
      <c r="Q318" s="146">
        <f>SUM(Q319+Q323)</f>
        <v>0</v>
      </c>
      <c r="R318" s="22">
        <f t="shared" si="64"/>
        <v>0</v>
      </c>
      <c r="S318" s="22">
        <f t="shared" si="65"/>
        <v>0</v>
      </c>
      <c r="T318" s="22">
        <f t="shared" si="66"/>
        <v>499135</v>
      </c>
      <c r="V318" s="284">
        <f t="shared" si="67"/>
        <v>0</v>
      </c>
    </row>
    <row r="319" spans="1:22">
      <c r="A319" s="24"/>
      <c r="B319" s="24"/>
      <c r="C319" s="130">
        <v>4810</v>
      </c>
      <c r="D319" s="27" t="s">
        <v>242</v>
      </c>
      <c r="E319" s="39">
        <v>412858</v>
      </c>
      <c r="F319" s="26">
        <v>0</v>
      </c>
      <c r="G319" s="26">
        <v>0</v>
      </c>
      <c r="H319" s="26">
        <v>0</v>
      </c>
      <c r="I319" s="39">
        <v>412858</v>
      </c>
      <c r="J319" s="39"/>
      <c r="K319" s="18">
        <f t="shared" si="69"/>
        <v>0</v>
      </c>
      <c r="L319" s="18">
        <f>SUM(L320:L322)</f>
        <v>0</v>
      </c>
      <c r="M319" s="18">
        <f>SUM(M320:M322)</f>
        <v>0</v>
      </c>
      <c r="N319" s="18">
        <f>SUM(N320:N322)</f>
        <v>0</v>
      </c>
      <c r="O319" s="18">
        <f>SUM(O320:O322)</f>
        <v>0</v>
      </c>
      <c r="P319" s="114">
        <v>412858</v>
      </c>
      <c r="Q319" s="123">
        <f>SUM(Q320:Q322)</f>
        <v>0</v>
      </c>
      <c r="R319" s="22">
        <f t="shared" si="64"/>
        <v>0</v>
      </c>
      <c r="S319" s="22">
        <f t="shared" si="65"/>
        <v>0</v>
      </c>
      <c r="T319" s="22">
        <f t="shared" si="66"/>
        <v>412858</v>
      </c>
      <c r="V319" s="284">
        <f t="shared" si="67"/>
        <v>0</v>
      </c>
    </row>
    <row r="320" spans="1:22">
      <c r="A320" s="24"/>
      <c r="B320" s="24"/>
      <c r="C320" s="130"/>
      <c r="D320" s="27" t="s">
        <v>243</v>
      </c>
      <c r="E320" s="26">
        <v>105809</v>
      </c>
      <c r="F320" s="26">
        <v>0</v>
      </c>
      <c r="G320" s="26">
        <v>0</v>
      </c>
      <c r="H320" s="26">
        <v>0</v>
      </c>
      <c r="I320" s="26">
        <v>105809</v>
      </c>
      <c r="J320" s="26"/>
      <c r="K320" s="18">
        <f t="shared" si="69"/>
        <v>0</v>
      </c>
      <c r="L320" s="18"/>
      <c r="M320" s="18"/>
      <c r="N320" s="18"/>
      <c r="O320" s="18"/>
      <c r="P320" s="114">
        <v>105809</v>
      </c>
      <c r="Q320" s="123">
        <v>0</v>
      </c>
      <c r="R320" s="22">
        <f t="shared" si="64"/>
        <v>0</v>
      </c>
      <c r="S320" s="22">
        <f t="shared" si="65"/>
        <v>0</v>
      </c>
      <c r="T320" s="22">
        <f t="shared" si="66"/>
        <v>105809</v>
      </c>
      <c r="V320" s="284">
        <f t="shared" si="67"/>
        <v>0</v>
      </c>
    </row>
    <row r="321" spans="1:22" ht="47.25">
      <c r="A321" s="24"/>
      <c r="B321" s="24"/>
      <c r="C321" s="130"/>
      <c r="D321" s="27" t="s">
        <v>244</v>
      </c>
      <c r="E321" s="26">
        <v>147049</v>
      </c>
      <c r="F321" s="26">
        <v>0</v>
      </c>
      <c r="G321" s="26">
        <v>0</v>
      </c>
      <c r="H321" s="26">
        <v>0</v>
      </c>
      <c r="I321" s="26">
        <v>147049</v>
      </c>
      <c r="J321" s="26"/>
      <c r="K321" s="18">
        <f t="shared" si="69"/>
        <v>0</v>
      </c>
      <c r="L321" s="18"/>
      <c r="M321" s="18"/>
      <c r="N321" s="18"/>
      <c r="O321" s="18"/>
      <c r="P321" s="114">
        <v>147049</v>
      </c>
      <c r="Q321" s="123">
        <v>0</v>
      </c>
      <c r="R321" s="22">
        <f t="shared" si="64"/>
        <v>0</v>
      </c>
      <c r="S321" s="22">
        <f t="shared" si="65"/>
        <v>0</v>
      </c>
      <c r="T321" s="22">
        <f t="shared" si="66"/>
        <v>147049</v>
      </c>
      <c r="V321" s="284">
        <f t="shared" si="67"/>
        <v>0</v>
      </c>
    </row>
    <row r="322" spans="1:22" ht="47.25">
      <c r="A322" s="24"/>
      <c r="B322" s="24"/>
      <c r="C322" s="130"/>
      <c r="D322" s="27" t="s">
        <v>245</v>
      </c>
      <c r="E322" s="26">
        <v>160000</v>
      </c>
      <c r="F322" s="26">
        <v>0</v>
      </c>
      <c r="G322" s="26">
        <v>0</v>
      </c>
      <c r="H322" s="26">
        <v>0</v>
      </c>
      <c r="I322" s="54">
        <v>160000</v>
      </c>
      <c r="J322" s="54"/>
      <c r="K322" s="18">
        <f t="shared" si="69"/>
        <v>0</v>
      </c>
      <c r="L322" s="18"/>
      <c r="M322" s="18"/>
      <c r="N322" s="18"/>
      <c r="O322" s="18"/>
      <c r="P322" s="114">
        <v>160000</v>
      </c>
      <c r="Q322" s="123">
        <v>0</v>
      </c>
      <c r="R322" s="22">
        <f t="shared" si="64"/>
        <v>0</v>
      </c>
      <c r="S322" s="22">
        <f t="shared" si="65"/>
        <v>0</v>
      </c>
      <c r="T322" s="55">
        <f t="shared" si="66"/>
        <v>160000</v>
      </c>
      <c r="V322" s="284">
        <f t="shared" si="67"/>
        <v>0</v>
      </c>
    </row>
    <row r="323" spans="1:22" ht="33.75" customHeight="1">
      <c r="A323" s="24"/>
      <c r="B323" s="24"/>
      <c r="C323" s="130">
        <v>6800</v>
      </c>
      <c r="D323" s="27" t="s">
        <v>246</v>
      </c>
      <c r="E323" s="39">
        <v>86277</v>
      </c>
      <c r="F323" s="26">
        <v>0</v>
      </c>
      <c r="G323" s="26">
        <v>0</v>
      </c>
      <c r="H323" s="26">
        <v>0</v>
      </c>
      <c r="I323" s="39">
        <v>86277</v>
      </c>
      <c r="J323" s="39"/>
      <c r="K323" s="56">
        <f>SUM(K324)</f>
        <v>0</v>
      </c>
      <c r="L323" s="56">
        <v>0</v>
      </c>
      <c r="M323" s="56">
        <v>0</v>
      </c>
      <c r="N323" s="56">
        <v>0</v>
      </c>
      <c r="O323" s="56">
        <f>O324</f>
        <v>0</v>
      </c>
      <c r="P323" s="114">
        <v>86277</v>
      </c>
      <c r="Q323" s="123">
        <f>Q324</f>
        <v>0</v>
      </c>
      <c r="R323" s="22">
        <f t="shared" si="64"/>
        <v>0</v>
      </c>
      <c r="S323" s="22">
        <f t="shared" si="65"/>
        <v>0</v>
      </c>
      <c r="T323" s="22">
        <f t="shared" si="66"/>
        <v>86277</v>
      </c>
      <c r="V323" s="284">
        <f t="shared" si="67"/>
        <v>0</v>
      </c>
    </row>
    <row r="324" spans="1:22" ht="37.5" customHeight="1">
      <c r="A324" s="24"/>
      <c r="B324" s="28"/>
      <c r="C324" s="130"/>
      <c r="D324" s="27" t="s">
        <v>246</v>
      </c>
      <c r="E324" s="39">
        <v>86277</v>
      </c>
      <c r="F324" s="26">
        <v>0</v>
      </c>
      <c r="G324" s="26">
        <v>0</v>
      </c>
      <c r="H324" s="26">
        <v>0</v>
      </c>
      <c r="I324" s="39">
        <v>86277</v>
      </c>
      <c r="J324" s="39"/>
      <c r="K324" s="18">
        <f t="shared" ref="K324:K333" si="70">SUM(L324:O324)</f>
        <v>0</v>
      </c>
      <c r="L324" s="18"/>
      <c r="M324" s="18"/>
      <c r="N324" s="18"/>
      <c r="O324" s="18"/>
      <c r="P324" s="114">
        <v>86277</v>
      </c>
      <c r="Q324" s="123">
        <v>0</v>
      </c>
      <c r="R324" s="22">
        <f t="shared" si="64"/>
        <v>0</v>
      </c>
      <c r="S324" s="22">
        <f t="shared" si="65"/>
        <v>0</v>
      </c>
      <c r="T324" s="22">
        <f t="shared" si="66"/>
        <v>86277</v>
      </c>
      <c r="V324" s="284">
        <f t="shared" si="67"/>
        <v>0</v>
      </c>
    </row>
    <row r="325" spans="1:22" ht="23.25" customHeight="1">
      <c r="A325" s="19">
        <v>801</v>
      </c>
      <c r="B325" s="19"/>
      <c r="C325" s="137"/>
      <c r="D325" s="32" t="s">
        <v>247</v>
      </c>
      <c r="E325" s="57">
        <v>20049708</v>
      </c>
      <c r="F325" s="58">
        <v>0</v>
      </c>
      <c r="G325" s="58">
        <v>0</v>
      </c>
      <c r="H325" s="58">
        <v>48220</v>
      </c>
      <c r="I325" s="57">
        <v>20001488</v>
      </c>
      <c r="J325" s="57"/>
      <c r="K325" s="18">
        <f t="shared" si="70"/>
        <v>47500</v>
      </c>
      <c r="L325" s="18">
        <f>L326+L347+L400+L432+L534+L594+L602+L637+L674</f>
        <v>47500</v>
      </c>
      <c r="M325" s="18">
        <f>M326+M347+M400+M432+M534+M594+M602+M637+M674</f>
        <v>0</v>
      </c>
      <c r="N325" s="18">
        <f>N326+N347+N400+N432+N534+N594+N602+N637+N674</f>
        <v>0</v>
      </c>
      <c r="O325" s="18">
        <f>O326+O347+O400+O432+O534+O594+O602+O637+O674</f>
        <v>0</v>
      </c>
      <c r="P325" s="115">
        <v>20097208</v>
      </c>
      <c r="Q325" s="124">
        <f>Q326+Q347+Q400+Q432+Q534+Q594+Q602+Q637+Q674</f>
        <v>8536480.0700000003</v>
      </c>
      <c r="R325" s="59">
        <f t="shared" si="64"/>
        <v>0</v>
      </c>
      <c r="S325" s="59">
        <f t="shared" si="65"/>
        <v>48220</v>
      </c>
      <c r="T325" s="59">
        <f t="shared" si="66"/>
        <v>20001488</v>
      </c>
      <c r="V325" s="284">
        <f t="shared" si="67"/>
        <v>0.42475950241446475</v>
      </c>
    </row>
    <row r="326" spans="1:22">
      <c r="A326" s="24"/>
      <c r="B326" s="24">
        <v>80102</v>
      </c>
      <c r="C326" s="130"/>
      <c r="D326" s="31" t="s">
        <v>248</v>
      </c>
      <c r="E326" s="26">
        <v>928580</v>
      </c>
      <c r="F326" s="26">
        <v>0</v>
      </c>
      <c r="G326" s="26">
        <v>0</v>
      </c>
      <c r="H326" s="26">
        <v>0</v>
      </c>
      <c r="I326" s="26">
        <v>928580</v>
      </c>
      <c r="J326" s="26"/>
      <c r="K326" s="18">
        <f t="shared" si="70"/>
        <v>-4000</v>
      </c>
      <c r="L326" s="18">
        <f>SUM(L328:L335)</f>
        <v>0</v>
      </c>
      <c r="M326" s="18">
        <f>SUM(M328:M335)</f>
        <v>0</v>
      </c>
      <c r="N326" s="18">
        <f>SUM(N328:N335)</f>
        <v>0</v>
      </c>
      <c r="O326" s="18">
        <f>SUM(O328:O335)</f>
        <v>-4000</v>
      </c>
      <c r="P326" s="145">
        <v>924580</v>
      </c>
      <c r="Q326" s="146">
        <f>SUM(Q328:Q335)</f>
        <v>432270.57</v>
      </c>
      <c r="R326" s="22">
        <f t="shared" si="64"/>
        <v>0</v>
      </c>
      <c r="S326" s="22">
        <f t="shared" si="65"/>
        <v>0</v>
      </c>
      <c r="T326" s="22">
        <f t="shared" si="66"/>
        <v>924580</v>
      </c>
      <c r="V326" s="284">
        <f t="shared" si="67"/>
        <v>0.4675318198533388</v>
      </c>
    </row>
    <row r="327" spans="1:22" ht="15" hidden="1" customHeight="1">
      <c r="A327" s="24"/>
      <c r="B327" s="24"/>
      <c r="C327" s="130"/>
      <c r="D327" s="27"/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/>
      <c r="K327" s="18">
        <f t="shared" si="70"/>
        <v>0</v>
      </c>
      <c r="L327" s="18"/>
      <c r="M327" s="18"/>
      <c r="N327" s="18"/>
      <c r="O327" s="18"/>
      <c r="P327" s="114">
        <v>0</v>
      </c>
      <c r="Q327" s="123"/>
      <c r="R327" s="22">
        <f t="shared" si="64"/>
        <v>0</v>
      </c>
      <c r="S327" s="22">
        <f t="shared" si="65"/>
        <v>0</v>
      </c>
      <c r="T327" s="22">
        <f t="shared" si="66"/>
        <v>0</v>
      </c>
      <c r="V327" s="284" t="e">
        <f t="shared" si="67"/>
        <v>#DIV/0!</v>
      </c>
    </row>
    <row r="328" spans="1:22" ht="31.5">
      <c r="A328" s="24"/>
      <c r="B328" s="24"/>
      <c r="C328" s="130">
        <v>3020</v>
      </c>
      <c r="D328" s="27" t="s">
        <v>138</v>
      </c>
      <c r="E328" s="26">
        <v>1640</v>
      </c>
      <c r="F328" s="26">
        <v>0</v>
      </c>
      <c r="G328" s="26">
        <v>0</v>
      </c>
      <c r="H328" s="26">
        <v>0</v>
      </c>
      <c r="I328" s="26">
        <v>1640</v>
      </c>
      <c r="J328" s="26"/>
      <c r="K328" s="18">
        <f t="shared" si="70"/>
        <v>0</v>
      </c>
      <c r="L328" s="18"/>
      <c r="M328" s="18"/>
      <c r="N328" s="18"/>
      <c r="O328" s="18">
        <f>O337</f>
        <v>0</v>
      </c>
      <c r="P328" s="114">
        <v>1640</v>
      </c>
      <c r="Q328" s="123">
        <f>Q337</f>
        <v>700</v>
      </c>
      <c r="R328" s="22">
        <f t="shared" si="64"/>
        <v>0</v>
      </c>
      <c r="S328" s="22">
        <f t="shared" si="65"/>
        <v>0</v>
      </c>
      <c r="T328" s="22">
        <f t="shared" si="66"/>
        <v>1640</v>
      </c>
      <c r="V328" s="284">
        <f t="shared" si="67"/>
        <v>0.42682926829268292</v>
      </c>
    </row>
    <row r="329" spans="1:22">
      <c r="A329" s="24"/>
      <c r="B329" s="24"/>
      <c r="C329" s="130">
        <v>4010</v>
      </c>
      <c r="D329" s="27" t="s">
        <v>139</v>
      </c>
      <c r="E329" s="26">
        <v>697930</v>
      </c>
      <c r="F329" s="26">
        <v>0</v>
      </c>
      <c r="G329" s="26">
        <v>0</v>
      </c>
      <c r="H329" s="26">
        <v>0</v>
      </c>
      <c r="I329" s="26">
        <v>697930</v>
      </c>
      <c r="J329" s="26"/>
      <c r="K329" s="18">
        <f t="shared" si="70"/>
        <v>0</v>
      </c>
      <c r="L329" s="18">
        <f t="shared" ref="L329:N332" si="71">L338</f>
        <v>0</v>
      </c>
      <c r="M329" s="18">
        <f t="shared" si="71"/>
        <v>0</v>
      </c>
      <c r="N329" s="18">
        <f t="shared" si="71"/>
        <v>0</v>
      </c>
      <c r="O329" s="18">
        <f>O338</f>
        <v>0</v>
      </c>
      <c r="P329" s="114">
        <v>697930</v>
      </c>
      <c r="Q329" s="123">
        <f>Q338</f>
        <v>298654.03000000003</v>
      </c>
      <c r="R329" s="22">
        <f t="shared" si="64"/>
        <v>0</v>
      </c>
      <c r="S329" s="22">
        <f t="shared" si="65"/>
        <v>0</v>
      </c>
      <c r="T329" s="22">
        <f t="shared" si="66"/>
        <v>697930</v>
      </c>
      <c r="V329" s="284">
        <f t="shared" si="67"/>
        <v>0.42791401716504524</v>
      </c>
    </row>
    <row r="330" spans="1:22">
      <c r="A330" s="24"/>
      <c r="B330" s="24"/>
      <c r="C330" s="130">
        <v>4040</v>
      </c>
      <c r="D330" s="27" t="s">
        <v>140</v>
      </c>
      <c r="E330" s="26">
        <v>55680</v>
      </c>
      <c r="F330" s="26">
        <v>0</v>
      </c>
      <c r="G330" s="26">
        <v>0</v>
      </c>
      <c r="H330" s="26">
        <v>0</v>
      </c>
      <c r="I330" s="26">
        <v>55680</v>
      </c>
      <c r="J330" s="26"/>
      <c r="K330" s="18">
        <f t="shared" si="70"/>
        <v>-4000</v>
      </c>
      <c r="L330" s="18">
        <f t="shared" si="71"/>
        <v>0</v>
      </c>
      <c r="M330" s="18">
        <f t="shared" si="71"/>
        <v>0</v>
      </c>
      <c r="N330" s="18">
        <f t="shared" si="71"/>
        <v>0</v>
      </c>
      <c r="O330" s="18">
        <f>O339</f>
        <v>-4000</v>
      </c>
      <c r="P330" s="114">
        <v>51680</v>
      </c>
      <c r="Q330" s="123">
        <f>Q339</f>
        <v>51533.97</v>
      </c>
      <c r="R330" s="22">
        <f t="shared" si="64"/>
        <v>0</v>
      </c>
      <c r="S330" s="22">
        <f t="shared" si="65"/>
        <v>0</v>
      </c>
      <c r="T330" s="22">
        <f t="shared" si="66"/>
        <v>51680</v>
      </c>
      <c r="V330" s="284">
        <f t="shared" si="67"/>
        <v>0.99717434210526323</v>
      </c>
    </row>
    <row r="331" spans="1:22">
      <c r="A331" s="24"/>
      <c r="B331" s="24"/>
      <c r="C331" s="130">
        <v>4110</v>
      </c>
      <c r="D331" s="27" t="s">
        <v>141</v>
      </c>
      <c r="E331" s="26">
        <v>121330</v>
      </c>
      <c r="F331" s="26">
        <v>0</v>
      </c>
      <c r="G331" s="26">
        <v>0</v>
      </c>
      <c r="H331" s="26">
        <v>0</v>
      </c>
      <c r="I331" s="26">
        <v>121330</v>
      </c>
      <c r="J331" s="26"/>
      <c r="K331" s="18">
        <f t="shared" si="70"/>
        <v>0</v>
      </c>
      <c r="L331" s="18">
        <f t="shared" si="71"/>
        <v>0</v>
      </c>
      <c r="M331" s="18">
        <f t="shared" si="71"/>
        <v>0</v>
      </c>
      <c r="N331" s="18">
        <f t="shared" si="71"/>
        <v>0</v>
      </c>
      <c r="O331" s="18">
        <f>O340</f>
        <v>0</v>
      </c>
      <c r="P331" s="114">
        <v>121330</v>
      </c>
      <c r="Q331" s="123">
        <f>Q340</f>
        <v>52848.25</v>
      </c>
      <c r="R331" s="22">
        <f t="shared" si="64"/>
        <v>0</v>
      </c>
      <c r="S331" s="22">
        <f t="shared" si="65"/>
        <v>0</v>
      </c>
      <c r="T331" s="22">
        <f t="shared" si="66"/>
        <v>121330</v>
      </c>
      <c r="V331" s="284">
        <f t="shared" si="67"/>
        <v>0.4355744663314926</v>
      </c>
    </row>
    <row r="332" spans="1:22">
      <c r="A332" s="24"/>
      <c r="B332" s="24"/>
      <c r="C332" s="130">
        <v>4120</v>
      </c>
      <c r="D332" s="27" t="s">
        <v>142</v>
      </c>
      <c r="E332" s="26">
        <v>18090</v>
      </c>
      <c r="F332" s="26">
        <v>0</v>
      </c>
      <c r="G332" s="26">
        <v>0</v>
      </c>
      <c r="H332" s="26">
        <v>0</v>
      </c>
      <c r="I332" s="26">
        <v>18090</v>
      </c>
      <c r="J332" s="26"/>
      <c r="K332" s="18">
        <f t="shared" si="70"/>
        <v>0</v>
      </c>
      <c r="L332" s="18">
        <f t="shared" si="71"/>
        <v>0</v>
      </c>
      <c r="M332" s="18">
        <f t="shared" si="71"/>
        <v>0</v>
      </c>
      <c r="N332" s="18">
        <f t="shared" si="71"/>
        <v>0</v>
      </c>
      <c r="O332" s="18">
        <f>O341</f>
        <v>0</v>
      </c>
      <c r="P332" s="114">
        <v>18090</v>
      </c>
      <c r="Q332" s="123">
        <f>Q341</f>
        <v>6807.32</v>
      </c>
      <c r="R332" s="22">
        <f t="shared" si="64"/>
        <v>0</v>
      </c>
      <c r="S332" s="22">
        <f t="shared" si="65"/>
        <v>0</v>
      </c>
      <c r="T332" s="22">
        <f t="shared" si="66"/>
        <v>18090</v>
      </c>
      <c r="V332" s="284">
        <f t="shared" si="67"/>
        <v>0.37630292979546709</v>
      </c>
    </row>
    <row r="333" spans="1:22" ht="24" customHeight="1">
      <c r="A333" s="24"/>
      <c r="B333" s="24"/>
      <c r="C333" s="130">
        <v>4219</v>
      </c>
      <c r="D333" s="27" t="s">
        <v>234</v>
      </c>
      <c r="E333" s="26">
        <v>120</v>
      </c>
      <c r="F333" s="26">
        <v>0</v>
      </c>
      <c r="G333" s="26">
        <v>0</v>
      </c>
      <c r="H333" s="26">
        <v>0</v>
      </c>
      <c r="I333" s="26">
        <v>120</v>
      </c>
      <c r="J333" s="26"/>
      <c r="K333" s="18">
        <f t="shared" si="70"/>
        <v>0</v>
      </c>
      <c r="L333" s="18">
        <f>L345</f>
        <v>0</v>
      </c>
      <c r="M333" s="18">
        <f>M345</f>
        <v>0</v>
      </c>
      <c r="N333" s="18">
        <f>N345</f>
        <v>0</v>
      </c>
      <c r="O333" s="18">
        <f>O345</f>
        <v>0</v>
      </c>
      <c r="P333" s="114">
        <v>120</v>
      </c>
      <c r="Q333" s="123">
        <f>Q345</f>
        <v>0</v>
      </c>
      <c r="R333" s="22">
        <f t="shared" ref="R333:R396" si="72">G333+M333</f>
        <v>0</v>
      </c>
      <c r="S333" s="22">
        <f t="shared" ref="S333:S396" si="73">H333+N333</f>
        <v>0</v>
      </c>
      <c r="T333" s="22">
        <f t="shared" ref="T333:T396" si="74">I333+O333</f>
        <v>120</v>
      </c>
      <c r="V333" s="284">
        <f t="shared" si="67"/>
        <v>0</v>
      </c>
    </row>
    <row r="334" spans="1:22" ht="31.5">
      <c r="A334" s="24"/>
      <c r="B334" s="24"/>
      <c r="C334" s="130">
        <v>4440</v>
      </c>
      <c r="D334" s="27" t="s">
        <v>153</v>
      </c>
      <c r="E334" s="26">
        <v>30110</v>
      </c>
      <c r="F334" s="26">
        <v>0</v>
      </c>
      <c r="G334" s="26">
        <v>0</v>
      </c>
      <c r="H334" s="26">
        <v>0</v>
      </c>
      <c r="I334" s="26">
        <v>30110</v>
      </c>
      <c r="J334" s="26"/>
      <c r="K334" s="18"/>
      <c r="L334" s="18">
        <f>L343</f>
        <v>0</v>
      </c>
      <c r="M334" s="18">
        <f>M343</f>
        <v>0</v>
      </c>
      <c r="N334" s="18">
        <f>N343</f>
        <v>0</v>
      </c>
      <c r="O334" s="18">
        <f>O343</f>
        <v>0</v>
      </c>
      <c r="P334" s="114">
        <v>30110</v>
      </c>
      <c r="Q334" s="123">
        <f>Q343</f>
        <v>21727</v>
      </c>
      <c r="R334" s="22">
        <f t="shared" si="72"/>
        <v>0</v>
      </c>
      <c r="S334" s="22">
        <f t="shared" si="73"/>
        <v>0</v>
      </c>
      <c r="T334" s="22">
        <f t="shared" si="74"/>
        <v>30110</v>
      </c>
      <c r="V334" s="284">
        <f t="shared" ref="V334:V397" si="75">Q334/P334</f>
        <v>0.72158751245433406</v>
      </c>
    </row>
    <row r="335" spans="1:22" ht="45.75" customHeight="1">
      <c r="A335" s="24"/>
      <c r="B335" s="24"/>
      <c r="C335" s="130">
        <v>6069</v>
      </c>
      <c r="D335" s="34" t="s">
        <v>166</v>
      </c>
      <c r="E335" s="26">
        <v>3680</v>
      </c>
      <c r="F335" s="26">
        <v>0</v>
      </c>
      <c r="G335" s="26">
        <v>0</v>
      </c>
      <c r="H335" s="26">
        <v>0</v>
      </c>
      <c r="I335" s="26">
        <v>3680</v>
      </c>
      <c r="J335" s="26"/>
      <c r="K335" s="18">
        <f>SUM(L335:O335)</f>
        <v>0</v>
      </c>
      <c r="L335" s="18"/>
      <c r="M335" s="18"/>
      <c r="N335" s="18"/>
      <c r="O335" s="60"/>
      <c r="P335" s="114">
        <v>3680</v>
      </c>
      <c r="Q335" s="123">
        <v>0</v>
      </c>
      <c r="R335" s="22">
        <f t="shared" si="72"/>
        <v>0</v>
      </c>
      <c r="S335" s="22">
        <f t="shared" si="73"/>
        <v>0</v>
      </c>
      <c r="T335" s="22">
        <f t="shared" si="74"/>
        <v>3680</v>
      </c>
      <c r="V335" s="284">
        <f t="shared" si="75"/>
        <v>0</v>
      </c>
    </row>
    <row r="336" spans="1:22">
      <c r="A336" s="24"/>
      <c r="B336" s="24"/>
      <c r="C336" s="131"/>
      <c r="D336" s="31" t="s">
        <v>250</v>
      </c>
      <c r="E336" s="61">
        <v>924780</v>
      </c>
      <c r="F336" s="61">
        <v>0</v>
      </c>
      <c r="G336" s="61">
        <v>0</v>
      </c>
      <c r="H336" s="61">
        <v>0</v>
      </c>
      <c r="I336" s="61">
        <v>924780</v>
      </c>
      <c r="J336" s="61"/>
      <c r="K336" s="18">
        <f t="shared" ref="K336:K398" si="76">SUM(L336:O336)</f>
        <v>-4000</v>
      </c>
      <c r="L336" s="18">
        <f>SUM(L337:L343)</f>
        <v>0</v>
      </c>
      <c r="M336" s="18">
        <f>SUM(M337:M343)</f>
        <v>0</v>
      </c>
      <c r="N336" s="18">
        <f>SUM(N337:N343)</f>
        <v>0</v>
      </c>
      <c r="O336" s="18">
        <f>SUM(O337:O343)</f>
        <v>-4000</v>
      </c>
      <c r="P336" s="116">
        <v>920780</v>
      </c>
      <c r="Q336" s="125">
        <f>SUM(Q337:Q343)</f>
        <v>432270.57</v>
      </c>
      <c r="R336" s="62">
        <f t="shared" si="72"/>
        <v>0</v>
      </c>
      <c r="S336" s="62">
        <f t="shared" si="73"/>
        <v>0</v>
      </c>
      <c r="T336" s="62">
        <f t="shared" si="74"/>
        <v>920780</v>
      </c>
      <c r="V336" s="284">
        <f t="shared" si="75"/>
        <v>0.46946129368578815</v>
      </c>
    </row>
    <row r="337" spans="1:22" ht="31.5">
      <c r="A337" s="24"/>
      <c r="B337" s="24"/>
      <c r="C337" s="130">
        <v>3020</v>
      </c>
      <c r="D337" s="27" t="s">
        <v>138</v>
      </c>
      <c r="E337" s="26">
        <v>1640</v>
      </c>
      <c r="F337" s="26">
        <v>0</v>
      </c>
      <c r="G337" s="26">
        <v>0</v>
      </c>
      <c r="H337" s="26">
        <v>0</v>
      </c>
      <c r="I337" s="26">
        <v>1640</v>
      </c>
      <c r="J337" s="26"/>
      <c r="K337" s="18">
        <f t="shared" si="76"/>
        <v>0</v>
      </c>
      <c r="L337" s="18"/>
      <c r="M337" s="18"/>
      <c r="N337" s="18"/>
      <c r="O337" s="18"/>
      <c r="P337" s="114">
        <v>1640</v>
      </c>
      <c r="Q337" s="123">
        <v>700</v>
      </c>
      <c r="R337" s="22">
        <f t="shared" si="72"/>
        <v>0</v>
      </c>
      <c r="S337" s="22">
        <f t="shared" si="73"/>
        <v>0</v>
      </c>
      <c r="T337" s="22">
        <f t="shared" si="74"/>
        <v>1640</v>
      </c>
      <c r="V337" s="284">
        <f t="shared" si="75"/>
        <v>0.42682926829268292</v>
      </c>
    </row>
    <row r="338" spans="1:22">
      <c r="A338" s="24"/>
      <c r="B338" s="24"/>
      <c r="C338" s="130">
        <v>4010</v>
      </c>
      <c r="D338" s="27" t="s">
        <v>139</v>
      </c>
      <c r="E338" s="26">
        <v>697930</v>
      </c>
      <c r="F338" s="26">
        <v>0</v>
      </c>
      <c r="G338" s="26">
        <v>0</v>
      </c>
      <c r="H338" s="26">
        <v>0</v>
      </c>
      <c r="I338" s="26">
        <v>697930</v>
      </c>
      <c r="J338" s="26"/>
      <c r="K338" s="18">
        <f t="shared" si="76"/>
        <v>0</v>
      </c>
      <c r="L338" s="18"/>
      <c r="M338" s="18"/>
      <c r="N338" s="18"/>
      <c r="O338" s="18"/>
      <c r="P338" s="114">
        <v>697930</v>
      </c>
      <c r="Q338" s="123">
        <v>298654.03000000003</v>
      </c>
      <c r="R338" s="22">
        <f t="shared" si="72"/>
        <v>0</v>
      </c>
      <c r="S338" s="22">
        <f t="shared" si="73"/>
        <v>0</v>
      </c>
      <c r="T338" s="22">
        <f t="shared" si="74"/>
        <v>697930</v>
      </c>
      <c r="V338" s="284">
        <f t="shared" si="75"/>
        <v>0.42791401716504524</v>
      </c>
    </row>
    <row r="339" spans="1:22">
      <c r="A339" s="24"/>
      <c r="B339" s="24"/>
      <c r="C339" s="130">
        <v>4040</v>
      </c>
      <c r="D339" s="27" t="s">
        <v>140</v>
      </c>
      <c r="E339" s="26">
        <v>55680</v>
      </c>
      <c r="F339" s="26">
        <v>0</v>
      </c>
      <c r="G339" s="26">
        <v>0</v>
      </c>
      <c r="H339" s="26">
        <v>0</v>
      </c>
      <c r="I339" s="26">
        <v>55680</v>
      </c>
      <c r="J339" s="26"/>
      <c r="K339" s="18">
        <f t="shared" si="76"/>
        <v>-4000</v>
      </c>
      <c r="L339" s="18"/>
      <c r="M339" s="18"/>
      <c r="N339" s="18"/>
      <c r="O339" s="18">
        <v>-4000</v>
      </c>
      <c r="P339" s="114">
        <v>51680</v>
      </c>
      <c r="Q339" s="123">
        <v>51533.97</v>
      </c>
      <c r="R339" s="22">
        <f t="shared" si="72"/>
        <v>0</v>
      </c>
      <c r="S339" s="22">
        <f t="shared" si="73"/>
        <v>0</v>
      </c>
      <c r="T339" s="22">
        <f t="shared" si="74"/>
        <v>51680</v>
      </c>
      <c r="V339" s="284">
        <f t="shared" si="75"/>
        <v>0.99717434210526323</v>
      </c>
    </row>
    <row r="340" spans="1:22">
      <c r="A340" s="24"/>
      <c r="B340" s="24"/>
      <c r="C340" s="130">
        <v>4110</v>
      </c>
      <c r="D340" s="27" t="s">
        <v>141</v>
      </c>
      <c r="E340" s="26">
        <v>121330</v>
      </c>
      <c r="F340" s="26">
        <v>0</v>
      </c>
      <c r="G340" s="26">
        <v>0</v>
      </c>
      <c r="H340" s="26">
        <v>0</v>
      </c>
      <c r="I340" s="26">
        <v>121330</v>
      </c>
      <c r="J340" s="26"/>
      <c r="K340" s="18">
        <f t="shared" si="76"/>
        <v>0</v>
      </c>
      <c r="L340" s="18"/>
      <c r="M340" s="18"/>
      <c r="N340" s="18"/>
      <c r="O340" s="18"/>
      <c r="P340" s="114">
        <v>121330</v>
      </c>
      <c r="Q340" s="123">
        <v>52848.25</v>
      </c>
      <c r="R340" s="22">
        <f t="shared" si="72"/>
        <v>0</v>
      </c>
      <c r="S340" s="22">
        <f t="shared" si="73"/>
        <v>0</v>
      </c>
      <c r="T340" s="22">
        <f t="shared" si="74"/>
        <v>121330</v>
      </c>
      <c r="V340" s="284">
        <f t="shared" si="75"/>
        <v>0.4355744663314926</v>
      </c>
    </row>
    <row r="341" spans="1:22">
      <c r="A341" s="24"/>
      <c r="B341" s="24"/>
      <c r="C341" s="130">
        <v>4120</v>
      </c>
      <c r="D341" s="27" t="s">
        <v>142</v>
      </c>
      <c r="E341" s="26">
        <v>18090</v>
      </c>
      <c r="F341" s="26">
        <v>0</v>
      </c>
      <c r="G341" s="26">
        <v>0</v>
      </c>
      <c r="H341" s="26">
        <v>0</v>
      </c>
      <c r="I341" s="26">
        <v>18090</v>
      </c>
      <c r="J341" s="26"/>
      <c r="K341" s="18">
        <f t="shared" si="76"/>
        <v>0</v>
      </c>
      <c r="L341" s="18"/>
      <c r="M341" s="18"/>
      <c r="N341" s="18"/>
      <c r="O341" s="18"/>
      <c r="P341" s="114">
        <v>18090</v>
      </c>
      <c r="Q341" s="123">
        <v>6807.32</v>
      </c>
      <c r="R341" s="22">
        <f t="shared" si="72"/>
        <v>0</v>
      </c>
      <c r="S341" s="22">
        <f t="shared" si="73"/>
        <v>0</v>
      </c>
      <c r="T341" s="22">
        <f t="shared" si="74"/>
        <v>18090</v>
      </c>
      <c r="V341" s="284">
        <f t="shared" si="75"/>
        <v>0.37630292979546709</v>
      </c>
    </row>
    <row r="342" spans="1:22" ht="24" hidden="1" customHeight="1">
      <c r="A342" s="24"/>
      <c r="B342" s="24"/>
      <c r="C342" s="130">
        <v>4240</v>
      </c>
      <c r="D342" s="27" t="s">
        <v>249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/>
      <c r="K342" s="18">
        <f t="shared" si="76"/>
        <v>0</v>
      </c>
      <c r="L342" s="18"/>
      <c r="M342" s="18"/>
      <c r="N342" s="18"/>
      <c r="O342" s="18"/>
      <c r="P342" s="114">
        <v>0</v>
      </c>
      <c r="Q342" s="123"/>
      <c r="R342" s="22">
        <f t="shared" si="72"/>
        <v>0</v>
      </c>
      <c r="S342" s="22">
        <f t="shared" si="73"/>
        <v>0</v>
      </c>
      <c r="T342" s="22">
        <f t="shared" si="74"/>
        <v>0</v>
      </c>
      <c r="V342" s="284" t="e">
        <f t="shared" si="75"/>
        <v>#DIV/0!</v>
      </c>
    </row>
    <row r="343" spans="1:22" ht="31.5">
      <c r="A343" s="24"/>
      <c r="B343" s="24"/>
      <c r="C343" s="130">
        <v>4440</v>
      </c>
      <c r="D343" s="27" t="s">
        <v>153</v>
      </c>
      <c r="E343" s="26">
        <v>30110</v>
      </c>
      <c r="F343" s="26">
        <v>0</v>
      </c>
      <c r="G343" s="26">
        <v>0</v>
      </c>
      <c r="H343" s="26">
        <v>0</v>
      </c>
      <c r="I343" s="26">
        <v>30110</v>
      </c>
      <c r="J343" s="26"/>
      <c r="K343" s="18">
        <f t="shared" si="76"/>
        <v>0</v>
      </c>
      <c r="L343" s="18"/>
      <c r="M343" s="18"/>
      <c r="N343" s="18"/>
      <c r="O343" s="60"/>
      <c r="P343" s="114">
        <v>30110</v>
      </c>
      <c r="Q343" s="123">
        <v>21727</v>
      </c>
      <c r="R343" s="22">
        <f t="shared" si="72"/>
        <v>0</v>
      </c>
      <c r="S343" s="22">
        <f t="shared" si="73"/>
        <v>0</v>
      </c>
      <c r="T343" s="22">
        <f t="shared" si="74"/>
        <v>30110</v>
      </c>
      <c r="V343" s="284">
        <f t="shared" si="75"/>
        <v>0.72158751245433406</v>
      </c>
    </row>
    <row r="344" spans="1:22" ht="15" customHeight="1">
      <c r="A344" s="24"/>
      <c r="B344" s="24"/>
      <c r="C344" s="131"/>
      <c r="D344" s="31" t="s">
        <v>215</v>
      </c>
      <c r="E344" s="26">
        <v>3800</v>
      </c>
      <c r="F344" s="26">
        <v>0</v>
      </c>
      <c r="G344" s="26">
        <v>0</v>
      </c>
      <c r="H344" s="26">
        <v>0</v>
      </c>
      <c r="I344" s="26">
        <v>3800</v>
      </c>
      <c r="J344" s="26"/>
      <c r="K344" s="18">
        <f t="shared" si="76"/>
        <v>0</v>
      </c>
      <c r="L344" s="18">
        <f>SUM(L345:L346)</f>
        <v>0</v>
      </c>
      <c r="M344" s="18">
        <f>SUM(M345:M346)</f>
        <v>0</v>
      </c>
      <c r="N344" s="18">
        <f>SUM(N345:N346)</f>
        <v>0</v>
      </c>
      <c r="O344" s="18">
        <f>SUM(O345:O346)</f>
        <v>0</v>
      </c>
      <c r="P344" s="145">
        <v>3800</v>
      </c>
      <c r="Q344" s="146">
        <f>SUM(Q345:Q346)</f>
        <v>0</v>
      </c>
      <c r="R344" s="22">
        <f t="shared" si="72"/>
        <v>0</v>
      </c>
      <c r="S344" s="22">
        <f t="shared" si="73"/>
        <v>0</v>
      </c>
      <c r="T344" s="22">
        <f t="shared" si="74"/>
        <v>3800</v>
      </c>
      <c r="V344" s="284">
        <f t="shared" si="75"/>
        <v>0</v>
      </c>
    </row>
    <row r="345" spans="1:22" ht="24" customHeight="1">
      <c r="A345" s="24"/>
      <c r="B345" s="24"/>
      <c r="C345" s="130">
        <v>4219</v>
      </c>
      <c r="D345" s="27" t="s">
        <v>234</v>
      </c>
      <c r="E345" s="26">
        <v>120</v>
      </c>
      <c r="F345" s="26">
        <v>0</v>
      </c>
      <c r="G345" s="26">
        <v>0</v>
      </c>
      <c r="H345" s="26">
        <v>0</v>
      </c>
      <c r="I345" s="26">
        <v>120</v>
      </c>
      <c r="J345" s="26"/>
      <c r="K345" s="18">
        <f t="shared" si="76"/>
        <v>0</v>
      </c>
      <c r="L345" s="18"/>
      <c r="M345" s="18"/>
      <c r="N345" s="18"/>
      <c r="O345" s="60"/>
      <c r="P345" s="114">
        <v>120</v>
      </c>
      <c r="Q345" s="123">
        <v>0</v>
      </c>
      <c r="R345" s="22">
        <f t="shared" si="72"/>
        <v>0</v>
      </c>
      <c r="S345" s="22">
        <f t="shared" si="73"/>
        <v>0</v>
      </c>
      <c r="T345" s="22">
        <f t="shared" si="74"/>
        <v>120</v>
      </c>
      <c r="V345" s="284">
        <f t="shared" si="75"/>
        <v>0</v>
      </c>
    </row>
    <row r="346" spans="1:22" ht="45.75" customHeight="1">
      <c r="A346" s="24"/>
      <c r="B346" s="24"/>
      <c r="C346" s="130">
        <v>6069</v>
      </c>
      <c r="D346" s="34" t="s">
        <v>166</v>
      </c>
      <c r="E346" s="26">
        <v>3680</v>
      </c>
      <c r="F346" s="26">
        <v>0</v>
      </c>
      <c r="G346" s="26">
        <v>0</v>
      </c>
      <c r="H346" s="26">
        <v>0</v>
      </c>
      <c r="I346" s="26">
        <v>3680</v>
      </c>
      <c r="J346" s="26"/>
      <c r="K346" s="18">
        <f>SUM(L346:O346)</f>
        <v>0</v>
      </c>
      <c r="L346" s="18"/>
      <c r="M346" s="18"/>
      <c r="N346" s="18"/>
      <c r="O346" s="60"/>
      <c r="P346" s="114">
        <v>3680</v>
      </c>
      <c r="Q346" s="123">
        <v>0</v>
      </c>
      <c r="R346" s="22">
        <f t="shared" si="72"/>
        <v>0</v>
      </c>
      <c r="S346" s="22">
        <f t="shared" si="73"/>
        <v>0</v>
      </c>
      <c r="T346" s="22">
        <f t="shared" si="74"/>
        <v>3680</v>
      </c>
      <c r="V346" s="284">
        <f t="shared" si="75"/>
        <v>0</v>
      </c>
    </row>
    <row r="347" spans="1:22">
      <c r="A347" s="24"/>
      <c r="B347" s="24">
        <v>80111</v>
      </c>
      <c r="C347" s="130"/>
      <c r="D347" s="31" t="s">
        <v>251</v>
      </c>
      <c r="E347" s="26">
        <v>1847730</v>
      </c>
      <c r="F347" s="26">
        <v>0</v>
      </c>
      <c r="G347" s="26">
        <v>0</v>
      </c>
      <c r="H347" s="26">
        <v>0</v>
      </c>
      <c r="I347" s="26">
        <v>1847730</v>
      </c>
      <c r="J347" s="26"/>
      <c r="K347" s="18">
        <f t="shared" si="76"/>
        <v>6000</v>
      </c>
      <c r="L347" s="18">
        <f>SUM(L349:L372)</f>
        <v>0</v>
      </c>
      <c r="M347" s="18">
        <f>SUM(M349:M372)</f>
        <v>0</v>
      </c>
      <c r="N347" s="18">
        <f>SUM(N349:N372)</f>
        <v>0</v>
      </c>
      <c r="O347" s="60">
        <f>SUM(O349:O372)</f>
        <v>6000</v>
      </c>
      <c r="P347" s="145">
        <v>1853730</v>
      </c>
      <c r="Q347" s="146">
        <f>SUM(Q349:Q372)</f>
        <v>878615.17999999982</v>
      </c>
      <c r="R347" s="22">
        <f t="shared" si="72"/>
        <v>0</v>
      </c>
      <c r="S347" s="22">
        <f t="shared" si="73"/>
        <v>0</v>
      </c>
      <c r="T347" s="22">
        <f t="shared" si="74"/>
        <v>1853730</v>
      </c>
      <c r="V347" s="284">
        <f t="shared" si="75"/>
        <v>0.47397149530945704</v>
      </c>
    </row>
    <row r="348" spans="1:22" ht="15" hidden="1" customHeight="1">
      <c r="A348" s="24"/>
      <c r="B348" s="24"/>
      <c r="C348" s="130"/>
      <c r="D348" s="27"/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/>
      <c r="K348" s="18">
        <f t="shared" si="76"/>
        <v>0</v>
      </c>
      <c r="L348" s="18"/>
      <c r="M348" s="18"/>
      <c r="N348" s="18"/>
      <c r="O348" s="60"/>
      <c r="P348" s="114">
        <v>0</v>
      </c>
      <c r="Q348" s="123"/>
      <c r="R348" s="22">
        <f t="shared" si="72"/>
        <v>0</v>
      </c>
      <c r="S348" s="22">
        <f t="shared" si="73"/>
        <v>0</v>
      </c>
      <c r="T348" s="22">
        <f t="shared" si="74"/>
        <v>0</v>
      </c>
      <c r="V348" s="284" t="e">
        <f t="shared" si="75"/>
        <v>#DIV/0!</v>
      </c>
    </row>
    <row r="349" spans="1:22" ht="31.5">
      <c r="A349" s="24"/>
      <c r="B349" s="24"/>
      <c r="C349" s="130">
        <v>3020</v>
      </c>
      <c r="D349" s="27" t="s">
        <v>138</v>
      </c>
      <c r="E349" s="26">
        <v>11020</v>
      </c>
      <c r="F349" s="26">
        <v>0</v>
      </c>
      <c r="G349" s="26">
        <v>0</v>
      </c>
      <c r="H349" s="26">
        <v>0</v>
      </c>
      <c r="I349" s="26">
        <v>11020</v>
      </c>
      <c r="J349" s="26"/>
      <c r="K349" s="18">
        <f t="shared" si="76"/>
        <v>0</v>
      </c>
      <c r="L349" s="18">
        <f t="shared" ref="L349:O354" si="77">L375</f>
        <v>0</v>
      </c>
      <c r="M349" s="18">
        <f t="shared" si="77"/>
        <v>0</v>
      </c>
      <c r="N349" s="18">
        <f t="shared" si="77"/>
        <v>0</v>
      </c>
      <c r="O349" s="60">
        <f t="shared" si="77"/>
        <v>0</v>
      </c>
      <c r="P349" s="114">
        <v>11020</v>
      </c>
      <c r="Q349" s="123">
        <f t="shared" ref="Q349" si="78">Q375</f>
        <v>175</v>
      </c>
      <c r="R349" s="22">
        <f t="shared" si="72"/>
        <v>0</v>
      </c>
      <c r="S349" s="22">
        <f t="shared" si="73"/>
        <v>0</v>
      </c>
      <c r="T349" s="22">
        <f t="shared" si="74"/>
        <v>11020</v>
      </c>
      <c r="V349" s="284">
        <f t="shared" si="75"/>
        <v>1.588021778584392E-2</v>
      </c>
    </row>
    <row r="350" spans="1:22">
      <c r="A350" s="24"/>
      <c r="B350" s="24"/>
      <c r="C350" s="130">
        <v>4010</v>
      </c>
      <c r="D350" s="27" t="s">
        <v>139</v>
      </c>
      <c r="E350" s="26">
        <v>1229650</v>
      </c>
      <c r="F350" s="26">
        <v>0</v>
      </c>
      <c r="G350" s="26">
        <v>0</v>
      </c>
      <c r="H350" s="26">
        <v>0</v>
      </c>
      <c r="I350" s="26">
        <v>1229650</v>
      </c>
      <c r="J350" s="26"/>
      <c r="K350" s="18">
        <f t="shared" si="76"/>
        <v>0</v>
      </c>
      <c r="L350" s="18">
        <f t="shared" si="77"/>
        <v>0</v>
      </c>
      <c r="M350" s="18">
        <f t="shared" si="77"/>
        <v>0</v>
      </c>
      <c r="N350" s="18">
        <f t="shared" si="77"/>
        <v>0</v>
      </c>
      <c r="O350" s="60">
        <f t="shared" si="77"/>
        <v>0</v>
      </c>
      <c r="P350" s="114">
        <v>1229650</v>
      </c>
      <c r="Q350" s="123">
        <f t="shared" ref="Q350" si="79">Q376</f>
        <v>537682.43999999994</v>
      </c>
      <c r="R350" s="22">
        <f t="shared" si="72"/>
        <v>0</v>
      </c>
      <c r="S350" s="22">
        <f t="shared" si="73"/>
        <v>0</v>
      </c>
      <c r="T350" s="22">
        <f t="shared" si="74"/>
        <v>1229650</v>
      </c>
      <c r="V350" s="284">
        <f t="shared" si="75"/>
        <v>0.43726462001382504</v>
      </c>
    </row>
    <row r="351" spans="1:22">
      <c r="A351" s="24"/>
      <c r="B351" s="24"/>
      <c r="C351" s="130">
        <v>4040</v>
      </c>
      <c r="D351" s="27" t="s">
        <v>140</v>
      </c>
      <c r="E351" s="26">
        <v>95990</v>
      </c>
      <c r="F351" s="26">
        <v>0</v>
      </c>
      <c r="G351" s="26">
        <v>0</v>
      </c>
      <c r="H351" s="26">
        <v>0</v>
      </c>
      <c r="I351" s="26">
        <v>95990</v>
      </c>
      <c r="J351" s="26"/>
      <c r="K351" s="18">
        <f t="shared" si="76"/>
        <v>-500</v>
      </c>
      <c r="L351" s="18">
        <f t="shared" si="77"/>
        <v>0</v>
      </c>
      <c r="M351" s="18">
        <f t="shared" si="77"/>
        <v>0</v>
      </c>
      <c r="N351" s="18">
        <f t="shared" si="77"/>
        <v>0</v>
      </c>
      <c r="O351" s="60">
        <f t="shared" si="77"/>
        <v>-500</v>
      </c>
      <c r="P351" s="114">
        <v>95490</v>
      </c>
      <c r="Q351" s="123">
        <f t="shared" ref="Q351" si="80">Q377</f>
        <v>94361.98</v>
      </c>
      <c r="R351" s="22">
        <f t="shared" si="72"/>
        <v>0</v>
      </c>
      <c r="S351" s="22">
        <f t="shared" si="73"/>
        <v>0</v>
      </c>
      <c r="T351" s="22">
        <f t="shared" si="74"/>
        <v>95490</v>
      </c>
      <c r="V351" s="284">
        <f t="shared" si="75"/>
        <v>0.98818703529165353</v>
      </c>
    </row>
    <row r="352" spans="1:22">
      <c r="A352" s="24"/>
      <c r="B352" s="24"/>
      <c r="C352" s="130">
        <v>4110</v>
      </c>
      <c r="D352" s="27" t="s">
        <v>141</v>
      </c>
      <c r="E352" s="26">
        <v>214440</v>
      </c>
      <c r="F352" s="26">
        <v>0</v>
      </c>
      <c r="G352" s="26">
        <v>0</v>
      </c>
      <c r="H352" s="26">
        <v>0</v>
      </c>
      <c r="I352" s="26">
        <v>214440</v>
      </c>
      <c r="J352" s="26"/>
      <c r="K352" s="18">
        <f t="shared" si="76"/>
        <v>0</v>
      </c>
      <c r="L352" s="18">
        <f t="shared" si="77"/>
        <v>0</v>
      </c>
      <c r="M352" s="18">
        <f t="shared" si="77"/>
        <v>0</v>
      </c>
      <c r="N352" s="18">
        <f t="shared" si="77"/>
        <v>0</v>
      </c>
      <c r="O352" s="60">
        <f t="shared" si="77"/>
        <v>0</v>
      </c>
      <c r="P352" s="114">
        <v>214440</v>
      </c>
      <c r="Q352" s="123">
        <f t="shared" ref="Q352" si="81">Q378</f>
        <v>99799.73</v>
      </c>
      <c r="R352" s="22">
        <f t="shared" si="72"/>
        <v>0</v>
      </c>
      <c r="S352" s="22">
        <f t="shared" si="73"/>
        <v>0</v>
      </c>
      <c r="T352" s="22">
        <f t="shared" si="74"/>
        <v>214440</v>
      </c>
      <c r="V352" s="284">
        <f t="shared" si="75"/>
        <v>0.46539698750233166</v>
      </c>
    </row>
    <row r="353" spans="1:22">
      <c r="A353" s="24"/>
      <c r="B353" s="24"/>
      <c r="C353" s="130">
        <v>4120</v>
      </c>
      <c r="D353" s="27" t="s">
        <v>252</v>
      </c>
      <c r="E353" s="26">
        <v>31970</v>
      </c>
      <c r="F353" s="26">
        <v>0</v>
      </c>
      <c r="G353" s="26">
        <v>0</v>
      </c>
      <c r="H353" s="26">
        <v>0</v>
      </c>
      <c r="I353" s="26">
        <v>31970</v>
      </c>
      <c r="J353" s="26"/>
      <c r="K353" s="18">
        <f t="shared" si="76"/>
        <v>0</v>
      </c>
      <c r="L353" s="18">
        <f t="shared" si="77"/>
        <v>0</v>
      </c>
      <c r="M353" s="18">
        <f t="shared" si="77"/>
        <v>0</v>
      </c>
      <c r="N353" s="18">
        <f t="shared" si="77"/>
        <v>0</v>
      </c>
      <c r="O353" s="60">
        <f t="shared" si="77"/>
        <v>0</v>
      </c>
      <c r="P353" s="114">
        <v>31970</v>
      </c>
      <c r="Q353" s="123">
        <f t="shared" ref="Q353" si="82">Q379</f>
        <v>13574.62</v>
      </c>
      <c r="R353" s="22">
        <f t="shared" si="72"/>
        <v>0</v>
      </c>
      <c r="S353" s="22">
        <f t="shared" si="73"/>
        <v>0</v>
      </c>
      <c r="T353" s="22">
        <f t="shared" si="74"/>
        <v>31970</v>
      </c>
      <c r="V353" s="284">
        <f t="shared" si="75"/>
        <v>0.42460494213324995</v>
      </c>
    </row>
    <row r="354" spans="1:22">
      <c r="A354" s="24"/>
      <c r="B354" s="24"/>
      <c r="C354" s="130">
        <v>4170</v>
      </c>
      <c r="D354" s="27" t="s">
        <v>193</v>
      </c>
      <c r="E354" s="26">
        <v>2780</v>
      </c>
      <c r="F354" s="26">
        <v>0</v>
      </c>
      <c r="G354" s="26">
        <v>0</v>
      </c>
      <c r="H354" s="26">
        <v>0</v>
      </c>
      <c r="I354" s="26">
        <v>2780</v>
      </c>
      <c r="J354" s="26"/>
      <c r="K354" s="18">
        <f t="shared" si="76"/>
        <v>0</v>
      </c>
      <c r="L354" s="18">
        <f t="shared" si="77"/>
        <v>0</v>
      </c>
      <c r="M354" s="18">
        <f t="shared" si="77"/>
        <v>0</v>
      </c>
      <c r="N354" s="18">
        <f t="shared" si="77"/>
        <v>0</v>
      </c>
      <c r="O354" s="60">
        <f t="shared" si="77"/>
        <v>0</v>
      </c>
      <c r="P354" s="114">
        <v>2780</v>
      </c>
      <c r="Q354" s="123">
        <f t="shared" ref="Q354" si="83">Q380</f>
        <v>1240.5</v>
      </c>
      <c r="R354" s="22">
        <f t="shared" si="72"/>
        <v>0</v>
      </c>
      <c r="S354" s="22">
        <f t="shared" si="73"/>
        <v>0</v>
      </c>
      <c r="T354" s="22">
        <f t="shared" si="74"/>
        <v>2780</v>
      </c>
      <c r="V354" s="284">
        <f t="shared" si="75"/>
        <v>0.4462230215827338</v>
      </c>
    </row>
    <row r="355" spans="1:22">
      <c r="A355" s="24"/>
      <c r="B355" s="24"/>
      <c r="C355" s="130">
        <v>4210</v>
      </c>
      <c r="D355" s="27" t="s">
        <v>144</v>
      </c>
      <c r="E355" s="26">
        <v>32460</v>
      </c>
      <c r="F355" s="26">
        <v>0</v>
      </c>
      <c r="G355" s="26">
        <v>0</v>
      </c>
      <c r="H355" s="26">
        <v>0</v>
      </c>
      <c r="I355" s="26">
        <v>32460</v>
      </c>
      <c r="J355" s="26"/>
      <c r="K355" s="18">
        <f t="shared" si="76"/>
        <v>6000</v>
      </c>
      <c r="L355" s="18">
        <f t="shared" ref="L355:O356" si="84">L381</f>
        <v>0</v>
      </c>
      <c r="M355" s="18">
        <f t="shared" si="84"/>
        <v>0</v>
      </c>
      <c r="N355" s="18">
        <f t="shared" si="84"/>
        <v>0</v>
      </c>
      <c r="O355" s="60">
        <f t="shared" si="84"/>
        <v>6000</v>
      </c>
      <c r="P355" s="114">
        <v>38460</v>
      </c>
      <c r="Q355" s="123">
        <f t="shared" ref="Q355" si="85">Q381</f>
        <v>11618.62</v>
      </c>
      <c r="R355" s="22">
        <f t="shared" si="72"/>
        <v>0</v>
      </c>
      <c r="S355" s="22">
        <f t="shared" si="73"/>
        <v>0</v>
      </c>
      <c r="T355" s="22">
        <f t="shared" si="74"/>
        <v>38460</v>
      </c>
      <c r="V355" s="284">
        <f t="shared" si="75"/>
        <v>0.30209620384815394</v>
      </c>
    </row>
    <row r="356" spans="1:22" ht="31.5">
      <c r="A356" s="24"/>
      <c r="B356" s="24"/>
      <c r="C356" s="130">
        <v>4240</v>
      </c>
      <c r="D356" s="27" t="s">
        <v>249</v>
      </c>
      <c r="E356" s="26">
        <v>2000</v>
      </c>
      <c r="F356" s="26">
        <v>0</v>
      </c>
      <c r="G356" s="26">
        <v>0</v>
      </c>
      <c r="H356" s="26">
        <v>0</v>
      </c>
      <c r="I356" s="26">
        <v>2000</v>
      </c>
      <c r="J356" s="26"/>
      <c r="K356" s="18">
        <f t="shared" si="76"/>
        <v>0</v>
      </c>
      <c r="L356" s="18">
        <f t="shared" si="84"/>
        <v>0</v>
      </c>
      <c r="M356" s="18">
        <f t="shared" si="84"/>
        <v>0</v>
      </c>
      <c r="N356" s="18">
        <f t="shared" si="84"/>
        <v>0</v>
      </c>
      <c r="O356" s="60">
        <f t="shared" ref="O356:Q370" si="86">O382</f>
        <v>0</v>
      </c>
      <c r="P356" s="114">
        <v>2000</v>
      </c>
      <c r="Q356" s="123">
        <f t="shared" si="86"/>
        <v>0</v>
      </c>
      <c r="R356" s="22">
        <f t="shared" si="72"/>
        <v>0</v>
      </c>
      <c r="S356" s="22">
        <f t="shared" si="73"/>
        <v>0</v>
      </c>
      <c r="T356" s="22">
        <f t="shared" si="74"/>
        <v>2000</v>
      </c>
      <c r="V356" s="284">
        <f t="shared" si="75"/>
        <v>0</v>
      </c>
    </row>
    <row r="357" spans="1:22">
      <c r="A357" s="24"/>
      <c r="B357" s="24"/>
      <c r="C357" s="130">
        <v>4260</v>
      </c>
      <c r="D357" s="27" t="s">
        <v>145</v>
      </c>
      <c r="E357" s="26">
        <v>95980</v>
      </c>
      <c r="F357" s="26">
        <v>0</v>
      </c>
      <c r="G357" s="26">
        <v>0</v>
      </c>
      <c r="H357" s="26">
        <v>0</v>
      </c>
      <c r="I357" s="26">
        <v>95980</v>
      </c>
      <c r="J357" s="26"/>
      <c r="K357" s="18">
        <f t="shared" si="76"/>
        <v>0</v>
      </c>
      <c r="L357" s="18">
        <f t="shared" ref="L357:N370" si="87">L383</f>
        <v>0</v>
      </c>
      <c r="M357" s="18">
        <f t="shared" si="87"/>
        <v>0</v>
      </c>
      <c r="N357" s="18">
        <f t="shared" si="87"/>
        <v>0</v>
      </c>
      <c r="O357" s="18">
        <f t="shared" si="86"/>
        <v>0</v>
      </c>
      <c r="P357" s="114">
        <v>95980</v>
      </c>
      <c r="Q357" s="123">
        <f t="shared" si="86"/>
        <v>59855.46</v>
      </c>
      <c r="R357" s="22">
        <f t="shared" si="72"/>
        <v>0</v>
      </c>
      <c r="S357" s="22">
        <f t="shared" si="73"/>
        <v>0</v>
      </c>
      <c r="T357" s="22">
        <f t="shared" si="74"/>
        <v>95980</v>
      </c>
      <c r="V357" s="284">
        <f t="shared" si="75"/>
        <v>0.62362429672848507</v>
      </c>
    </row>
    <row r="358" spans="1:22">
      <c r="A358" s="24"/>
      <c r="B358" s="24"/>
      <c r="C358" s="130">
        <v>4270</v>
      </c>
      <c r="D358" s="27" t="s">
        <v>170</v>
      </c>
      <c r="E358" s="26">
        <v>11190</v>
      </c>
      <c r="F358" s="26">
        <v>0</v>
      </c>
      <c r="G358" s="26">
        <v>0</v>
      </c>
      <c r="H358" s="26">
        <v>0</v>
      </c>
      <c r="I358" s="26">
        <v>11190</v>
      </c>
      <c r="J358" s="26"/>
      <c r="K358" s="18">
        <f t="shared" si="76"/>
        <v>0</v>
      </c>
      <c r="L358" s="18">
        <f t="shared" si="87"/>
        <v>0</v>
      </c>
      <c r="M358" s="18">
        <f t="shared" si="87"/>
        <v>0</v>
      </c>
      <c r="N358" s="18">
        <f t="shared" si="87"/>
        <v>0</v>
      </c>
      <c r="O358" s="18">
        <f t="shared" si="86"/>
        <v>0</v>
      </c>
      <c r="P358" s="114">
        <v>11190</v>
      </c>
      <c r="Q358" s="123">
        <f t="shared" si="86"/>
        <v>1633.65</v>
      </c>
      <c r="R358" s="22">
        <f t="shared" si="72"/>
        <v>0</v>
      </c>
      <c r="S358" s="22">
        <f t="shared" si="73"/>
        <v>0</v>
      </c>
      <c r="T358" s="22">
        <f t="shared" si="74"/>
        <v>11190</v>
      </c>
      <c r="V358" s="284">
        <f t="shared" si="75"/>
        <v>0.14599195710455765</v>
      </c>
    </row>
    <row r="359" spans="1:22">
      <c r="A359" s="24"/>
      <c r="B359" s="24"/>
      <c r="C359" s="130">
        <v>4280</v>
      </c>
      <c r="D359" s="27" t="s">
        <v>147</v>
      </c>
      <c r="E359" s="26">
        <v>1590</v>
      </c>
      <c r="F359" s="26">
        <v>0</v>
      </c>
      <c r="G359" s="26">
        <v>0</v>
      </c>
      <c r="H359" s="26">
        <v>0</v>
      </c>
      <c r="I359" s="26">
        <v>1590</v>
      </c>
      <c r="J359" s="26"/>
      <c r="K359" s="18">
        <f t="shared" si="76"/>
        <v>500</v>
      </c>
      <c r="L359" s="18">
        <f t="shared" si="87"/>
        <v>0</v>
      </c>
      <c r="M359" s="18">
        <f t="shared" si="87"/>
        <v>0</v>
      </c>
      <c r="N359" s="18">
        <f t="shared" si="87"/>
        <v>0</v>
      </c>
      <c r="O359" s="18">
        <f t="shared" si="86"/>
        <v>500</v>
      </c>
      <c r="P359" s="114">
        <v>2090</v>
      </c>
      <c r="Q359" s="123">
        <f t="shared" si="86"/>
        <v>670.4</v>
      </c>
      <c r="R359" s="22">
        <f t="shared" si="72"/>
        <v>0</v>
      </c>
      <c r="S359" s="22">
        <f t="shared" si="73"/>
        <v>0</v>
      </c>
      <c r="T359" s="22">
        <f t="shared" si="74"/>
        <v>2090</v>
      </c>
      <c r="V359" s="284">
        <f t="shared" si="75"/>
        <v>0.32076555023923442</v>
      </c>
    </row>
    <row r="360" spans="1:22">
      <c r="A360" s="24"/>
      <c r="B360" s="24"/>
      <c r="C360" s="130">
        <v>4300</v>
      </c>
      <c r="D360" s="27" t="s">
        <v>126</v>
      </c>
      <c r="E360" s="26">
        <v>52800</v>
      </c>
      <c r="F360" s="26">
        <v>0</v>
      </c>
      <c r="G360" s="26">
        <v>0</v>
      </c>
      <c r="H360" s="26">
        <v>0</v>
      </c>
      <c r="I360" s="26">
        <v>52800</v>
      </c>
      <c r="J360" s="26"/>
      <c r="K360" s="18">
        <f t="shared" si="76"/>
        <v>0</v>
      </c>
      <c r="L360" s="18">
        <f t="shared" si="87"/>
        <v>0</v>
      </c>
      <c r="M360" s="18">
        <f t="shared" si="87"/>
        <v>0</v>
      </c>
      <c r="N360" s="18">
        <f t="shared" si="87"/>
        <v>0</v>
      </c>
      <c r="O360" s="18">
        <f t="shared" si="86"/>
        <v>0</v>
      </c>
      <c r="P360" s="114">
        <v>52800</v>
      </c>
      <c r="Q360" s="123">
        <f t="shared" si="86"/>
        <v>15572.57</v>
      </c>
      <c r="R360" s="22">
        <f t="shared" si="72"/>
        <v>0</v>
      </c>
      <c r="S360" s="22">
        <f t="shared" si="73"/>
        <v>0</v>
      </c>
      <c r="T360" s="22">
        <f t="shared" si="74"/>
        <v>52800</v>
      </c>
      <c r="V360" s="284">
        <f t="shared" si="75"/>
        <v>0.29493503787878789</v>
      </c>
    </row>
    <row r="361" spans="1:22">
      <c r="A361" s="24"/>
      <c r="B361" s="24"/>
      <c r="C361" s="130">
        <v>4350</v>
      </c>
      <c r="D361" s="27" t="s">
        <v>148</v>
      </c>
      <c r="E361" s="26">
        <v>2350</v>
      </c>
      <c r="F361" s="26">
        <v>0</v>
      </c>
      <c r="G361" s="26">
        <v>0</v>
      </c>
      <c r="H361" s="26">
        <v>0</v>
      </c>
      <c r="I361" s="26">
        <v>2350</v>
      </c>
      <c r="J361" s="26"/>
      <c r="K361" s="18">
        <f t="shared" si="76"/>
        <v>0</v>
      </c>
      <c r="L361" s="18">
        <f t="shared" si="87"/>
        <v>0</v>
      </c>
      <c r="M361" s="18">
        <f t="shared" si="87"/>
        <v>0</v>
      </c>
      <c r="N361" s="18">
        <f t="shared" si="87"/>
        <v>0</v>
      </c>
      <c r="O361" s="18">
        <f t="shared" si="86"/>
        <v>0</v>
      </c>
      <c r="P361" s="114">
        <v>2350</v>
      </c>
      <c r="Q361" s="123">
        <f t="shared" si="86"/>
        <v>350.88</v>
      </c>
      <c r="R361" s="22">
        <f t="shared" si="72"/>
        <v>0</v>
      </c>
      <c r="S361" s="22">
        <f t="shared" si="73"/>
        <v>0</v>
      </c>
      <c r="T361" s="22">
        <f t="shared" si="74"/>
        <v>2350</v>
      </c>
      <c r="V361" s="284">
        <f t="shared" si="75"/>
        <v>0.14931063829787233</v>
      </c>
    </row>
    <row r="362" spans="1:22" ht="47.25">
      <c r="A362" s="24"/>
      <c r="B362" s="24"/>
      <c r="C362" s="130">
        <v>4360</v>
      </c>
      <c r="D362" s="27" t="s">
        <v>149</v>
      </c>
      <c r="E362" s="26">
        <v>1270</v>
      </c>
      <c r="F362" s="26">
        <v>0</v>
      </c>
      <c r="G362" s="26">
        <v>0</v>
      </c>
      <c r="H362" s="26">
        <v>0</v>
      </c>
      <c r="I362" s="26">
        <v>1270</v>
      </c>
      <c r="J362" s="26"/>
      <c r="K362" s="18">
        <f t="shared" si="76"/>
        <v>0</v>
      </c>
      <c r="L362" s="18">
        <f t="shared" si="87"/>
        <v>0</v>
      </c>
      <c r="M362" s="18">
        <f t="shared" si="87"/>
        <v>0</v>
      </c>
      <c r="N362" s="18">
        <f t="shared" si="87"/>
        <v>0</v>
      </c>
      <c r="O362" s="18">
        <f t="shared" si="86"/>
        <v>0</v>
      </c>
      <c r="P362" s="114">
        <v>1270</v>
      </c>
      <c r="Q362" s="123">
        <f t="shared" si="86"/>
        <v>0</v>
      </c>
      <c r="R362" s="22">
        <f t="shared" si="72"/>
        <v>0</v>
      </c>
      <c r="S362" s="22">
        <f t="shared" si="73"/>
        <v>0</v>
      </c>
      <c r="T362" s="22">
        <f t="shared" si="74"/>
        <v>1270</v>
      </c>
      <c r="V362" s="284">
        <f t="shared" si="75"/>
        <v>0</v>
      </c>
    </row>
    <row r="363" spans="1:22" ht="63">
      <c r="A363" s="24"/>
      <c r="B363" s="24"/>
      <c r="C363" s="130">
        <v>4370</v>
      </c>
      <c r="D363" s="27" t="s">
        <v>150</v>
      </c>
      <c r="E363" s="26">
        <v>3920</v>
      </c>
      <c r="F363" s="26">
        <v>0</v>
      </c>
      <c r="G363" s="26">
        <v>0</v>
      </c>
      <c r="H363" s="26">
        <v>0</v>
      </c>
      <c r="I363" s="26">
        <v>3920</v>
      </c>
      <c r="J363" s="26"/>
      <c r="K363" s="18">
        <f t="shared" si="76"/>
        <v>0</v>
      </c>
      <c r="L363" s="18">
        <f t="shared" si="87"/>
        <v>0</v>
      </c>
      <c r="M363" s="18">
        <f t="shared" si="87"/>
        <v>0</v>
      </c>
      <c r="N363" s="18">
        <f t="shared" si="87"/>
        <v>0</v>
      </c>
      <c r="O363" s="18">
        <f t="shared" si="86"/>
        <v>0</v>
      </c>
      <c r="P363" s="114">
        <v>3920</v>
      </c>
      <c r="Q363" s="123">
        <f t="shared" si="86"/>
        <v>870.33</v>
      </c>
      <c r="R363" s="22">
        <f t="shared" si="72"/>
        <v>0</v>
      </c>
      <c r="S363" s="22">
        <f t="shared" si="73"/>
        <v>0</v>
      </c>
      <c r="T363" s="22">
        <f t="shared" si="74"/>
        <v>3920</v>
      </c>
      <c r="V363" s="284">
        <f t="shared" si="75"/>
        <v>0.22202295918367349</v>
      </c>
    </row>
    <row r="364" spans="1:22">
      <c r="A364" s="24"/>
      <c r="B364" s="24"/>
      <c r="C364" s="130">
        <v>4410</v>
      </c>
      <c r="D364" s="27" t="s">
        <v>151</v>
      </c>
      <c r="E364" s="26">
        <v>1120</v>
      </c>
      <c r="F364" s="26">
        <v>0</v>
      </c>
      <c r="G364" s="26">
        <v>0</v>
      </c>
      <c r="H364" s="26">
        <v>0</v>
      </c>
      <c r="I364" s="26">
        <v>1120</v>
      </c>
      <c r="J364" s="26"/>
      <c r="K364" s="18">
        <f t="shared" si="76"/>
        <v>0</v>
      </c>
      <c r="L364" s="18">
        <f t="shared" si="87"/>
        <v>0</v>
      </c>
      <c r="M364" s="18">
        <f t="shared" si="87"/>
        <v>0</v>
      </c>
      <c r="N364" s="18">
        <f t="shared" si="87"/>
        <v>0</v>
      </c>
      <c r="O364" s="18">
        <f t="shared" si="86"/>
        <v>0</v>
      </c>
      <c r="P364" s="114">
        <v>1120</v>
      </c>
      <c r="Q364" s="123">
        <f t="shared" si="86"/>
        <v>165</v>
      </c>
      <c r="R364" s="22">
        <f t="shared" si="72"/>
        <v>0</v>
      </c>
      <c r="S364" s="22">
        <f t="shared" si="73"/>
        <v>0</v>
      </c>
      <c r="T364" s="22">
        <f t="shared" si="74"/>
        <v>1120</v>
      </c>
      <c r="V364" s="284">
        <f t="shared" si="75"/>
        <v>0.14732142857142858</v>
      </c>
    </row>
    <row r="365" spans="1:22">
      <c r="A365" s="24"/>
      <c r="B365" s="24"/>
      <c r="C365" s="130">
        <v>4430</v>
      </c>
      <c r="D365" s="27" t="s">
        <v>152</v>
      </c>
      <c r="E365" s="26">
        <v>4100</v>
      </c>
      <c r="F365" s="26">
        <v>0</v>
      </c>
      <c r="G365" s="26">
        <v>0</v>
      </c>
      <c r="H365" s="26">
        <v>0</v>
      </c>
      <c r="I365" s="26">
        <v>4100</v>
      </c>
      <c r="J365" s="26"/>
      <c r="K365" s="18">
        <f t="shared" si="76"/>
        <v>0</v>
      </c>
      <c r="L365" s="18">
        <f t="shared" si="87"/>
        <v>0</v>
      </c>
      <c r="M365" s="18">
        <f t="shared" si="87"/>
        <v>0</v>
      </c>
      <c r="N365" s="18">
        <f t="shared" si="87"/>
        <v>0</v>
      </c>
      <c r="O365" s="18">
        <f t="shared" si="86"/>
        <v>0</v>
      </c>
      <c r="P365" s="114">
        <v>4100</v>
      </c>
      <c r="Q365" s="123">
        <f t="shared" si="86"/>
        <v>3278</v>
      </c>
      <c r="R365" s="22">
        <f t="shared" si="72"/>
        <v>0</v>
      </c>
      <c r="S365" s="22">
        <f t="shared" si="73"/>
        <v>0</v>
      </c>
      <c r="T365" s="22">
        <f t="shared" si="74"/>
        <v>4100</v>
      </c>
      <c r="V365" s="284">
        <f t="shared" si="75"/>
        <v>0.79951219512195126</v>
      </c>
    </row>
    <row r="366" spans="1:22" ht="31.5">
      <c r="A366" s="24"/>
      <c r="B366" s="24"/>
      <c r="C366" s="130">
        <v>4440</v>
      </c>
      <c r="D366" s="27" t="s">
        <v>153</v>
      </c>
      <c r="E366" s="26">
        <v>50650</v>
      </c>
      <c r="F366" s="26">
        <v>0</v>
      </c>
      <c r="G366" s="26">
        <v>0</v>
      </c>
      <c r="H366" s="26">
        <v>0</v>
      </c>
      <c r="I366" s="26">
        <v>50650</v>
      </c>
      <c r="J366" s="26"/>
      <c r="K366" s="18">
        <f t="shared" si="76"/>
        <v>0</v>
      </c>
      <c r="L366" s="18">
        <f t="shared" si="87"/>
        <v>0</v>
      </c>
      <c r="M366" s="18">
        <f t="shared" si="87"/>
        <v>0</v>
      </c>
      <c r="N366" s="18">
        <f t="shared" si="87"/>
        <v>0</v>
      </c>
      <c r="O366" s="18">
        <f t="shared" si="86"/>
        <v>0</v>
      </c>
      <c r="P366" s="114">
        <v>50650</v>
      </c>
      <c r="Q366" s="123">
        <f t="shared" si="86"/>
        <v>36956</v>
      </c>
      <c r="R366" s="22">
        <f t="shared" si="72"/>
        <v>0</v>
      </c>
      <c r="S366" s="22">
        <f t="shared" si="73"/>
        <v>0</v>
      </c>
      <c r="T366" s="22">
        <f t="shared" si="74"/>
        <v>50650</v>
      </c>
      <c r="V366" s="284">
        <f t="shared" si="75"/>
        <v>0.729634748272458</v>
      </c>
    </row>
    <row r="367" spans="1:22">
      <c r="A367" s="24"/>
      <c r="B367" s="24"/>
      <c r="C367" s="130">
        <v>4510</v>
      </c>
      <c r="D367" s="27" t="s">
        <v>223</v>
      </c>
      <c r="E367" s="26">
        <v>330</v>
      </c>
      <c r="F367" s="26">
        <v>0</v>
      </c>
      <c r="G367" s="26">
        <v>0</v>
      </c>
      <c r="H367" s="26">
        <v>0</v>
      </c>
      <c r="I367" s="26">
        <v>330</v>
      </c>
      <c r="J367" s="26"/>
      <c r="K367" s="18">
        <f t="shared" si="76"/>
        <v>0</v>
      </c>
      <c r="L367" s="18">
        <f t="shared" si="87"/>
        <v>0</v>
      </c>
      <c r="M367" s="18">
        <f t="shared" si="87"/>
        <v>0</v>
      </c>
      <c r="N367" s="18">
        <f t="shared" si="87"/>
        <v>0</v>
      </c>
      <c r="O367" s="18">
        <f t="shared" si="86"/>
        <v>0</v>
      </c>
      <c r="P367" s="114">
        <v>330</v>
      </c>
      <c r="Q367" s="123">
        <f t="shared" si="86"/>
        <v>50</v>
      </c>
      <c r="R367" s="22">
        <f t="shared" si="72"/>
        <v>0</v>
      </c>
      <c r="S367" s="22">
        <f t="shared" si="73"/>
        <v>0</v>
      </c>
      <c r="T367" s="22">
        <f t="shared" si="74"/>
        <v>330</v>
      </c>
      <c r="V367" s="284">
        <f t="shared" si="75"/>
        <v>0.15151515151515152</v>
      </c>
    </row>
    <row r="368" spans="1:22" ht="31.5">
      <c r="A368" s="24"/>
      <c r="B368" s="24"/>
      <c r="C368" s="130">
        <v>4700</v>
      </c>
      <c r="D368" s="27" t="s">
        <v>155</v>
      </c>
      <c r="E368" s="26">
        <v>2120</v>
      </c>
      <c r="F368" s="26">
        <v>0</v>
      </c>
      <c r="G368" s="26">
        <v>0</v>
      </c>
      <c r="H368" s="26">
        <v>0</v>
      </c>
      <c r="I368" s="26">
        <v>2120</v>
      </c>
      <c r="J368" s="26"/>
      <c r="K368" s="18">
        <f t="shared" si="76"/>
        <v>0</v>
      </c>
      <c r="L368" s="18">
        <f t="shared" si="87"/>
        <v>0</v>
      </c>
      <c r="M368" s="18">
        <f t="shared" si="87"/>
        <v>0</v>
      </c>
      <c r="N368" s="18">
        <f t="shared" si="87"/>
        <v>0</v>
      </c>
      <c r="O368" s="18">
        <f t="shared" si="86"/>
        <v>0</v>
      </c>
      <c r="P368" s="114">
        <v>2120</v>
      </c>
      <c r="Q368" s="123">
        <f t="shared" si="86"/>
        <v>760</v>
      </c>
      <c r="R368" s="22">
        <f t="shared" si="72"/>
        <v>0</v>
      </c>
      <c r="S368" s="22">
        <f t="shared" si="73"/>
        <v>0</v>
      </c>
      <c r="T368" s="22">
        <f t="shared" si="74"/>
        <v>2120</v>
      </c>
      <c r="V368" s="284">
        <f t="shared" si="75"/>
        <v>0.35849056603773582</v>
      </c>
    </row>
    <row r="369" spans="1:22" ht="47.25" hidden="1">
      <c r="A369" s="24"/>
      <c r="B369" s="24"/>
      <c r="C369" s="130">
        <v>4740</v>
      </c>
      <c r="D369" s="27" t="s">
        <v>198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/>
      <c r="K369" s="18">
        <f t="shared" si="76"/>
        <v>0</v>
      </c>
      <c r="L369" s="18">
        <f t="shared" si="87"/>
        <v>0</v>
      </c>
      <c r="M369" s="18">
        <f t="shared" si="87"/>
        <v>0</v>
      </c>
      <c r="N369" s="18">
        <f t="shared" si="87"/>
        <v>0</v>
      </c>
      <c r="O369" s="18">
        <f t="shared" si="86"/>
        <v>0</v>
      </c>
      <c r="P369" s="114">
        <v>0</v>
      </c>
      <c r="Q369" s="123">
        <f t="shared" si="86"/>
        <v>0</v>
      </c>
      <c r="R369" s="22">
        <f t="shared" si="72"/>
        <v>0</v>
      </c>
      <c r="S369" s="22">
        <f t="shared" si="73"/>
        <v>0</v>
      </c>
      <c r="T369" s="22">
        <f t="shared" si="74"/>
        <v>0</v>
      </c>
      <c r="V369" s="284" t="e">
        <f t="shared" si="75"/>
        <v>#DIV/0!</v>
      </c>
    </row>
    <row r="370" spans="1:22" ht="36" hidden="1" customHeight="1">
      <c r="A370" s="24"/>
      <c r="B370" s="24"/>
      <c r="C370" s="130">
        <v>4750</v>
      </c>
      <c r="D370" s="27" t="s">
        <v>253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/>
      <c r="K370" s="18">
        <f t="shared" si="76"/>
        <v>0</v>
      </c>
      <c r="L370" s="18">
        <f t="shared" si="87"/>
        <v>0</v>
      </c>
      <c r="M370" s="18">
        <f t="shared" si="87"/>
        <v>0</v>
      </c>
      <c r="N370" s="18">
        <f t="shared" si="87"/>
        <v>0</v>
      </c>
      <c r="O370" s="18">
        <f t="shared" si="86"/>
        <v>0</v>
      </c>
      <c r="P370" s="114">
        <v>0</v>
      </c>
      <c r="Q370" s="123">
        <f t="shared" si="86"/>
        <v>0</v>
      </c>
      <c r="R370" s="22">
        <f t="shared" si="72"/>
        <v>0</v>
      </c>
      <c r="S370" s="22">
        <f t="shared" si="73"/>
        <v>0</v>
      </c>
      <c r="T370" s="22">
        <f t="shared" si="74"/>
        <v>0</v>
      </c>
      <c r="V370" s="284" t="e">
        <f t="shared" si="75"/>
        <v>#DIV/0!</v>
      </c>
    </row>
    <row r="371" spans="1:22" ht="84" hidden="1" customHeight="1">
      <c r="A371" s="24"/>
      <c r="B371" s="24"/>
      <c r="C371" s="130">
        <v>6300</v>
      </c>
      <c r="D371" s="27" t="s">
        <v>254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/>
      <c r="K371" s="18">
        <f t="shared" si="76"/>
        <v>0</v>
      </c>
      <c r="L371" s="18">
        <f>L399</f>
        <v>0</v>
      </c>
      <c r="M371" s="18">
        <f>M399</f>
        <v>0</v>
      </c>
      <c r="N371" s="18">
        <f>N399</f>
        <v>0</v>
      </c>
      <c r="O371" s="18">
        <f>O399</f>
        <v>0</v>
      </c>
      <c r="P371" s="114">
        <v>0</v>
      </c>
      <c r="Q371" s="123">
        <f>Q399</f>
        <v>0</v>
      </c>
      <c r="R371" s="22">
        <f t="shared" si="72"/>
        <v>0</v>
      </c>
      <c r="S371" s="22">
        <f t="shared" si="73"/>
        <v>0</v>
      </c>
      <c r="T371" s="22">
        <f t="shared" si="74"/>
        <v>0</v>
      </c>
      <c r="V371" s="284" t="e">
        <f t="shared" si="75"/>
        <v>#DIV/0!</v>
      </c>
    </row>
    <row r="372" spans="1:22" ht="24" hidden="1" customHeight="1">
      <c r="A372" s="24"/>
      <c r="B372" s="24"/>
      <c r="C372" s="130">
        <v>6060</v>
      </c>
      <c r="D372" s="27" t="s">
        <v>166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/>
      <c r="K372" s="18">
        <f t="shared" si="76"/>
        <v>0</v>
      </c>
      <c r="L372" s="18">
        <f>L397</f>
        <v>0</v>
      </c>
      <c r="M372" s="18">
        <f>M397</f>
        <v>0</v>
      </c>
      <c r="N372" s="18">
        <f>N397</f>
        <v>0</v>
      </c>
      <c r="O372" s="18">
        <f>O397</f>
        <v>0</v>
      </c>
      <c r="P372" s="114">
        <v>0</v>
      </c>
      <c r="Q372" s="123">
        <f>Q397</f>
        <v>0</v>
      </c>
      <c r="R372" s="22">
        <f t="shared" si="72"/>
        <v>0</v>
      </c>
      <c r="S372" s="22">
        <f t="shared" si="73"/>
        <v>0</v>
      </c>
      <c r="T372" s="22">
        <f t="shared" si="74"/>
        <v>0</v>
      </c>
      <c r="V372" s="284" t="e">
        <f t="shared" si="75"/>
        <v>#DIV/0!</v>
      </c>
    </row>
    <row r="373" spans="1:22">
      <c r="A373" s="24"/>
      <c r="B373" s="24"/>
      <c r="C373" s="130" t="s">
        <v>163</v>
      </c>
      <c r="D373" s="53"/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/>
      <c r="K373" s="18">
        <f t="shared" si="76"/>
        <v>0</v>
      </c>
      <c r="L373" s="18"/>
      <c r="M373" s="18"/>
      <c r="N373" s="18"/>
      <c r="O373" s="18"/>
      <c r="P373" s="114"/>
      <c r="Q373" s="123"/>
      <c r="R373" s="22">
        <f t="shared" si="72"/>
        <v>0</v>
      </c>
      <c r="S373" s="22">
        <f t="shared" si="73"/>
        <v>0</v>
      </c>
      <c r="T373" s="22">
        <f t="shared" si="74"/>
        <v>0</v>
      </c>
      <c r="V373" s="284"/>
    </row>
    <row r="374" spans="1:22" ht="27" customHeight="1">
      <c r="A374" s="24"/>
      <c r="B374" s="24"/>
      <c r="C374" s="130"/>
      <c r="D374" s="31" t="s">
        <v>255</v>
      </c>
      <c r="E374" s="26">
        <v>1847730</v>
      </c>
      <c r="F374" s="26">
        <v>0</v>
      </c>
      <c r="G374" s="26">
        <v>0</v>
      </c>
      <c r="H374" s="26">
        <v>0</v>
      </c>
      <c r="I374" s="26">
        <v>1847730</v>
      </c>
      <c r="J374" s="26"/>
      <c r="K374" s="18">
        <f t="shared" si="76"/>
        <v>6000</v>
      </c>
      <c r="L374" s="18">
        <f>SUM(L375:L399)</f>
        <v>0</v>
      </c>
      <c r="M374" s="18">
        <f>SUM(M375:M399)</f>
        <v>0</v>
      </c>
      <c r="N374" s="18">
        <f>SUM(N375:N399)</f>
        <v>0</v>
      </c>
      <c r="O374" s="18">
        <f>SUM(O375:O399)</f>
        <v>6000</v>
      </c>
      <c r="P374" s="145">
        <v>1853730</v>
      </c>
      <c r="Q374" s="146">
        <f>SUM(Q375:Q399)</f>
        <v>878615.17999999982</v>
      </c>
      <c r="R374" s="22">
        <f t="shared" si="72"/>
        <v>0</v>
      </c>
      <c r="S374" s="22">
        <f t="shared" si="73"/>
        <v>0</v>
      </c>
      <c r="T374" s="22">
        <f t="shared" si="74"/>
        <v>1853730</v>
      </c>
      <c r="V374" s="284">
        <f t="shared" si="75"/>
        <v>0.47397149530945704</v>
      </c>
    </row>
    <row r="375" spans="1:22" ht="31.5">
      <c r="A375" s="24"/>
      <c r="B375" s="24"/>
      <c r="C375" s="130">
        <v>3020</v>
      </c>
      <c r="D375" s="27" t="s">
        <v>138</v>
      </c>
      <c r="E375" s="26">
        <v>11020</v>
      </c>
      <c r="F375" s="26">
        <v>0</v>
      </c>
      <c r="G375" s="26">
        <v>0</v>
      </c>
      <c r="H375" s="26">
        <v>0</v>
      </c>
      <c r="I375" s="26">
        <v>11020</v>
      </c>
      <c r="J375" s="26"/>
      <c r="K375" s="18">
        <f t="shared" si="76"/>
        <v>0</v>
      </c>
      <c r="L375" s="18"/>
      <c r="M375" s="18"/>
      <c r="N375" s="18"/>
      <c r="O375" s="18"/>
      <c r="P375" s="114">
        <v>11020</v>
      </c>
      <c r="Q375" s="123">
        <v>175</v>
      </c>
      <c r="R375" s="22">
        <f t="shared" si="72"/>
        <v>0</v>
      </c>
      <c r="S375" s="22">
        <f t="shared" si="73"/>
        <v>0</v>
      </c>
      <c r="T375" s="22">
        <f t="shared" si="74"/>
        <v>11020</v>
      </c>
      <c r="V375" s="284">
        <f t="shared" si="75"/>
        <v>1.588021778584392E-2</v>
      </c>
    </row>
    <row r="376" spans="1:22">
      <c r="A376" s="24"/>
      <c r="B376" s="24"/>
      <c r="C376" s="130">
        <v>4010</v>
      </c>
      <c r="D376" s="27" t="s">
        <v>139</v>
      </c>
      <c r="E376" s="26">
        <v>1229650</v>
      </c>
      <c r="F376" s="26">
        <v>0</v>
      </c>
      <c r="G376" s="26">
        <v>0</v>
      </c>
      <c r="H376" s="26">
        <v>0</v>
      </c>
      <c r="I376" s="26">
        <v>1229650</v>
      </c>
      <c r="J376" s="26"/>
      <c r="K376" s="18">
        <f t="shared" si="76"/>
        <v>0</v>
      </c>
      <c r="L376" s="18"/>
      <c r="M376" s="18"/>
      <c r="N376" s="18"/>
      <c r="O376" s="18"/>
      <c r="P376" s="114">
        <v>1229650</v>
      </c>
      <c r="Q376" s="123">
        <v>537682.43999999994</v>
      </c>
      <c r="R376" s="22">
        <f t="shared" si="72"/>
        <v>0</v>
      </c>
      <c r="S376" s="22">
        <f t="shared" si="73"/>
        <v>0</v>
      </c>
      <c r="T376" s="22">
        <f t="shared" si="74"/>
        <v>1229650</v>
      </c>
      <c r="V376" s="284">
        <f t="shared" si="75"/>
        <v>0.43726462001382504</v>
      </c>
    </row>
    <row r="377" spans="1:22">
      <c r="A377" s="24"/>
      <c r="B377" s="24"/>
      <c r="C377" s="130">
        <v>4040</v>
      </c>
      <c r="D377" s="27" t="s">
        <v>140</v>
      </c>
      <c r="E377" s="26">
        <v>95990</v>
      </c>
      <c r="F377" s="26">
        <v>0</v>
      </c>
      <c r="G377" s="26">
        <v>0</v>
      </c>
      <c r="H377" s="26">
        <v>0</v>
      </c>
      <c r="I377" s="26">
        <v>95990</v>
      </c>
      <c r="J377" s="26"/>
      <c r="K377" s="18">
        <f t="shared" si="76"/>
        <v>-500</v>
      </c>
      <c r="L377" s="18"/>
      <c r="M377" s="18"/>
      <c r="N377" s="18"/>
      <c r="O377" s="18">
        <v>-500</v>
      </c>
      <c r="P377" s="114">
        <v>95490</v>
      </c>
      <c r="Q377" s="123">
        <v>94361.98</v>
      </c>
      <c r="R377" s="22">
        <f t="shared" si="72"/>
        <v>0</v>
      </c>
      <c r="S377" s="22">
        <f t="shared" si="73"/>
        <v>0</v>
      </c>
      <c r="T377" s="22">
        <f t="shared" si="74"/>
        <v>95490</v>
      </c>
      <c r="V377" s="284">
        <f t="shared" si="75"/>
        <v>0.98818703529165353</v>
      </c>
    </row>
    <row r="378" spans="1:22">
      <c r="A378" s="24"/>
      <c r="B378" s="24"/>
      <c r="C378" s="130">
        <v>4110</v>
      </c>
      <c r="D378" s="27" t="s">
        <v>141</v>
      </c>
      <c r="E378" s="26">
        <v>214440</v>
      </c>
      <c r="F378" s="26">
        <v>0</v>
      </c>
      <c r="G378" s="26">
        <v>0</v>
      </c>
      <c r="H378" s="26">
        <v>0</v>
      </c>
      <c r="I378" s="26">
        <v>214440</v>
      </c>
      <c r="J378" s="26"/>
      <c r="K378" s="18">
        <f t="shared" si="76"/>
        <v>0</v>
      </c>
      <c r="L378" s="18"/>
      <c r="M378" s="18"/>
      <c r="N378" s="18"/>
      <c r="O378" s="18"/>
      <c r="P378" s="114">
        <v>214440</v>
      </c>
      <c r="Q378" s="123">
        <v>99799.73</v>
      </c>
      <c r="R378" s="22">
        <f t="shared" si="72"/>
        <v>0</v>
      </c>
      <c r="S378" s="22">
        <f t="shared" si="73"/>
        <v>0</v>
      </c>
      <c r="T378" s="22">
        <f t="shared" si="74"/>
        <v>214440</v>
      </c>
      <c r="V378" s="284">
        <f t="shared" si="75"/>
        <v>0.46539698750233166</v>
      </c>
    </row>
    <row r="379" spans="1:22">
      <c r="A379" s="24"/>
      <c r="B379" s="28"/>
      <c r="C379" s="130">
        <v>4120</v>
      </c>
      <c r="D379" s="27" t="s">
        <v>252</v>
      </c>
      <c r="E379" s="63">
        <v>31970</v>
      </c>
      <c r="F379" s="26">
        <v>0</v>
      </c>
      <c r="G379" s="26">
        <v>0</v>
      </c>
      <c r="H379" s="26">
        <v>0</v>
      </c>
      <c r="I379" s="26">
        <v>31970</v>
      </c>
      <c r="J379" s="26"/>
      <c r="K379" s="18">
        <f t="shared" si="76"/>
        <v>0</v>
      </c>
      <c r="L379" s="18"/>
      <c r="M379" s="18"/>
      <c r="N379" s="18"/>
      <c r="O379" s="18"/>
      <c r="P379" s="114">
        <v>31970</v>
      </c>
      <c r="Q379" s="123">
        <v>13574.62</v>
      </c>
      <c r="R379" s="22">
        <f t="shared" si="72"/>
        <v>0</v>
      </c>
      <c r="S379" s="22">
        <f t="shared" si="73"/>
        <v>0</v>
      </c>
      <c r="T379" s="22">
        <f t="shared" si="74"/>
        <v>31970</v>
      </c>
      <c r="V379" s="284">
        <f t="shared" si="75"/>
        <v>0.42460494213324995</v>
      </c>
    </row>
    <row r="380" spans="1:22">
      <c r="A380" s="24"/>
      <c r="B380" s="28"/>
      <c r="C380" s="130">
        <v>4170</v>
      </c>
      <c r="D380" s="27" t="s">
        <v>193</v>
      </c>
      <c r="E380" s="26">
        <v>2780</v>
      </c>
      <c r="F380" s="26">
        <v>0</v>
      </c>
      <c r="G380" s="26">
        <v>0</v>
      </c>
      <c r="H380" s="26">
        <v>0</v>
      </c>
      <c r="I380" s="26">
        <v>2780</v>
      </c>
      <c r="J380" s="26"/>
      <c r="K380" s="18">
        <f t="shared" si="76"/>
        <v>0</v>
      </c>
      <c r="L380" s="18"/>
      <c r="M380" s="18"/>
      <c r="N380" s="18"/>
      <c r="O380" s="18"/>
      <c r="P380" s="114">
        <v>2780</v>
      </c>
      <c r="Q380" s="123">
        <v>1240.5</v>
      </c>
      <c r="R380" s="22">
        <f t="shared" si="72"/>
        <v>0</v>
      </c>
      <c r="S380" s="22">
        <f t="shared" si="73"/>
        <v>0</v>
      </c>
      <c r="T380" s="22">
        <f t="shared" si="74"/>
        <v>2780</v>
      </c>
      <c r="V380" s="284">
        <f t="shared" si="75"/>
        <v>0.4462230215827338</v>
      </c>
    </row>
    <row r="381" spans="1:22">
      <c r="A381" s="24"/>
      <c r="B381" s="24"/>
      <c r="C381" s="130">
        <v>4210</v>
      </c>
      <c r="D381" s="27" t="s">
        <v>144</v>
      </c>
      <c r="E381" s="63">
        <v>32460</v>
      </c>
      <c r="F381" s="26">
        <v>0</v>
      </c>
      <c r="G381" s="26">
        <v>0</v>
      </c>
      <c r="H381" s="26">
        <v>0</v>
      </c>
      <c r="I381" s="26">
        <v>32460</v>
      </c>
      <c r="J381" s="26"/>
      <c r="K381" s="18">
        <f t="shared" si="76"/>
        <v>6000</v>
      </c>
      <c r="L381" s="18"/>
      <c r="M381" s="18"/>
      <c r="N381" s="18"/>
      <c r="O381" s="18">
        <v>6000</v>
      </c>
      <c r="P381" s="114">
        <v>38460</v>
      </c>
      <c r="Q381" s="123">
        <v>11618.62</v>
      </c>
      <c r="R381" s="22">
        <f t="shared" si="72"/>
        <v>0</v>
      </c>
      <c r="S381" s="22">
        <f t="shared" si="73"/>
        <v>0</v>
      </c>
      <c r="T381" s="22">
        <f t="shared" si="74"/>
        <v>38460</v>
      </c>
      <c r="V381" s="284">
        <f t="shared" si="75"/>
        <v>0.30209620384815394</v>
      </c>
    </row>
    <row r="382" spans="1:22" ht="31.5">
      <c r="A382" s="24"/>
      <c r="B382" s="24"/>
      <c r="C382" s="130">
        <v>4240</v>
      </c>
      <c r="D382" s="27" t="s">
        <v>249</v>
      </c>
      <c r="E382" s="26">
        <v>2000</v>
      </c>
      <c r="F382" s="26">
        <v>0</v>
      </c>
      <c r="G382" s="26">
        <v>0</v>
      </c>
      <c r="H382" s="26">
        <v>0</v>
      </c>
      <c r="I382" s="26">
        <v>2000</v>
      </c>
      <c r="J382" s="26"/>
      <c r="K382" s="18">
        <f t="shared" si="76"/>
        <v>0</v>
      </c>
      <c r="L382" s="18"/>
      <c r="M382" s="18"/>
      <c r="N382" s="18"/>
      <c r="O382" s="18"/>
      <c r="P382" s="114">
        <v>2000</v>
      </c>
      <c r="Q382" s="123">
        <v>0</v>
      </c>
      <c r="R382" s="22">
        <f t="shared" si="72"/>
        <v>0</v>
      </c>
      <c r="S382" s="22">
        <f t="shared" si="73"/>
        <v>0</v>
      </c>
      <c r="T382" s="22">
        <f t="shared" si="74"/>
        <v>2000</v>
      </c>
      <c r="V382" s="284">
        <f t="shared" si="75"/>
        <v>0</v>
      </c>
    </row>
    <row r="383" spans="1:22">
      <c r="A383" s="24"/>
      <c r="B383" s="24"/>
      <c r="C383" s="130">
        <v>4260</v>
      </c>
      <c r="D383" s="27" t="s">
        <v>145</v>
      </c>
      <c r="E383" s="63">
        <v>95980</v>
      </c>
      <c r="F383" s="26">
        <v>0</v>
      </c>
      <c r="G383" s="26">
        <v>0</v>
      </c>
      <c r="H383" s="26">
        <v>0</v>
      </c>
      <c r="I383" s="26">
        <v>95980</v>
      </c>
      <c r="J383" s="26"/>
      <c r="K383" s="18">
        <f t="shared" si="76"/>
        <v>0</v>
      </c>
      <c r="L383" s="18"/>
      <c r="M383" s="18"/>
      <c r="N383" s="18"/>
      <c r="O383" s="18"/>
      <c r="P383" s="114">
        <v>95980</v>
      </c>
      <c r="Q383" s="123">
        <v>59855.46</v>
      </c>
      <c r="R383" s="22">
        <f t="shared" si="72"/>
        <v>0</v>
      </c>
      <c r="S383" s="22">
        <f t="shared" si="73"/>
        <v>0</v>
      </c>
      <c r="T383" s="22">
        <f t="shared" si="74"/>
        <v>95980</v>
      </c>
      <c r="V383" s="284">
        <f t="shared" si="75"/>
        <v>0.62362429672848507</v>
      </c>
    </row>
    <row r="384" spans="1:22">
      <c r="A384" s="24"/>
      <c r="B384" s="24"/>
      <c r="C384" s="130">
        <v>4270</v>
      </c>
      <c r="D384" s="27" t="s">
        <v>170</v>
      </c>
      <c r="E384" s="63">
        <v>11190</v>
      </c>
      <c r="F384" s="26">
        <v>0</v>
      </c>
      <c r="G384" s="26">
        <v>0</v>
      </c>
      <c r="H384" s="26">
        <v>0</v>
      </c>
      <c r="I384" s="26">
        <v>11190</v>
      </c>
      <c r="J384" s="26"/>
      <c r="K384" s="18">
        <f t="shared" si="76"/>
        <v>0</v>
      </c>
      <c r="L384" s="18"/>
      <c r="M384" s="18"/>
      <c r="N384" s="18"/>
      <c r="O384" s="18"/>
      <c r="P384" s="114">
        <v>11190</v>
      </c>
      <c r="Q384" s="123">
        <v>1633.65</v>
      </c>
      <c r="R384" s="22">
        <f t="shared" si="72"/>
        <v>0</v>
      </c>
      <c r="S384" s="22">
        <f t="shared" si="73"/>
        <v>0</v>
      </c>
      <c r="T384" s="22">
        <f t="shared" si="74"/>
        <v>11190</v>
      </c>
      <c r="V384" s="284">
        <f t="shared" si="75"/>
        <v>0.14599195710455765</v>
      </c>
    </row>
    <row r="385" spans="1:22">
      <c r="A385" s="24"/>
      <c r="B385" s="24"/>
      <c r="C385" s="130">
        <v>4280</v>
      </c>
      <c r="D385" s="27" t="s">
        <v>147</v>
      </c>
      <c r="E385" s="26">
        <v>1590</v>
      </c>
      <c r="F385" s="26">
        <v>0</v>
      </c>
      <c r="G385" s="26">
        <v>0</v>
      </c>
      <c r="H385" s="26">
        <v>0</v>
      </c>
      <c r="I385" s="26">
        <v>1590</v>
      </c>
      <c r="J385" s="26"/>
      <c r="K385" s="18">
        <f t="shared" si="76"/>
        <v>500</v>
      </c>
      <c r="L385" s="18"/>
      <c r="M385" s="18"/>
      <c r="N385" s="18"/>
      <c r="O385" s="18">
        <v>500</v>
      </c>
      <c r="P385" s="114">
        <v>2090</v>
      </c>
      <c r="Q385" s="123">
        <v>670.4</v>
      </c>
      <c r="R385" s="22">
        <f t="shared" si="72"/>
        <v>0</v>
      </c>
      <c r="S385" s="22">
        <f t="shared" si="73"/>
        <v>0</v>
      </c>
      <c r="T385" s="22">
        <f t="shared" si="74"/>
        <v>2090</v>
      </c>
      <c r="V385" s="284">
        <f t="shared" si="75"/>
        <v>0.32076555023923442</v>
      </c>
    </row>
    <row r="386" spans="1:22">
      <c r="A386" s="24"/>
      <c r="B386" s="24"/>
      <c r="C386" s="130">
        <v>4300</v>
      </c>
      <c r="D386" s="27" t="s">
        <v>126</v>
      </c>
      <c r="E386" s="63">
        <v>52800</v>
      </c>
      <c r="F386" s="26">
        <v>0</v>
      </c>
      <c r="G386" s="26">
        <v>0</v>
      </c>
      <c r="H386" s="26">
        <v>0</v>
      </c>
      <c r="I386" s="26">
        <v>52800</v>
      </c>
      <c r="J386" s="26"/>
      <c r="K386" s="18">
        <f t="shared" si="76"/>
        <v>0</v>
      </c>
      <c r="L386" s="18"/>
      <c r="M386" s="18"/>
      <c r="N386" s="18"/>
      <c r="O386" s="18"/>
      <c r="P386" s="114">
        <v>52800</v>
      </c>
      <c r="Q386" s="123">
        <v>15572.57</v>
      </c>
      <c r="R386" s="22">
        <f t="shared" si="72"/>
        <v>0</v>
      </c>
      <c r="S386" s="22">
        <f t="shared" si="73"/>
        <v>0</v>
      </c>
      <c r="T386" s="22">
        <f t="shared" si="74"/>
        <v>52800</v>
      </c>
      <c r="V386" s="284">
        <f t="shared" si="75"/>
        <v>0.29493503787878789</v>
      </c>
    </row>
    <row r="387" spans="1:22">
      <c r="A387" s="24"/>
      <c r="B387" s="24"/>
      <c r="C387" s="130">
        <v>4350</v>
      </c>
      <c r="D387" s="27" t="s">
        <v>148</v>
      </c>
      <c r="E387" s="26">
        <v>2350</v>
      </c>
      <c r="F387" s="26">
        <v>0</v>
      </c>
      <c r="G387" s="26">
        <v>0</v>
      </c>
      <c r="H387" s="26">
        <v>0</v>
      </c>
      <c r="I387" s="26">
        <v>2350</v>
      </c>
      <c r="J387" s="26"/>
      <c r="K387" s="18">
        <f t="shared" si="76"/>
        <v>0</v>
      </c>
      <c r="L387" s="18"/>
      <c r="M387" s="18"/>
      <c r="N387" s="18"/>
      <c r="O387" s="18"/>
      <c r="P387" s="114">
        <v>2350</v>
      </c>
      <c r="Q387" s="123">
        <v>350.88</v>
      </c>
      <c r="R387" s="22">
        <f t="shared" si="72"/>
        <v>0</v>
      </c>
      <c r="S387" s="22">
        <f t="shared" si="73"/>
        <v>0</v>
      </c>
      <c r="T387" s="22">
        <f t="shared" si="74"/>
        <v>2350</v>
      </c>
      <c r="V387" s="284">
        <f t="shared" si="75"/>
        <v>0.14931063829787233</v>
      </c>
    </row>
    <row r="388" spans="1:22" ht="47.25">
      <c r="A388" s="24"/>
      <c r="B388" s="24"/>
      <c r="C388" s="130">
        <v>4360</v>
      </c>
      <c r="D388" s="27" t="s">
        <v>149</v>
      </c>
      <c r="E388" s="26">
        <v>1270</v>
      </c>
      <c r="F388" s="26">
        <v>0</v>
      </c>
      <c r="G388" s="26">
        <v>0</v>
      </c>
      <c r="H388" s="26">
        <v>0</v>
      </c>
      <c r="I388" s="26">
        <v>1270</v>
      </c>
      <c r="J388" s="26"/>
      <c r="K388" s="18">
        <f t="shared" si="76"/>
        <v>0</v>
      </c>
      <c r="L388" s="18"/>
      <c r="M388" s="18"/>
      <c r="N388" s="18"/>
      <c r="O388" s="18"/>
      <c r="P388" s="114">
        <v>1270</v>
      </c>
      <c r="Q388" s="123">
        <v>0</v>
      </c>
      <c r="R388" s="22">
        <f t="shared" si="72"/>
        <v>0</v>
      </c>
      <c r="S388" s="22">
        <f t="shared" si="73"/>
        <v>0</v>
      </c>
      <c r="T388" s="22">
        <f t="shared" si="74"/>
        <v>1270</v>
      </c>
      <c r="V388" s="284">
        <f t="shared" si="75"/>
        <v>0</v>
      </c>
    </row>
    <row r="389" spans="1:22" ht="63">
      <c r="A389" s="24"/>
      <c r="B389" s="24"/>
      <c r="C389" s="130">
        <v>4370</v>
      </c>
      <c r="D389" s="27" t="s">
        <v>150</v>
      </c>
      <c r="E389" s="26">
        <v>3920</v>
      </c>
      <c r="F389" s="26">
        <v>0</v>
      </c>
      <c r="G389" s="26">
        <v>0</v>
      </c>
      <c r="H389" s="26">
        <v>0</v>
      </c>
      <c r="I389" s="26">
        <v>3920</v>
      </c>
      <c r="J389" s="26"/>
      <c r="K389" s="18">
        <f t="shared" si="76"/>
        <v>0</v>
      </c>
      <c r="L389" s="18"/>
      <c r="M389" s="18"/>
      <c r="N389" s="18"/>
      <c r="O389" s="18"/>
      <c r="P389" s="114">
        <v>3920</v>
      </c>
      <c r="Q389" s="123">
        <v>870.33</v>
      </c>
      <c r="R389" s="22">
        <f t="shared" si="72"/>
        <v>0</v>
      </c>
      <c r="S389" s="22">
        <f t="shared" si="73"/>
        <v>0</v>
      </c>
      <c r="T389" s="22">
        <f t="shared" si="74"/>
        <v>3920</v>
      </c>
      <c r="V389" s="284">
        <f t="shared" si="75"/>
        <v>0.22202295918367349</v>
      </c>
    </row>
    <row r="390" spans="1:22">
      <c r="A390" s="24"/>
      <c r="B390" s="24"/>
      <c r="C390" s="130">
        <v>4410</v>
      </c>
      <c r="D390" s="27" t="s">
        <v>151</v>
      </c>
      <c r="E390" s="26">
        <v>1120</v>
      </c>
      <c r="F390" s="26">
        <v>0</v>
      </c>
      <c r="G390" s="26">
        <v>0</v>
      </c>
      <c r="H390" s="26">
        <v>0</v>
      </c>
      <c r="I390" s="26">
        <v>1120</v>
      </c>
      <c r="J390" s="26"/>
      <c r="K390" s="18">
        <f t="shared" si="76"/>
        <v>0</v>
      </c>
      <c r="L390" s="18"/>
      <c r="M390" s="18"/>
      <c r="N390" s="18"/>
      <c r="O390" s="18"/>
      <c r="P390" s="114">
        <v>1120</v>
      </c>
      <c r="Q390" s="123">
        <v>165</v>
      </c>
      <c r="R390" s="22">
        <f t="shared" si="72"/>
        <v>0</v>
      </c>
      <c r="S390" s="22">
        <f t="shared" si="73"/>
        <v>0</v>
      </c>
      <c r="T390" s="22">
        <f t="shared" si="74"/>
        <v>1120</v>
      </c>
      <c r="V390" s="284">
        <f t="shared" si="75"/>
        <v>0.14732142857142858</v>
      </c>
    </row>
    <row r="391" spans="1:22">
      <c r="A391" s="24"/>
      <c r="B391" s="24"/>
      <c r="C391" s="130">
        <v>4430</v>
      </c>
      <c r="D391" s="27" t="s">
        <v>152</v>
      </c>
      <c r="E391" s="26">
        <v>4100</v>
      </c>
      <c r="F391" s="26">
        <v>0</v>
      </c>
      <c r="G391" s="26">
        <v>0</v>
      </c>
      <c r="H391" s="26">
        <v>0</v>
      </c>
      <c r="I391" s="26">
        <v>4100</v>
      </c>
      <c r="J391" s="26"/>
      <c r="K391" s="18">
        <f t="shared" si="76"/>
        <v>0</v>
      </c>
      <c r="L391" s="18"/>
      <c r="M391" s="18"/>
      <c r="N391" s="18"/>
      <c r="O391" s="18"/>
      <c r="P391" s="114">
        <v>4100</v>
      </c>
      <c r="Q391" s="123">
        <v>3278</v>
      </c>
      <c r="R391" s="22">
        <f t="shared" si="72"/>
        <v>0</v>
      </c>
      <c r="S391" s="22">
        <f t="shared" si="73"/>
        <v>0</v>
      </c>
      <c r="T391" s="22">
        <f t="shared" si="74"/>
        <v>4100</v>
      </c>
      <c r="V391" s="284">
        <f t="shared" si="75"/>
        <v>0.79951219512195126</v>
      </c>
    </row>
    <row r="392" spans="1:22" ht="31.5">
      <c r="A392" s="24"/>
      <c r="B392" s="33"/>
      <c r="C392" s="130">
        <v>4440</v>
      </c>
      <c r="D392" s="27" t="s">
        <v>153</v>
      </c>
      <c r="E392" s="63">
        <v>50650</v>
      </c>
      <c r="F392" s="26">
        <v>0</v>
      </c>
      <c r="G392" s="26">
        <v>0</v>
      </c>
      <c r="H392" s="26">
        <v>0</v>
      </c>
      <c r="I392" s="26">
        <v>50650</v>
      </c>
      <c r="J392" s="26"/>
      <c r="K392" s="18">
        <f t="shared" si="76"/>
        <v>0</v>
      </c>
      <c r="L392" s="18"/>
      <c r="M392" s="18"/>
      <c r="N392" s="18"/>
      <c r="O392" s="18"/>
      <c r="P392" s="114">
        <v>50650</v>
      </c>
      <c r="Q392" s="123">
        <v>36956</v>
      </c>
      <c r="R392" s="22">
        <f t="shared" si="72"/>
        <v>0</v>
      </c>
      <c r="S392" s="22">
        <f t="shared" si="73"/>
        <v>0</v>
      </c>
      <c r="T392" s="22">
        <f t="shared" si="74"/>
        <v>50650</v>
      </c>
      <c r="V392" s="284">
        <f t="shared" si="75"/>
        <v>0.729634748272458</v>
      </c>
    </row>
    <row r="393" spans="1:22">
      <c r="A393" s="24"/>
      <c r="B393" s="24"/>
      <c r="C393" s="130">
        <v>4510</v>
      </c>
      <c r="D393" s="27" t="s">
        <v>223</v>
      </c>
      <c r="E393" s="26">
        <v>330</v>
      </c>
      <c r="F393" s="26">
        <v>0</v>
      </c>
      <c r="G393" s="26">
        <v>0</v>
      </c>
      <c r="H393" s="26">
        <v>0</v>
      </c>
      <c r="I393" s="26">
        <v>330</v>
      </c>
      <c r="J393" s="26"/>
      <c r="K393" s="18">
        <f t="shared" si="76"/>
        <v>0</v>
      </c>
      <c r="L393" s="18"/>
      <c r="M393" s="18"/>
      <c r="N393" s="18"/>
      <c r="O393" s="18"/>
      <c r="P393" s="114">
        <v>330</v>
      </c>
      <c r="Q393" s="123">
        <v>50</v>
      </c>
      <c r="R393" s="22">
        <f t="shared" si="72"/>
        <v>0</v>
      </c>
      <c r="S393" s="22">
        <f t="shared" si="73"/>
        <v>0</v>
      </c>
      <c r="T393" s="22">
        <f t="shared" si="74"/>
        <v>330</v>
      </c>
      <c r="V393" s="284">
        <f t="shared" si="75"/>
        <v>0.15151515151515152</v>
      </c>
    </row>
    <row r="394" spans="1:22" ht="31.5">
      <c r="A394" s="24"/>
      <c r="B394" s="24"/>
      <c r="C394" s="130">
        <v>4700</v>
      </c>
      <c r="D394" s="27" t="s">
        <v>155</v>
      </c>
      <c r="E394" s="26">
        <v>2120</v>
      </c>
      <c r="F394" s="26">
        <v>0</v>
      </c>
      <c r="G394" s="26">
        <v>0</v>
      </c>
      <c r="H394" s="26">
        <v>0</v>
      </c>
      <c r="I394" s="26">
        <v>2120</v>
      </c>
      <c r="J394" s="26"/>
      <c r="K394" s="18">
        <f t="shared" si="76"/>
        <v>0</v>
      </c>
      <c r="L394" s="18"/>
      <c r="M394" s="18"/>
      <c r="N394" s="18"/>
      <c r="O394" s="18"/>
      <c r="P394" s="114">
        <v>2120</v>
      </c>
      <c r="Q394" s="123">
        <v>760</v>
      </c>
      <c r="R394" s="22">
        <f t="shared" si="72"/>
        <v>0</v>
      </c>
      <c r="S394" s="22">
        <f t="shared" si="73"/>
        <v>0</v>
      </c>
      <c r="T394" s="22">
        <f t="shared" si="74"/>
        <v>2120</v>
      </c>
      <c r="V394" s="284">
        <f t="shared" si="75"/>
        <v>0.35849056603773582</v>
      </c>
    </row>
    <row r="395" spans="1:22" ht="48" hidden="1" customHeight="1">
      <c r="A395" s="24"/>
      <c r="B395" s="24"/>
      <c r="C395" s="130">
        <v>4740</v>
      </c>
      <c r="D395" s="27" t="s">
        <v>198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/>
      <c r="K395" s="18">
        <f t="shared" si="76"/>
        <v>0</v>
      </c>
      <c r="L395" s="18"/>
      <c r="M395" s="18"/>
      <c r="N395" s="18"/>
      <c r="O395" s="18"/>
      <c r="P395" s="114">
        <v>0</v>
      </c>
      <c r="Q395" s="123"/>
      <c r="R395" s="22">
        <f t="shared" si="72"/>
        <v>0</v>
      </c>
      <c r="S395" s="22">
        <f t="shared" si="73"/>
        <v>0</v>
      </c>
      <c r="T395" s="22">
        <f t="shared" si="74"/>
        <v>0</v>
      </c>
      <c r="V395" s="284" t="e">
        <f t="shared" si="75"/>
        <v>#DIV/0!</v>
      </c>
    </row>
    <row r="396" spans="1:22" ht="36" hidden="1" customHeight="1">
      <c r="A396" s="24"/>
      <c r="B396" s="24"/>
      <c r="C396" s="130">
        <v>4750</v>
      </c>
      <c r="D396" s="27" t="s">
        <v>253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/>
      <c r="K396" s="18">
        <f t="shared" si="76"/>
        <v>0</v>
      </c>
      <c r="L396" s="18"/>
      <c r="M396" s="18"/>
      <c r="N396" s="18"/>
      <c r="O396" s="18"/>
      <c r="P396" s="114">
        <v>0</v>
      </c>
      <c r="Q396" s="123"/>
      <c r="R396" s="22">
        <f t="shared" si="72"/>
        <v>0</v>
      </c>
      <c r="S396" s="22">
        <f t="shared" si="73"/>
        <v>0</v>
      </c>
      <c r="T396" s="22">
        <f t="shared" si="74"/>
        <v>0</v>
      </c>
      <c r="V396" s="284" t="e">
        <f t="shared" si="75"/>
        <v>#DIV/0!</v>
      </c>
    </row>
    <row r="397" spans="1:22" ht="24" hidden="1" customHeight="1">
      <c r="A397" s="24"/>
      <c r="B397" s="24"/>
      <c r="C397" s="130">
        <v>6060</v>
      </c>
      <c r="D397" s="27" t="s">
        <v>166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/>
      <c r="K397" s="18">
        <f t="shared" si="76"/>
        <v>0</v>
      </c>
      <c r="L397" s="18"/>
      <c r="M397" s="18"/>
      <c r="N397" s="18"/>
      <c r="O397" s="18"/>
      <c r="P397" s="114">
        <v>0</v>
      </c>
      <c r="Q397" s="123"/>
      <c r="R397" s="22">
        <f t="shared" ref="R397:R460" si="88">G397+M397</f>
        <v>0</v>
      </c>
      <c r="S397" s="22">
        <f t="shared" ref="S397:S460" si="89">H397+N397</f>
        <v>0</v>
      </c>
      <c r="T397" s="22">
        <f t="shared" ref="T397:T460" si="90">I397+O397</f>
        <v>0</v>
      </c>
      <c r="V397" s="284" t="e">
        <f t="shared" si="75"/>
        <v>#DIV/0!</v>
      </c>
    </row>
    <row r="398" spans="1:22" ht="26.25" hidden="1" customHeight="1">
      <c r="A398" s="24"/>
      <c r="B398" s="24"/>
      <c r="C398" s="130"/>
      <c r="D398" s="53" t="s">
        <v>256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/>
      <c r="K398" s="18">
        <f t="shared" si="76"/>
        <v>0</v>
      </c>
      <c r="L398" s="18"/>
      <c r="M398" s="18"/>
      <c r="N398" s="18"/>
      <c r="O398" s="18"/>
      <c r="P398" s="114">
        <v>0</v>
      </c>
      <c r="Q398" s="123"/>
      <c r="R398" s="22">
        <f t="shared" si="88"/>
        <v>0</v>
      </c>
      <c r="S398" s="22">
        <f t="shared" si="89"/>
        <v>0</v>
      </c>
      <c r="T398" s="22">
        <f t="shared" si="90"/>
        <v>0</v>
      </c>
      <c r="V398" s="284" t="e">
        <f t="shared" ref="V398:V461" si="91">Q398/P398</f>
        <v>#DIV/0!</v>
      </c>
    </row>
    <row r="399" spans="1:22" ht="90" hidden="1" customHeight="1">
      <c r="A399" s="24"/>
      <c r="B399" s="24"/>
      <c r="C399" s="130">
        <v>6300</v>
      </c>
      <c r="D399" s="53" t="s">
        <v>254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/>
      <c r="K399" s="18"/>
      <c r="L399" s="18"/>
      <c r="M399" s="18"/>
      <c r="N399" s="18"/>
      <c r="O399" s="18"/>
      <c r="P399" s="114">
        <v>0</v>
      </c>
      <c r="Q399" s="123"/>
      <c r="R399" s="22">
        <f t="shared" si="88"/>
        <v>0</v>
      </c>
      <c r="S399" s="22">
        <f t="shared" si="89"/>
        <v>0</v>
      </c>
      <c r="T399" s="22">
        <f t="shared" si="90"/>
        <v>0</v>
      </c>
      <c r="V399" s="284" t="e">
        <f t="shared" si="91"/>
        <v>#DIV/0!</v>
      </c>
    </row>
    <row r="400" spans="1:22">
      <c r="A400" s="24"/>
      <c r="B400" s="24">
        <v>80120</v>
      </c>
      <c r="C400" s="130"/>
      <c r="D400" s="31" t="s">
        <v>257</v>
      </c>
      <c r="E400" s="26">
        <v>2402070</v>
      </c>
      <c r="F400" s="26">
        <v>0</v>
      </c>
      <c r="G400" s="26">
        <v>0</v>
      </c>
      <c r="H400" s="26">
        <v>0</v>
      </c>
      <c r="I400" s="26">
        <v>2402070</v>
      </c>
      <c r="J400" s="26"/>
      <c r="K400" s="18">
        <f t="shared" ref="K400:K450" si="92">SUM(L400:O400)</f>
        <v>0</v>
      </c>
      <c r="L400" s="18">
        <f>SUM(L401:L410)</f>
        <v>0</v>
      </c>
      <c r="M400" s="18">
        <f>SUM(M401:M410)</f>
        <v>0</v>
      </c>
      <c r="N400" s="18">
        <f>SUM(N401:N410)</f>
        <v>0</v>
      </c>
      <c r="O400" s="18">
        <f>SUM(O401:O410)</f>
        <v>0</v>
      </c>
      <c r="P400" s="145">
        <v>2402070</v>
      </c>
      <c r="Q400" s="146">
        <f>SUM(Q401:Q410)</f>
        <v>1058984.3900000001</v>
      </c>
      <c r="R400" s="22">
        <f t="shared" si="88"/>
        <v>0</v>
      </c>
      <c r="S400" s="22">
        <f t="shared" si="89"/>
        <v>0</v>
      </c>
      <c r="T400" s="22">
        <f t="shared" si="90"/>
        <v>2402070</v>
      </c>
      <c r="V400" s="284">
        <f t="shared" si="91"/>
        <v>0.44086325127910514</v>
      </c>
    </row>
    <row r="401" spans="1:22" ht="48" hidden="1" customHeight="1">
      <c r="A401" s="24"/>
      <c r="B401" s="24"/>
      <c r="C401" s="130">
        <v>2540</v>
      </c>
      <c r="D401" s="27" t="s">
        <v>258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/>
      <c r="K401" s="18">
        <f t="shared" si="92"/>
        <v>0</v>
      </c>
      <c r="L401" s="18">
        <f>L430+L431</f>
        <v>0</v>
      </c>
      <c r="M401" s="18">
        <f>M430+M431</f>
        <v>0</v>
      </c>
      <c r="N401" s="18">
        <f>N430+N431</f>
        <v>0</v>
      </c>
      <c r="O401" s="18">
        <f>O430+O431</f>
        <v>0</v>
      </c>
      <c r="P401" s="114">
        <v>0</v>
      </c>
      <c r="Q401" s="123">
        <f>Q430+Q431</f>
        <v>0</v>
      </c>
      <c r="R401" s="22">
        <f t="shared" si="88"/>
        <v>0</v>
      </c>
      <c r="S401" s="22">
        <f t="shared" si="89"/>
        <v>0</v>
      </c>
      <c r="T401" s="22">
        <f t="shared" si="90"/>
        <v>0</v>
      </c>
      <c r="V401" s="284" t="e">
        <f t="shared" si="91"/>
        <v>#DIV/0!</v>
      </c>
    </row>
    <row r="402" spans="1:22" ht="31.5">
      <c r="A402" s="24"/>
      <c r="B402" s="24"/>
      <c r="C402" s="130">
        <v>3020</v>
      </c>
      <c r="D402" s="27" t="s">
        <v>138</v>
      </c>
      <c r="E402" s="26">
        <v>73610</v>
      </c>
      <c r="F402" s="26">
        <v>0</v>
      </c>
      <c r="G402" s="26">
        <v>0</v>
      </c>
      <c r="H402" s="26">
        <v>0</v>
      </c>
      <c r="I402" s="26">
        <v>73610</v>
      </c>
      <c r="J402" s="26"/>
      <c r="K402" s="18">
        <f t="shared" si="92"/>
        <v>0</v>
      </c>
      <c r="L402" s="18">
        <f t="shared" ref="L402:O406" si="93">L413+L421</f>
        <v>0</v>
      </c>
      <c r="M402" s="18">
        <f t="shared" si="93"/>
        <v>0</v>
      </c>
      <c r="N402" s="18">
        <f t="shared" si="93"/>
        <v>0</v>
      </c>
      <c r="O402" s="18">
        <f t="shared" si="93"/>
        <v>0</v>
      </c>
      <c r="P402" s="114">
        <v>73610</v>
      </c>
      <c r="Q402" s="123">
        <f t="shared" ref="Q402" si="94">Q413+Q421</f>
        <v>33841.800000000003</v>
      </c>
      <c r="R402" s="22">
        <f t="shared" si="88"/>
        <v>0</v>
      </c>
      <c r="S402" s="22">
        <f t="shared" si="89"/>
        <v>0</v>
      </c>
      <c r="T402" s="22">
        <f t="shared" si="90"/>
        <v>73610</v>
      </c>
      <c r="V402" s="284">
        <f t="shared" si="91"/>
        <v>0.45974459991848937</v>
      </c>
    </row>
    <row r="403" spans="1:22">
      <c r="A403" s="24"/>
      <c r="B403" s="24"/>
      <c r="C403" s="130">
        <v>4010</v>
      </c>
      <c r="D403" s="27" t="s">
        <v>139</v>
      </c>
      <c r="E403" s="26">
        <v>1710050</v>
      </c>
      <c r="F403" s="26">
        <v>0</v>
      </c>
      <c r="G403" s="26">
        <v>0</v>
      </c>
      <c r="H403" s="26">
        <v>0</v>
      </c>
      <c r="I403" s="26">
        <v>1710050</v>
      </c>
      <c r="J403" s="26"/>
      <c r="K403" s="18">
        <f t="shared" si="92"/>
        <v>0</v>
      </c>
      <c r="L403" s="18">
        <f t="shared" si="93"/>
        <v>0</v>
      </c>
      <c r="M403" s="18">
        <f t="shared" si="93"/>
        <v>0</v>
      </c>
      <c r="N403" s="18">
        <f t="shared" si="93"/>
        <v>0</v>
      </c>
      <c r="O403" s="18">
        <f t="shared" si="93"/>
        <v>0</v>
      </c>
      <c r="P403" s="114">
        <v>1710050</v>
      </c>
      <c r="Q403" s="123">
        <f t="shared" ref="Q403" si="95">Q414+Q422</f>
        <v>686359.9</v>
      </c>
      <c r="R403" s="22">
        <f t="shared" si="88"/>
        <v>0</v>
      </c>
      <c r="S403" s="22">
        <f t="shared" si="89"/>
        <v>0</v>
      </c>
      <c r="T403" s="22">
        <f t="shared" si="90"/>
        <v>1710050</v>
      </c>
      <c r="V403" s="284">
        <f t="shared" si="91"/>
        <v>0.40136832256366772</v>
      </c>
    </row>
    <row r="404" spans="1:22">
      <c r="A404" s="24"/>
      <c r="B404" s="24"/>
      <c r="C404" s="130">
        <v>4040</v>
      </c>
      <c r="D404" s="27" t="s">
        <v>140</v>
      </c>
      <c r="E404" s="26">
        <v>128680</v>
      </c>
      <c r="F404" s="26">
        <v>0</v>
      </c>
      <c r="G404" s="26">
        <v>0</v>
      </c>
      <c r="H404" s="26">
        <v>0</v>
      </c>
      <c r="I404" s="26">
        <v>128680</v>
      </c>
      <c r="J404" s="26"/>
      <c r="K404" s="18">
        <f t="shared" si="92"/>
        <v>0</v>
      </c>
      <c r="L404" s="18">
        <f t="shared" si="93"/>
        <v>0</v>
      </c>
      <c r="M404" s="18">
        <f t="shared" si="93"/>
        <v>0</v>
      </c>
      <c r="N404" s="18">
        <f t="shared" si="93"/>
        <v>0</v>
      </c>
      <c r="O404" s="18">
        <f t="shared" si="93"/>
        <v>0</v>
      </c>
      <c r="P404" s="114">
        <v>128680</v>
      </c>
      <c r="Q404" s="123">
        <f t="shared" ref="Q404" si="96">Q415+Q423</f>
        <v>110203.11</v>
      </c>
      <c r="R404" s="22">
        <f t="shared" si="88"/>
        <v>0</v>
      </c>
      <c r="S404" s="22">
        <f t="shared" si="89"/>
        <v>0</v>
      </c>
      <c r="T404" s="22">
        <f t="shared" si="90"/>
        <v>128680</v>
      </c>
      <c r="V404" s="284">
        <f t="shared" si="91"/>
        <v>0.8564121075536214</v>
      </c>
    </row>
    <row r="405" spans="1:22">
      <c r="A405" s="24"/>
      <c r="B405" s="24"/>
      <c r="C405" s="130">
        <v>4110</v>
      </c>
      <c r="D405" s="27" t="s">
        <v>141</v>
      </c>
      <c r="E405" s="26" t="e">
        <v>#VALUE!</v>
      </c>
      <c r="F405" s="26">
        <v>0</v>
      </c>
      <c r="G405" s="26">
        <v>0</v>
      </c>
      <c r="H405" s="26">
        <v>0</v>
      </c>
      <c r="I405" s="26" t="e">
        <v>#VALUE!</v>
      </c>
      <c r="J405" s="26"/>
      <c r="K405" s="18">
        <f t="shared" si="92"/>
        <v>0</v>
      </c>
      <c r="L405" s="18">
        <f t="shared" si="93"/>
        <v>0</v>
      </c>
      <c r="M405" s="18">
        <f t="shared" si="93"/>
        <v>0</v>
      </c>
      <c r="N405" s="18">
        <f t="shared" si="93"/>
        <v>0</v>
      </c>
      <c r="O405" s="18">
        <f t="shared" si="93"/>
        <v>0</v>
      </c>
      <c r="P405" s="247">
        <v>296900</v>
      </c>
      <c r="Q405" s="123">
        <f t="shared" ref="Q405" si="97">Q416+Q424</f>
        <v>124338.5</v>
      </c>
      <c r="R405" s="22">
        <f t="shared" si="88"/>
        <v>0</v>
      </c>
      <c r="S405" s="22">
        <f t="shared" si="89"/>
        <v>0</v>
      </c>
      <c r="T405" s="22" t="e">
        <f t="shared" si="90"/>
        <v>#VALUE!</v>
      </c>
      <c r="V405" s="284">
        <f t="shared" si="91"/>
        <v>0.4187891545975076</v>
      </c>
    </row>
    <row r="406" spans="1:22">
      <c r="A406" s="24"/>
      <c r="B406" s="24"/>
      <c r="C406" s="130">
        <v>4120</v>
      </c>
      <c r="D406" s="27" t="s">
        <v>142</v>
      </c>
      <c r="E406" s="26">
        <v>44130</v>
      </c>
      <c r="F406" s="26">
        <v>0</v>
      </c>
      <c r="G406" s="26">
        <v>0</v>
      </c>
      <c r="H406" s="26">
        <v>0</v>
      </c>
      <c r="I406" s="26">
        <v>44130</v>
      </c>
      <c r="J406" s="26"/>
      <c r="K406" s="18">
        <f t="shared" si="92"/>
        <v>0</v>
      </c>
      <c r="L406" s="18">
        <f t="shared" si="93"/>
        <v>0</v>
      </c>
      <c r="M406" s="18">
        <f t="shared" si="93"/>
        <v>0</v>
      </c>
      <c r="N406" s="18">
        <f t="shared" si="93"/>
        <v>0</v>
      </c>
      <c r="O406" s="18">
        <f t="shared" si="93"/>
        <v>0</v>
      </c>
      <c r="P406" s="114">
        <v>44130</v>
      </c>
      <c r="Q406" s="123">
        <f t="shared" ref="Q406" si="98">Q417+Q425</f>
        <v>14394.18</v>
      </c>
      <c r="R406" s="22">
        <f t="shared" si="88"/>
        <v>0</v>
      </c>
      <c r="S406" s="22">
        <f t="shared" si="89"/>
        <v>0</v>
      </c>
      <c r="T406" s="22">
        <f t="shared" si="90"/>
        <v>44130</v>
      </c>
      <c r="V406" s="284">
        <f t="shared" si="91"/>
        <v>0.32617675050985723</v>
      </c>
    </row>
    <row r="407" spans="1:22">
      <c r="A407" s="24"/>
      <c r="B407" s="24"/>
      <c r="C407" s="130">
        <v>4210</v>
      </c>
      <c r="D407" s="27" t="s">
        <v>144</v>
      </c>
      <c r="E407" s="26">
        <v>12000</v>
      </c>
      <c r="F407" s="26">
        <v>0</v>
      </c>
      <c r="G407" s="26">
        <v>0</v>
      </c>
      <c r="H407" s="26">
        <v>0</v>
      </c>
      <c r="I407" s="26">
        <v>12000</v>
      </c>
      <c r="J407" s="26"/>
      <c r="K407" s="18">
        <f t="shared" si="92"/>
        <v>0</v>
      </c>
      <c r="L407" s="18">
        <f t="shared" ref="L407:O408" si="99">L426</f>
        <v>0</v>
      </c>
      <c r="M407" s="18">
        <f t="shared" si="99"/>
        <v>0</v>
      </c>
      <c r="N407" s="18">
        <f t="shared" si="99"/>
        <v>0</v>
      </c>
      <c r="O407" s="18">
        <f t="shared" si="99"/>
        <v>0</v>
      </c>
      <c r="P407" s="114">
        <v>12000</v>
      </c>
      <c r="Q407" s="123">
        <f t="shared" ref="Q407" si="100">Q426</f>
        <v>6500</v>
      </c>
      <c r="R407" s="22">
        <f t="shared" si="88"/>
        <v>0</v>
      </c>
      <c r="S407" s="22">
        <f t="shared" si="89"/>
        <v>0</v>
      </c>
      <c r="T407" s="22">
        <f t="shared" si="90"/>
        <v>12000</v>
      </c>
      <c r="V407" s="284">
        <f t="shared" si="91"/>
        <v>0.54166666666666663</v>
      </c>
    </row>
    <row r="408" spans="1:22">
      <c r="A408" s="24"/>
      <c r="B408" s="24"/>
      <c r="C408" s="130">
        <v>4260</v>
      </c>
      <c r="D408" s="27" t="s">
        <v>145</v>
      </c>
      <c r="E408" s="26">
        <v>6220</v>
      </c>
      <c r="F408" s="26">
        <v>0</v>
      </c>
      <c r="G408" s="26">
        <v>0</v>
      </c>
      <c r="H408" s="26">
        <v>0</v>
      </c>
      <c r="I408" s="26">
        <v>6220</v>
      </c>
      <c r="J408" s="26"/>
      <c r="K408" s="18">
        <f t="shared" si="92"/>
        <v>0</v>
      </c>
      <c r="L408" s="18">
        <f t="shared" si="99"/>
        <v>0</v>
      </c>
      <c r="M408" s="18">
        <f t="shared" si="99"/>
        <v>0</v>
      </c>
      <c r="N408" s="18">
        <f t="shared" si="99"/>
        <v>0</v>
      </c>
      <c r="O408" s="18">
        <f t="shared" si="99"/>
        <v>0</v>
      </c>
      <c r="P408" s="114">
        <v>6220</v>
      </c>
      <c r="Q408" s="123">
        <f t="shared" ref="Q408" si="101">Q427</f>
        <v>3732</v>
      </c>
      <c r="R408" s="22">
        <f t="shared" si="88"/>
        <v>0</v>
      </c>
      <c r="S408" s="22">
        <f t="shared" si="89"/>
        <v>0</v>
      </c>
      <c r="T408" s="22">
        <f t="shared" si="90"/>
        <v>6220</v>
      </c>
      <c r="V408" s="284">
        <f t="shared" si="91"/>
        <v>0.6</v>
      </c>
    </row>
    <row r="409" spans="1:22">
      <c r="A409" s="24"/>
      <c r="B409" s="24"/>
      <c r="C409" s="130">
        <v>4300</v>
      </c>
      <c r="D409" s="27" t="s">
        <v>126</v>
      </c>
      <c r="E409" s="26">
        <v>22850</v>
      </c>
      <c r="F409" s="26">
        <v>0</v>
      </c>
      <c r="G409" s="26">
        <v>0</v>
      </c>
      <c r="H409" s="26">
        <v>0</v>
      </c>
      <c r="I409" s="26">
        <v>22850</v>
      </c>
      <c r="J409" s="26"/>
      <c r="K409" s="18">
        <f t="shared" si="92"/>
        <v>0</v>
      </c>
      <c r="L409" s="18">
        <f>L418</f>
        <v>0</v>
      </c>
      <c r="M409" s="18">
        <f>M418</f>
        <v>0</v>
      </c>
      <c r="N409" s="18">
        <f>N418</f>
        <v>0</v>
      </c>
      <c r="O409" s="18">
        <f>O418</f>
        <v>0</v>
      </c>
      <c r="P409" s="114">
        <v>22850</v>
      </c>
      <c r="Q409" s="123">
        <f>Q418</f>
        <v>5400</v>
      </c>
      <c r="R409" s="22">
        <f t="shared" si="88"/>
        <v>0</v>
      </c>
      <c r="S409" s="22">
        <f t="shared" si="89"/>
        <v>0</v>
      </c>
      <c r="T409" s="22">
        <f t="shared" si="90"/>
        <v>22850</v>
      </c>
      <c r="V409" s="284">
        <f t="shared" si="91"/>
        <v>0.23632385120350111</v>
      </c>
    </row>
    <row r="410" spans="1:22" ht="31.5">
      <c r="A410" s="24"/>
      <c r="B410" s="24"/>
      <c r="C410" s="130">
        <v>4440</v>
      </c>
      <c r="D410" s="27" t="s">
        <v>153</v>
      </c>
      <c r="E410" s="26">
        <v>107630</v>
      </c>
      <c r="F410" s="26">
        <v>0</v>
      </c>
      <c r="G410" s="26">
        <v>0</v>
      </c>
      <c r="H410" s="26">
        <v>0</v>
      </c>
      <c r="I410" s="26">
        <v>107630</v>
      </c>
      <c r="J410" s="26"/>
      <c r="K410" s="18">
        <f t="shared" si="92"/>
        <v>0</v>
      </c>
      <c r="L410" s="18">
        <f>L419+L428</f>
        <v>0</v>
      </c>
      <c r="M410" s="18">
        <f>M419+M428</f>
        <v>0</v>
      </c>
      <c r="N410" s="18">
        <f>N419+N428</f>
        <v>0</v>
      </c>
      <c r="O410" s="18">
        <f>O419+O428</f>
        <v>0</v>
      </c>
      <c r="P410" s="114">
        <v>107630</v>
      </c>
      <c r="Q410" s="123">
        <f>Q419+Q428</f>
        <v>74214.899999999994</v>
      </c>
      <c r="R410" s="22">
        <f t="shared" si="88"/>
        <v>0</v>
      </c>
      <c r="S410" s="22">
        <f t="shared" si="89"/>
        <v>0</v>
      </c>
      <c r="T410" s="22">
        <f t="shared" si="90"/>
        <v>107630</v>
      </c>
      <c r="V410" s="284">
        <f t="shared" si="91"/>
        <v>0.68953730372572697</v>
      </c>
    </row>
    <row r="411" spans="1:22">
      <c r="A411" s="24"/>
      <c r="B411" s="28"/>
      <c r="C411" s="138" t="s">
        <v>259</v>
      </c>
      <c r="D411" s="27"/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/>
      <c r="K411" s="18">
        <f t="shared" si="92"/>
        <v>0</v>
      </c>
      <c r="L411" s="18"/>
      <c r="M411" s="18"/>
      <c r="N411" s="18"/>
      <c r="O411" s="18"/>
      <c r="P411" s="114"/>
      <c r="Q411" s="123"/>
      <c r="R411" s="22">
        <f t="shared" si="88"/>
        <v>0</v>
      </c>
      <c r="S411" s="22">
        <f t="shared" si="89"/>
        <v>0</v>
      </c>
      <c r="T411" s="22">
        <f t="shared" si="90"/>
        <v>0</v>
      </c>
      <c r="V411" s="284"/>
    </row>
    <row r="412" spans="1:22">
      <c r="A412" s="24"/>
      <c r="B412" s="24"/>
      <c r="C412" s="130"/>
      <c r="D412" s="31" t="s">
        <v>260</v>
      </c>
      <c r="E412" s="26">
        <v>1223080</v>
      </c>
      <c r="F412" s="26">
        <v>0</v>
      </c>
      <c r="G412" s="26">
        <v>0</v>
      </c>
      <c r="H412" s="26">
        <v>0</v>
      </c>
      <c r="I412" s="26">
        <v>1223080</v>
      </c>
      <c r="J412" s="26"/>
      <c r="K412" s="18">
        <f t="shared" si="92"/>
        <v>0</v>
      </c>
      <c r="L412" s="18">
        <f>SUM(L413:L419)</f>
        <v>0</v>
      </c>
      <c r="M412" s="18">
        <f>SUM(M413:M419)</f>
        <v>0</v>
      </c>
      <c r="N412" s="18">
        <f>SUM(N413:N419)</f>
        <v>0</v>
      </c>
      <c r="O412" s="18">
        <f>SUM(O413:O419)</f>
        <v>0</v>
      </c>
      <c r="P412" s="145">
        <v>1223080</v>
      </c>
      <c r="Q412" s="146">
        <f>SUM(Q413:Q419)</f>
        <v>523076.62</v>
      </c>
      <c r="R412" s="22">
        <f t="shared" si="88"/>
        <v>0</v>
      </c>
      <c r="S412" s="22">
        <f t="shared" si="89"/>
        <v>0</v>
      </c>
      <c r="T412" s="22">
        <f t="shared" si="90"/>
        <v>1223080</v>
      </c>
      <c r="V412" s="284">
        <f t="shared" si="91"/>
        <v>0.42767163227262323</v>
      </c>
    </row>
    <row r="413" spans="1:22" ht="31.5">
      <c r="A413" s="24"/>
      <c r="B413" s="24"/>
      <c r="C413" s="130">
        <v>3020</v>
      </c>
      <c r="D413" s="27" t="s">
        <v>138</v>
      </c>
      <c r="E413" s="26">
        <v>2690</v>
      </c>
      <c r="F413" s="26">
        <v>0</v>
      </c>
      <c r="G413" s="26">
        <v>0</v>
      </c>
      <c r="H413" s="26">
        <v>0</v>
      </c>
      <c r="I413" s="26">
        <v>2690</v>
      </c>
      <c r="J413" s="26"/>
      <c r="K413" s="18">
        <f t="shared" si="92"/>
        <v>0</v>
      </c>
      <c r="L413" s="18"/>
      <c r="M413" s="18"/>
      <c r="N413" s="18"/>
      <c r="O413" s="18"/>
      <c r="P413" s="114">
        <v>2690</v>
      </c>
      <c r="Q413" s="123">
        <v>1450</v>
      </c>
      <c r="R413" s="22">
        <f t="shared" si="88"/>
        <v>0</v>
      </c>
      <c r="S413" s="22">
        <f t="shared" si="89"/>
        <v>0</v>
      </c>
      <c r="T413" s="22">
        <f t="shared" si="90"/>
        <v>2690</v>
      </c>
      <c r="V413" s="284">
        <f t="shared" si="91"/>
        <v>0.53903345724907059</v>
      </c>
    </row>
    <row r="414" spans="1:22">
      <c r="A414" s="24"/>
      <c r="B414" s="24"/>
      <c r="C414" s="130">
        <v>4010</v>
      </c>
      <c r="D414" s="27" t="s">
        <v>139</v>
      </c>
      <c r="E414" s="26">
        <v>897150</v>
      </c>
      <c r="F414" s="26">
        <v>0</v>
      </c>
      <c r="G414" s="26">
        <v>0</v>
      </c>
      <c r="H414" s="26">
        <v>0</v>
      </c>
      <c r="I414" s="26">
        <v>897150</v>
      </c>
      <c r="J414" s="26"/>
      <c r="K414" s="18">
        <f t="shared" si="92"/>
        <v>0</v>
      </c>
      <c r="L414" s="18"/>
      <c r="M414" s="18"/>
      <c r="N414" s="18"/>
      <c r="O414" s="18"/>
      <c r="P414" s="114">
        <v>897150</v>
      </c>
      <c r="Q414" s="123">
        <v>355457.15</v>
      </c>
      <c r="R414" s="22">
        <f t="shared" si="88"/>
        <v>0</v>
      </c>
      <c r="S414" s="22">
        <f t="shared" si="89"/>
        <v>0</v>
      </c>
      <c r="T414" s="22">
        <f t="shared" si="90"/>
        <v>897150</v>
      </c>
      <c r="V414" s="284">
        <f t="shared" si="91"/>
        <v>0.39620704452990024</v>
      </c>
    </row>
    <row r="415" spans="1:22">
      <c r="A415" s="24"/>
      <c r="B415" s="24"/>
      <c r="C415" s="130">
        <v>4040</v>
      </c>
      <c r="D415" s="27" t="s">
        <v>140</v>
      </c>
      <c r="E415" s="26">
        <v>67460</v>
      </c>
      <c r="F415" s="26">
        <v>0</v>
      </c>
      <c r="G415" s="26">
        <v>0</v>
      </c>
      <c r="H415" s="26">
        <v>0</v>
      </c>
      <c r="I415" s="26">
        <v>67460</v>
      </c>
      <c r="J415" s="26"/>
      <c r="K415" s="18">
        <f t="shared" si="92"/>
        <v>0</v>
      </c>
      <c r="L415" s="18"/>
      <c r="M415" s="18"/>
      <c r="N415" s="18"/>
      <c r="O415" s="18"/>
      <c r="P415" s="114">
        <v>67460</v>
      </c>
      <c r="Q415" s="123">
        <v>53802.5</v>
      </c>
      <c r="R415" s="22">
        <f t="shared" si="88"/>
        <v>0</v>
      </c>
      <c r="S415" s="22">
        <f t="shared" si="89"/>
        <v>0</v>
      </c>
      <c r="T415" s="22">
        <f t="shared" si="90"/>
        <v>67460</v>
      </c>
      <c r="V415" s="284">
        <f t="shared" si="91"/>
        <v>0.79754669433738512</v>
      </c>
    </row>
    <row r="416" spans="1:22">
      <c r="A416" s="24"/>
      <c r="B416" s="24"/>
      <c r="C416" s="130">
        <v>4110</v>
      </c>
      <c r="D416" s="27" t="s">
        <v>141</v>
      </c>
      <c r="E416" s="26">
        <v>156170</v>
      </c>
      <c r="F416" s="26">
        <v>0</v>
      </c>
      <c r="G416" s="26">
        <v>0</v>
      </c>
      <c r="H416" s="26">
        <v>0</v>
      </c>
      <c r="I416" s="26">
        <v>156170</v>
      </c>
      <c r="J416" s="26"/>
      <c r="K416" s="18">
        <f t="shared" si="92"/>
        <v>0</v>
      </c>
      <c r="L416" s="18"/>
      <c r="M416" s="18"/>
      <c r="N416" s="18"/>
      <c r="O416" s="18"/>
      <c r="P416" s="114">
        <v>156170</v>
      </c>
      <c r="Q416" s="123">
        <v>61442.06</v>
      </c>
      <c r="R416" s="22">
        <f t="shared" si="88"/>
        <v>0</v>
      </c>
      <c r="S416" s="22">
        <f t="shared" si="89"/>
        <v>0</v>
      </c>
      <c r="T416" s="22">
        <f t="shared" si="90"/>
        <v>156170</v>
      </c>
      <c r="V416" s="284">
        <f t="shared" si="91"/>
        <v>0.39343062047768457</v>
      </c>
    </row>
    <row r="417" spans="1:22">
      <c r="A417" s="24"/>
      <c r="B417" s="24"/>
      <c r="C417" s="130">
        <v>4120</v>
      </c>
      <c r="D417" s="27" t="s">
        <v>142</v>
      </c>
      <c r="E417" s="26">
        <v>23150</v>
      </c>
      <c r="F417" s="26">
        <v>0</v>
      </c>
      <c r="G417" s="26">
        <v>0</v>
      </c>
      <c r="H417" s="26">
        <v>0</v>
      </c>
      <c r="I417" s="26">
        <v>23150</v>
      </c>
      <c r="J417" s="26"/>
      <c r="K417" s="18">
        <f t="shared" si="92"/>
        <v>0</v>
      </c>
      <c r="L417" s="18"/>
      <c r="M417" s="18"/>
      <c r="N417" s="18"/>
      <c r="O417" s="18"/>
      <c r="P417" s="114">
        <v>23150</v>
      </c>
      <c r="Q417" s="123">
        <v>6408.91</v>
      </c>
      <c r="R417" s="22">
        <f t="shared" si="88"/>
        <v>0</v>
      </c>
      <c r="S417" s="22">
        <f t="shared" si="89"/>
        <v>0</v>
      </c>
      <c r="T417" s="22">
        <f t="shared" si="90"/>
        <v>23150</v>
      </c>
      <c r="V417" s="284">
        <f t="shared" si="91"/>
        <v>0.27684276457883367</v>
      </c>
    </row>
    <row r="418" spans="1:22">
      <c r="A418" s="24"/>
      <c r="B418" s="24"/>
      <c r="C418" s="130">
        <v>4300</v>
      </c>
      <c r="D418" s="27" t="s">
        <v>126</v>
      </c>
      <c r="E418" s="26">
        <v>22850</v>
      </c>
      <c r="F418" s="26">
        <v>0</v>
      </c>
      <c r="G418" s="26">
        <v>0</v>
      </c>
      <c r="H418" s="26">
        <v>0</v>
      </c>
      <c r="I418" s="26">
        <v>22850</v>
      </c>
      <c r="J418" s="26"/>
      <c r="K418" s="18">
        <f t="shared" si="92"/>
        <v>0</v>
      </c>
      <c r="L418" s="18"/>
      <c r="M418" s="18"/>
      <c r="N418" s="18"/>
      <c r="O418" s="18"/>
      <c r="P418" s="114">
        <v>22850</v>
      </c>
      <c r="Q418" s="123">
        <v>5400</v>
      </c>
      <c r="R418" s="22">
        <f t="shared" si="88"/>
        <v>0</v>
      </c>
      <c r="S418" s="22">
        <f t="shared" si="89"/>
        <v>0</v>
      </c>
      <c r="T418" s="22">
        <f t="shared" si="90"/>
        <v>22850</v>
      </c>
      <c r="V418" s="284">
        <f t="shared" si="91"/>
        <v>0.23632385120350111</v>
      </c>
    </row>
    <row r="419" spans="1:22" ht="31.5">
      <c r="A419" s="24"/>
      <c r="B419" s="24"/>
      <c r="C419" s="130">
        <v>4440</v>
      </c>
      <c r="D419" s="27" t="s">
        <v>153</v>
      </c>
      <c r="E419" s="26">
        <v>53610</v>
      </c>
      <c r="F419" s="26">
        <v>0</v>
      </c>
      <c r="G419" s="26">
        <v>0</v>
      </c>
      <c r="H419" s="26">
        <v>0</v>
      </c>
      <c r="I419" s="26">
        <v>53610</v>
      </c>
      <c r="J419" s="26"/>
      <c r="K419" s="18">
        <f t="shared" si="92"/>
        <v>0</v>
      </c>
      <c r="L419" s="18"/>
      <c r="M419" s="18"/>
      <c r="N419" s="18"/>
      <c r="O419" s="18"/>
      <c r="P419" s="114">
        <v>53610</v>
      </c>
      <c r="Q419" s="123">
        <v>39116</v>
      </c>
      <c r="R419" s="22">
        <f t="shared" si="88"/>
        <v>0</v>
      </c>
      <c r="S419" s="22">
        <f t="shared" si="89"/>
        <v>0</v>
      </c>
      <c r="T419" s="22">
        <f t="shared" si="90"/>
        <v>53610</v>
      </c>
      <c r="V419" s="284">
        <f t="shared" si="91"/>
        <v>0.72963999253870548</v>
      </c>
    </row>
    <row r="420" spans="1:22">
      <c r="A420" s="24"/>
      <c r="B420" s="24"/>
      <c r="C420" s="130"/>
      <c r="D420" s="31" t="s">
        <v>261</v>
      </c>
      <c r="E420" s="26">
        <v>1178990</v>
      </c>
      <c r="F420" s="26">
        <v>0</v>
      </c>
      <c r="G420" s="26">
        <v>0</v>
      </c>
      <c r="H420" s="26">
        <v>0</v>
      </c>
      <c r="I420" s="26">
        <v>1178990</v>
      </c>
      <c r="J420" s="26"/>
      <c r="K420" s="18">
        <f t="shared" si="92"/>
        <v>0</v>
      </c>
      <c r="L420" s="18">
        <f>SUM(L421:L428)</f>
        <v>0</v>
      </c>
      <c r="M420" s="18">
        <f>SUM(M421:M428)</f>
        <v>0</v>
      </c>
      <c r="N420" s="18">
        <f>SUM(N421:N428)</f>
        <v>0</v>
      </c>
      <c r="O420" s="18">
        <f>SUM(O421:O428)</f>
        <v>0</v>
      </c>
      <c r="P420" s="145">
        <v>1178990</v>
      </c>
      <c r="Q420" s="146">
        <f>SUM(Q421:Q428)</f>
        <v>535907.77</v>
      </c>
      <c r="R420" s="22">
        <f t="shared" si="88"/>
        <v>0</v>
      </c>
      <c r="S420" s="22">
        <f t="shared" si="89"/>
        <v>0</v>
      </c>
      <c r="T420" s="22">
        <f t="shared" si="90"/>
        <v>1178990</v>
      </c>
      <c r="V420" s="284">
        <f t="shared" si="91"/>
        <v>0.45454818955207427</v>
      </c>
    </row>
    <row r="421" spans="1:22" ht="31.5">
      <c r="A421" s="24"/>
      <c r="B421" s="24"/>
      <c r="C421" s="130">
        <v>3020</v>
      </c>
      <c r="D421" s="27" t="s">
        <v>138</v>
      </c>
      <c r="E421" s="26">
        <v>70920</v>
      </c>
      <c r="F421" s="26">
        <v>0</v>
      </c>
      <c r="G421" s="26">
        <v>0</v>
      </c>
      <c r="H421" s="26">
        <v>0</v>
      </c>
      <c r="I421" s="26">
        <v>70920</v>
      </c>
      <c r="J421" s="26"/>
      <c r="K421" s="18">
        <f t="shared" si="92"/>
        <v>0</v>
      </c>
      <c r="L421" s="18"/>
      <c r="M421" s="18"/>
      <c r="N421" s="18"/>
      <c r="O421" s="18"/>
      <c r="P421" s="114">
        <v>70920</v>
      </c>
      <c r="Q421" s="123">
        <v>32391.8</v>
      </c>
      <c r="R421" s="22">
        <f t="shared" si="88"/>
        <v>0</v>
      </c>
      <c r="S421" s="22">
        <f t="shared" si="89"/>
        <v>0</v>
      </c>
      <c r="T421" s="22">
        <f t="shared" si="90"/>
        <v>70920</v>
      </c>
      <c r="V421" s="284">
        <f t="shared" si="91"/>
        <v>0.45673716864072195</v>
      </c>
    </row>
    <row r="422" spans="1:22">
      <c r="A422" s="24"/>
      <c r="B422" s="24"/>
      <c r="C422" s="130">
        <v>4010</v>
      </c>
      <c r="D422" s="27" t="s">
        <v>139</v>
      </c>
      <c r="E422" s="26">
        <v>812900</v>
      </c>
      <c r="F422" s="26">
        <v>0</v>
      </c>
      <c r="G422" s="26">
        <v>0</v>
      </c>
      <c r="H422" s="26">
        <v>0</v>
      </c>
      <c r="I422" s="26">
        <v>812900</v>
      </c>
      <c r="J422" s="26"/>
      <c r="K422" s="18">
        <f t="shared" si="92"/>
        <v>0</v>
      </c>
      <c r="L422" s="18"/>
      <c r="M422" s="18"/>
      <c r="N422" s="18"/>
      <c r="O422" s="18"/>
      <c r="P422" s="114">
        <v>812900</v>
      </c>
      <c r="Q422" s="123">
        <v>330902.75</v>
      </c>
      <c r="R422" s="22">
        <f t="shared" si="88"/>
        <v>0</v>
      </c>
      <c r="S422" s="22">
        <f t="shared" si="89"/>
        <v>0</v>
      </c>
      <c r="T422" s="22">
        <f t="shared" si="90"/>
        <v>812900</v>
      </c>
      <c r="V422" s="284">
        <f t="shared" si="91"/>
        <v>0.40706452208143684</v>
      </c>
    </row>
    <row r="423" spans="1:22">
      <c r="A423" s="24"/>
      <c r="B423" s="24"/>
      <c r="C423" s="130">
        <v>4040</v>
      </c>
      <c r="D423" s="27" t="s">
        <v>140</v>
      </c>
      <c r="E423" s="26">
        <v>61220</v>
      </c>
      <c r="F423" s="26">
        <v>0</v>
      </c>
      <c r="G423" s="26">
        <v>0</v>
      </c>
      <c r="H423" s="26">
        <v>0</v>
      </c>
      <c r="I423" s="26">
        <v>61220</v>
      </c>
      <c r="J423" s="26"/>
      <c r="K423" s="18">
        <f t="shared" si="92"/>
        <v>0</v>
      </c>
      <c r="L423" s="18"/>
      <c r="M423" s="18"/>
      <c r="N423" s="18"/>
      <c r="O423" s="18"/>
      <c r="P423" s="114">
        <v>61220</v>
      </c>
      <c r="Q423" s="123">
        <v>56400.61</v>
      </c>
      <c r="R423" s="22">
        <f t="shared" si="88"/>
        <v>0</v>
      </c>
      <c r="S423" s="22">
        <f t="shared" si="89"/>
        <v>0</v>
      </c>
      <c r="T423" s="22">
        <f t="shared" si="90"/>
        <v>61220</v>
      </c>
      <c r="V423" s="284">
        <f t="shared" si="91"/>
        <v>0.92127752368507021</v>
      </c>
    </row>
    <row r="424" spans="1:22">
      <c r="A424" s="24"/>
      <c r="B424" s="24"/>
      <c r="C424" s="130">
        <v>4110</v>
      </c>
      <c r="D424" s="27" t="s">
        <v>141</v>
      </c>
      <c r="E424" s="26">
        <v>140730</v>
      </c>
      <c r="F424" s="26">
        <v>0</v>
      </c>
      <c r="G424" s="26">
        <v>0</v>
      </c>
      <c r="H424" s="26">
        <v>0</v>
      </c>
      <c r="I424" s="26">
        <v>140730</v>
      </c>
      <c r="J424" s="26"/>
      <c r="K424" s="18">
        <f t="shared" si="92"/>
        <v>0</v>
      </c>
      <c r="L424" s="18"/>
      <c r="M424" s="18"/>
      <c r="N424" s="18"/>
      <c r="O424" s="18"/>
      <c r="P424" s="114">
        <v>140730</v>
      </c>
      <c r="Q424" s="123">
        <v>62896.44</v>
      </c>
      <c r="R424" s="22">
        <f t="shared" si="88"/>
        <v>0</v>
      </c>
      <c r="S424" s="22">
        <f t="shared" si="89"/>
        <v>0</v>
      </c>
      <c r="T424" s="22">
        <f t="shared" si="90"/>
        <v>140730</v>
      </c>
      <c r="V424" s="284">
        <f t="shared" si="91"/>
        <v>0.44692986570027715</v>
      </c>
    </row>
    <row r="425" spans="1:22">
      <c r="A425" s="24"/>
      <c r="B425" s="24"/>
      <c r="C425" s="130">
        <v>4120</v>
      </c>
      <c r="D425" s="27" t="s">
        <v>142</v>
      </c>
      <c r="E425" s="26">
        <v>20980</v>
      </c>
      <c r="F425" s="26">
        <v>0</v>
      </c>
      <c r="G425" s="26">
        <v>0</v>
      </c>
      <c r="H425" s="26">
        <v>0</v>
      </c>
      <c r="I425" s="26">
        <v>20980</v>
      </c>
      <c r="J425" s="26"/>
      <c r="K425" s="18">
        <f t="shared" si="92"/>
        <v>0</v>
      </c>
      <c r="L425" s="18"/>
      <c r="M425" s="18"/>
      <c r="N425" s="18"/>
      <c r="O425" s="18"/>
      <c r="P425" s="114">
        <v>20980</v>
      </c>
      <c r="Q425" s="123">
        <v>7985.27</v>
      </c>
      <c r="R425" s="22">
        <f t="shared" si="88"/>
        <v>0</v>
      </c>
      <c r="S425" s="22">
        <f t="shared" si="89"/>
        <v>0</v>
      </c>
      <c r="T425" s="22">
        <f t="shared" si="90"/>
        <v>20980</v>
      </c>
      <c r="V425" s="284">
        <f t="shared" si="91"/>
        <v>0.38061344137273595</v>
      </c>
    </row>
    <row r="426" spans="1:22">
      <c r="A426" s="24"/>
      <c r="B426" s="24"/>
      <c r="C426" s="130">
        <v>4210</v>
      </c>
      <c r="D426" s="27" t="s">
        <v>144</v>
      </c>
      <c r="E426" s="26">
        <v>12000</v>
      </c>
      <c r="F426" s="26">
        <v>0</v>
      </c>
      <c r="G426" s="26">
        <v>0</v>
      </c>
      <c r="H426" s="26">
        <v>0</v>
      </c>
      <c r="I426" s="26">
        <v>12000</v>
      </c>
      <c r="J426" s="26"/>
      <c r="K426" s="18">
        <f t="shared" si="92"/>
        <v>0</v>
      </c>
      <c r="L426" s="18"/>
      <c r="M426" s="18"/>
      <c r="N426" s="18"/>
      <c r="O426" s="18"/>
      <c r="P426" s="114">
        <v>12000</v>
      </c>
      <c r="Q426" s="123">
        <v>6500</v>
      </c>
      <c r="R426" s="22">
        <f t="shared" si="88"/>
        <v>0</v>
      </c>
      <c r="S426" s="22">
        <f t="shared" si="89"/>
        <v>0</v>
      </c>
      <c r="T426" s="22">
        <f t="shared" si="90"/>
        <v>12000</v>
      </c>
      <c r="V426" s="284">
        <f t="shared" si="91"/>
        <v>0.54166666666666663</v>
      </c>
    </row>
    <row r="427" spans="1:22">
      <c r="A427" s="24"/>
      <c r="B427" s="24"/>
      <c r="C427" s="130">
        <v>4260</v>
      </c>
      <c r="D427" s="27" t="s">
        <v>145</v>
      </c>
      <c r="E427" s="26">
        <v>6220</v>
      </c>
      <c r="F427" s="26">
        <v>0</v>
      </c>
      <c r="G427" s="26">
        <v>0</v>
      </c>
      <c r="H427" s="26">
        <v>0</v>
      </c>
      <c r="I427" s="26">
        <v>6220</v>
      </c>
      <c r="J427" s="26"/>
      <c r="K427" s="18">
        <f t="shared" si="92"/>
        <v>0</v>
      </c>
      <c r="L427" s="18"/>
      <c r="M427" s="18"/>
      <c r="N427" s="18"/>
      <c r="O427" s="18"/>
      <c r="P427" s="114">
        <v>6220</v>
      </c>
      <c r="Q427" s="123">
        <v>3732</v>
      </c>
      <c r="R427" s="22">
        <f t="shared" si="88"/>
        <v>0</v>
      </c>
      <c r="S427" s="22">
        <f t="shared" si="89"/>
        <v>0</v>
      </c>
      <c r="T427" s="22">
        <f t="shared" si="90"/>
        <v>6220</v>
      </c>
      <c r="V427" s="284">
        <f t="shared" si="91"/>
        <v>0.6</v>
      </c>
    </row>
    <row r="428" spans="1:22" ht="31.5">
      <c r="A428" s="24"/>
      <c r="B428" s="24"/>
      <c r="C428" s="130">
        <v>4440</v>
      </c>
      <c r="D428" s="27" t="s">
        <v>153</v>
      </c>
      <c r="E428" s="26">
        <v>54020</v>
      </c>
      <c r="F428" s="26">
        <v>0</v>
      </c>
      <c r="G428" s="26">
        <v>0</v>
      </c>
      <c r="H428" s="26">
        <v>0</v>
      </c>
      <c r="I428" s="26">
        <v>54020</v>
      </c>
      <c r="J428" s="26"/>
      <c r="K428" s="18">
        <f t="shared" si="92"/>
        <v>0</v>
      </c>
      <c r="L428" s="18"/>
      <c r="M428" s="18"/>
      <c r="N428" s="18"/>
      <c r="O428" s="18"/>
      <c r="P428" s="114">
        <v>54020</v>
      </c>
      <c r="Q428" s="123">
        <v>35098.9</v>
      </c>
      <c r="R428" s="22">
        <f t="shared" si="88"/>
        <v>0</v>
      </c>
      <c r="S428" s="22">
        <f t="shared" si="89"/>
        <v>0</v>
      </c>
      <c r="T428" s="22">
        <f t="shared" si="90"/>
        <v>54020</v>
      </c>
      <c r="V428" s="284">
        <f t="shared" si="91"/>
        <v>0.64973898556090337</v>
      </c>
    </row>
    <row r="429" spans="1:22" ht="36" hidden="1" customHeight="1">
      <c r="A429" s="24"/>
      <c r="B429" s="24"/>
      <c r="C429" s="130"/>
      <c r="D429" s="31" t="s">
        <v>262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/>
      <c r="K429" s="18">
        <f t="shared" si="92"/>
        <v>0</v>
      </c>
      <c r="L429" s="18">
        <f>SUM(L430:L431)</f>
        <v>0</v>
      </c>
      <c r="M429" s="18">
        <f>SUM(M430:M431)</f>
        <v>0</v>
      </c>
      <c r="N429" s="18">
        <f>SUM(N430:N431)</f>
        <v>0</v>
      </c>
      <c r="O429" s="18">
        <f>SUM(O430:O431)</f>
        <v>0</v>
      </c>
      <c r="P429" s="114">
        <v>0</v>
      </c>
      <c r="Q429" s="123">
        <f>SUM(Q430:Q431)</f>
        <v>0</v>
      </c>
      <c r="R429" s="22">
        <f t="shared" si="88"/>
        <v>0</v>
      </c>
      <c r="S429" s="22">
        <f t="shared" si="89"/>
        <v>0</v>
      </c>
      <c r="T429" s="22">
        <f t="shared" si="90"/>
        <v>0</v>
      </c>
      <c r="V429" s="284" t="e">
        <f t="shared" si="91"/>
        <v>#DIV/0!</v>
      </c>
    </row>
    <row r="430" spans="1:22" ht="60" hidden="1" customHeight="1">
      <c r="A430" s="24"/>
      <c r="B430" s="24"/>
      <c r="C430" s="130">
        <v>2540</v>
      </c>
      <c r="D430" s="27" t="s">
        <v>263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/>
      <c r="K430" s="18">
        <f t="shared" si="92"/>
        <v>0</v>
      </c>
      <c r="L430" s="18"/>
      <c r="M430" s="18"/>
      <c r="N430" s="18"/>
      <c r="O430" s="18"/>
      <c r="P430" s="114">
        <v>0</v>
      </c>
      <c r="Q430" s="123"/>
      <c r="R430" s="22">
        <f t="shared" si="88"/>
        <v>0</v>
      </c>
      <c r="S430" s="22">
        <f t="shared" si="89"/>
        <v>0</v>
      </c>
      <c r="T430" s="22">
        <f t="shared" si="90"/>
        <v>0</v>
      </c>
      <c r="V430" s="284" t="e">
        <f t="shared" si="91"/>
        <v>#DIV/0!</v>
      </c>
    </row>
    <row r="431" spans="1:22" ht="48" hidden="1" customHeight="1">
      <c r="A431" s="24"/>
      <c r="B431" s="24"/>
      <c r="C431" s="130">
        <v>2540</v>
      </c>
      <c r="D431" s="27" t="s">
        <v>264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6"/>
      <c r="K431" s="18">
        <f t="shared" si="92"/>
        <v>0</v>
      </c>
      <c r="L431" s="18"/>
      <c r="M431" s="18"/>
      <c r="N431" s="18"/>
      <c r="O431" s="18"/>
      <c r="P431" s="114">
        <v>0</v>
      </c>
      <c r="Q431" s="123"/>
      <c r="R431" s="22">
        <f t="shared" si="88"/>
        <v>0</v>
      </c>
      <c r="S431" s="22">
        <f t="shared" si="89"/>
        <v>0</v>
      </c>
      <c r="T431" s="22">
        <f t="shared" si="90"/>
        <v>0</v>
      </c>
      <c r="V431" s="284" t="e">
        <f t="shared" si="91"/>
        <v>#DIV/0!</v>
      </c>
    </row>
    <row r="432" spans="1:22">
      <c r="A432" s="24"/>
      <c r="B432" s="24">
        <v>80130</v>
      </c>
      <c r="C432" s="130"/>
      <c r="D432" s="31" t="s">
        <v>265</v>
      </c>
      <c r="E432" s="39">
        <v>9131678</v>
      </c>
      <c r="F432" s="26">
        <v>0</v>
      </c>
      <c r="G432" s="26">
        <v>0</v>
      </c>
      <c r="H432" s="26">
        <v>40000</v>
      </c>
      <c r="I432" s="39">
        <v>9091678</v>
      </c>
      <c r="J432" s="39"/>
      <c r="K432" s="18">
        <f t="shared" si="92"/>
        <v>47500</v>
      </c>
      <c r="L432" s="18">
        <f>SUM(L433:L466)</f>
        <v>47500</v>
      </c>
      <c r="M432" s="18">
        <f>SUM(M433:M466)</f>
        <v>0</v>
      </c>
      <c r="N432" s="18">
        <f>SUM(N433:N466)</f>
        <v>0</v>
      </c>
      <c r="O432" s="18">
        <f>SUM(O433:O466)</f>
        <v>0</v>
      </c>
      <c r="P432" s="145">
        <v>9179178</v>
      </c>
      <c r="Q432" s="146">
        <f>SUM(Q433:Q466)</f>
        <v>3848698.5200000005</v>
      </c>
      <c r="R432" s="22">
        <f t="shared" si="88"/>
        <v>0</v>
      </c>
      <c r="S432" s="22">
        <f t="shared" si="89"/>
        <v>40000</v>
      </c>
      <c r="T432" s="22">
        <f t="shared" si="90"/>
        <v>9091678</v>
      </c>
      <c r="V432" s="284">
        <f t="shared" si="91"/>
        <v>0.41928574868032853</v>
      </c>
    </row>
    <row r="433" spans="1:22" ht="63">
      <c r="A433" s="24"/>
      <c r="B433" s="24"/>
      <c r="C433" s="130">
        <v>2320</v>
      </c>
      <c r="D433" s="27" t="s">
        <v>204</v>
      </c>
      <c r="E433" s="26">
        <v>8640</v>
      </c>
      <c r="F433" s="26">
        <v>0</v>
      </c>
      <c r="G433" s="26">
        <v>0</v>
      </c>
      <c r="H433" s="26">
        <v>8640</v>
      </c>
      <c r="I433" s="26">
        <v>0</v>
      </c>
      <c r="J433" s="26"/>
      <c r="K433" s="18">
        <f t="shared" si="92"/>
        <v>0</v>
      </c>
      <c r="L433" s="18">
        <f t="shared" ref="L433:O433" si="102">L528</f>
        <v>0</v>
      </c>
      <c r="M433" s="18">
        <f t="shared" si="102"/>
        <v>0</v>
      </c>
      <c r="N433" s="18">
        <f t="shared" si="102"/>
        <v>0</v>
      </c>
      <c r="O433" s="18">
        <f t="shared" si="102"/>
        <v>0</v>
      </c>
      <c r="P433" s="114">
        <v>8640</v>
      </c>
      <c r="Q433" s="123">
        <f t="shared" ref="Q433" si="103">Q528</f>
        <v>3760</v>
      </c>
      <c r="R433" s="22">
        <f t="shared" si="88"/>
        <v>0</v>
      </c>
      <c r="S433" s="22">
        <f t="shared" si="89"/>
        <v>8640</v>
      </c>
      <c r="T433" s="22">
        <f t="shared" si="90"/>
        <v>0</v>
      </c>
      <c r="V433" s="284">
        <f t="shared" si="91"/>
        <v>0.43518518518518517</v>
      </c>
    </row>
    <row r="434" spans="1:22" ht="63">
      <c r="A434" s="24"/>
      <c r="B434" s="24"/>
      <c r="C434" s="130">
        <v>2310</v>
      </c>
      <c r="D434" s="27" t="s">
        <v>586</v>
      </c>
      <c r="E434" s="26">
        <v>1360</v>
      </c>
      <c r="F434" s="26">
        <v>0</v>
      </c>
      <c r="G434" s="26">
        <v>0</v>
      </c>
      <c r="H434" s="26">
        <v>1360</v>
      </c>
      <c r="I434" s="26">
        <v>0</v>
      </c>
      <c r="J434" s="26"/>
      <c r="K434" s="18">
        <f t="shared" ref="K434" si="104">SUM(L434:O434)</f>
        <v>0</v>
      </c>
      <c r="L434" s="18"/>
      <c r="M434" s="18"/>
      <c r="N434" s="18"/>
      <c r="O434" s="18"/>
      <c r="P434" s="114">
        <v>1360</v>
      </c>
      <c r="Q434" s="123">
        <f>Q527</f>
        <v>0</v>
      </c>
      <c r="R434" s="22">
        <f t="shared" si="88"/>
        <v>0</v>
      </c>
      <c r="S434" s="22">
        <f t="shared" si="89"/>
        <v>1360</v>
      </c>
      <c r="T434" s="22">
        <f t="shared" si="90"/>
        <v>0</v>
      </c>
      <c r="V434" s="284">
        <f t="shared" si="91"/>
        <v>0</v>
      </c>
    </row>
    <row r="435" spans="1:22" ht="78.75">
      <c r="A435" s="24"/>
      <c r="B435" s="24"/>
      <c r="C435" s="130">
        <v>2330</v>
      </c>
      <c r="D435" s="27" t="s">
        <v>266</v>
      </c>
      <c r="E435" s="26">
        <v>30000</v>
      </c>
      <c r="F435" s="26">
        <v>0</v>
      </c>
      <c r="G435" s="26">
        <v>0</v>
      </c>
      <c r="H435" s="26">
        <v>30000</v>
      </c>
      <c r="I435" s="26">
        <v>0</v>
      </c>
      <c r="J435" s="26"/>
      <c r="K435" s="18">
        <f t="shared" si="92"/>
        <v>0</v>
      </c>
      <c r="L435" s="18">
        <f>L529</f>
        <v>0</v>
      </c>
      <c r="M435" s="18">
        <f>M529</f>
        <v>0</v>
      </c>
      <c r="N435" s="18">
        <f>N529</f>
        <v>0</v>
      </c>
      <c r="O435" s="18">
        <f>O529</f>
        <v>0</v>
      </c>
      <c r="P435" s="114">
        <v>30000</v>
      </c>
      <c r="Q435" s="123">
        <f>Q529</f>
        <v>9620</v>
      </c>
      <c r="R435" s="22">
        <f t="shared" si="88"/>
        <v>0</v>
      </c>
      <c r="S435" s="22">
        <f t="shared" si="89"/>
        <v>30000</v>
      </c>
      <c r="T435" s="22">
        <f t="shared" si="90"/>
        <v>0</v>
      </c>
      <c r="V435" s="284">
        <f t="shared" si="91"/>
        <v>0.32066666666666666</v>
      </c>
    </row>
    <row r="436" spans="1:22" ht="31.5">
      <c r="A436" s="24"/>
      <c r="B436" s="24"/>
      <c r="C436" s="130">
        <v>3020</v>
      </c>
      <c r="D436" s="27" t="s">
        <v>138</v>
      </c>
      <c r="E436" s="26">
        <v>281970</v>
      </c>
      <c r="F436" s="26">
        <v>0</v>
      </c>
      <c r="G436" s="26">
        <v>0</v>
      </c>
      <c r="H436" s="26">
        <v>0</v>
      </c>
      <c r="I436" s="26">
        <v>281970</v>
      </c>
      <c r="J436" s="26"/>
      <c r="K436" s="18">
        <f t="shared" si="92"/>
        <v>0</v>
      </c>
      <c r="L436" s="18">
        <f t="shared" ref="L436:O444" si="105">L468+L496</f>
        <v>0</v>
      </c>
      <c r="M436" s="18">
        <f t="shared" si="105"/>
        <v>0</v>
      </c>
      <c r="N436" s="18">
        <f t="shared" si="105"/>
        <v>0</v>
      </c>
      <c r="O436" s="18">
        <f t="shared" si="105"/>
        <v>0</v>
      </c>
      <c r="P436" s="114">
        <v>281970</v>
      </c>
      <c r="Q436" s="123">
        <f t="shared" ref="Q436" si="106">Q468+Q496</f>
        <v>128966.36</v>
      </c>
      <c r="R436" s="22">
        <f t="shared" si="88"/>
        <v>0</v>
      </c>
      <c r="S436" s="22">
        <f t="shared" si="89"/>
        <v>0</v>
      </c>
      <c r="T436" s="22">
        <f t="shared" si="90"/>
        <v>281970</v>
      </c>
      <c r="V436" s="284">
        <f t="shared" si="91"/>
        <v>0.45737617477036563</v>
      </c>
    </row>
    <row r="437" spans="1:22">
      <c r="A437" s="24"/>
      <c r="B437" s="24"/>
      <c r="C437" s="130">
        <v>4010</v>
      </c>
      <c r="D437" s="27" t="s">
        <v>139</v>
      </c>
      <c r="E437" s="26">
        <v>4576600</v>
      </c>
      <c r="F437" s="26">
        <v>0</v>
      </c>
      <c r="G437" s="26">
        <v>0</v>
      </c>
      <c r="H437" s="26">
        <v>0</v>
      </c>
      <c r="I437" s="26">
        <v>4576600</v>
      </c>
      <c r="J437" s="26"/>
      <c r="K437" s="18">
        <f t="shared" si="92"/>
        <v>0</v>
      </c>
      <c r="L437" s="18">
        <f t="shared" si="105"/>
        <v>0</v>
      </c>
      <c r="M437" s="18">
        <f t="shared" si="105"/>
        <v>0</v>
      </c>
      <c r="N437" s="18">
        <f t="shared" si="105"/>
        <v>0</v>
      </c>
      <c r="O437" s="18">
        <f t="shared" si="105"/>
        <v>0</v>
      </c>
      <c r="P437" s="114">
        <v>4576600</v>
      </c>
      <c r="Q437" s="123">
        <f t="shared" ref="Q437" si="107">Q469+Q497</f>
        <v>2066744.01</v>
      </c>
      <c r="R437" s="22">
        <f t="shared" si="88"/>
        <v>0</v>
      </c>
      <c r="S437" s="22">
        <f t="shared" si="89"/>
        <v>0</v>
      </c>
      <c r="T437" s="22">
        <f t="shared" si="90"/>
        <v>4576600</v>
      </c>
      <c r="V437" s="284">
        <f t="shared" si="91"/>
        <v>0.45158939168815276</v>
      </c>
    </row>
    <row r="438" spans="1:22">
      <c r="A438" s="24"/>
      <c r="B438" s="24"/>
      <c r="C438" s="130">
        <v>4040</v>
      </c>
      <c r="D438" s="27" t="s">
        <v>140</v>
      </c>
      <c r="E438" s="26">
        <v>358065</v>
      </c>
      <c r="F438" s="26">
        <v>0</v>
      </c>
      <c r="G438" s="26">
        <v>0</v>
      </c>
      <c r="H438" s="26">
        <v>0</v>
      </c>
      <c r="I438" s="26">
        <v>358065</v>
      </c>
      <c r="J438" s="26"/>
      <c r="K438" s="18">
        <f t="shared" si="92"/>
        <v>-1500</v>
      </c>
      <c r="L438" s="18">
        <f t="shared" si="105"/>
        <v>0</v>
      </c>
      <c r="M438" s="18">
        <f t="shared" si="105"/>
        <v>0</v>
      </c>
      <c r="N438" s="18">
        <f t="shared" si="105"/>
        <v>0</v>
      </c>
      <c r="O438" s="18">
        <f t="shared" si="105"/>
        <v>-1500</v>
      </c>
      <c r="P438" s="114">
        <v>356565</v>
      </c>
      <c r="Q438" s="123">
        <f t="shared" ref="Q438" si="108">Q470+Q498</f>
        <v>335216.92000000004</v>
      </c>
      <c r="R438" s="22">
        <f t="shared" si="88"/>
        <v>0</v>
      </c>
      <c r="S438" s="22">
        <f t="shared" si="89"/>
        <v>0</v>
      </c>
      <c r="T438" s="22">
        <f t="shared" si="90"/>
        <v>356565</v>
      </c>
      <c r="V438" s="284">
        <f t="shared" si="91"/>
        <v>0.94012850391934166</v>
      </c>
    </row>
    <row r="439" spans="1:22">
      <c r="A439" s="24"/>
      <c r="B439" s="24"/>
      <c r="C439" s="130">
        <v>4110</v>
      </c>
      <c r="D439" s="27" t="s">
        <v>141</v>
      </c>
      <c r="E439" s="26">
        <v>811000</v>
      </c>
      <c r="F439" s="26">
        <v>0</v>
      </c>
      <c r="G439" s="26">
        <v>0</v>
      </c>
      <c r="H439" s="26">
        <v>0</v>
      </c>
      <c r="I439" s="26">
        <v>811000</v>
      </c>
      <c r="J439" s="26"/>
      <c r="K439" s="18">
        <f t="shared" si="92"/>
        <v>0</v>
      </c>
      <c r="L439" s="18">
        <f t="shared" si="105"/>
        <v>0</v>
      </c>
      <c r="M439" s="18">
        <f t="shared" si="105"/>
        <v>0</v>
      </c>
      <c r="N439" s="18">
        <f t="shared" si="105"/>
        <v>0</v>
      </c>
      <c r="O439" s="18">
        <f t="shared" si="105"/>
        <v>0</v>
      </c>
      <c r="P439" s="114">
        <v>811000</v>
      </c>
      <c r="Q439" s="123">
        <f t="shared" ref="Q439" si="109">Q471+Q499</f>
        <v>380654.08999999997</v>
      </c>
      <c r="R439" s="22">
        <f t="shared" si="88"/>
        <v>0</v>
      </c>
      <c r="S439" s="22">
        <f t="shared" si="89"/>
        <v>0</v>
      </c>
      <c r="T439" s="22">
        <f t="shared" si="90"/>
        <v>811000</v>
      </c>
      <c r="V439" s="284">
        <f t="shared" si="91"/>
        <v>0.46936385943279896</v>
      </c>
    </row>
    <row r="440" spans="1:22">
      <c r="A440" s="24"/>
      <c r="B440" s="24"/>
      <c r="C440" s="130">
        <v>4120</v>
      </c>
      <c r="D440" s="27" t="s">
        <v>142</v>
      </c>
      <c r="E440" s="26">
        <v>120720</v>
      </c>
      <c r="F440" s="26">
        <v>0</v>
      </c>
      <c r="G440" s="26">
        <v>0</v>
      </c>
      <c r="H440" s="26">
        <v>0</v>
      </c>
      <c r="I440" s="26">
        <v>120720</v>
      </c>
      <c r="J440" s="26"/>
      <c r="K440" s="18">
        <f t="shared" si="92"/>
        <v>0</v>
      </c>
      <c r="L440" s="18">
        <f t="shared" si="105"/>
        <v>0</v>
      </c>
      <c r="M440" s="18">
        <f t="shared" si="105"/>
        <v>0</v>
      </c>
      <c r="N440" s="18">
        <f t="shared" si="105"/>
        <v>0</v>
      </c>
      <c r="O440" s="18">
        <f t="shared" si="105"/>
        <v>0</v>
      </c>
      <c r="P440" s="114">
        <v>120720</v>
      </c>
      <c r="Q440" s="123">
        <f t="shared" ref="Q440" si="110">Q472+Q500</f>
        <v>45720.81</v>
      </c>
      <c r="R440" s="22">
        <f t="shared" si="88"/>
        <v>0</v>
      </c>
      <c r="S440" s="22">
        <f t="shared" si="89"/>
        <v>0</v>
      </c>
      <c r="T440" s="22">
        <f t="shared" si="90"/>
        <v>120720</v>
      </c>
      <c r="V440" s="284">
        <f t="shared" si="91"/>
        <v>0.37873434393638167</v>
      </c>
    </row>
    <row r="441" spans="1:22">
      <c r="A441" s="24"/>
      <c r="B441" s="24"/>
      <c r="C441" s="130">
        <v>4140</v>
      </c>
      <c r="D441" s="27" t="s">
        <v>267</v>
      </c>
      <c r="E441" s="26">
        <v>2000</v>
      </c>
      <c r="F441" s="26">
        <v>0</v>
      </c>
      <c r="G441" s="26">
        <v>0</v>
      </c>
      <c r="H441" s="26">
        <v>0</v>
      </c>
      <c r="I441" s="26">
        <v>2000</v>
      </c>
      <c r="J441" s="26"/>
      <c r="K441" s="18">
        <f t="shared" si="92"/>
        <v>0</v>
      </c>
      <c r="L441" s="18">
        <f t="shared" si="105"/>
        <v>0</v>
      </c>
      <c r="M441" s="18">
        <f t="shared" si="105"/>
        <v>0</v>
      </c>
      <c r="N441" s="18">
        <f t="shared" si="105"/>
        <v>0</v>
      </c>
      <c r="O441" s="18">
        <f t="shared" si="105"/>
        <v>0</v>
      </c>
      <c r="P441" s="114">
        <v>2000</v>
      </c>
      <c r="Q441" s="123">
        <f t="shared" ref="Q441" si="111">Q473+Q501</f>
        <v>0</v>
      </c>
      <c r="R441" s="22">
        <f t="shared" si="88"/>
        <v>0</v>
      </c>
      <c r="S441" s="22">
        <f t="shared" si="89"/>
        <v>0</v>
      </c>
      <c r="T441" s="22">
        <f t="shared" si="90"/>
        <v>2000</v>
      </c>
      <c r="V441" s="284">
        <f t="shared" si="91"/>
        <v>0</v>
      </c>
    </row>
    <row r="442" spans="1:22">
      <c r="A442" s="24"/>
      <c r="B442" s="24"/>
      <c r="C442" s="130">
        <v>4170</v>
      </c>
      <c r="D442" s="27" t="s">
        <v>193</v>
      </c>
      <c r="E442" s="26">
        <v>85510</v>
      </c>
      <c r="F442" s="26">
        <v>0</v>
      </c>
      <c r="G442" s="26">
        <v>0</v>
      </c>
      <c r="H442" s="26">
        <v>0</v>
      </c>
      <c r="I442" s="26">
        <v>85510</v>
      </c>
      <c r="J442" s="26"/>
      <c r="K442" s="18">
        <f t="shared" si="92"/>
        <v>0</v>
      </c>
      <c r="L442" s="18">
        <f t="shared" si="105"/>
        <v>0</v>
      </c>
      <c r="M442" s="18">
        <f t="shared" si="105"/>
        <v>0</v>
      </c>
      <c r="N442" s="18">
        <f t="shared" si="105"/>
        <v>0</v>
      </c>
      <c r="O442" s="18">
        <f t="shared" si="105"/>
        <v>0</v>
      </c>
      <c r="P442" s="114">
        <v>85510</v>
      </c>
      <c r="Q442" s="123">
        <f t="shared" ref="Q442" si="112">Q474+Q502</f>
        <v>20165.900000000001</v>
      </c>
      <c r="R442" s="22">
        <f t="shared" si="88"/>
        <v>0</v>
      </c>
      <c r="S442" s="22">
        <f t="shared" si="89"/>
        <v>0</v>
      </c>
      <c r="T442" s="22">
        <f t="shared" si="90"/>
        <v>85510</v>
      </c>
      <c r="V442" s="284">
        <f t="shared" si="91"/>
        <v>0.23583089697111451</v>
      </c>
    </row>
    <row r="443" spans="1:22">
      <c r="A443" s="24"/>
      <c r="B443" s="24"/>
      <c r="C443" s="130">
        <v>4210</v>
      </c>
      <c r="D443" s="27" t="s">
        <v>144</v>
      </c>
      <c r="E443" s="26">
        <v>449900</v>
      </c>
      <c r="F443" s="26">
        <v>0</v>
      </c>
      <c r="G443" s="26">
        <v>0</v>
      </c>
      <c r="H443" s="26">
        <v>0</v>
      </c>
      <c r="I443" s="26">
        <v>449900</v>
      </c>
      <c r="J443" s="26"/>
      <c r="K443" s="18">
        <f t="shared" si="92"/>
        <v>0</v>
      </c>
      <c r="L443" s="18">
        <f t="shared" si="105"/>
        <v>0</v>
      </c>
      <c r="M443" s="18">
        <f t="shared" si="105"/>
        <v>0</v>
      </c>
      <c r="N443" s="18">
        <f t="shared" si="105"/>
        <v>0</v>
      </c>
      <c r="O443" s="18">
        <f t="shared" si="105"/>
        <v>0</v>
      </c>
      <c r="P443" s="114">
        <v>449900</v>
      </c>
      <c r="Q443" s="123">
        <f t="shared" ref="Q443" si="113">Q475+Q503</f>
        <v>296230.77</v>
      </c>
      <c r="R443" s="22">
        <f t="shared" si="88"/>
        <v>0</v>
      </c>
      <c r="S443" s="22">
        <f t="shared" si="89"/>
        <v>0</v>
      </c>
      <c r="T443" s="22">
        <f t="shared" si="90"/>
        <v>449900</v>
      </c>
      <c r="V443" s="284">
        <f t="shared" si="91"/>
        <v>0.65843691931540349</v>
      </c>
    </row>
    <row r="444" spans="1:22" ht="24" hidden="1" customHeight="1">
      <c r="A444" s="24"/>
      <c r="B444" s="24"/>
      <c r="C444" s="130">
        <v>4240</v>
      </c>
      <c r="D444" s="27" t="s">
        <v>249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/>
      <c r="K444" s="18">
        <f t="shared" si="92"/>
        <v>0</v>
      </c>
      <c r="L444" s="18">
        <f t="shared" si="105"/>
        <v>0</v>
      </c>
      <c r="M444" s="18">
        <f t="shared" si="105"/>
        <v>0</v>
      </c>
      <c r="N444" s="18">
        <f t="shared" si="105"/>
        <v>0</v>
      </c>
      <c r="O444" s="18">
        <f t="shared" si="105"/>
        <v>0</v>
      </c>
      <c r="P444" s="114">
        <v>0</v>
      </c>
      <c r="Q444" s="123">
        <f t="shared" ref="Q444" si="114">Q476+Q504</f>
        <v>0</v>
      </c>
      <c r="R444" s="22">
        <f t="shared" si="88"/>
        <v>0</v>
      </c>
      <c r="S444" s="22">
        <f t="shared" si="89"/>
        <v>0</v>
      </c>
      <c r="T444" s="22">
        <f t="shared" si="90"/>
        <v>0</v>
      </c>
      <c r="V444" s="284" t="e">
        <f t="shared" si="91"/>
        <v>#DIV/0!</v>
      </c>
    </row>
    <row r="445" spans="1:22" ht="47.25" customHeight="1">
      <c r="A445" s="24"/>
      <c r="B445" s="24"/>
      <c r="C445" s="130">
        <v>4240</v>
      </c>
      <c r="D445" s="27" t="s">
        <v>249</v>
      </c>
      <c r="E445" s="26">
        <v>14500</v>
      </c>
      <c r="F445" s="26">
        <v>0</v>
      </c>
      <c r="G445" s="26">
        <v>0</v>
      </c>
      <c r="H445" s="26">
        <v>0</v>
      </c>
      <c r="I445" s="26">
        <v>14500</v>
      </c>
      <c r="J445" s="26"/>
      <c r="K445" s="18">
        <f t="shared" si="92"/>
        <v>47500</v>
      </c>
      <c r="L445" s="18">
        <f>L530</f>
        <v>47500</v>
      </c>
      <c r="M445" s="18">
        <f t="shared" ref="M445:O445" si="115">M530</f>
        <v>0</v>
      </c>
      <c r="N445" s="18">
        <f t="shared" si="115"/>
        <v>0</v>
      </c>
      <c r="O445" s="18">
        <f t="shared" si="115"/>
        <v>0</v>
      </c>
      <c r="P445" s="114">
        <v>62000</v>
      </c>
      <c r="Q445" s="123">
        <f>Q530+Q505+Q477</f>
        <v>9788.36</v>
      </c>
      <c r="R445" s="22">
        <f t="shared" si="88"/>
        <v>0</v>
      </c>
      <c r="S445" s="22">
        <f t="shared" si="89"/>
        <v>0</v>
      </c>
      <c r="T445" s="22">
        <f t="shared" si="90"/>
        <v>14500</v>
      </c>
      <c r="V445" s="284">
        <f t="shared" si="91"/>
        <v>0.1578767741935484</v>
      </c>
    </row>
    <row r="446" spans="1:22">
      <c r="A446" s="24"/>
      <c r="B446" s="24"/>
      <c r="C446" s="130">
        <v>4260</v>
      </c>
      <c r="D446" s="27" t="s">
        <v>145</v>
      </c>
      <c r="E446" s="26">
        <v>239400</v>
      </c>
      <c r="F446" s="26">
        <v>0</v>
      </c>
      <c r="G446" s="26">
        <v>0</v>
      </c>
      <c r="H446" s="26">
        <v>0</v>
      </c>
      <c r="I446" s="26">
        <v>239400</v>
      </c>
      <c r="J446" s="26"/>
      <c r="K446" s="18">
        <f t="shared" si="92"/>
        <v>0</v>
      </c>
      <c r="L446" s="18">
        <f>L478+L506</f>
        <v>0</v>
      </c>
      <c r="M446" s="18">
        <f>M478+M506</f>
        <v>0</v>
      </c>
      <c r="N446" s="18">
        <f>N478+N506</f>
        <v>0</v>
      </c>
      <c r="O446" s="18">
        <f>O478+O506</f>
        <v>0</v>
      </c>
      <c r="P446" s="114">
        <v>239400</v>
      </c>
      <c r="Q446" s="123">
        <f>Q478+Q506</f>
        <v>127286.84</v>
      </c>
      <c r="R446" s="22">
        <f t="shared" si="88"/>
        <v>0</v>
      </c>
      <c r="S446" s="22">
        <f t="shared" si="89"/>
        <v>0</v>
      </c>
      <c r="T446" s="22">
        <f t="shared" si="90"/>
        <v>239400</v>
      </c>
      <c r="V446" s="284">
        <f t="shared" si="91"/>
        <v>0.53169106098579777</v>
      </c>
    </row>
    <row r="447" spans="1:22">
      <c r="A447" s="24"/>
      <c r="B447" s="24"/>
      <c r="C447" s="130">
        <v>4270</v>
      </c>
      <c r="D447" s="27" t="s">
        <v>146</v>
      </c>
      <c r="E447" s="39">
        <v>74650</v>
      </c>
      <c r="F447" s="26">
        <v>0</v>
      </c>
      <c r="G447" s="26">
        <v>0</v>
      </c>
      <c r="H447" s="26">
        <v>0</v>
      </c>
      <c r="I447" s="39">
        <v>74650</v>
      </c>
      <c r="J447" s="39"/>
      <c r="K447" s="18">
        <f t="shared" si="92"/>
        <v>0</v>
      </c>
      <c r="L447" s="18">
        <f>L479+L507+L531</f>
        <v>0</v>
      </c>
      <c r="M447" s="18">
        <f>M479+M507+M531</f>
        <v>0</v>
      </c>
      <c r="N447" s="18">
        <f>N479+N507+N531</f>
        <v>0</v>
      </c>
      <c r="O447" s="18">
        <f>O479+O507+O531</f>
        <v>0</v>
      </c>
      <c r="P447" s="114">
        <v>74650</v>
      </c>
      <c r="Q447" s="123">
        <f>Q479+Q507+Q531</f>
        <v>35557.97</v>
      </c>
      <c r="R447" s="22">
        <f t="shared" si="88"/>
        <v>0</v>
      </c>
      <c r="S447" s="22">
        <f t="shared" si="89"/>
        <v>0</v>
      </c>
      <c r="T447" s="22">
        <f t="shared" si="90"/>
        <v>74650</v>
      </c>
      <c r="V447" s="284">
        <f t="shared" si="91"/>
        <v>0.47632913596784998</v>
      </c>
    </row>
    <row r="448" spans="1:22">
      <c r="A448" s="24"/>
      <c r="B448" s="50"/>
      <c r="C448" s="130">
        <v>4280</v>
      </c>
      <c r="D448" s="27" t="s">
        <v>147</v>
      </c>
      <c r="E448" s="26">
        <v>7070</v>
      </c>
      <c r="F448" s="26">
        <v>0</v>
      </c>
      <c r="G448" s="26">
        <v>0</v>
      </c>
      <c r="H448" s="26">
        <v>0</v>
      </c>
      <c r="I448" s="26">
        <v>7070</v>
      </c>
      <c r="J448" s="26"/>
      <c r="K448" s="18">
        <f t="shared" si="92"/>
        <v>1500</v>
      </c>
      <c r="L448" s="18">
        <f t="shared" ref="L448:O450" si="116">L480+L508</f>
        <v>0</v>
      </c>
      <c r="M448" s="18">
        <f t="shared" si="116"/>
        <v>0</v>
      </c>
      <c r="N448" s="18">
        <f t="shared" si="116"/>
        <v>0</v>
      </c>
      <c r="O448" s="18">
        <f t="shared" si="116"/>
        <v>1500</v>
      </c>
      <c r="P448" s="114">
        <v>8570</v>
      </c>
      <c r="Q448" s="123">
        <f t="shared" ref="Q448" si="117">Q480+Q508</f>
        <v>2260.3000000000002</v>
      </c>
      <c r="R448" s="22">
        <f t="shared" si="88"/>
        <v>0</v>
      </c>
      <c r="S448" s="22">
        <f t="shared" si="89"/>
        <v>0</v>
      </c>
      <c r="T448" s="22">
        <f t="shared" si="90"/>
        <v>8570</v>
      </c>
      <c r="V448" s="284">
        <f t="shared" si="91"/>
        <v>0.2637456242707118</v>
      </c>
    </row>
    <row r="449" spans="1:22">
      <c r="A449" s="24"/>
      <c r="B449" s="24"/>
      <c r="C449" s="130">
        <v>4300</v>
      </c>
      <c r="D449" s="27" t="s">
        <v>181</v>
      </c>
      <c r="E449" s="26">
        <v>301753</v>
      </c>
      <c r="F449" s="26">
        <v>0</v>
      </c>
      <c r="G449" s="26">
        <v>0</v>
      </c>
      <c r="H449" s="26">
        <v>0</v>
      </c>
      <c r="I449" s="26">
        <v>301753</v>
      </c>
      <c r="J449" s="26"/>
      <c r="K449" s="18">
        <f t="shared" si="92"/>
        <v>0</v>
      </c>
      <c r="L449" s="18">
        <f t="shared" si="116"/>
        <v>0</v>
      </c>
      <c r="M449" s="18">
        <f t="shared" si="116"/>
        <v>0</v>
      </c>
      <c r="N449" s="18">
        <f t="shared" si="116"/>
        <v>0</v>
      </c>
      <c r="O449" s="18">
        <f t="shared" si="116"/>
        <v>0</v>
      </c>
      <c r="P449" s="114">
        <v>301753</v>
      </c>
      <c r="Q449" s="123">
        <f t="shared" ref="Q449" si="118">Q481+Q509</f>
        <v>95254.02</v>
      </c>
      <c r="R449" s="22">
        <f t="shared" si="88"/>
        <v>0</v>
      </c>
      <c r="S449" s="22">
        <f t="shared" si="89"/>
        <v>0</v>
      </c>
      <c r="T449" s="22">
        <f t="shared" si="90"/>
        <v>301753</v>
      </c>
      <c r="V449" s="284">
        <f t="shared" si="91"/>
        <v>0.31566884173479637</v>
      </c>
    </row>
    <row r="450" spans="1:22">
      <c r="A450" s="24"/>
      <c r="B450" s="24"/>
      <c r="C450" s="130">
        <v>4350</v>
      </c>
      <c r="D450" s="27" t="s">
        <v>148</v>
      </c>
      <c r="E450" s="26">
        <v>9870</v>
      </c>
      <c r="F450" s="26">
        <v>0</v>
      </c>
      <c r="G450" s="26">
        <v>0</v>
      </c>
      <c r="H450" s="26">
        <v>0</v>
      </c>
      <c r="I450" s="26">
        <v>9870</v>
      </c>
      <c r="J450" s="26"/>
      <c r="K450" s="18">
        <f t="shared" si="92"/>
        <v>0</v>
      </c>
      <c r="L450" s="18">
        <f t="shared" si="116"/>
        <v>0</v>
      </c>
      <c r="M450" s="18">
        <f t="shared" si="116"/>
        <v>0</v>
      </c>
      <c r="N450" s="18">
        <f t="shared" si="116"/>
        <v>0</v>
      </c>
      <c r="O450" s="18">
        <f t="shared" si="116"/>
        <v>0</v>
      </c>
      <c r="P450" s="114">
        <v>9870</v>
      </c>
      <c r="Q450" s="123">
        <f t="shared" ref="Q450" si="119">Q482+Q510</f>
        <v>5002.7700000000004</v>
      </c>
      <c r="R450" s="22">
        <f t="shared" si="88"/>
        <v>0</v>
      </c>
      <c r="S450" s="22">
        <f t="shared" si="89"/>
        <v>0</v>
      </c>
      <c r="T450" s="22">
        <f t="shared" si="90"/>
        <v>9870</v>
      </c>
      <c r="V450" s="284">
        <f t="shared" si="91"/>
        <v>0.50686626139817637</v>
      </c>
    </row>
    <row r="451" spans="1:22" ht="47.25">
      <c r="A451" s="24"/>
      <c r="B451" s="24"/>
      <c r="C451" s="130">
        <v>4360</v>
      </c>
      <c r="D451" s="27" t="s">
        <v>149</v>
      </c>
      <c r="E451" s="26">
        <v>10330</v>
      </c>
      <c r="F451" s="26">
        <v>0</v>
      </c>
      <c r="G451" s="26">
        <v>0</v>
      </c>
      <c r="H451" s="26">
        <v>0</v>
      </c>
      <c r="I451" s="26">
        <v>10330</v>
      </c>
      <c r="J451" s="26"/>
      <c r="K451" s="18">
        <f>SUM(L451:O451)</f>
        <v>0</v>
      </c>
      <c r="L451" s="18">
        <f>L511</f>
        <v>0</v>
      </c>
      <c r="M451" s="18">
        <f>M511</f>
        <v>0</v>
      </c>
      <c r="N451" s="18">
        <f>N511</f>
        <v>0</v>
      </c>
      <c r="O451" s="18">
        <f>O511</f>
        <v>0</v>
      </c>
      <c r="P451" s="114">
        <v>10330</v>
      </c>
      <c r="Q451" s="123">
        <f>Q511</f>
        <v>4810.33</v>
      </c>
      <c r="R451" s="22">
        <f t="shared" si="88"/>
        <v>0</v>
      </c>
      <c r="S451" s="22">
        <f t="shared" si="89"/>
        <v>0</v>
      </c>
      <c r="T451" s="22">
        <f t="shared" si="90"/>
        <v>10330</v>
      </c>
      <c r="V451" s="284">
        <f t="shared" si="91"/>
        <v>0.46566602129719264</v>
      </c>
    </row>
    <row r="452" spans="1:22" ht="63">
      <c r="A452" s="24"/>
      <c r="B452" s="24"/>
      <c r="C452" s="130">
        <v>4370</v>
      </c>
      <c r="D452" s="27" t="s">
        <v>150</v>
      </c>
      <c r="E452" s="26">
        <v>19320</v>
      </c>
      <c r="F452" s="26">
        <v>0</v>
      </c>
      <c r="G452" s="26">
        <v>0</v>
      </c>
      <c r="H452" s="26">
        <v>0</v>
      </c>
      <c r="I452" s="26">
        <v>19320</v>
      </c>
      <c r="J452" s="26"/>
      <c r="K452" s="18">
        <f t="shared" ref="K452:K513" si="120">SUM(L452:O452)</f>
        <v>0</v>
      </c>
      <c r="L452" s="18">
        <f>L483+L512</f>
        <v>0</v>
      </c>
      <c r="M452" s="18">
        <f>M483+M512</f>
        <v>0</v>
      </c>
      <c r="N452" s="18">
        <f>N483+N512</f>
        <v>0</v>
      </c>
      <c r="O452" s="18">
        <f>O483+O512</f>
        <v>0</v>
      </c>
      <c r="P452" s="114">
        <v>19320</v>
      </c>
      <c r="Q452" s="123">
        <f>Q483+Q512</f>
        <v>6858.72</v>
      </c>
      <c r="R452" s="22">
        <f t="shared" si="88"/>
        <v>0</v>
      </c>
      <c r="S452" s="22">
        <f t="shared" si="89"/>
        <v>0</v>
      </c>
      <c r="T452" s="22">
        <f t="shared" si="90"/>
        <v>19320</v>
      </c>
      <c r="V452" s="284">
        <f t="shared" si="91"/>
        <v>0.35500621118012421</v>
      </c>
    </row>
    <row r="453" spans="1:22" ht="47.25">
      <c r="A453" s="24"/>
      <c r="B453" s="24"/>
      <c r="C453" s="130">
        <v>4400</v>
      </c>
      <c r="D453" s="27" t="s">
        <v>174</v>
      </c>
      <c r="E453" s="26">
        <v>9960</v>
      </c>
      <c r="F453" s="26">
        <v>0</v>
      </c>
      <c r="G453" s="26">
        <v>0</v>
      </c>
      <c r="H453" s="26">
        <v>0</v>
      </c>
      <c r="I453" s="26">
        <v>9960</v>
      </c>
      <c r="J453" s="26"/>
      <c r="K453" s="18">
        <f t="shared" si="120"/>
        <v>0</v>
      </c>
      <c r="L453" s="18">
        <f>L513</f>
        <v>0</v>
      </c>
      <c r="M453" s="18">
        <f>M513</f>
        <v>0</v>
      </c>
      <c r="N453" s="18">
        <f>N513</f>
        <v>0</v>
      </c>
      <c r="O453" s="18">
        <f>O513</f>
        <v>0</v>
      </c>
      <c r="P453" s="114">
        <v>9960</v>
      </c>
      <c r="Q453" s="123">
        <f>Q513</f>
        <v>0</v>
      </c>
      <c r="R453" s="22">
        <f t="shared" si="88"/>
        <v>0</v>
      </c>
      <c r="S453" s="22">
        <f t="shared" si="89"/>
        <v>0</v>
      </c>
      <c r="T453" s="22">
        <f t="shared" si="90"/>
        <v>9960</v>
      </c>
      <c r="V453" s="284">
        <f t="shared" si="91"/>
        <v>0</v>
      </c>
    </row>
    <row r="454" spans="1:22">
      <c r="A454" s="24"/>
      <c r="B454" s="24"/>
      <c r="C454" s="130">
        <v>4410</v>
      </c>
      <c r="D454" s="27" t="s">
        <v>151</v>
      </c>
      <c r="E454" s="26">
        <v>13240</v>
      </c>
      <c r="F454" s="26">
        <v>0</v>
      </c>
      <c r="G454" s="26">
        <v>0</v>
      </c>
      <c r="H454" s="26">
        <v>0</v>
      </c>
      <c r="I454" s="26">
        <v>13240</v>
      </c>
      <c r="J454" s="26"/>
      <c r="K454" s="18">
        <f t="shared" si="120"/>
        <v>0</v>
      </c>
      <c r="L454" s="18">
        <f>L485+L514</f>
        <v>0</v>
      </c>
      <c r="M454" s="18">
        <f>M485+M514</f>
        <v>0</v>
      </c>
      <c r="N454" s="18">
        <f>N485+N514</f>
        <v>0</v>
      </c>
      <c r="O454" s="18">
        <f>O485+O514</f>
        <v>0</v>
      </c>
      <c r="P454" s="114">
        <v>13240</v>
      </c>
      <c r="Q454" s="123">
        <f>Q485+Q514</f>
        <v>10164.25</v>
      </c>
      <c r="R454" s="22">
        <f t="shared" si="88"/>
        <v>0</v>
      </c>
      <c r="S454" s="22">
        <f t="shared" si="89"/>
        <v>0</v>
      </c>
      <c r="T454" s="22">
        <f t="shared" si="90"/>
        <v>13240</v>
      </c>
      <c r="V454" s="284">
        <f t="shared" si="91"/>
        <v>0.76769259818731117</v>
      </c>
    </row>
    <row r="455" spans="1:22" ht="15" hidden="1" customHeight="1">
      <c r="A455" s="24"/>
      <c r="B455" s="24"/>
      <c r="C455" s="130">
        <v>4420</v>
      </c>
      <c r="D455" s="27" t="s">
        <v>214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/>
      <c r="K455" s="18">
        <f t="shared" si="120"/>
        <v>0</v>
      </c>
      <c r="L455" s="18">
        <f>L515</f>
        <v>0</v>
      </c>
      <c r="M455" s="18">
        <f>M515</f>
        <v>0</v>
      </c>
      <c r="N455" s="18">
        <f>N515</f>
        <v>0</v>
      </c>
      <c r="O455" s="18">
        <f>O515</f>
        <v>0</v>
      </c>
      <c r="P455" s="114">
        <v>0</v>
      </c>
      <c r="Q455" s="123">
        <f>Q515</f>
        <v>0</v>
      </c>
      <c r="R455" s="22">
        <f t="shared" si="88"/>
        <v>0</v>
      </c>
      <c r="S455" s="22">
        <f t="shared" si="89"/>
        <v>0</v>
      </c>
      <c r="T455" s="22">
        <f t="shared" si="90"/>
        <v>0</v>
      </c>
      <c r="V455" s="284" t="e">
        <f t="shared" si="91"/>
        <v>#DIV/0!</v>
      </c>
    </row>
    <row r="456" spans="1:22">
      <c r="A456" s="24"/>
      <c r="B456" s="24"/>
      <c r="C456" s="130">
        <v>4430</v>
      </c>
      <c r="D456" s="27" t="s">
        <v>152</v>
      </c>
      <c r="E456" s="26">
        <v>33730</v>
      </c>
      <c r="F456" s="26">
        <v>0</v>
      </c>
      <c r="G456" s="26">
        <v>0</v>
      </c>
      <c r="H456" s="26">
        <v>0</v>
      </c>
      <c r="I456" s="26">
        <v>33730</v>
      </c>
      <c r="J456" s="26"/>
      <c r="K456" s="18">
        <f t="shared" si="120"/>
        <v>0</v>
      </c>
      <c r="L456" s="18">
        <f t="shared" ref="L456:O458" si="121">L486+L516</f>
        <v>0</v>
      </c>
      <c r="M456" s="18">
        <f t="shared" si="121"/>
        <v>0</v>
      </c>
      <c r="N456" s="18">
        <f t="shared" si="121"/>
        <v>0</v>
      </c>
      <c r="O456" s="18">
        <f t="shared" si="121"/>
        <v>0</v>
      </c>
      <c r="P456" s="114">
        <v>33730</v>
      </c>
      <c r="Q456" s="123">
        <f t="shared" ref="Q456" si="122">Q486+Q516</f>
        <v>26409.24</v>
      </c>
      <c r="R456" s="22">
        <f t="shared" si="88"/>
        <v>0</v>
      </c>
      <c r="S456" s="22">
        <f t="shared" si="89"/>
        <v>0</v>
      </c>
      <c r="T456" s="22">
        <f t="shared" si="90"/>
        <v>33730</v>
      </c>
      <c r="V456" s="284">
        <f t="shared" si="91"/>
        <v>0.78295997628224134</v>
      </c>
    </row>
    <row r="457" spans="1:22" ht="31.5">
      <c r="A457" s="24"/>
      <c r="B457" s="24"/>
      <c r="C457" s="130">
        <v>4440</v>
      </c>
      <c r="D457" s="27" t="s">
        <v>153</v>
      </c>
      <c r="E457" s="26">
        <v>258040</v>
      </c>
      <c r="F457" s="26">
        <v>0</v>
      </c>
      <c r="G457" s="26">
        <v>0</v>
      </c>
      <c r="H457" s="26">
        <v>0</v>
      </c>
      <c r="I457" s="26">
        <v>258040</v>
      </c>
      <c r="J457" s="26"/>
      <c r="K457" s="18">
        <f t="shared" si="120"/>
        <v>0</v>
      </c>
      <c r="L457" s="18">
        <f t="shared" si="121"/>
        <v>0</v>
      </c>
      <c r="M457" s="18">
        <f t="shared" si="121"/>
        <v>0</v>
      </c>
      <c r="N457" s="18">
        <f t="shared" si="121"/>
        <v>0</v>
      </c>
      <c r="O457" s="18">
        <f t="shared" si="121"/>
        <v>0</v>
      </c>
      <c r="P457" s="114">
        <v>258040</v>
      </c>
      <c r="Q457" s="123">
        <f t="shared" ref="Q457" si="123">Q487+Q517</f>
        <v>197259.87</v>
      </c>
      <c r="R457" s="22">
        <f t="shared" si="88"/>
        <v>0</v>
      </c>
      <c r="S457" s="22">
        <f t="shared" si="89"/>
        <v>0</v>
      </c>
      <c r="T457" s="22">
        <f t="shared" si="90"/>
        <v>258040</v>
      </c>
      <c r="V457" s="284">
        <f t="shared" si="91"/>
        <v>0.76445461943884663</v>
      </c>
    </row>
    <row r="458" spans="1:22">
      <c r="A458" s="24"/>
      <c r="B458" s="24"/>
      <c r="C458" s="130">
        <v>4480</v>
      </c>
      <c r="D458" s="27" t="s">
        <v>196</v>
      </c>
      <c r="E458" s="26">
        <v>2397</v>
      </c>
      <c r="F458" s="26">
        <v>0</v>
      </c>
      <c r="G458" s="26">
        <v>0</v>
      </c>
      <c r="H458" s="26">
        <v>0</v>
      </c>
      <c r="I458" s="26">
        <v>2397</v>
      </c>
      <c r="J458" s="26"/>
      <c r="K458" s="18">
        <f t="shared" si="120"/>
        <v>0</v>
      </c>
      <c r="L458" s="18">
        <f t="shared" si="121"/>
        <v>0</v>
      </c>
      <c r="M458" s="18">
        <f t="shared" si="121"/>
        <v>0</v>
      </c>
      <c r="N458" s="18">
        <f t="shared" si="121"/>
        <v>0</v>
      </c>
      <c r="O458" s="18">
        <f t="shared" si="121"/>
        <v>0</v>
      </c>
      <c r="P458" s="114">
        <v>2397</v>
      </c>
      <c r="Q458" s="123">
        <f t="shared" ref="Q458" si="124">Q488+Q518</f>
        <v>319</v>
      </c>
      <c r="R458" s="22">
        <f t="shared" si="88"/>
        <v>0</v>
      </c>
      <c r="S458" s="22">
        <f t="shared" si="89"/>
        <v>0</v>
      </c>
      <c r="T458" s="22">
        <f t="shared" si="90"/>
        <v>2397</v>
      </c>
      <c r="V458" s="284">
        <f t="shared" si="91"/>
        <v>0.13308302044221945</v>
      </c>
    </row>
    <row r="459" spans="1:22" ht="31.5">
      <c r="A459" s="24"/>
      <c r="B459" s="24"/>
      <c r="C459" s="130">
        <v>4500</v>
      </c>
      <c r="D459" s="27" t="s">
        <v>268</v>
      </c>
      <c r="E459" s="26">
        <v>1173</v>
      </c>
      <c r="F459" s="26">
        <v>0</v>
      </c>
      <c r="G459" s="26">
        <v>0</v>
      </c>
      <c r="H459" s="26">
        <v>0</v>
      </c>
      <c r="I459" s="26">
        <v>1173</v>
      </c>
      <c r="J459" s="26"/>
      <c r="K459" s="18">
        <f t="shared" si="120"/>
        <v>0</v>
      </c>
      <c r="L459" s="18">
        <f>L491+L519</f>
        <v>0</v>
      </c>
      <c r="M459" s="18">
        <f>M491+M519</f>
        <v>0</v>
      </c>
      <c r="N459" s="18">
        <f>N491+N519</f>
        <v>0</v>
      </c>
      <c r="O459" s="18">
        <f>O491+O519</f>
        <v>0</v>
      </c>
      <c r="P459" s="117">
        <v>1173</v>
      </c>
      <c r="Q459" s="123">
        <f>Q491+Q519</f>
        <v>1173</v>
      </c>
      <c r="R459" s="22">
        <f t="shared" si="88"/>
        <v>0</v>
      </c>
      <c r="S459" s="22">
        <f t="shared" si="89"/>
        <v>0</v>
      </c>
      <c r="T459" s="22">
        <f t="shared" si="90"/>
        <v>1173</v>
      </c>
      <c r="V459" s="284">
        <f t="shared" si="91"/>
        <v>1</v>
      </c>
    </row>
    <row r="460" spans="1:22">
      <c r="A460" s="24"/>
      <c r="B460" s="24"/>
      <c r="C460" s="130">
        <v>4510</v>
      </c>
      <c r="D460" s="27" t="s">
        <v>223</v>
      </c>
      <c r="E460" s="26">
        <v>870</v>
      </c>
      <c r="F460" s="26">
        <v>0</v>
      </c>
      <c r="G460" s="26">
        <v>0</v>
      </c>
      <c r="H460" s="26">
        <v>0</v>
      </c>
      <c r="I460" s="26">
        <v>870</v>
      </c>
      <c r="J460" s="26"/>
      <c r="K460" s="18">
        <f t="shared" si="120"/>
        <v>0</v>
      </c>
      <c r="L460" s="18">
        <f>L489</f>
        <v>0</v>
      </c>
      <c r="M460" s="18">
        <f>M489</f>
        <v>0</v>
      </c>
      <c r="N460" s="18">
        <f>N489</f>
        <v>0</v>
      </c>
      <c r="O460" s="18">
        <f>O489</f>
        <v>0</v>
      </c>
      <c r="P460" s="114">
        <v>870</v>
      </c>
      <c r="Q460" s="123">
        <f>Q489</f>
        <v>0</v>
      </c>
      <c r="R460" s="22">
        <f t="shared" si="88"/>
        <v>0</v>
      </c>
      <c r="S460" s="22">
        <f t="shared" si="89"/>
        <v>0</v>
      </c>
      <c r="T460" s="22">
        <f t="shared" si="90"/>
        <v>870</v>
      </c>
      <c r="V460" s="284">
        <f t="shared" si="91"/>
        <v>0</v>
      </c>
    </row>
    <row r="461" spans="1:22" ht="31.5">
      <c r="A461" s="24"/>
      <c r="B461" s="24"/>
      <c r="C461" s="130">
        <v>4700</v>
      </c>
      <c r="D461" s="27" t="s">
        <v>155</v>
      </c>
      <c r="E461" s="26">
        <v>9610</v>
      </c>
      <c r="F461" s="26">
        <v>0</v>
      </c>
      <c r="G461" s="26">
        <v>0</v>
      </c>
      <c r="H461" s="26">
        <v>0</v>
      </c>
      <c r="I461" s="26">
        <v>9610</v>
      </c>
      <c r="J461" s="26"/>
      <c r="K461" s="18">
        <f t="shared" si="120"/>
        <v>0</v>
      </c>
      <c r="L461" s="18">
        <f t="shared" ref="L461:O463" si="125">L490+L520</f>
        <v>0</v>
      </c>
      <c r="M461" s="18">
        <f t="shared" si="125"/>
        <v>0</v>
      </c>
      <c r="N461" s="18">
        <f t="shared" si="125"/>
        <v>0</v>
      </c>
      <c r="O461" s="18">
        <f t="shared" si="125"/>
        <v>0</v>
      </c>
      <c r="P461" s="114">
        <v>9610</v>
      </c>
      <c r="Q461" s="123">
        <f t="shared" ref="Q461" si="126">Q490+Q520</f>
        <v>4289.99</v>
      </c>
      <c r="R461" s="22">
        <f t="shared" ref="R461:R504" si="127">G461+M461</f>
        <v>0</v>
      </c>
      <c r="S461" s="22">
        <f t="shared" ref="S461:S504" si="128">H461+N461</f>
        <v>0</v>
      </c>
      <c r="T461" s="22">
        <f t="shared" ref="T461:T504" si="129">I461+O461</f>
        <v>9610</v>
      </c>
      <c r="V461" s="284">
        <f t="shared" si="91"/>
        <v>0.4464089490114464</v>
      </c>
    </row>
    <row r="462" spans="1:22" ht="48" hidden="1" customHeight="1">
      <c r="A462" s="24"/>
      <c r="B462" s="24"/>
      <c r="C462" s="130">
        <v>4740</v>
      </c>
      <c r="D462" s="27" t="s">
        <v>198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/>
      <c r="K462" s="18">
        <f t="shared" si="120"/>
        <v>0</v>
      </c>
      <c r="L462" s="18">
        <f t="shared" si="125"/>
        <v>0</v>
      </c>
      <c r="M462" s="18">
        <f t="shared" si="125"/>
        <v>0</v>
      </c>
      <c r="N462" s="18">
        <f t="shared" si="125"/>
        <v>0</v>
      </c>
      <c r="O462" s="18">
        <f t="shared" si="125"/>
        <v>0</v>
      </c>
      <c r="P462" s="114">
        <v>0</v>
      </c>
      <c r="Q462" s="123">
        <f t="shared" ref="Q462" si="130">Q491+Q521</f>
        <v>0</v>
      </c>
      <c r="R462" s="22">
        <f t="shared" si="127"/>
        <v>0</v>
      </c>
      <c r="S462" s="22">
        <f t="shared" si="128"/>
        <v>0</v>
      </c>
      <c r="T462" s="22">
        <f t="shared" si="129"/>
        <v>0</v>
      </c>
      <c r="V462" s="284" t="e">
        <f t="shared" ref="V462:V525" si="131">Q462/P462</f>
        <v>#DIV/0!</v>
      </c>
    </row>
    <row r="463" spans="1:22" ht="36" hidden="1" customHeight="1">
      <c r="A463" s="24"/>
      <c r="B463" s="24"/>
      <c r="C463" s="130">
        <v>4750</v>
      </c>
      <c r="D463" s="27" t="s">
        <v>253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/>
      <c r="K463" s="18">
        <f t="shared" si="120"/>
        <v>0</v>
      </c>
      <c r="L463" s="18">
        <f t="shared" si="125"/>
        <v>0</v>
      </c>
      <c r="M463" s="18">
        <f t="shared" si="125"/>
        <v>0</v>
      </c>
      <c r="N463" s="18">
        <f t="shared" si="125"/>
        <v>0</v>
      </c>
      <c r="O463" s="18">
        <f t="shared" si="125"/>
        <v>0</v>
      </c>
      <c r="P463" s="114">
        <v>0</v>
      </c>
      <c r="Q463" s="123">
        <f t="shared" ref="Q463" si="132">Q492+Q522</f>
        <v>0</v>
      </c>
      <c r="R463" s="22">
        <f t="shared" si="127"/>
        <v>0</v>
      </c>
      <c r="S463" s="22">
        <f t="shared" si="128"/>
        <v>0</v>
      </c>
      <c r="T463" s="22">
        <f t="shared" si="129"/>
        <v>0</v>
      </c>
      <c r="V463" s="284" t="e">
        <f t="shared" si="131"/>
        <v>#DIV/0!</v>
      </c>
    </row>
    <row r="464" spans="1:22" ht="31.5">
      <c r="A464" s="24"/>
      <c r="B464" s="24"/>
      <c r="C464" s="132">
        <v>6050</v>
      </c>
      <c r="D464" s="34" t="s">
        <v>160</v>
      </c>
      <c r="E464" s="26">
        <v>1300000</v>
      </c>
      <c r="F464" s="26">
        <v>0</v>
      </c>
      <c r="G464" s="26">
        <v>0</v>
      </c>
      <c r="H464" s="26">
        <v>0</v>
      </c>
      <c r="I464" s="26">
        <v>1300000</v>
      </c>
      <c r="J464" s="26"/>
      <c r="K464" s="18">
        <f t="shared" si="120"/>
        <v>0</v>
      </c>
      <c r="L464" s="18">
        <f>L524+L532</f>
        <v>0</v>
      </c>
      <c r="M464" s="18">
        <f>M524+M532</f>
        <v>0</v>
      </c>
      <c r="N464" s="18">
        <f>N524+N532</f>
        <v>0</v>
      </c>
      <c r="O464" s="18">
        <f>O524+O532</f>
        <v>0</v>
      </c>
      <c r="P464" s="114">
        <v>1300000</v>
      </c>
      <c r="Q464" s="123">
        <f>Q524+Q532</f>
        <v>23985</v>
      </c>
      <c r="R464" s="22">
        <f t="shared" si="127"/>
        <v>0</v>
      </c>
      <c r="S464" s="22">
        <f t="shared" si="128"/>
        <v>0</v>
      </c>
      <c r="T464" s="22">
        <f t="shared" si="129"/>
        <v>1300000</v>
      </c>
      <c r="V464" s="284">
        <f t="shared" si="131"/>
        <v>1.8450000000000001E-2</v>
      </c>
    </row>
    <row r="465" spans="1:22" ht="31.5">
      <c r="A465" s="24"/>
      <c r="B465" s="24"/>
      <c r="C465" s="132">
        <v>6059</v>
      </c>
      <c r="D465" s="34" t="s">
        <v>160</v>
      </c>
      <c r="E465" s="26">
        <v>100000</v>
      </c>
      <c r="F465" s="26">
        <v>0</v>
      </c>
      <c r="G465" s="26">
        <v>0</v>
      </c>
      <c r="H465" s="26">
        <v>0</v>
      </c>
      <c r="I465" s="26">
        <v>100000</v>
      </c>
      <c r="J465" s="26"/>
      <c r="K465" s="18">
        <f t="shared" si="120"/>
        <v>0</v>
      </c>
      <c r="L465" s="18">
        <f>L523+L533</f>
        <v>0</v>
      </c>
      <c r="M465" s="18">
        <f>M523+M533</f>
        <v>0</v>
      </c>
      <c r="N465" s="18">
        <f>N523+N533</f>
        <v>0</v>
      </c>
      <c r="O465" s="18">
        <f>O523+O533</f>
        <v>0</v>
      </c>
      <c r="P465" s="114">
        <v>100000</v>
      </c>
      <c r="Q465" s="123">
        <f>Q523+Q533</f>
        <v>11200</v>
      </c>
      <c r="R465" s="22">
        <f t="shared" si="127"/>
        <v>0</v>
      </c>
      <c r="S465" s="22">
        <f t="shared" si="128"/>
        <v>0</v>
      </c>
      <c r="T465" s="22">
        <f t="shared" si="129"/>
        <v>100000</v>
      </c>
      <c r="V465" s="284">
        <f t="shared" si="131"/>
        <v>0.112</v>
      </c>
    </row>
    <row r="466" spans="1:22" ht="24" hidden="1" customHeight="1">
      <c r="A466" s="24"/>
      <c r="B466" s="24"/>
      <c r="C466" s="132">
        <v>6060</v>
      </c>
      <c r="D466" s="34" t="s">
        <v>166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/>
      <c r="K466" s="18">
        <f t="shared" si="120"/>
        <v>0</v>
      </c>
      <c r="L466" s="18">
        <f>L494</f>
        <v>0</v>
      </c>
      <c r="M466" s="18">
        <f>M494</f>
        <v>0</v>
      </c>
      <c r="N466" s="18">
        <f>N494</f>
        <v>0</v>
      </c>
      <c r="O466" s="18"/>
      <c r="P466" s="114">
        <v>0</v>
      </c>
      <c r="Q466" s="123"/>
      <c r="R466" s="22">
        <f t="shared" si="127"/>
        <v>0</v>
      </c>
      <c r="S466" s="22">
        <f t="shared" si="128"/>
        <v>0</v>
      </c>
      <c r="T466" s="22">
        <f t="shared" si="129"/>
        <v>0</v>
      </c>
      <c r="V466" s="284" t="e">
        <f t="shared" si="131"/>
        <v>#DIV/0!</v>
      </c>
    </row>
    <row r="467" spans="1:22">
      <c r="A467" s="24"/>
      <c r="B467" s="24"/>
      <c r="C467" s="138" t="s">
        <v>259</v>
      </c>
      <c r="D467" s="31" t="s">
        <v>269</v>
      </c>
      <c r="E467" s="26">
        <v>2008980</v>
      </c>
      <c r="F467" s="26">
        <v>0</v>
      </c>
      <c r="G467" s="26">
        <v>0</v>
      </c>
      <c r="H467" s="26">
        <v>0</v>
      </c>
      <c r="I467" s="26">
        <v>2008980</v>
      </c>
      <c r="J467" s="26"/>
      <c r="K467" s="18">
        <f t="shared" si="120"/>
        <v>0</v>
      </c>
      <c r="L467" s="18">
        <f>SUM(L468:L494)</f>
        <v>0</v>
      </c>
      <c r="M467" s="18">
        <f>SUM(M468:M494)</f>
        <v>0</v>
      </c>
      <c r="N467" s="18">
        <f>SUM(N468:N494)</f>
        <v>0</v>
      </c>
      <c r="O467" s="18">
        <f>SUM(O468:O494)</f>
        <v>0</v>
      </c>
      <c r="P467" s="145">
        <v>2008980</v>
      </c>
      <c r="Q467" s="146">
        <f>SUM(Q468:Q494)</f>
        <v>893344.21999999986</v>
      </c>
      <c r="R467" s="22">
        <f t="shared" si="127"/>
        <v>0</v>
      </c>
      <c r="S467" s="22">
        <f t="shared" si="128"/>
        <v>0</v>
      </c>
      <c r="T467" s="22">
        <f t="shared" si="129"/>
        <v>2008980</v>
      </c>
      <c r="V467" s="284">
        <f t="shared" si="131"/>
        <v>0.44467551692898877</v>
      </c>
    </row>
    <row r="468" spans="1:22" ht="31.5">
      <c r="A468" s="24"/>
      <c r="B468" s="24"/>
      <c r="C468" s="130">
        <v>3020</v>
      </c>
      <c r="D468" s="27" t="s">
        <v>138</v>
      </c>
      <c r="E468" s="26">
        <v>16040</v>
      </c>
      <c r="F468" s="26">
        <v>0</v>
      </c>
      <c r="G468" s="26">
        <v>0</v>
      </c>
      <c r="H468" s="26">
        <v>0</v>
      </c>
      <c r="I468" s="26">
        <v>16040</v>
      </c>
      <c r="J468" s="26"/>
      <c r="K468" s="18">
        <f t="shared" si="120"/>
        <v>0</v>
      </c>
      <c r="L468" s="18"/>
      <c r="M468" s="18"/>
      <c r="N468" s="18"/>
      <c r="O468" s="18"/>
      <c r="P468" s="114">
        <v>16040</v>
      </c>
      <c r="Q468" s="123">
        <v>4956.33</v>
      </c>
      <c r="R468" s="22">
        <f t="shared" si="127"/>
        <v>0</v>
      </c>
      <c r="S468" s="22">
        <f t="shared" si="128"/>
        <v>0</v>
      </c>
      <c r="T468" s="22">
        <f t="shared" si="129"/>
        <v>16040</v>
      </c>
      <c r="V468" s="284">
        <f t="shared" si="131"/>
        <v>0.30899812967581047</v>
      </c>
    </row>
    <row r="469" spans="1:22">
      <c r="A469" s="24"/>
      <c r="B469" s="24"/>
      <c r="C469" s="130">
        <v>4010</v>
      </c>
      <c r="D469" s="27" t="s">
        <v>139</v>
      </c>
      <c r="E469" s="26">
        <v>1175970</v>
      </c>
      <c r="F469" s="26">
        <v>0</v>
      </c>
      <c r="G469" s="26">
        <v>0</v>
      </c>
      <c r="H469" s="26">
        <v>0</v>
      </c>
      <c r="I469" s="26">
        <v>1175970</v>
      </c>
      <c r="J469" s="26"/>
      <c r="K469" s="18">
        <f t="shared" si="120"/>
        <v>0</v>
      </c>
      <c r="L469" s="18"/>
      <c r="M469" s="18"/>
      <c r="N469" s="18"/>
      <c r="O469" s="18"/>
      <c r="P469" s="114">
        <v>1175970</v>
      </c>
      <c r="Q469" s="123">
        <v>497903.68</v>
      </c>
      <c r="R469" s="22">
        <f t="shared" si="127"/>
        <v>0</v>
      </c>
      <c r="S469" s="22">
        <f t="shared" si="128"/>
        <v>0</v>
      </c>
      <c r="T469" s="22">
        <f t="shared" si="129"/>
        <v>1175970</v>
      </c>
      <c r="V469" s="284">
        <f t="shared" si="131"/>
        <v>0.42339828396982915</v>
      </c>
    </row>
    <row r="470" spans="1:22">
      <c r="A470" s="24"/>
      <c r="B470" s="24"/>
      <c r="C470" s="130">
        <v>4040</v>
      </c>
      <c r="D470" s="27" t="s">
        <v>140</v>
      </c>
      <c r="E470" s="26">
        <v>84090</v>
      </c>
      <c r="F470" s="26">
        <v>0</v>
      </c>
      <c r="G470" s="26">
        <v>0</v>
      </c>
      <c r="H470" s="26">
        <v>0</v>
      </c>
      <c r="I470" s="26">
        <v>84090</v>
      </c>
      <c r="J470" s="26"/>
      <c r="K470" s="18">
        <f t="shared" si="120"/>
        <v>-1500</v>
      </c>
      <c r="L470" s="18"/>
      <c r="M470" s="18"/>
      <c r="N470" s="18"/>
      <c r="O470" s="18">
        <v>-1500</v>
      </c>
      <c r="P470" s="114">
        <v>82590</v>
      </c>
      <c r="Q470" s="123">
        <v>75104.97</v>
      </c>
      <c r="R470" s="22">
        <f t="shared" si="127"/>
        <v>0</v>
      </c>
      <c r="S470" s="22">
        <f t="shared" si="128"/>
        <v>0</v>
      </c>
      <c r="T470" s="22">
        <f t="shared" si="129"/>
        <v>82590</v>
      </c>
      <c r="V470" s="284">
        <f t="shared" si="131"/>
        <v>0.90937123138394482</v>
      </c>
    </row>
    <row r="471" spans="1:22">
      <c r="A471" s="24"/>
      <c r="B471" s="24"/>
      <c r="C471" s="130">
        <v>4110</v>
      </c>
      <c r="D471" s="27" t="s">
        <v>141</v>
      </c>
      <c r="E471" s="26">
        <v>206780</v>
      </c>
      <c r="F471" s="26">
        <v>0</v>
      </c>
      <c r="G471" s="26">
        <v>0</v>
      </c>
      <c r="H471" s="26">
        <v>0</v>
      </c>
      <c r="I471" s="26">
        <v>206780</v>
      </c>
      <c r="J471" s="26"/>
      <c r="K471" s="18">
        <f t="shared" si="120"/>
        <v>0</v>
      </c>
      <c r="L471" s="18"/>
      <c r="M471" s="18"/>
      <c r="N471" s="18"/>
      <c r="O471" s="18"/>
      <c r="P471" s="114">
        <v>206780</v>
      </c>
      <c r="Q471" s="123">
        <v>86600.59</v>
      </c>
      <c r="R471" s="22">
        <f t="shared" si="127"/>
        <v>0</v>
      </c>
      <c r="S471" s="22">
        <f t="shared" si="128"/>
        <v>0</v>
      </c>
      <c r="T471" s="22">
        <f t="shared" si="129"/>
        <v>206780</v>
      </c>
      <c r="V471" s="284">
        <f t="shared" si="131"/>
        <v>0.41880544540090914</v>
      </c>
    </row>
    <row r="472" spans="1:22">
      <c r="A472" s="24"/>
      <c r="B472" s="24"/>
      <c r="C472" s="130">
        <v>4120</v>
      </c>
      <c r="D472" s="27" t="s">
        <v>142</v>
      </c>
      <c r="E472" s="26">
        <v>30650</v>
      </c>
      <c r="F472" s="26">
        <v>0</v>
      </c>
      <c r="G472" s="26">
        <v>0</v>
      </c>
      <c r="H472" s="26">
        <v>0</v>
      </c>
      <c r="I472" s="26">
        <v>30650</v>
      </c>
      <c r="J472" s="26"/>
      <c r="K472" s="18">
        <f t="shared" si="120"/>
        <v>0</v>
      </c>
      <c r="L472" s="18"/>
      <c r="M472" s="18"/>
      <c r="N472" s="18"/>
      <c r="O472" s="18"/>
      <c r="P472" s="114">
        <v>30650</v>
      </c>
      <c r="Q472" s="123">
        <v>10501.88</v>
      </c>
      <c r="R472" s="22">
        <f t="shared" si="127"/>
        <v>0</v>
      </c>
      <c r="S472" s="22">
        <f t="shared" si="128"/>
        <v>0</v>
      </c>
      <c r="T472" s="22">
        <f t="shared" si="129"/>
        <v>30650</v>
      </c>
      <c r="V472" s="284">
        <f t="shared" si="131"/>
        <v>0.34263882544861335</v>
      </c>
    </row>
    <row r="473" spans="1:22">
      <c r="A473" s="24"/>
      <c r="B473" s="24"/>
      <c r="C473" s="130">
        <v>4140</v>
      </c>
      <c r="D473" s="27" t="s">
        <v>267</v>
      </c>
      <c r="E473" s="26">
        <v>2000</v>
      </c>
      <c r="F473" s="26">
        <v>0</v>
      </c>
      <c r="G473" s="26">
        <v>0</v>
      </c>
      <c r="H473" s="26">
        <v>0</v>
      </c>
      <c r="I473" s="26">
        <v>2000</v>
      </c>
      <c r="J473" s="26"/>
      <c r="K473" s="18">
        <f t="shared" si="120"/>
        <v>0</v>
      </c>
      <c r="L473" s="18"/>
      <c r="M473" s="18"/>
      <c r="N473" s="18"/>
      <c r="O473" s="18"/>
      <c r="P473" s="114">
        <v>2000</v>
      </c>
      <c r="Q473" s="123">
        <v>0</v>
      </c>
      <c r="R473" s="22">
        <f t="shared" si="127"/>
        <v>0</v>
      </c>
      <c r="S473" s="22">
        <f t="shared" si="128"/>
        <v>0</v>
      </c>
      <c r="T473" s="22">
        <f t="shared" si="129"/>
        <v>2000</v>
      </c>
      <c r="V473" s="284">
        <f t="shared" si="131"/>
        <v>0</v>
      </c>
    </row>
    <row r="474" spans="1:22">
      <c r="A474" s="24"/>
      <c r="B474" s="24"/>
      <c r="C474" s="130">
        <v>4170</v>
      </c>
      <c r="D474" s="27" t="s">
        <v>193</v>
      </c>
      <c r="E474" s="26">
        <v>13640</v>
      </c>
      <c r="F474" s="26">
        <v>0</v>
      </c>
      <c r="G474" s="26">
        <v>0</v>
      </c>
      <c r="H474" s="26">
        <v>0</v>
      </c>
      <c r="I474" s="26">
        <v>13640</v>
      </c>
      <c r="J474" s="26"/>
      <c r="K474" s="18">
        <f t="shared" si="120"/>
        <v>0</v>
      </c>
      <c r="L474" s="18"/>
      <c r="M474" s="18"/>
      <c r="N474" s="18"/>
      <c r="O474" s="18"/>
      <c r="P474" s="114">
        <v>13640</v>
      </c>
      <c r="Q474" s="123">
        <v>1252.22</v>
      </c>
      <c r="R474" s="22">
        <f t="shared" si="127"/>
        <v>0</v>
      </c>
      <c r="S474" s="22">
        <f t="shared" si="128"/>
        <v>0</v>
      </c>
      <c r="T474" s="22">
        <f t="shared" si="129"/>
        <v>13640</v>
      </c>
      <c r="V474" s="284">
        <f t="shared" si="131"/>
        <v>9.1804985337243405E-2</v>
      </c>
    </row>
    <row r="475" spans="1:22">
      <c r="A475" s="24"/>
      <c r="B475" s="24"/>
      <c r="C475" s="130">
        <v>4210</v>
      </c>
      <c r="D475" s="27" t="s">
        <v>144</v>
      </c>
      <c r="E475" s="26">
        <v>37920</v>
      </c>
      <c r="F475" s="26">
        <v>0</v>
      </c>
      <c r="G475" s="26">
        <v>0</v>
      </c>
      <c r="H475" s="26">
        <v>0</v>
      </c>
      <c r="I475" s="26">
        <v>37920</v>
      </c>
      <c r="J475" s="26"/>
      <c r="K475" s="18">
        <f t="shared" si="120"/>
        <v>0</v>
      </c>
      <c r="L475" s="18"/>
      <c r="M475" s="18"/>
      <c r="N475" s="18"/>
      <c r="O475" s="18"/>
      <c r="P475" s="114">
        <v>37920</v>
      </c>
      <c r="Q475" s="123">
        <v>27510.47</v>
      </c>
      <c r="R475" s="22">
        <f t="shared" si="127"/>
        <v>0</v>
      </c>
      <c r="S475" s="22">
        <f t="shared" si="128"/>
        <v>0</v>
      </c>
      <c r="T475" s="22">
        <f t="shared" si="129"/>
        <v>37920</v>
      </c>
      <c r="V475" s="284">
        <f t="shared" si="131"/>
        <v>0.72548707805907175</v>
      </c>
    </row>
    <row r="476" spans="1:22" ht="24" hidden="1" customHeight="1">
      <c r="A476" s="24"/>
      <c r="B476" s="24"/>
      <c r="C476" s="130">
        <v>4240</v>
      </c>
      <c r="D476" s="27" t="s">
        <v>249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/>
      <c r="K476" s="18">
        <f t="shared" si="120"/>
        <v>0</v>
      </c>
      <c r="L476" s="18"/>
      <c r="M476" s="18"/>
      <c r="N476" s="18"/>
      <c r="O476" s="18"/>
      <c r="P476" s="114">
        <v>0</v>
      </c>
      <c r="Q476" s="123"/>
      <c r="R476" s="22">
        <f t="shared" si="127"/>
        <v>0</v>
      </c>
      <c r="S476" s="22">
        <f t="shared" si="128"/>
        <v>0</v>
      </c>
      <c r="T476" s="22">
        <f t="shared" si="129"/>
        <v>0</v>
      </c>
      <c r="V476" s="284" t="e">
        <f t="shared" si="131"/>
        <v>#DIV/0!</v>
      </c>
    </row>
    <row r="477" spans="1:22" ht="34.5" customHeight="1">
      <c r="A477" s="24"/>
      <c r="B477" s="24"/>
      <c r="C477" s="130">
        <v>4240</v>
      </c>
      <c r="D477" s="27" t="s">
        <v>249</v>
      </c>
      <c r="E477" s="26">
        <v>12000</v>
      </c>
      <c r="F477" s="26">
        <v>0</v>
      </c>
      <c r="G477" s="26">
        <v>0</v>
      </c>
      <c r="H477" s="26">
        <v>0</v>
      </c>
      <c r="I477" s="26">
        <v>12000</v>
      </c>
      <c r="J477" s="26"/>
      <c r="K477" s="18">
        <f t="shared" si="120"/>
        <v>0</v>
      </c>
      <c r="L477" s="18"/>
      <c r="M477" s="18"/>
      <c r="N477" s="18"/>
      <c r="O477" s="18"/>
      <c r="P477" s="114">
        <v>12000</v>
      </c>
      <c r="Q477" s="123">
        <v>9788.36</v>
      </c>
      <c r="R477" s="22">
        <f t="shared" si="127"/>
        <v>0</v>
      </c>
      <c r="S477" s="22">
        <f t="shared" si="128"/>
        <v>0</v>
      </c>
      <c r="T477" s="22">
        <f t="shared" si="129"/>
        <v>12000</v>
      </c>
      <c r="V477" s="284">
        <f t="shared" si="131"/>
        <v>0.81569666666666674</v>
      </c>
    </row>
    <row r="478" spans="1:22">
      <c r="A478" s="24"/>
      <c r="B478" s="24"/>
      <c r="C478" s="130">
        <v>4260</v>
      </c>
      <c r="D478" s="27" t="s">
        <v>145</v>
      </c>
      <c r="E478" s="26">
        <v>147380</v>
      </c>
      <c r="F478" s="26">
        <v>0</v>
      </c>
      <c r="G478" s="26">
        <v>0</v>
      </c>
      <c r="H478" s="26">
        <v>0</v>
      </c>
      <c r="I478" s="26">
        <v>147380</v>
      </c>
      <c r="J478" s="26"/>
      <c r="K478" s="18">
        <f t="shared" si="120"/>
        <v>0</v>
      </c>
      <c r="L478" s="18"/>
      <c r="M478" s="18"/>
      <c r="N478" s="18"/>
      <c r="O478" s="18"/>
      <c r="P478" s="114">
        <v>147380</v>
      </c>
      <c r="Q478" s="123">
        <v>95529.91</v>
      </c>
      <c r="R478" s="22">
        <f t="shared" si="127"/>
        <v>0</v>
      </c>
      <c r="S478" s="22">
        <f t="shared" si="128"/>
        <v>0</v>
      </c>
      <c r="T478" s="22">
        <f t="shared" si="129"/>
        <v>147380</v>
      </c>
      <c r="V478" s="284">
        <f t="shared" si="131"/>
        <v>0.64818774596281725</v>
      </c>
    </row>
    <row r="479" spans="1:22">
      <c r="A479" s="24"/>
      <c r="B479" s="24"/>
      <c r="C479" s="130">
        <v>4270</v>
      </c>
      <c r="D479" s="27" t="s">
        <v>146</v>
      </c>
      <c r="E479" s="26">
        <v>14500</v>
      </c>
      <c r="F479" s="26">
        <v>0</v>
      </c>
      <c r="G479" s="26">
        <v>0</v>
      </c>
      <c r="H479" s="26">
        <v>0</v>
      </c>
      <c r="I479" s="26">
        <v>14500</v>
      </c>
      <c r="J479" s="26"/>
      <c r="K479" s="18">
        <f t="shared" si="120"/>
        <v>0</v>
      </c>
      <c r="L479" s="18"/>
      <c r="M479" s="18"/>
      <c r="N479" s="18"/>
      <c r="O479" s="18"/>
      <c r="P479" s="114">
        <v>14500</v>
      </c>
      <c r="Q479" s="123">
        <v>2913.02</v>
      </c>
      <c r="R479" s="22">
        <f t="shared" si="127"/>
        <v>0</v>
      </c>
      <c r="S479" s="22">
        <f t="shared" si="128"/>
        <v>0</v>
      </c>
      <c r="T479" s="22">
        <f t="shared" si="129"/>
        <v>14500</v>
      </c>
      <c r="V479" s="284">
        <f t="shared" si="131"/>
        <v>0.20089793103448275</v>
      </c>
    </row>
    <row r="480" spans="1:22">
      <c r="A480" s="24"/>
      <c r="B480" s="24"/>
      <c r="C480" s="130">
        <v>4280</v>
      </c>
      <c r="D480" s="27" t="s">
        <v>147</v>
      </c>
      <c r="E480" s="26">
        <v>2570</v>
      </c>
      <c r="F480" s="26">
        <v>0</v>
      </c>
      <c r="G480" s="26">
        <v>0</v>
      </c>
      <c r="H480" s="26">
        <v>0</v>
      </c>
      <c r="I480" s="26">
        <v>2570</v>
      </c>
      <c r="J480" s="26"/>
      <c r="K480" s="18">
        <f t="shared" si="120"/>
        <v>1500</v>
      </c>
      <c r="L480" s="18"/>
      <c r="M480" s="18"/>
      <c r="N480" s="18"/>
      <c r="O480" s="18">
        <v>1500</v>
      </c>
      <c r="P480" s="114">
        <v>4070</v>
      </c>
      <c r="Q480" s="123">
        <v>799.5</v>
      </c>
      <c r="R480" s="22">
        <f t="shared" si="127"/>
        <v>0</v>
      </c>
      <c r="S480" s="22">
        <f t="shared" si="128"/>
        <v>0</v>
      </c>
      <c r="T480" s="22">
        <f t="shared" si="129"/>
        <v>4070</v>
      </c>
      <c r="V480" s="284">
        <f t="shared" si="131"/>
        <v>0.19643734643734645</v>
      </c>
    </row>
    <row r="481" spans="1:22">
      <c r="A481" s="24"/>
      <c r="B481" s="24"/>
      <c r="C481" s="130">
        <v>4300</v>
      </c>
      <c r="D481" s="27" t="s">
        <v>181</v>
      </c>
      <c r="E481" s="26">
        <v>177500</v>
      </c>
      <c r="F481" s="26">
        <v>0</v>
      </c>
      <c r="G481" s="26">
        <v>0</v>
      </c>
      <c r="H481" s="26">
        <v>0</v>
      </c>
      <c r="I481" s="26">
        <v>177500</v>
      </c>
      <c r="J481" s="26"/>
      <c r="K481" s="18">
        <f t="shared" si="120"/>
        <v>0</v>
      </c>
      <c r="L481" s="18"/>
      <c r="M481" s="18"/>
      <c r="N481" s="18"/>
      <c r="O481" s="18"/>
      <c r="P481" s="114">
        <v>177500</v>
      </c>
      <c r="Q481" s="123">
        <v>25577.83</v>
      </c>
      <c r="R481" s="22">
        <f t="shared" si="127"/>
        <v>0</v>
      </c>
      <c r="S481" s="22">
        <f t="shared" si="128"/>
        <v>0</v>
      </c>
      <c r="T481" s="22">
        <f t="shared" si="129"/>
        <v>177500</v>
      </c>
      <c r="V481" s="284">
        <f t="shared" si="131"/>
        <v>0.14410045070422536</v>
      </c>
    </row>
    <row r="482" spans="1:22">
      <c r="A482" s="24"/>
      <c r="B482" s="24"/>
      <c r="C482" s="130">
        <v>4350</v>
      </c>
      <c r="D482" s="27" t="s">
        <v>148</v>
      </c>
      <c r="E482" s="26">
        <v>3720</v>
      </c>
      <c r="F482" s="26">
        <v>0</v>
      </c>
      <c r="G482" s="26">
        <v>0</v>
      </c>
      <c r="H482" s="26">
        <v>0</v>
      </c>
      <c r="I482" s="26">
        <v>3720</v>
      </c>
      <c r="J482" s="26"/>
      <c r="K482" s="18">
        <f t="shared" si="120"/>
        <v>0</v>
      </c>
      <c r="L482" s="18"/>
      <c r="M482" s="18"/>
      <c r="N482" s="18"/>
      <c r="O482" s="18"/>
      <c r="P482" s="114">
        <v>3720</v>
      </c>
      <c r="Q482" s="123">
        <v>614.13</v>
      </c>
      <c r="R482" s="22">
        <f t="shared" si="127"/>
        <v>0</v>
      </c>
      <c r="S482" s="22">
        <f t="shared" si="128"/>
        <v>0</v>
      </c>
      <c r="T482" s="22">
        <f t="shared" si="129"/>
        <v>3720</v>
      </c>
      <c r="V482" s="284">
        <f t="shared" si="131"/>
        <v>0.16508870967741934</v>
      </c>
    </row>
    <row r="483" spans="1:22" ht="63">
      <c r="A483" s="24"/>
      <c r="B483" s="24"/>
      <c r="C483" s="130">
        <v>4370</v>
      </c>
      <c r="D483" s="27" t="s">
        <v>150</v>
      </c>
      <c r="E483" s="26">
        <v>7600</v>
      </c>
      <c r="F483" s="26">
        <v>0</v>
      </c>
      <c r="G483" s="26">
        <v>0</v>
      </c>
      <c r="H483" s="26">
        <v>0</v>
      </c>
      <c r="I483" s="26">
        <v>7600</v>
      </c>
      <c r="J483" s="26"/>
      <c r="K483" s="18">
        <f t="shared" si="120"/>
        <v>0</v>
      </c>
      <c r="L483" s="18"/>
      <c r="M483" s="18"/>
      <c r="N483" s="18"/>
      <c r="O483" s="18"/>
      <c r="P483" s="114">
        <v>7600</v>
      </c>
      <c r="Q483" s="123">
        <v>2272.33</v>
      </c>
      <c r="R483" s="22">
        <f t="shared" si="127"/>
        <v>0</v>
      </c>
      <c r="S483" s="22">
        <f t="shared" si="128"/>
        <v>0</v>
      </c>
      <c r="T483" s="22">
        <f t="shared" si="129"/>
        <v>7600</v>
      </c>
      <c r="V483" s="284">
        <f t="shared" si="131"/>
        <v>0.29899078947368418</v>
      </c>
    </row>
    <row r="484" spans="1:22" ht="15" hidden="1" customHeight="1">
      <c r="A484" s="24"/>
      <c r="B484" s="24"/>
      <c r="C484" s="130"/>
      <c r="D484" s="27"/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/>
      <c r="K484" s="18">
        <f t="shared" si="120"/>
        <v>0</v>
      </c>
      <c r="L484" s="18"/>
      <c r="M484" s="18"/>
      <c r="N484" s="18"/>
      <c r="O484" s="18"/>
      <c r="P484" s="114">
        <v>0</v>
      </c>
      <c r="Q484" s="123"/>
      <c r="R484" s="22">
        <f t="shared" si="127"/>
        <v>0</v>
      </c>
      <c r="S484" s="22">
        <f t="shared" si="128"/>
        <v>0</v>
      </c>
      <c r="T484" s="22">
        <f t="shared" si="129"/>
        <v>0</v>
      </c>
      <c r="V484" s="284" t="e">
        <f t="shared" si="131"/>
        <v>#DIV/0!</v>
      </c>
    </row>
    <row r="485" spans="1:22">
      <c r="A485" s="24"/>
      <c r="B485" s="24"/>
      <c r="C485" s="130">
        <v>4410</v>
      </c>
      <c r="D485" s="27" t="s">
        <v>151</v>
      </c>
      <c r="E485" s="26">
        <v>5670</v>
      </c>
      <c r="F485" s="26">
        <v>0</v>
      </c>
      <c r="G485" s="26">
        <v>0</v>
      </c>
      <c r="H485" s="26">
        <v>0</v>
      </c>
      <c r="I485" s="26">
        <v>5670</v>
      </c>
      <c r="J485" s="26"/>
      <c r="K485" s="18">
        <f t="shared" si="120"/>
        <v>0</v>
      </c>
      <c r="L485" s="18"/>
      <c r="M485" s="18"/>
      <c r="N485" s="18"/>
      <c r="O485" s="18"/>
      <c r="P485" s="114">
        <v>5670</v>
      </c>
      <c r="Q485" s="123">
        <v>3839</v>
      </c>
      <c r="R485" s="22">
        <f t="shared" si="127"/>
        <v>0</v>
      </c>
      <c r="S485" s="22">
        <f t="shared" si="128"/>
        <v>0</v>
      </c>
      <c r="T485" s="22">
        <f t="shared" si="129"/>
        <v>5670</v>
      </c>
      <c r="V485" s="284">
        <f t="shared" si="131"/>
        <v>0.67707231040564375</v>
      </c>
    </row>
    <row r="486" spans="1:22">
      <c r="A486" s="24"/>
      <c r="B486" s="24"/>
      <c r="C486" s="130">
        <v>4430</v>
      </c>
      <c r="D486" s="27" t="s">
        <v>152</v>
      </c>
      <c r="E486" s="26">
        <v>4130</v>
      </c>
      <c r="F486" s="26">
        <v>0</v>
      </c>
      <c r="G486" s="26">
        <v>0</v>
      </c>
      <c r="H486" s="26">
        <v>0</v>
      </c>
      <c r="I486" s="26">
        <v>4130</v>
      </c>
      <c r="J486" s="26"/>
      <c r="K486" s="18">
        <f t="shared" si="120"/>
        <v>0</v>
      </c>
      <c r="L486" s="18"/>
      <c r="M486" s="18"/>
      <c r="N486" s="18"/>
      <c r="O486" s="18"/>
      <c r="P486" s="114">
        <v>4130</v>
      </c>
      <c r="Q486" s="123">
        <v>3015</v>
      </c>
      <c r="R486" s="22">
        <f t="shared" si="127"/>
        <v>0</v>
      </c>
      <c r="S486" s="22">
        <f t="shared" si="128"/>
        <v>0</v>
      </c>
      <c r="T486" s="22">
        <f t="shared" si="129"/>
        <v>4130</v>
      </c>
      <c r="V486" s="284">
        <f t="shared" si="131"/>
        <v>0.73002421307506049</v>
      </c>
    </row>
    <row r="487" spans="1:22" ht="31.5">
      <c r="A487" s="24"/>
      <c r="B487" s="24"/>
      <c r="C487" s="130">
        <v>4440</v>
      </c>
      <c r="D487" s="27" t="s">
        <v>153</v>
      </c>
      <c r="E487" s="26">
        <v>59280</v>
      </c>
      <c r="F487" s="26">
        <v>0</v>
      </c>
      <c r="G487" s="26">
        <v>0</v>
      </c>
      <c r="H487" s="26">
        <v>0</v>
      </c>
      <c r="I487" s="26">
        <v>59280</v>
      </c>
      <c r="J487" s="26"/>
      <c r="K487" s="18">
        <f t="shared" si="120"/>
        <v>0</v>
      </c>
      <c r="L487" s="18"/>
      <c r="M487" s="18"/>
      <c r="N487" s="18"/>
      <c r="O487" s="18"/>
      <c r="P487" s="114">
        <v>59280</v>
      </c>
      <c r="Q487" s="123">
        <v>42828</v>
      </c>
      <c r="R487" s="22">
        <f t="shared" si="127"/>
        <v>0</v>
      </c>
      <c r="S487" s="22">
        <f t="shared" si="128"/>
        <v>0</v>
      </c>
      <c r="T487" s="22">
        <f t="shared" si="129"/>
        <v>59280</v>
      </c>
      <c r="V487" s="284">
        <f t="shared" si="131"/>
        <v>0.72246963562753042</v>
      </c>
    </row>
    <row r="488" spans="1:22">
      <c r="A488" s="24"/>
      <c r="B488" s="24"/>
      <c r="C488" s="130">
        <v>4480</v>
      </c>
      <c r="D488" s="27" t="s">
        <v>196</v>
      </c>
      <c r="E488" s="26">
        <v>1340</v>
      </c>
      <c r="F488" s="26">
        <v>0</v>
      </c>
      <c r="G488" s="26">
        <v>0</v>
      </c>
      <c r="H488" s="26">
        <v>0</v>
      </c>
      <c r="I488" s="26">
        <v>1340</v>
      </c>
      <c r="J488" s="26"/>
      <c r="K488" s="18">
        <f t="shared" si="120"/>
        <v>0</v>
      </c>
      <c r="L488" s="18"/>
      <c r="M488" s="18"/>
      <c r="N488" s="18"/>
      <c r="O488" s="18"/>
      <c r="P488" s="114">
        <v>1340</v>
      </c>
      <c r="Q488" s="123">
        <v>7</v>
      </c>
      <c r="R488" s="22">
        <f t="shared" si="127"/>
        <v>0</v>
      </c>
      <c r="S488" s="22">
        <f t="shared" si="128"/>
        <v>0</v>
      </c>
      <c r="T488" s="22">
        <f t="shared" si="129"/>
        <v>1340</v>
      </c>
      <c r="V488" s="284">
        <f t="shared" si="131"/>
        <v>5.2238805970149255E-3</v>
      </c>
    </row>
    <row r="489" spans="1:22">
      <c r="A489" s="24"/>
      <c r="B489" s="24"/>
      <c r="C489" s="130">
        <v>4510</v>
      </c>
      <c r="D489" s="27" t="s">
        <v>223</v>
      </c>
      <c r="E489" s="26">
        <v>870</v>
      </c>
      <c r="F489" s="26">
        <v>0</v>
      </c>
      <c r="G489" s="26">
        <v>0</v>
      </c>
      <c r="H489" s="26">
        <v>0</v>
      </c>
      <c r="I489" s="26">
        <v>870</v>
      </c>
      <c r="J489" s="26"/>
      <c r="K489" s="18">
        <f t="shared" si="120"/>
        <v>0</v>
      </c>
      <c r="L489" s="18"/>
      <c r="M489" s="18"/>
      <c r="N489" s="18"/>
      <c r="O489" s="18"/>
      <c r="P489" s="114">
        <v>870</v>
      </c>
      <c r="Q489" s="123">
        <v>0</v>
      </c>
      <c r="R489" s="22">
        <f t="shared" si="127"/>
        <v>0</v>
      </c>
      <c r="S489" s="22">
        <f t="shared" si="128"/>
        <v>0</v>
      </c>
      <c r="T489" s="22">
        <f t="shared" si="129"/>
        <v>870</v>
      </c>
      <c r="V489" s="284">
        <f t="shared" si="131"/>
        <v>0</v>
      </c>
    </row>
    <row r="490" spans="1:22" ht="31.5">
      <c r="A490" s="24"/>
      <c r="B490" s="24"/>
      <c r="C490" s="130">
        <v>4700</v>
      </c>
      <c r="D490" s="27" t="s">
        <v>155</v>
      </c>
      <c r="E490" s="26">
        <v>5330</v>
      </c>
      <c r="F490" s="26">
        <v>0</v>
      </c>
      <c r="G490" s="26">
        <v>0</v>
      </c>
      <c r="H490" s="26">
        <v>0</v>
      </c>
      <c r="I490" s="26">
        <v>5330</v>
      </c>
      <c r="J490" s="26"/>
      <c r="K490" s="18">
        <f t="shared" si="120"/>
        <v>0</v>
      </c>
      <c r="L490" s="18"/>
      <c r="M490" s="18"/>
      <c r="N490" s="18"/>
      <c r="O490" s="18"/>
      <c r="P490" s="114">
        <v>5330</v>
      </c>
      <c r="Q490" s="123">
        <v>2330</v>
      </c>
      <c r="R490" s="22">
        <f t="shared" si="127"/>
        <v>0</v>
      </c>
      <c r="S490" s="22">
        <f t="shared" si="128"/>
        <v>0</v>
      </c>
      <c r="T490" s="22">
        <f t="shared" si="129"/>
        <v>5330</v>
      </c>
      <c r="V490" s="284">
        <f t="shared" si="131"/>
        <v>0.43714821763602252</v>
      </c>
    </row>
    <row r="491" spans="1:22" ht="48" hidden="1" customHeight="1">
      <c r="A491" s="24"/>
      <c r="B491" s="24"/>
      <c r="C491" s="130">
        <v>4740</v>
      </c>
      <c r="D491" s="27" t="s">
        <v>198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/>
      <c r="K491" s="18">
        <f t="shared" si="120"/>
        <v>0</v>
      </c>
      <c r="L491" s="18"/>
      <c r="M491" s="18"/>
      <c r="N491" s="18"/>
      <c r="O491" s="18"/>
      <c r="P491" s="114">
        <v>0</v>
      </c>
      <c r="Q491" s="123"/>
      <c r="R491" s="22">
        <f t="shared" si="127"/>
        <v>0</v>
      </c>
      <c r="S491" s="22">
        <f t="shared" si="128"/>
        <v>0</v>
      </c>
      <c r="T491" s="22">
        <f t="shared" si="129"/>
        <v>0</v>
      </c>
      <c r="V491" s="284" t="e">
        <f t="shared" si="131"/>
        <v>#DIV/0!</v>
      </c>
    </row>
    <row r="492" spans="1:22" ht="36" hidden="1" customHeight="1">
      <c r="A492" s="24"/>
      <c r="B492" s="24"/>
      <c r="C492" s="130">
        <v>4750</v>
      </c>
      <c r="D492" s="27" t="s">
        <v>253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/>
      <c r="K492" s="18">
        <f t="shared" si="120"/>
        <v>0</v>
      </c>
      <c r="L492" s="18"/>
      <c r="M492" s="18"/>
      <c r="N492" s="18"/>
      <c r="O492" s="18"/>
      <c r="P492" s="114">
        <v>0</v>
      </c>
      <c r="Q492" s="123"/>
      <c r="R492" s="22">
        <f t="shared" si="127"/>
        <v>0</v>
      </c>
      <c r="S492" s="22">
        <f t="shared" si="128"/>
        <v>0</v>
      </c>
      <c r="T492" s="22">
        <f t="shared" si="129"/>
        <v>0</v>
      </c>
      <c r="V492" s="284" t="e">
        <f t="shared" si="131"/>
        <v>#DIV/0!</v>
      </c>
    </row>
    <row r="493" spans="1:22" ht="24" hidden="1" customHeight="1">
      <c r="A493" s="24"/>
      <c r="B493" s="24"/>
      <c r="C493" s="132">
        <v>6050</v>
      </c>
      <c r="D493" s="34" t="s">
        <v>160</v>
      </c>
      <c r="E493" s="26">
        <v>0</v>
      </c>
      <c r="F493" s="26">
        <v>0</v>
      </c>
      <c r="G493" s="26">
        <v>0</v>
      </c>
      <c r="H493" s="26">
        <v>0</v>
      </c>
      <c r="I493" s="26">
        <v>0</v>
      </c>
      <c r="J493" s="26"/>
      <c r="K493" s="18">
        <f t="shared" si="120"/>
        <v>0</v>
      </c>
      <c r="L493" s="18"/>
      <c r="M493" s="18"/>
      <c r="N493" s="18"/>
      <c r="O493" s="18"/>
      <c r="P493" s="114">
        <v>0</v>
      </c>
      <c r="Q493" s="123"/>
      <c r="R493" s="22">
        <f t="shared" si="127"/>
        <v>0</v>
      </c>
      <c r="S493" s="22">
        <f t="shared" si="128"/>
        <v>0</v>
      </c>
      <c r="T493" s="22">
        <f t="shared" si="129"/>
        <v>0</v>
      </c>
      <c r="V493" s="284" t="e">
        <f t="shared" si="131"/>
        <v>#DIV/0!</v>
      </c>
    </row>
    <row r="494" spans="1:22" ht="24" hidden="1" customHeight="1">
      <c r="A494" s="24"/>
      <c r="B494" s="24"/>
      <c r="C494" s="132">
        <v>6060</v>
      </c>
      <c r="D494" s="34" t="s">
        <v>166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/>
      <c r="K494" s="18">
        <f t="shared" si="120"/>
        <v>0</v>
      </c>
      <c r="L494" s="18"/>
      <c r="M494" s="18"/>
      <c r="N494" s="18"/>
      <c r="O494" s="18"/>
      <c r="P494" s="114">
        <v>0</v>
      </c>
      <c r="Q494" s="123"/>
      <c r="R494" s="22">
        <f t="shared" si="127"/>
        <v>0</v>
      </c>
      <c r="S494" s="22">
        <f t="shared" si="128"/>
        <v>0</v>
      </c>
      <c r="T494" s="22">
        <f t="shared" si="129"/>
        <v>0</v>
      </c>
      <c r="V494" s="284" t="e">
        <f t="shared" si="131"/>
        <v>#DIV/0!</v>
      </c>
    </row>
    <row r="495" spans="1:22">
      <c r="A495" s="24"/>
      <c r="B495" s="24"/>
      <c r="C495" s="130"/>
      <c r="D495" s="31" t="s">
        <v>270</v>
      </c>
      <c r="E495" s="26">
        <v>5662398</v>
      </c>
      <c r="F495" s="26">
        <v>0</v>
      </c>
      <c r="G495" s="26">
        <v>0</v>
      </c>
      <c r="H495" s="26">
        <v>0</v>
      </c>
      <c r="I495" s="26">
        <v>5662398</v>
      </c>
      <c r="J495" s="26"/>
      <c r="K495" s="18">
        <f t="shared" si="120"/>
        <v>0</v>
      </c>
      <c r="L495" s="18">
        <f>SUM(L496:L524)</f>
        <v>0</v>
      </c>
      <c r="M495" s="18">
        <f>SUM(M496:M524)</f>
        <v>0</v>
      </c>
      <c r="N495" s="18">
        <f>SUM(N496:N524)</f>
        <v>0</v>
      </c>
      <c r="O495" s="18">
        <f>SUM(O496:O525)</f>
        <v>0</v>
      </c>
      <c r="P495" s="145">
        <v>5662398</v>
      </c>
      <c r="Q495" s="146">
        <f>SUM(Q496:Q525)</f>
        <v>2890589.3000000012</v>
      </c>
      <c r="R495" s="22">
        <f t="shared" si="127"/>
        <v>0</v>
      </c>
      <c r="S495" s="22">
        <f t="shared" si="128"/>
        <v>0</v>
      </c>
      <c r="T495" s="22">
        <f t="shared" si="129"/>
        <v>5662398</v>
      </c>
      <c r="V495" s="284">
        <f t="shared" si="131"/>
        <v>0.51048854213356276</v>
      </c>
    </row>
    <row r="496" spans="1:22" ht="31.5">
      <c r="A496" s="24"/>
      <c r="B496" s="24"/>
      <c r="C496" s="130">
        <v>3020</v>
      </c>
      <c r="D496" s="27" t="s">
        <v>138</v>
      </c>
      <c r="E496" s="26">
        <v>265930</v>
      </c>
      <c r="F496" s="26">
        <v>0</v>
      </c>
      <c r="G496" s="26">
        <v>0</v>
      </c>
      <c r="H496" s="26">
        <v>0</v>
      </c>
      <c r="I496" s="26">
        <v>265930</v>
      </c>
      <c r="J496" s="26"/>
      <c r="K496" s="18">
        <f t="shared" si="120"/>
        <v>0</v>
      </c>
      <c r="L496" s="18"/>
      <c r="M496" s="18"/>
      <c r="N496" s="18"/>
      <c r="O496" s="18"/>
      <c r="P496" s="114">
        <v>265930</v>
      </c>
      <c r="Q496" s="123">
        <v>124010.03</v>
      </c>
      <c r="R496" s="22">
        <f t="shared" si="127"/>
        <v>0</v>
      </c>
      <c r="S496" s="22">
        <f t="shared" si="128"/>
        <v>0</v>
      </c>
      <c r="T496" s="22">
        <f t="shared" si="129"/>
        <v>265930</v>
      </c>
      <c r="V496" s="284">
        <f t="shared" si="131"/>
        <v>0.46632583762644303</v>
      </c>
    </row>
    <row r="497" spans="1:22">
      <c r="A497" s="24"/>
      <c r="B497" s="24"/>
      <c r="C497" s="130">
        <v>4010</v>
      </c>
      <c r="D497" s="27" t="s">
        <v>139</v>
      </c>
      <c r="E497" s="26">
        <v>3400630</v>
      </c>
      <c r="F497" s="26">
        <v>0</v>
      </c>
      <c r="G497" s="26">
        <v>0</v>
      </c>
      <c r="H497" s="26">
        <v>0</v>
      </c>
      <c r="I497" s="26">
        <v>3400630</v>
      </c>
      <c r="J497" s="26"/>
      <c r="K497" s="18">
        <f t="shared" si="120"/>
        <v>0</v>
      </c>
      <c r="L497" s="18"/>
      <c r="M497" s="18"/>
      <c r="N497" s="18"/>
      <c r="O497" s="18"/>
      <c r="P497" s="114">
        <v>3400630</v>
      </c>
      <c r="Q497" s="123">
        <v>1568840.33</v>
      </c>
      <c r="R497" s="22">
        <f t="shared" si="127"/>
        <v>0</v>
      </c>
      <c r="S497" s="22">
        <f t="shared" si="128"/>
        <v>0</v>
      </c>
      <c r="T497" s="22">
        <f t="shared" si="129"/>
        <v>3400630</v>
      </c>
      <c r="V497" s="284">
        <f t="shared" si="131"/>
        <v>0.46133814322640221</v>
      </c>
    </row>
    <row r="498" spans="1:22">
      <c r="A498" s="24"/>
      <c r="B498" s="24"/>
      <c r="C498" s="130">
        <v>4040</v>
      </c>
      <c r="D498" s="27" t="s">
        <v>140</v>
      </c>
      <c r="E498" s="26">
        <v>273975</v>
      </c>
      <c r="F498" s="26">
        <v>0</v>
      </c>
      <c r="G498" s="26">
        <v>0</v>
      </c>
      <c r="H498" s="26">
        <v>0</v>
      </c>
      <c r="I498" s="26">
        <v>273975</v>
      </c>
      <c r="J498" s="26"/>
      <c r="K498" s="18">
        <f t="shared" si="120"/>
        <v>0</v>
      </c>
      <c r="L498" s="18"/>
      <c r="M498" s="18"/>
      <c r="N498" s="18"/>
      <c r="O498" s="18"/>
      <c r="P498" s="114">
        <v>273975</v>
      </c>
      <c r="Q498" s="123">
        <v>260111.95</v>
      </c>
      <c r="R498" s="22">
        <f t="shared" si="127"/>
        <v>0</v>
      </c>
      <c r="S498" s="22">
        <f t="shared" si="128"/>
        <v>0</v>
      </c>
      <c r="T498" s="22">
        <f t="shared" si="129"/>
        <v>273975</v>
      </c>
      <c r="V498" s="284">
        <f t="shared" si="131"/>
        <v>0.94940031024728533</v>
      </c>
    </row>
    <row r="499" spans="1:22">
      <c r="A499" s="24"/>
      <c r="B499" s="24"/>
      <c r="C499" s="130">
        <v>4110</v>
      </c>
      <c r="D499" s="27" t="s">
        <v>141</v>
      </c>
      <c r="E499" s="26">
        <v>604220</v>
      </c>
      <c r="F499" s="26">
        <v>0</v>
      </c>
      <c r="G499" s="26">
        <v>0</v>
      </c>
      <c r="H499" s="26">
        <v>0</v>
      </c>
      <c r="I499" s="26">
        <v>604220</v>
      </c>
      <c r="J499" s="26"/>
      <c r="K499" s="18">
        <f t="shared" si="120"/>
        <v>0</v>
      </c>
      <c r="L499" s="18"/>
      <c r="M499" s="18"/>
      <c r="N499" s="18"/>
      <c r="O499" s="18"/>
      <c r="P499" s="114">
        <v>604220</v>
      </c>
      <c r="Q499" s="123">
        <v>294053.5</v>
      </c>
      <c r="R499" s="22">
        <f t="shared" si="127"/>
        <v>0</v>
      </c>
      <c r="S499" s="22">
        <f t="shared" si="128"/>
        <v>0</v>
      </c>
      <c r="T499" s="22">
        <f t="shared" si="129"/>
        <v>604220</v>
      </c>
      <c r="V499" s="284">
        <f t="shared" si="131"/>
        <v>0.48666628049385985</v>
      </c>
    </row>
    <row r="500" spans="1:22">
      <c r="A500" s="24"/>
      <c r="B500" s="24"/>
      <c r="C500" s="130">
        <v>4120</v>
      </c>
      <c r="D500" s="27" t="s">
        <v>142</v>
      </c>
      <c r="E500" s="26">
        <v>90070</v>
      </c>
      <c r="F500" s="26">
        <v>0</v>
      </c>
      <c r="G500" s="26">
        <v>0</v>
      </c>
      <c r="H500" s="26">
        <v>0</v>
      </c>
      <c r="I500" s="26">
        <v>90070</v>
      </c>
      <c r="J500" s="26"/>
      <c r="K500" s="18">
        <f t="shared" si="120"/>
        <v>0</v>
      </c>
      <c r="L500" s="18"/>
      <c r="M500" s="18"/>
      <c r="N500" s="18"/>
      <c r="O500" s="18"/>
      <c r="P500" s="114">
        <v>90070</v>
      </c>
      <c r="Q500" s="123">
        <v>35218.93</v>
      </c>
      <c r="R500" s="22">
        <f t="shared" si="127"/>
        <v>0</v>
      </c>
      <c r="S500" s="22">
        <f t="shared" si="128"/>
        <v>0</v>
      </c>
      <c r="T500" s="22">
        <f t="shared" si="129"/>
        <v>90070</v>
      </c>
      <c r="V500" s="284">
        <f t="shared" si="131"/>
        <v>0.39101731986232929</v>
      </c>
    </row>
    <row r="501" spans="1:22" ht="15" hidden="1" customHeight="1">
      <c r="A501" s="24"/>
      <c r="B501" s="24"/>
      <c r="C501" s="130">
        <v>4140</v>
      </c>
      <c r="D501" s="27" t="s">
        <v>267</v>
      </c>
      <c r="E501" s="26">
        <v>0</v>
      </c>
      <c r="F501" s="26">
        <v>0</v>
      </c>
      <c r="G501" s="26">
        <v>0</v>
      </c>
      <c r="H501" s="26">
        <v>0</v>
      </c>
      <c r="I501" s="26">
        <v>0</v>
      </c>
      <c r="J501" s="26"/>
      <c r="K501" s="18">
        <f t="shared" si="120"/>
        <v>0</v>
      </c>
      <c r="L501" s="18"/>
      <c r="M501" s="18"/>
      <c r="N501" s="18"/>
      <c r="O501" s="18"/>
      <c r="P501" s="114">
        <v>0</v>
      </c>
      <c r="Q501" s="123"/>
      <c r="R501" s="22">
        <f t="shared" si="127"/>
        <v>0</v>
      </c>
      <c r="S501" s="22">
        <f t="shared" si="128"/>
        <v>0</v>
      </c>
      <c r="T501" s="22">
        <f t="shared" si="129"/>
        <v>0</v>
      </c>
      <c r="V501" s="284" t="e">
        <f t="shared" si="131"/>
        <v>#DIV/0!</v>
      </c>
    </row>
    <row r="502" spans="1:22">
      <c r="A502" s="24"/>
      <c r="B502" s="23"/>
      <c r="C502" s="130">
        <v>4170</v>
      </c>
      <c r="D502" s="27" t="s">
        <v>143</v>
      </c>
      <c r="E502" s="26">
        <v>71870</v>
      </c>
      <c r="F502" s="26">
        <v>0</v>
      </c>
      <c r="G502" s="26">
        <v>0</v>
      </c>
      <c r="H502" s="26">
        <v>0</v>
      </c>
      <c r="I502" s="26">
        <v>71870</v>
      </c>
      <c r="J502" s="26"/>
      <c r="K502" s="18">
        <f t="shared" si="120"/>
        <v>0</v>
      </c>
      <c r="L502" s="18"/>
      <c r="M502" s="18"/>
      <c r="N502" s="18"/>
      <c r="O502" s="18"/>
      <c r="P502" s="114">
        <v>71870</v>
      </c>
      <c r="Q502" s="123">
        <v>18913.68</v>
      </c>
      <c r="R502" s="22">
        <f t="shared" si="127"/>
        <v>0</v>
      </c>
      <c r="S502" s="22">
        <f t="shared" si="128"/>
        <v>0</v>
      </c>
      <c r="T502" s="22">
        <f t="shared" si="129"/>
        <v>71870</v>
      </c>
      <c r="V502" s="284">
        <f t="shared" si="131"/>
        <v>0.26316515931543066</v>
      </c>
    </row>
    <row r="503" spans="1:22">
      <c r="A503" s="24"/>
      <c r="B503" s="23"/>
      <c r="C503" s="130">
        <v>4210</v>
      </c>
      <c r="D503" s="27" t="s">
        <v>144</v>
      </c>
      <c r="E503" s="26">
        <v>411980</v>
      </c>
      <c r="F503" s="26">
        <v>0</v>
      </c>
      <c r="G503" s="26">
        <v>0</v>
      </c>
      <c r="H503" s="26">
        <v>0</v>
      </c>
      <c r="I503" s="26">
        <v>411980</v>
      </c>
      <c r="J503" s="26"/>
      <c r="K503" s="18">
        <f t="shared" si="120"/>
        <v>0</v>
      </c>
      <c r="L503" s="18"/>
      <c r="M503" s="18"/>
      <c r="N503" s="18"/>
      <c r="O503" s="18"/>
      <c r="P503" s="114">
        <v>411980</v>
      </c>
      <c r="Q503" s="123">
        <v>268720.3</v>
      </c>
      <c r="R503" s="22">
        <f t="shared" si="127"/>
        <v>0</v>
      </c>
      <c r="S503" s="22">
        <f t="shared" si="128"/>
        <v>0</v>
      </c>
      <c r="T503" s="22">
        <f t="shared" si="129"/>
        <v>411980</v>
      </c>
      <c r="V503" s="284">
        <f t="shared" si="131"/>
        <v>0.65226540123306953</v>
      </c>
    </row>
    <row r="504" spans="1:22" ht="24" hidden="1" customHeight="1">
      <c r="A504" s="24"/>
      <c r="B504" s="24"/>
      <c r="C504" s="130">
        <v>4240</v>
      </c>
      <c r="D504" s="27" t="s">
        <v>271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/>
      <c r="K504" s="18">
        <f t="shared" si="120"/>
        <v>0</v>
      </c>
      <c r="L504" s="18"/>
      <c r="M504" s="18"/>
      <c r="N504" s="18"/>
      <c r="O504" s="18"/>
      <c r="P504" s="114">
        <v>0</v>
      </c>
      <c r="Q504" s="123"/>
      <c r="R504" s="22">
        <f t="shared" si="127"/>
        <v>0</v>
      </c>
      <c r="S504" s="22">
        <f t="shared" si="128"/>
        <v>0</v>
      </c>
      <c r="T504" s="22">
        <f t="shared" si="129"/>
        <v>0</v>
      </c>
      <c r="V504" s="284" t="e">
        <f t="shared" si="131"/>
        <v>#DIV/0!</v>
      </c>
    </row>
    <row r="505" spans="1:22" ht="34.5" hidden="1" customHeight="1">
      <c r="A505" s="24"/>
      <c r="B505" s="24"/>
      <c r="C505" s="130">
        <v>4240</v>
      </c>
      <c r="D505" s="27" t="s">
        <v>249</v>
      </c>
      <c r="E505" s="26"/>
      <c r="F505" s="26"/>
      <c r="G505" s="26"/>
      <c r="H505" s="26"/>
      <c r="I505" s="26"/>
      <c r="J505" s="26"/>
      <c r="K505" s="18">
        <f t="shared" si="120"/>
        <v>0</v>
      </c>
      <c r="L505" s="18"/>
      <c r="M505" s="18"/>
      <c r="N505" s="18"/>
      <c r="O505" s="18"/>
      <c r="P505" s="114">
        <v>0</v>
      </c>
      <c r="Q505" s="123"/>
      <c r="R505" s="22"/>
      <c r="S505" s="22"/>
      <c r="T505" s="22"/>
      <c r="V505" s="284" t="e">
        <f t="shared" si="131"/>
        <v>#DIV/0!</v>
      </c>
    </row>
    <row r="506" spans="1:22">
      <c r="A506" s="24"/>
      <c r="B506" s="24"/>
      <c r="C506" s="130">
        <v>4260</v>
      </c>
      <c r="D506" s="27" t="s">
        <v>145</v>
      </c>
      <c r="E506" s="26">
        <v>92020</v>
      </c>
      <c r="F506" s="26">
        <v>0</v>
      </c>
      <c r="G506" s="26">
        <v>0</v>
      </c>
      <c r="H506" s="26">
        <v>0</v>
      </c>
      <c r="I506" s="26">
        <v>92020</v>
      </c>
      <c r="J506" s="26"/>
      <c r="K506" s="18">
        <f t="shared" si="120"/>
        <v>0</v>
      </c>
      <c r="L506" s="18"/>
      <c r="M506" s="18"/>
      <c r="N506" s="18"/>
      <c r="O506" s="18"/>
      <c r="P506" s="114">
        <v>92020</v>
      </c>
      <c r="Q506" s="123">
        <v>31756.93</v>
      </c>
      <c r="R506" s="22">
        <f t="shared" ref="R506:R543" si="133">G506+M506</f>
        <v>0</v>
      </c>
      <c r="S506" s="22">
        <f t="shared" ref="S506:S543" si="134">H506+N506</f>
        <v>0</v>
      </c>
      <c r="T506" s="22">
        <f t="shared" ref="T506:T543" si="135">I506+O506</f>
        <v>92020</v>
      </c>
      <c r="V506" s="284">
        <f t="shared" si="131"/>
        <v>0.34510899804390349</v>
      </c>
    </row>
    <row r="507" spans="1:22">
      <c r="A507" s="24"/>
      <c r="B507" s="24"/>
      <c r="C507" s="130">
        <v>4270</v>
      </c>
      <c r="D507" s="27" t="s">
        <v>146</v>
      </c>
      <c r="E507" s="26">
        <v>42350</v>
      </c>
      <c r="F507" s="26">
        <v>0</v>
      </c>
      <c r="G507" s="26">
        <v>0</v>
      </c>
      <c r="H507" s="26">
        <v>0</v>
      </c>
      <c r="I507" s="26">
        <v>42350</v>
      </c>
      <c r="J507" s="26"/>
      <c r="K507" s="18">
        <f t="shared" si="120"/>
        <v>0</v>
      </c>
      <c r="L507" s="18"/>
      <c r="M507" s="18"/>
      <c r="N507" s="18"/>
      <c r="O507" s="18"/>
      <c r="P507" s="114">
        <v>42350</v>
      </c>
      <c r="Q507" s="123">
        <v>16444.95</v>
      </c>
      <c r="R507" s="22">
        <f t="shared" si="133"/>
        <v>0</v>
      </c>
      <c r="S507" s="22">
        <f t="shared" si="134"/>
        <v>0</v>
      </c>
      <c r="T507" s="22">
        <f t="shared" si="135"/>
        <v>42350</v>
      </c>
      <c r="V507" s="284">
        <f t="shared" si="131"/>
        <v>0.38831050767414405</v>
      </c>
    </row>
    <row r="508" spans="1:22">
      <c r="A508" s="24"/>
      <c r="B508" s="28"/>
      <c r="C508" s="130">
        <v>4280</v>
      </c>
      <c r="D508" s="27" t="s">
        <v>147</v>
      </c>
      <c r="E508" s="26">
        <v>4500</v>
      </c>
      <c r="F508" s="26">
        <v>0</v>
      </c>
      <c r="G508" s="26">
        <v>0</v>
      </c>
      <c r="H508" s="26">
        <v>0</v>
      </c>
      <c r="I508" s="26">
        <v>4500</v>
      </c>
      <c r="J508" s="26"/>
      <c r="K508" s="18">
        <f t="shared" si="120"/>
        <v>0</v>
      </c>
      <c r="L508" s="18"/>
      <c r="M508" s="18"/>
      <c r="N508" s="18"/>
      <c r="O508" s="18"/>
      <c r="P508" s="114">
        <v>4500</v>
      </c>
      <c r="Q508" s="123">
        <v>1460.8</v>
      </c>
      <c r="R508" s="22">
        <f t="shared" si="133"/>
        <v>0</v>
      </c>
      <c r="S508" s="22">
        <f t="shared" si="134"/>
        <v>0</v>
      </c>
      <c r="T508" s="22">
        <f t="shared" si="135"/>
        <v>4500</v>
      </c>
      <c r="V508" s="284">
        <f t="shared" si="131"/>
        <v>0.3246222222222222</v>
      </c>
    </row>
    <row r="509" spans="1:22">
      <c r="A509" s="24"/>
      <c r="B509" s="24"/>
      <c r="C509" s="130">
        <v>4300</v>
      </c>
      <c r="D509" s="27" t="s">
        <v>181</v>
      </c>
      <c r="E509" s="26">
        <v>124253</v>
      </c>
      <c r="F509" s="26">
        <v>0</v>
      </c>
      <c r="G509" s="26">
        <v>0</v>
      </c>
      <c r="H509" s="26">
        <v>0</v>
      </c>
      <c r="I509" s="26">
        <v>124253</v>
      </c>
      <c r="J509" s="26"/>
      <c r="K509" s="18">
        <f t="shared" si="120"/>
        <v>0</v>
      </c>
      <c r="L509" s="18"/>
      <c r="M509" s="18"/>
      <c r="N509" s="18"/>
      <c r="O509" s="18"/>
      <c r="P509" s="114">
        <v>124253</v>
      </c>
      <c r="Q509" s="123">
        <v>69676.19</v>
      </c>
      <c r="R509" s="22">
        <f t="shared" si="133"/>
        <v>0</v>
      </c>
      <c r="S509" s="22">
        <f t="shared" si="134"/>
        <v>0</v>
      </c>
      <c r="T509" s="22">
        <f t="shared" si="135"/>
        <v>124253</v>
      </c>
      <c r="V509" s="284">
        <f t="shared" si="131"/>
        <v>0.5607606254979759</v>
      </c>
    </row>
    <row r="510" spans="1:22">
      <c r="A510" s="24"/>
      <c r="B510" s="24"/>
      <c r="C510" s="130">
        <v>4350</v>
      </c>
      <c r="D510" s="27" t="s">
        <v>148</v>
      </c>
      <c r="E510" s="26">
        <v>6150</v>
      </c>
      <c r="F510" s="26">
        <v>0</v>
      </c>
      <c r="G510" s="26">
        <v>0</v>
      </c>
      <c r="H510" s="26">
        <v>0</v>
      </c>
      <c r="I510" s="26">
        <v>6150</v>
      </c>
      <c r="J510" s="26"/>
      <c r="K510" s="18">
        <f t="shared" si="120"/>
        <v>0</v>
      </c>
      <c r="L510" s="18"/>
      <c r="M510" s="18"/>
      <c r="N510" s="18"/>
      <c r="O510" s="18"/>
      <c r="P510" s="114">
        <v>6150</v>
      </c>
      <c r="Q510" s="123">
        <v>4388.6400000000003</v>
      </c>
      <c r="R510" s="22">
        <f t="shared" si="133"/>
        <v>0</v>
      </c>
      <c r="S510" s="22">
        <f t="shared" si="134"/>
        <v>0</v>
      </c>
      <c r="T510" s="22">
        <f t="shared" si="135"/>
        <v>6150</v>
      </c>
      <c r="V510" s="284">
        <f t="shared" si="131"/>
        <v>0.71360000000000001</v>
      </c>
    </row>
    <row r="511" spans="1:22" ht="47.25">
      <c r="A511" s="24"/>
      <c r="B511" s="24"/>
      <c r="C511" s="130">
        <v>4360</v>
      </c>
      <c r="D511" s="27" t="s">
        <v>149</v>
      </c>
      <c r="E511" s="26">
        <v>10330</v>
      </c>
      <c r="F511" s="26">
        <v>0</v>
      </c>
      <c r="G511" s="26">
        <v>0</v>
      </c>
      <c r="H511" s="26">
        <v>0</v>
      </c>
      <c r="I511" s="26">
        <v>10330</v>
      </c>
      <c r="J511" s="26"/>
      <c r="K511" s="18">
        <f t="shared" si="120"/>
        <v>0</v>
      </c>
      <c r="L511" s="18"/>
      <c r="M511" s="18"/>
      <c r="N511" s="18"/>
      <c r="O511" s="18"/>
      <c r="P511" s="114">
        <v>10330</v>
      </c>
      <c r="Q511" s="123">
        <v>4810.33</v>
      </c>
      <c r="R511" s="22">
        <f t="shared" si="133"/>
        <v>0</v>
      </c>
      <c r="S511" s="22">
        <f t="shared" si="134"/>
        <v>0</v>
      </c>
      <c r="T511" s="22">
        <f t="shared" si="135"/>
        <v>10330</v>
      </c>
      <c r="V511" s="284">
        <f t="shared" si="131"/>
        <v>0.46566602129719264</v>
      </c>
    </row>
    <row r="512" spans="1:22" ht="63">
      <c r="A512" s="24"/>
      <c r="B512" s="24"/>
      <c r="C512" s="130">
        <v>4370</v>
      </c>
      <c r="D512" s="27" t="s">
        <v>150</v>
      </c>
      <c r="E512" s="26">
        <v>11720</v>
      </c>
      <c r="F512" s="26">
        <v>0</v>
      </c>
      <c r="G512" s="26">
        <v>0</v>
      </c>
      <c r="H512" s="26">
        <v>0</v>
      </c>
      <c r="I512" s="26">
        <v>11720</v>
      </c>
      <c r="J512" s="26"/>
      <c r="K512" s="18">
        <f t="shared" si="120"/>
        <v>0</v>
      </c>
      <c r="L512" s="18"/>
      <c r="M512" s="18"/>
      <c r="N512" s="18"/>
      <c r="O512" s="18"/>
      <c r="P512" s="114">
        <v>11720</v>
      </c>
      <c r="Q512" s="123">
        <v>4586.3900000000003</v>
      </c>
      <c r="R512" s="22">
        <f t="shared" si="133"/>
        <v>0</v>
      </c>
      <c r="S512" s="22">
        <f t="shared" si="134"/>
        <v>0</v>
      </c>
      <c r="T512" s="22">
        <f t="shared" si="135"/>
        <v>11720</v>
      </c>
      <c r="V512" s="284">
        <f t="shared" si="131"/>
        <v>0.391330204778157</v>
      </c>
    </row>
    <row r="513" spans="1:22" ht="47.25">
      <c r="A513" s="24"/>
      <c r="B513" s="24"/>
      <c r="C513" s="130">
        <v>4400</v>
      </c>
      <c r="D513" s="27" t="s">
        <v>174</v>
      </c>
      <c r="E513" s="26">
        <v>9960</v>
      </c>
      <c r="F513" s="26">
        <v>0</v>
      </c>
      <c r="G513" s="26">
        <v>0</v>
      </c>
      <c r="H513" s="26">
        <v>0</v>
      </c>
      <c r="I513" s="26">
        <v>9960</v>
      </c>
      <c r="J513" s="26"/>
      <c r="K513" s="18">
        <f t="shared" si="120"/>
        <v>0</v>
      </c>
      <c r="L513" s="18"/>
      <c r="M513" s="18"/>
      <c r="N513" s="18"/>
      <c r="O513" s="18"/>
      <c r="P513" s="114">
        <v>9960</v>
      </c>
      <c r="Q513" s="123">
        <v>0</v>
      </c>
      <c r="R513" s="22">
        <f t="shared" si="133"/>
        <v>0</v>
      </c>
      <c r="S513" s="22">
        <f t="shared" si="134"/>
        <v>0</v>
      </c>
      <c r="T513" s="22">
        <f t="shared" si="135"/>
        <v>9960</v>
      </c>
      <c r="V513" s="284">
        <f t="shared" si="131"/>
        <v>0</v>
      </c>
    </row>
    <row r="514" spans="1:22">
      <c r="A514" s="24"/>
      <c r="B514" s="24"/>
      <c r="C514" s="130">
        <v>4410</v>
      </c>
      <c r="D514" s="27" t="s">
        <v>151</v>
      </c>
      <c r="E514" s="26">
        <v>7570</v>
      </c>
      <c r="F514" s="26">
        <v>0</v>
      </c>
      <c r="G514" s="26">
        <v>0</v>
      </c>
      <c r="H514" s="26">
        <v>0</v>
      </c>
      <c r="I514" s="26">
        <v>7570</v>
      </c>
      <c r="J514" s="26"/>
      <c r="K514" s="18">
        <f>SUM(L514:O514)</f>
        <v>0</v>
      </c>
      <c r="L514" s="18"/>
      <c r="M514" s="18"/>
      <c r="N514" s="18"/>
      <c r="O514" s="18"/>
      <c r="P514" s="114">
        <v>7570</v>
      </c>
      <c r="Q514" s="123">
        <v>6325.25</v>
      </c>
      <c r="R514" s="22">
        <f t="shared" si="133"/>
        <v>0</v>
      </c>
      <c r="S514" s="22">
        <f t="shared" si="134"/>
        <v>0</v>
      </c>
      <c r="T514" s="22">
        <f t="shared" si="135"/>
        <v>7570</v>
      </c>
      <c r="V514" s="284">
        <f t="shared" si="131"/>
        <v>0.8355680317040951</v>
      </c>
    </row>
    <row r="515" spans="1:22" ht="15" hidden="1" customHeight="1">
      <c r="A515" s="24"/>
      <c r="B515" s="24"/>
      <c r="C515" s="130">
        <v>4420</v>
      </c>
      <c r="D515" s="27" t="s">
        <v>214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/>
      <c r="K515" s="18">
        <f>SUM(L515:O515)</f>
        <v>0</v>
      </c>
      <c r="L515" s="18"/>
      <c r="M515" s="18"/>
      <c r="N515" s="18"/>
      <c r="O515" s="18"/>
      <c r="P515" s="114">
        <v>0</v>
      </c>
      <c r="Q515" s="123"/>
      <c r="R515" s="22">
        <f t="shared" si="133"/>
        <v>0</v>
      </c>
      <c r="S515" s="22">
        <f t="shared" si="134"/>
        <v>0</v>
      </c>
      <c r="T515" s="22">
        <f t="shared" si="135"/>
        <v>0</v>
      </c>
      <c r="V515" s="284" t="e">
        <f t="shared" si="131"/>
        <v>#DIV/0!</v>
      </c>
    </row>
    <row r="516" spans="1:22">
      <c r="A516" s="24"/>
      <c r="B516" s="24"/>
      <c r="C516" s="130">
        <v>4430</v>
      </c>
      <c r="D516" s="27" t="s">
        <v>152</v>
      </c>
      <c r="E516" s="26">
        <v>29600</v>
      </c>
      <c r="F516" s="26">
        <v>0</v>
      </c>
      <c r="G516" s="26">
        <v>0</v>
      </c>
      <c r="H516" s="26">
        <v>0</v>
      </c>
      <c r="I516" s="26">
        <v>29600</v>
      </c>
      <c r="J516" s="26"/>
      <c r="K516" s="18">
        <f>SUM(L516:O516)</f>
        <v>0</v>
      </c>
      <c r="L516" s="18"/>
      <c r="M516" s="18"/>
      <c r="N516" s="18"/>
      <c r="O516" s="18"/>
      <c r="P516" s="114">
        <v>29600</v>
      </c>
      <c r="Q516" s="123">
        <v>23394.240000000002</v>
      </c>
      <c r="R516" s="22">
        <f t="shared" si="133"/>
        <v>0</v>
      </c>
      <c r="S516" s="22">
        <f t="shared" si="134"/>
        <v>0</v>
      </c>
      <c r="T516" s="22">
        <f t="shared" si="135"/>
        <v>29600</v>
      </c>
      <c r="V516" s="284">
        <f t="shared" si="131"/>
        <v>0.79034594594594598</v>
      </c>
    </row>
    <row r="517" spans="1:22" ht="31.5">
      <c r="A517" s="24"/>
      <c r="B517" s="24"/>
      <c r="C517" s="130">
        <v>4440</v>
      </c>
      <c r="D517" s="27" t="s">
        <v>153</v>
      </c>
      <c r="E517" s="26">
        <v>198760</v>
      </c>
      <c r="F517" s="26">
        <v>0</v>
      </c>
      <c r="G517" s="26">
        <v>0</v>
      </c>
      <c r="H517" s="26">
        <v>0</v>
      </c>
      <c r="I517" s="26">
        <v>198760</v>
      </c>
      <c r="J517" s="26"/>
      <c r="K517" s="18"/>
      <c r="L517" s="18"/>
      <c r="M517" s="18"/>
      <c r="N517" s="18"/>
      <c r="O517" s="18"/>
      <c r="P517" s="114">
        <v>198760</v>
      </c>
      <c r="Q517" s="123">
        <v>154431.87</v>
      </c>
      <c r="R517" s="22">
        <f t="shared" si="133"/>
        <v>0</v>
      </c>
      <c r="S517" s="22">
        <f t="shared" si="134"/>
        <v>0</v>
      </c>
      <c r="T517" s="22">
        <f t="shared" si="135"/>
        <v>198760</v>
      </c>
      <c r="V517" s="284">
        <f t="shared" si="131"/>
        <v>0.77697660495069432</v>
      </c>
    </row>
    <row r="518" spans="1:22">
      <c r="A518" s="24"/>
      <c r="B518" s="24"/>
      <c r="C518" s="130">
        <v>4480</v>
      </c>
      <c r="D518" s="27" t="s">
        <v>196</v>
      </c>
      <c r="E518" s="26">
        <v>1057</v>
      </c>
      <c r="F518" s="26">
        <v>0</v>
      </c>
      <c r="G518" s="26">
        <v>0</v>
      </c>
      <c r="H518" s="26">
        <v>0</v>
      </c>
      <c r="I518" s="26">
        <v>1057</v>
      </c>
      <c r="J518" s="26"/>
      <c r="K518" s="18">
        <f t="shared" ref="K518:K545" si="136">SUM(L518:O518)</f>
        <v>0</v>
      </c>
      <c r="L518" s="18"/>
      <c r="M518" s="18"/>
      <c r="N518" s="18"/>
      <c r="O518" s="18"/>
      <c r="P518" s="114">
        <v>1057</v>
      </c>
      <c r="Q518" s="123">
        <v>312</v>
      </c>
      <c r="R518" s="22">
        <f t="shared" si="133"/>
        <v>0</v>
      </c>
      <c r="S518" s="22">
        <f t="shared" si="134"/>
        <v>0</v>
      </c>
      <c r="T518" s="22">
        <f t="shared" si="135"/>
        <v>1057</v>
      </c>
      <c r="V518" s="284">
        <f t="shared" si="131"/>
        <v>0.29517502365184484</v>
      </c>
    </row>
    <row r="519" spans="1:22" ht="31.5">
      <c r="A519" s="24"/>
      <c r="B519" s="24"/>
      <c r="C519" s="130">
        <v>4500</v>
      </c>
      <c r="D519" s="27" t="s">
        <v>268</v>
      </c>
      <c r="E519" s="26">
        <v>1173</v>
      </c>
      <c r="F519" s="26">
        <v>0</v>
      </c>
      <c r="G519" s="26">
        <v>0</v>
      </c>
      <c r="H519" s="26">
        <v>0</v>
      </c>
      <c r="I519" s="26">
        <v>1173</v>
      </c>
      <c r="J519" s="26"/>
      <c r="K519" s="18">
        <f t="shared" si="136"/>
        <v>0</v>
      </c>
      <c r="L519" s="18"/>
      <c r="M519" s="18"/>
      <c r="N519" s="18"/>
      <c r="O519" s="18"/>
      <c r="P519" s="114">
        <v>1173</v>
      </c>
      <c r="Q519" s="123">
        <v>1173</v>
      </c>
      <c r="R519" s="22">
        <f t="shared" si="133"/>
        <v>0</v>
      </c>
      <c r="S519" s="22">
        <f t="shared" si="134"/>
        <v>0</v>
      </c>
      <c r="T519" s="22">
        <f t="shared" si="135"/>
        <v>1173</v>
      </c>
      <c r="V519" s="284">
        <f t="shared" si="131"/>
        <v>1</v>
      </c>
    </row>
    <row r="520" spans="1:22" ht="31.5">
      <c r="A520" s="24"/>
      <c r="B520" s="24"/>
      <c r="C520" s="130">
        <v>4700</v>
      </c>
      <c r="D520" s="27" t="s">
        <v>155</v>
      </c>
      <c r="E520" s="26">
        <v>4280</v>
      </c>
      <c r="F520" s="26">
        <v>0</v>
      </c>
      <c r="G520" s="26">
        <v>0</v>
      </c>
      <c r="H520" s="26">
        <v>0</v>
      </c>
      <c r="I520" s="26">
        <v>4280</v>
      </c>
      <c r="J520" s="26"/>
      <c r="K520" s="18">
        <f t="shared" si="136"/>
        <v>0</v>
      </c>
      <c r="L520" s="18"/>
      <c r="M520" s="18"/>
      <c r="N520" s="18"/>
      <c r="O520" s="18"/>
      <c r="P520" s="114">
        <v>4280</v>
      </c>
      <c r="Q520" s="123">
        <v>1959.99</v>
      </c>
      <c r="R520" s="22">
        <f t="shared" si="133"/>
        <v>0</v>
      </c>
      <c r="S520" s="22">
        <f t="shared" si="134"/>
        <v>0</v>
      </c>
      <c r="T520" s="22">
        <f t="shared" si="135"/>
        <v>4280</v>
      </c>
      <c r="V520" s="284">
        <f t="shared" si="131"/>
        <v>0.4579415887850467</v>
      </c>
    </row>
    <row r="521" spans="1:22" ht="48" hidden="1" customHeight="1">
      <c r="A521" s="24"/>
      <c r="B521" s="24"/>
      <c r="C521" s="130">
        <v>4740</v>
      </c>
      <c r="D521" s="27" t="s">
        <v>198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/>
      <c r="K521" s="18">
        <f t="shared" si="136"/>
        <v>0</v>
      </c>
      <c r="L521" s="18"/>
      <c r="M521" s="18"/>
      <c r="N521" s="18"/>
      <c r="O521" s="18"/>
      <c r="P521" s="114">
        <v>0</v>
      </c>
      <c r="Q521" s="123"/>
      <c r="R521" s="22">
        <f t="shared" si="133"/>
        <v>0</v>
      </c>
      <c r="S521" s="22">
        <f t="shared" si="134"/>
        <v>0</v>
      </c>
      <c r="T521" s="22">
        <f t="shared" si="135"/>
        <v>0</v>
      </c>
      <c r="V521" s="284" t="e">
        <f t="shared" si="131"/>
        <v>#DIV/0!</v>
      </c>
    </row>
    <row r="522" spans="1:22" ht="36" hidden="1" customHeight="1">
      <c r="A522" s="24"/>
      <c r="B522" s="24"/>
      <c r="C522" s="130">
        <v>4750</v>
      </c>
      <c r="D522" s="27" t="s">
        <v>253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/>
      <c r="K522" s="18">
        <f t="shared" si="136"/>
        <v>0</v>
      </c>
      <c r="L522" s="18"/>
      <c r="M522" s="18"/>
      <c r="N522" s="18"/>
      <c r="O522" s="18"/>
      <c r="P522" s="114">
        <v>0</v>
      </c>
      <c r="Q522" s="123"/>
      <c r="R522" s="22">
        <f t="shared" si="133"/>
        <v>0</v>
      </c>
      <c r="S522" s="22">
        <f t="shared" si="134"/>
        <v>0</v>
      </c>
      <c r="T522" s="22">
        <f t="shared" si="135"/>
        <v>0</v>
      </c>
      <c r="V522" s="284" t="e">
        <f t="shared" si="131"/>
        <v>#DIV/0!</v>
      </c>
    </row>
    <row r="523" spans="1:22" ht="24" hidden="1" customHeight="1">
      <c r="A523" s="24"/>
      <c r="B523" s="24"/>
      <c r="C523" s="132">
        <v>6057</v>
      </c>
      <c r="D523" s="34" t="s">
        <v>160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/>
      <c r="K523" s="18">
        <f t="shared" si="136"/>
        <v>0</v>
      </c>
      <c r="L523" s="18"/>
      <c r="M523" s="18"/>
      <c r="N523" s="18"/>
      <c r="O523" s="18"/>
      <c r="P523" s="114">
        <v>0</v>
      </c>
      <c r="Q523" s="123"/>
      <c r="R523" s="22">
        <f t="shared" si="133"/>
        <v>0</v>
      </c>
      <c r="S523" s="22">
        <f t="shared" si="134"/>
        <v>0</v>
      </c>
      <c r="T523" s="22">
        <f t="shared" si="135"/>
        <v>0</v>
      </c>
      <c r="V523" s="284" t="e">
        <f t="shared" si="131"/>
        <v>#DIV/0!</v>
      </c>
    </row>
    <row r="524" spans="1:22" ht="24" hidden="1" customHeight="1">
      <c r="A524" s="24"/>
      <c r="B524" s="24"/>
      <c r="C524" s="132">
        <v>6050</v>
      </c>
      <c r="D524" s="34" t="s">
        <v>272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/>
      <c r="K524" s="18">
        <f t="shared" si="136"/>
        <v>0</v>
      </c>
      <c r="L524" s="18"/>
      <c r="M524" s="18"/>
      <c r="N524" s="18"/>
      <c r="O524" s="18"/>
      <c r="P524" s="114">
        <v>0</v>
      </c>
      <c r="Q524" s="123"/>
      <c r="R524" s="22">
        <f t="shared" si="133"/>
        <v>0</v>
      </c>
      <c r="S524" s="22">
        <f t="shared" si="134"/>
        <v>0</v>
      </c>
      <c r="T524" s="22">
        <f t="shared" si="135"/>
        <v>0</v>
      </c>
      <c r="V524" s="284" t="e">
        <f t="shared" si="131"/>
        <v>#DIV/0!</v>
      </c>
    </row>
    <row r="525" spans="1:22" ht="45" hidden="1" customHeight="1">
      <c r="A525" s="24"/>
      <c r="B525" s="24"/>
      <c r="C525" s="132">
        <v>6060</v>
      </c>
      <c r="D525" s="9" t="s">
        <v>166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6"/>
      <c r="K525" s="18">
        <f t="shared" si="136"/>
        <v>0</v>
      </c>
      <c r="L525" s="18"/>
      <c r="M525" s="18"/>
      <c r="N525" s="18"/>
      <c r="O525" s="18"/>
      <c r="P525" s="114">
        <v>0</v>
      </c>
      <c r="Q525" s="123"/>
      <c r="R525" s="22">
        <f t="shared" si="133"/>
        <v>0</v>
      </c>
      <c r="S525" s="22">
        <f t="shared" si="134"/>
        <v>0</v>
      </c>
      <c r="T525" s="22">
        <f t="shared" si="135"/>
        <v>0</v>
      </c>
      <c r="V525" s="284" t="e">
        <f t="shared" si="131"/>
        <v>#DIV/0!</v>
      </c>
    </row>
    <row r="526" spans="1:22">
      <c r="A526" s="24"/>
      <c r="B526" s="24"/>
      <c r="C526" s="130"/>
      <c r="D526" s="31" t="s">
        <v>273</v>
      </c>
      <c r="E526" s="26">
        <v>1460300</v>
      </c>
      <c r="F526" s="26">
        <v>0</v>
      </c>
      <c r="G526" s="26">
        <v>0</v>
      </c>
      <c r="H526" s="26">
        <v>40000</v>
      </c>
      <c r="I526" s="26">
        <v>1420300</v>
      </c>
      <c r="J526" s="26"/>
      <c r="K526" s="18">
        <f t="shared" si="136"/>
        <v>47500</v>
      </c>
      <c r="L526" s="18">
        <f t="shared" ref="L526:N526" si="137">SUM(L527:L533)</f>
        <v>47500</v>
      </c>
      <c r="M526" s="18">
        <f t="shared" si="137"/>
        <v>0</v>
      </c>
      <c r="N526" s="18">
        <f t="shared" si="137"/>
        <v>0</v>
      </c>
      <c r="O526" s="18">
        <f>SUM(O527:O533)</f>
        <v>0</v>
      </c>
      <c r="P526" s="145">
        <v>1507800</v>
      </c>
      <c r="Q526" s="146">
        <f>SUM(Q527:Q533)</f>
        <v>64765</v>
      </c>
      <c r="R526" s="22">
        <f t="shared" si="133"/>
        <v>0</v>
      </c>
      <c r="S526" s="22">
        <f t="shared" si="134"/>
        <v>40000</v>
      </c>
      <c r="T526" s="22">
        <f t="shared" si="135"/>
        <v>1420300</v>
      </c>
      <c r="V526" s="284">
        <f t="shared" ref="V526:V589" si="138">Q526/P526</f>
        <v>4.295330945748773E-2</v>
      </c>
    </row>
    <row r="527" spans="1:22" ht="63">
      <c r="A527" s="24"/>
      <c r="B527" s="24"/>
      <c r="C527" s="130">
        <v>2310</v>
      </c>
      <c r="D527" s="27" t="s">
        <v>586</v>
      </c>
      <c r="E527" s="26">
        <v>1360</v>
      </c>
      <c r="F527" s="26">
        <v>0</v>
      </c>
      <c r="G527" s="26">
        <v>0</v>
      </c>
      <c r="H527" s="26">
        <v>1360</v>
      </c>
      <c r="I527" s="26">
        <v>0</v>
      </c>
      <c r="J527" s="26"/>
      <c r="K527" s="18">
        <f t="shared" ref="K527" si="139">SUM(L527:O527)</f>
        <v>0</v>
      </c>
      <c r="L527" s="18"/>
      <c r="M527" s="18"/>
      <c r="N527" s="18"/>
      <c r="O527" s="18"/>
      <c r="P527" s="114">
        <v>1360</v>
      </c>
      <c r="Q527" s="123">
        <v>0</v>
      </c>
      <c r="R527" s="22">
        <f t="shared" si="133"/>
        <v>0</v>
      </c>
      <c r="S527" s="22">
        <f t="shared" si="134"/>
        <v>1360</v>
      </c>
      <c r="T527" s="22">
        <f t="shared" si="135"/>
        <v>0</v>
      </c>
      <c r="V527" s="284">
        <f t="shared" si="138"/>
        <v>0</v>
      </c>
    </row>
    <row r="528" spans="1:22" ht="63">
      <c r="A528" s="24"/>
      <c r="B528" s="24"/>
      <c r="C528" s="130">
        <v>2320</v>
      </c>
      <c r="D528" s="27" t="s">
        <v>204</v>
      </c>
      <c r="E528" s="26">
        <v>8640</v>
      </c>
      <c r="F528" s="26">
        <v>0</v>
      </c>
      <c r="G528" s="26">
        <v>0</v>
      </c>
      <c r="H528" s="26">
        <v>8640</v>
      </c>
      <c r="I528" s="26">
        <v>0</v>
      </c>
      <c r="J528" s="26"/>
      <c r="K528" s="18">
        <f t="shared" si="136"/>
        <v>0</v>
      </c>
      <c r="L528" s="18"/>
      <c r="M528" s="18"/>
      <c r="N528" s="18"/>
      <c r="O528" s="18"/>
      <c r="P528" s="114">
        <v>8640</v>
      </c>
      <c r="Q528" s="123">
        <v>3760</v>
      </c>
      <c r="R528" s="22">
        <f t="shared" si="133"/>
        <v>0</v>
      </c>
      <c r="S528" s="22">
        <f t="shared" si="134"/>
        <v>8640</v>
      </c>
      <c r="T528" s="22">
        <f t="shared" si="135"/>
        <v>0</v>
      </c>
      <c r="V528" s="284">
        <f t="shared" si="138"/>
        <v>0.43518518518518517</v>
      </c>
    </row>
    <row r="529" spans="1:22" ht="78.75">
      <c r="A529" s="24"/>
      <c r="B529" s="24"/>
      <c r="C529" s="130">
        <v>2330</v>
      </c>
      <c r="D529" s="27" t="s">
        <v>266</v>
      </c>
      <c r="E529" s="26">
        <v>30000</v>
      </c>
      <c r="F529" s="26">
        <v>0</v>
      </c>
      <c r="G529" s="26">
        <v>0</v>
      </c>
      <c r="H529" s="26">
        <v>30000</v>
      </c>
      <c r="I529" s="26">
        <v>0</v>
      </c>
      <c r="J529" s="26"/>
      <c r="K529" s="18">
        <f t="shared" si="136"/>
        <v>0</v>
      </c>
      <c r="L529" s="18"/>
      <c r="M529" s="18"/>
      <c r="N529" s="18"/>
      <c r="O529" s="18"/>
      <c r="P529" s="114">
        <v>30000</v>
      </c>
      <c r="Q529" s="123">
        <v>9620</v>
      </c>
      <c r="R529" s="22">
        <f t="shared" si="133"/>
        <v>0</v>
      </c>
      <c r="S529" s="22">
        <f t="shared" si="134"/>
        <v>30000</v>
      </c>
      <c r="T529" s="22">
        <f t="shared" si="135"/>
        <v>0</v>
      </c>
      <c r="V529" s="284">
        <f t="shared" si="138"/>
        <v>0.32066666666666666</v>
      </c>
    </row>
    <row r="530" spans="1:22" ht="51" customHeight="1">
      <c r="A530" s="24"/>
      <c r="B530" s="24"/>
      <c r="C530" s="130">
        <v>4240</v>
      </c>
      <c r="D530" s="27" t="s">
        <v>249</v>
      </c>
      <c r="E530" s="26"/>
      <c r="F530" s="26"/>
      <c r="G530" s="26"/>
      <c r="H530" s="26"/>
      <c r="I530" s="26">
        <v>2500</v>
      </c>
      <c r="J530" s="26"/>
      <c r="K530" s="18">
        <f t="shared" si="136"/>
        <v>47500</v>
      </c>
      <c r="L530" s="18">
        <v>47500</v>
      </c>
      <c r="M530" s="18"/>
      <c r="N530" s="18"/>
      <c r="O530" s="18"/>
      <c r="P530" s="114">
        <v>50000</v>
      </c>
      <c r="Q530" s="123">
        <v>0</v>
      </c>
      <c r="R530" s="22">
        <f t="shared" si="133"/>
        <v>0</v>
      </c>
      <c r="S530" s="22">
        <f t="shared" si="134"/>
        <v>0</v>
      </c>
      <c r="T530" s="22">
        <f t="shared" si="135"/>
        <v>2500</v>
      </c>
      <c r="V530" s="284">
        <f t="shared" si="138"/>
        <v>0</v>
      </c>
    </row>
    <row r="531" spans="1:22" ht="27" customHeight="1">
      <c r="A531" s="24"/>
      <c r="B531" s="24"/>
      <c r="C531" s="130">
        <v>4270</v>
      </c>
      <c r="D531" s="27" t="s">
        <v>146</v>
      </c>
      <c r="E531" s="26">
        <v>17800</v>
      </c>
      <c r="F531" s="26">
        <v>0</v>
      </c>
      <c r="G531" s="26">
        <v>0</v>
      </c>
      <c r="H531" s="26">
        <v>0</v>
      </c>
      <c r="I531" s="26">
        <v>17800</v>
      </c>
      <c r="J531" s="26"/>
      <c r="K531" s="18">
        <f t="shared" si="136"/>
        <v>0</v>
      </c>
      <c r="L531" s="18"/>
      <c r="M531" s="18"/>
      <c r="N531" s="18"/>
      <c r="O531" s="18"/>
      <c r="P531" s="114">
        <v>17800</v>
      </c>
      <c r="Q531" s="123">
        <v>16200</v>
      </c>
      <c r="R531" s="22">
        <f t="shared" si="133"/>
        <v>0</v>
      </c>
      <c r="S531" s="22">
        <f t="shared" si="134"/>
        <v>0</v>
      </c>
      <c r="T531" s="22">
        <f t="shared" si="135"/>
        <v>17800</v>
      </c>
      <c r="V531" s="284">
        <f t="shared" si="138"/>
        <v>0.9101123595505618</v>
      </c>
    </row>
    <row r="532" spans="1:22" ht="31.5">
      <c r="A532" s="24"/>
      <c r="B532" s="24"/>
      <c r="C532" s="132">
        <v>6050</v>
      </c>
      <c r="D532" s="34" t="s">
        <v>160</v>
      </c>
      <c r="E532" s="26">
        <v>1300000</v>
      </c>
      <c r="F532" s="26">
        <v>0</v>
      </c>
      <c r="G532" s="26">
        <v>0</v>
      </c>
      <c r="H532" s="26">
        <v>0</v>
      </c>
      <c r="I532" s="26">
        <v>1300000</v>
      </c>
      <c r="J532" s="26"/>
      <c r="K532" s="18">
        <f t="shared" si="136"/>
        <v>0</v>
      </c>
      <c r="L532" s="18"/>
      <c r="M532" s="18"/>
      <c r="N532" s="18"/>
      <c r="O532" s="18"/>
      <c r="P532" s="114">
        <v>1300000</v>
      </c>
      <c r="Q532" s="123">
        <v>23985</v>
      </c>
      <c r="R532" s="22">
        <f t="shared" si="133"/>
        <v>0</v>
      </c>
      <c r="S532" s="22">
        <f t="shared" si="134"/>
        <v>0</v>
      </c>
      <c r="T532" s="22">
        <f t="shared" si="135"/>
        <v>1300000</v>
      </c>
      <c r="V532" s="284">
        <f t="shared" si="138"/>
        <v>1.8450000000000001E-2</v>
      </c>
    </row>
    <row r="533" spans="1:22" ht="31.5">
      <c r="A533" s="24"/>
      <c r="B533" s="24"/>
      <c r="C533" s="132">
        <v>6059</v>
      </c>
      <c r="D533" s="34" t="s">
        <v>160</v>
      </c>
      <c r="E533" s="26">
        <v>100000</v>
      </c>
      <c r="F533" s="26">
        <v>0</v>
      </c>
      <c r="G533" s="26">
        <v>0</v>
      </c>
      <c r="H533" s="26">
        <v>0</v>
      </c>
      <c r="I533" s="26">
        <v>100000</v>
      </c>
      <c r="J533" s="26"/>
      <c r="K533" s="18">
        <f t="shared" si="136"/>
        <v>0</v>
      </c>
      <c r="L533" s="18"/>
      <c r="M533" s="18"/>
      <c r="N533" s="18"/>
      <c r="O533" s="18"/>
      <c r="P533" s="114">
        <v>100000</v>
      </c>
      <c r="Q533" s="123">
        <v>11200</v>
      </c>
      <c r="R533" s="22">
        <f t="shared" si="133"/>
        <v>0</v>
      </c>
      <c r="S533" s="22">
        <f t="shared" si="134"/>
        <v>0</v>
      </c>
      <c r="T533" s="22">
        <f t="shared" si="135"/>
        <v>100000</v>
      </c>
      <c r="V533" s="284">
        <f t="shared" si="138"/>
        <v>0.112</v>
      </c>
    </row>
    <row r="534" spans="1:22">
      <c r="A534" s="24"/>
      <c r="B534" s="24">
        <v>80132</v>
      </c>
      <c r="C534" s="130"/>
      <c r="D534" s="31" t="s">
        <v>274</v>
      </c>
      <c r="E534" s="26">
        <v>3923080</v>
      </c>
      <c r="F534" s="26">
        <v>0</v>
      </c>
      <c r="G534" s="26">
        <v>0</v>
      </c>
      <c r="H534" s="26">
        <v>0</v>
      </c>
      <c r="I534" s="26">
        <v>3923080</v>
      </c>
      <c r="J534" s="26"/>
      <c r="K534" s="18">
        <f t="shared" si="136"/>
        <v>0</v>
      </c>
      <c r="L534" s="18">
        <f>SUM(L535:L562)</f>
        <v>0</v>
      </c>
      <c r="M534" s="18">
        <f>SUM(M535:M562)</f>
        <v>0</v>
      </c>
      <c r="N534" s="18">
        <f>SUM(N535:N562)</f>
        <v>0</v>
      </c>
      <c r="O534" s="18">
        <f>SUM(O535:O562)</f>
        <v>0</v>
      </c>
      <c r="P534" s="145">
        <v>3923080</v>
      </c>
      <c r="Q534" s="146">
        <f>SUM(Q535:Q562)</f>
        <v>1473284.1599999995</v>
      </c>
      <c r="R534" s="22">
        <f t="shared" si="133"/>
        <v>0</v>
      </c>
      <c r="S534" s="22">
        <f t="shared" si="134"/>
        <v>0</v>
      </c>
      <c r="T534" s="22">
        <f t="shared" si="135"/>
        <v>3923080</v>
      </c>
      <c r="V534" s="284">
        <f t="shared" si="138"/>
        <v>0.37554272663315547</v>
      </c>
    </row>
    <row r="535" spans="1:22" ht="31.5">
      <c r="A535" s="24"/>
      <c r="B535" s="24"/>
      <c r="C535" s="130">
        <v>3020</v>
      </c>
      <c r="D535" s="27" t="s">
        <v>138</v>
      </c>
      <c r="E535" s="26">
        <v>100910</v>
      </c>
      <c r="F535" s="26">
        <v>0</v>
      </c>
      <c r="G535" s="26">
        <v>0</v>
      </c>
      <c r="H535" s="26">
        <v>0</v>
      </c>
      <c r="I535" s="26">
        <v>100910</v>
      </c>
      <c r="J535" s="26"/>
      <c r="K535" s="18">
        <f t="shared" si="136"/>
        <v>0</v>
      </c>
      <c r="L535" s="18">
        <f t="shared" ref="L535:O543" si="140">L565</f>
        <v>0</v>
      </c>
      <c r="M535" s="18">
        <f t="shared" si="140"/>
        <v>0</v>
      </c>
      <c r="N535" s="18">
        <f t="shared" si="140"/>
        <v>0</v>
      </c>
      <c r="O535" s="18">
        <f t="shared" si="140"/>
        <v>0</v>
      </c>
      <c r="P535" s="114">
        <v>100910</v>
      </c>
      <c r="Q535" s="123">
        <f t="shared" ref="Q535" si="141">Q565</f>
        <v>43629.41</v>
      </c>
      <c r="R535" s="22">
        <f t="shared" si="133"/>
        <v>0</v>
      </c>
      <c r="S535" s="22">
        <f t="shared" si="134"/>
        <v>0</v>
      </c>
      <c r="T535" s="22">
        <f t="shared" si="135"/>
        <v>100910</v>
      </c>
      <c r="V535" s="284">
        <f t="shared" si="138"/>
        <v>0.43235962739074424</v>
      </c>
    </row>
    <row r="536" spans="1:22">
      <c r="A536" s="24"/>
      <c r="B536" s="24"/>
      <c r="C536" s="130">
        <v>4010</v>
      </c>
      <c r="D536" s="27" t="s">
        <v>139</v>
      </c>
      <c r="E536" s="26">
        <v>2163840</v>
      </c>
      <c r="F536" s="26">
        <v>0</v>
      </c>
      <c r="G536" s="26">
        <v>0</v>
      </c>
      <c r="H536" s="26">
        <v>0</v>
      </c>
      <c r="I536" s="26">
        <v>2163840</v>
      </c>
      <c r="J536" s="26"/>
      <c r="K536" s="18">
        <f t="shared" si="136"/>
        <v>0</v>
      </c>
      <c r="L536" s="18">
        <f t="shared" si="140"/>
        <v>0</v>
      </c>
      <c r="M536" s="18">
        <f t="shared" si="140"/>
        <v>0</v>
      </c>
      <c r="N536" s="18">
        <f t="shared" si="140"/>
        <v>0</v>
      </c>
      <c r="O536" s="18">
        <f t="shared" si="140"/>
        <v>0</v>
      </c>
      <c r="P536" s="114">
        <v>2163840</v>
      </c>
      <c r="Q536" s="123">
        <f t="shared" ref="Q536" si="142">Q566</f>
        <v>937166.85</v>
      </c>
      <c r="R536" s="22">
        <f t="shared" si="133"/>
        <v>0</v>
      </c>
      <c r="S536" s="22">
        <f t="shared" si="134"/>
        <v>0</v>
      </c>
      <c r="T536" s="22">
        <f t="shared" si="135"/>
        <v>2163840</v>
      </c>
      <c r="V536" s="284">
        <f t="shared" si="138"/>
        <v>0.43310357974711622</v>
      </c>
    </row>
    <row r="537" spans="1:22">
      <c r="A537" s="24"/>
      <c r="B537" s="24"/>
      <c r="C537" s="130">
        <v>4040</v>
      </c>
      <c r="D537" s="27" t="s">
        <v>140</v>
      </c>
      <c r="E537" s="26">
        <v>163840</v>
      </c>
      <c r="F537" s="26">
        <v>0</v>
      </c>
      <c r="G537" s="26">
        <v>0</v>
      </c>
      <c r="H537" s="26">
        <v>0</v>
      </c>
      <c r="I537" s="26">
        <v>163840</v>
      </c>
      <c r="J537" s="26"/>
      <c r="K537" s="18">
        <f t="shared" si="136"/>
        <v>-4500</v>
      </c>
      <c r="L537" s="18">
        <f t="shared" si="140"/>
        <v>0</v>
      </c>
      <c r="M537" s="18">
        <f t="shared" si="140"/>
        <v>0</v>
      </c>
      <c r="N537" s="18">
        <f t="shared" si="140"/>
        <v>0</v>
      </c>
      <c r="O537" s="18">
        <f t="shared" si="140"/>
        <v>-4500</v>
      </c>
      <c r="P537" s="114">
        <v>159340</v>
      </c>
      <c r="Q537" s="123">
        <f t="shared" ref="Q537" si="143">Q567</f>
        <v>155774.37</v>
      </c>
      <c r="R537" s="22">
        <f t="shared" si="133"/>
        <v>0</v>
      </c>
      <c r="S537" s="22">
        <f t="shared" si="134"/>
        <v>0</v>
      </c>
      <c r="T537" s="22">
        <f t="shared" si="135"/>
        <v>159340</v>
      </c>
      <c r="V537" s="284">
        <f t="shared" si="138"/>
        <v>0.97762250533450479</v>
      </c>
    </row>
    <row r="538" spans="1:22">
      <c r="A538" s="24"/>
      <c r="B538" s="24"/>
      <c r="C538" s="130">
        <v>4110</v>
      </c>
      <c r="D538" s="27" t="s">
        <v>141</v>
      </c>
      <c r="E538" s="26">
        <v>376030</v>
      </c>
      <c r="F538" s="26">
        <v>0</v>
      </c>
      <c r="G538" s="26">
        <v>0</v>
      </c>
      <c r="H538" s="26">
        <v>0</v>
      </c>
      <c r="I538" s="26">
        <v>376030</v>
      </c>
      <c r="J538" s="26"/>
      <c r="K538" s="18">
        <f t="shared" si="136"/>
        <v>0</v>
      </c>
      <c r="L538" s="18">
        <f t="shared" si="140"/>
        <v>0</v>
      </c>
      <c r="M538" s="18">
        <f t="shared" si="140"/>
        <v>0</v>
      </c>
      <c r="N538" s="18">
        <f t="shared" si="140"/>
        <v>0</v>
      </c>
      <c r="O538" s="18">
        <f t="shared" si="140"/>
        <v>0</v>
      </c>
      <c r="P538" s="114">
        <v>376030</v>
      </c>
      <c r="Q538" s="123">
        <f t="shared" ref="Q538" si="144">Q568</f>
        <v>154449.84</v>
      </c>
      <c r="R538" s="22">
        <f t="shared" si="133"/>
        <v>0</v>
      </c>
      <c r="S538" s="22">
        <f t="shared" si="134"/>
        <v>0</v>
      </c>
      <c r="T538" s="22">
        <f t="shared" si="135"/>
        <v>376030</v>
      </c>
      <c r="V538" s="284">
        <f t="shared" si="138"/>
        <v>0.41073807940855783</v>
      </c>
    </row>
    <row r="539" spans="1:22">
      <c r="A539" s="24"/>
      <c r="B539" s="24"/>
      <c r="C539" s="130">
        <v>4120</v>
      </c>
      <c r="D539" s="27" t="s">
        <v>142</v>
      </c>
      <c r="E539" s="26">
        <v>56050</v>
      </c>
      <c r="F539" s="26">
        <v>0</v>
      </c>
      <c r="G539" s="26">
        <v>0</v>
      </c>
      <c r="H539" s="26">
        <v>0</v>
      </c>
      <c r="I539" s="26">
        <v>56050</v>
      </c>
      <c r="J539" s="26"/>
      <c r="K539" s="18">
        <f t="shared" si="136"/>
        <v>0</v>
      </c>
      <c r="L539" s="18">
        <f t="shared" si="140"/>
        <v>0</v>
      </c>
      <c r="M539" s="18">
        <f t="shared" si="140"/>
        <v>0</v>
      </c>
      <c r="N539" s="18">
        <f t="shared" si="140"/>
        <v>0</v>
      </c>
      <c r="O539" s="18">
        <f t="shared" si="140"/>
        <v>0</v>
      </c>
      <c r="P539" s="114">
        <v>56050</v>
      </c>
      <c r="Q539" s="123">
        <f t="shared" ref="Q539" si="145">Q569</f>
        <v>22438.74</v>
      </c>
      <c r="R539" s="22">
        <f t="shared" si="133"/>
        <v>0</v>
      </c>
      <c r="S539" s="22">
        <f t="shared" si="134"/>
        <v>0</v>
      </c>
      <c r="T539" s="22">
        <f t="shared" si="135"/>
        <v>56050</v>
      </c>
      <c r="V539" s="284">
        <f t="shared" si="138"/>
        <v>0.40033434433541482</v>
      </c>
    </row>
    <row r="540" spans="1:22" ht="31.5">
      <c r="A540" s="24"/>
      <c r="B540" s="24"/>
      <c r="C540" s="130">
        <v>4140</v>
      </c>
      <c r="D540" s="27" t="s">
        <v>275</v>
      </c>
      <c r="E540" s="26">
        <v>2400</v>
      </c>
      <c r="F540" s="26">
        <v>0</v>
      </c>
      <c r="G540" s="26">
        <v>0</v>
      </c>
      <c r="H540" s="26">
        <v>0</v>
      </c>
      <c r="I540" s="26">
        <v>2400</v>
      </c>
      <c r="J540" s="26"/>
      <c r="K540" s="18">
        <f t="shared" si="136"/>
        <v>0</v>
      </c>
      <c r="L540" s="18">
        <f t="shared" si="140"/>
        <v>0</v>
      </c>
      <c r="M540" s="18">
        <f t="shared" si="140"/>
        <v>0</v>
      </c>
      <c r="N540" s="18">
        <f t="shared" si="140"/>
        <v>0</v>
      </c>
      <c r="O540" s="18">
        <f t="shared" si="140"/>
        <v>0</v>
      </c>
      <c r="P540" s="114">
        <v>2400</v>
      </c>
      <c r="Q540" s="123">
        <f t="shared" ref="Q540" si="146">Q570</f>
        <v>1084</v>
      </c>
      <c r="R540" s="22">
        <f t="shared" si="133"/>
        <v>0</v>
      </c>
      <c r="S540" s="22">
        <f t="shared" si="134"/>
        <v>0</v>
      </c>
      <c r="T540" s="22">
        <f t="shared" si="135"/>
        <v>2400</v>
      </c>
      <c r="V540" s="284">
        <f t="shared" si="138"/>
        <v>0.45166666666666666</v>
      </c>
    </row>
    <row r="541" spans="1:22">
      <c r="A541" s="24"/>
      <c r="B541" s="24"/>
      <c r="C541" s="130">
        <v>4170</v>
      </c>
      <c r="D541" s="27" t="s">
        <v>193</v>
      </c>
      <c r="E541" s="26">
        <v>4430</v>
      </c>
      <c r="F541" s="26">
        <v>0</v>
      </c>
      <c r="G541" s="26">
        <v>0</v>
      </c>
      <c r="H541" s="26">
        <v>0</v>
      </c>
      <c r="I541" s="26">
        <v>4430</v>
      </c>
      <c r="J541" s="26"/>
      <c r="K541" s="18">
        <f t="shared" si="136"/>
        <v>0</v>
      </c>
      <c r="L541" s="18">
        <f t="shared" si="140"/>
        <v>0</v>
      </c>
      <c r="M541" s="18">
        <f t="shared" si="140"/>
        <v>0</v>
      </c>
      <c r="N541" s="18">
        <f t="shared" si="140"/>
        <v>0</v>
      </c>
      <c r="O541" s="18">
        <f t="shared" si="140"/>
        <v>0</v>
      </c>
      <c r="P541" s="114">
        <v>4430</v>
      </c>
      <c r="Q541" s="123">
        <f t="shared" ref="Q541" si="147">Q571</f>
        <v>1510.5</v>
      </c>
      <c r="R541" s="22">
        <f t="shared" si="133"/>
        <v>0</v>
      </c>
      <c r="S541" s="22">
        <f t="shared" si="134"/>
        <v>0</v>
      </c>
      <c r="T541" s="22">
        <f t="shared" si="135"/>
        <v>4430</v>
      </c>
      <c r="V541" s="284">
        <f t="shared" si="138"/>
        <v>0.3409706546275395</v>
      </c>
    </row>
    <row r="542" spans="1:22">
      <c r="A542" s="24"/>
      <c r="B542" s="24"/>
      <c r="C542" s="130">
        <v>4210</v>
      </c>
      <c r="D542" s="27" t="s">
        <v>144</v>
      </c>
      <c r="E542" s="26">
        <v>10990</v>
      </c>
      <c r="F542" s="26">
        <v>0</v>
      </c>
      <c r="G542" s="26">
        <v>0</v>
      </c>
      <c r="H542" s="26">
        <v>0</v>
      </c>
      <c r="I542" s="26">
        <v>10990</v>
      </c>
      <c r="J542" s="26"/>
      <c r="K542" s="18">
        <f t="shared" si="136"/>
        <v>0</v>
      </c>
      <c r="L542" s="18">
        <f t="shared" si="140"/>
        <v>0</v>
      </c>
      <c r="M542" s="18">
        <f t="shared" si="140"/>
        <v>0</v>
      </c>
      <c r="N542" s="18">
        <f t="shared" si="140"/>
        <v>0</v>
      </c>
      <c r="O542" s="18">
        <f t="shared" si="140"/>
        <v>0</v>
      </c>
      <c r="P542" s="114">
        <v>10990</v>
      </c>
      <c r="Q542" s="123">
        <f t="shared" ref="Q542" si="148">Q572</f>
        <v>4333.3999999999996</v>
      </c>
      <c r="R542" s="22">
        <f t="shared" si="133"/>
        <v>0</v>
      </c>
      <c r="S542" s="22">
        <f t="shared" si="134"/>
        <v>0</v>
      </c>
      <c r="T542" s="22">
        <f t="shared" si="135"/>
        <v>10990</v>
      </c>
      <c r="V542" s="284">
        <f t="shared" si="138"/>
        <v>0.39430391264786163</v>
      </c>
    </row>
    <row r="543" spans="1:22" ht="24" hidden="1" customHeight="1">
      <c r="A543" s="24"/>
      <c r="B543" s="24"/>
      <c r="C543" s="130">
        <v>4240</v>
      </c>
      <c r="D543" s="27" t="s">
        <v>249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/>
      <c r="K543" s="18">
        <f t="shared" si="136"/>
        <v>0</v>
      </c>
      <c r="L543" s="18">
        <f t="shared" si="140"/>
        <v>0</v>
      </c>
      <c r="M543" s="18">
        <f t="shared" si="140"/>
        <v>0</v>
      </c>
      <c r="N543" s="18">
        <f t="shared" si="140"/>
        <v>0</v>
      </c>
      <c r="O543" s="18">
        <f t="shared" si="140"/>
        <v>0</v>
      </c>
      <c r="P543" s="114">
        <v>0</v>
      </c>
      <c r="Q543" s="123">
        <f t="shared" ref="Q543" si="149">Q573</f>
        <v>0</v>
      </c>
      <c r="R543" s="22">
        <f t="shared" si="133"/>
        <v>0</v>
      </c>
      <c r="S543" s="22">
        <f t="shared" si="134"/>
        <v>0</v>
      </c>
      <c r="T543" s="22">
        <f t="shared" si="135"/>
        <v>0</v>
      </c>
      <c r="V543" s="284" t="e">
        <f t="shared" si="138"/>
        <v>#DIV/0!</v>
      </c>
    </row>
    <row r="544" spans="1:22" ht="39" customHeight="1">
      <c r="A544" s="24"/>
      <c r="B544" s="24"/>
      <c r="C544" s="130">
        <v>4240</v>
      </c>
      <c r="D544" s="27" t="s">
        <v>249</v>
      </c>
      <c r="E544" s="26">
        <v>2000</v>
      </c>
      <c r="F544" s="26"/>
      <c r="G544" s="26"/>
      <c r="H544" s="26"/>
      <c r="I544" s="26">
        <v>2000</v>
      </c>
      <c r="J544" s="26"/>
      <c r="K544" s="18">
        <f t="shared" si="136"/>
        <v>0</v>
      </c>
      <c r="L544" s="18"/>
      <c r="M544" s="18"/>
      <c r="N544" s="18"/>
      <c r="O544" s="18">
        <f t="shared" ref="O544:Q558" si="150">O574</f>
        <v>0</v>
      </c>
      <c r="P544" s="114">
        <v>2000</v>
      </c>
      <c r="Q544" s="123">
        <f t="shared" si="150"/>
        <v>0</v>
      </c>
      <c r="R544" s="22"/>
      <c r="S544" s="22"/>
      <c r="T544" s="22">
        <f t="shared" ref="T544:T607" si="151">I544+O544</f>
        <v>2000</v>
      </c>
      <c r="V544" s="284">
        <f t="shared" si="138"/>
        <v>0</v>
      </c>
    </row>
    <row r="545" spans="1:22">
      <c r="A545" s="24"/>
      <c r="B545" s="24"/>
      <c r="C545" s="130">
        <v>4260</v>
      </c>
      <c r="D545" s="27" t="s">
        <v>145</v>
      </c>
      <c r="E545" s="26">
        <v>16370</v>
      </c>
      <c r="F545" s="26">
        <v>0</v>
      </c>
      <c r="G545" s="26">
        <v>0</v>
      </c>
      <c r="H545" s="26">
        <v>0</v>
      </c>
      <c r="I545" s="26">
        <v>16370</v>
      </c>
      <c r="J545" s="26"/>
      <c r="K545" s="18">
        <f t="shared" si="136"/>
        <v>3000</v>
      </c>
      <c r="L545" s="18">
        <f t="shared" ref="L545:N558" si="152">L575</f>
        <v>0</v>
      </c>
      <c r="M545" s="18">
        <f t="shared" si="152"/>
        <v>0</v>
      </c>
      <c r="N545" s="18">
        <f t="shared" si="152"/>
        <v>0</v>
      </c>
      <c r="O545" s="18">
        <f t="shared" si="150"/>
        <v>3000</v>
      </c>
      <c r="P545" s="114">
        <v>19370</v>
      </c>
      <c r="Q545" s="123">
        <f t="shared" si="150"/>
        <v>12976.67</v>
      </c>
      <c r="R545" s="22">
        <f t="shared" ref="R545:R573" si="153">G545+M545</f>
        <v>0</v>
      </c>
      <c r="S545" s="22">
        <f t="shared" ref="S545:S573" si="154">H545+N545</f>
        <v>0</v>
      </c>
      <c r="T545" s="22">
        <f t="shared" si="151"/>
        <v>19370</v>
      </c>
      <c r="V545" s="284">
        <f t="shared" si="138"/>
        <v>0.66993649974186886</v>
      </c>
    </row>
    <row r="546" spans="1:22">
      <c r="A546" s="24"/>
      <c r="B546" s="24"/>
      <c r="C546" s="130">
        <v>4270</v>
      </c>
      <c r="D546" s="27" t="s">
        <v>146</v>
      </c>
      <c r="E546" s="26">
        <v>28760</v>
      </c>
      <c r="F546" s="26">
        <v>0</v>
      </c>
      <c r="G546" s="26">
        <v>0</v>
      </c>
      <c r="H546" s="26">
        <v>0</v>
      </c>
      <c r="I546" s="26">
        <v>28760</v>
      </c>
      <c r="J546" s="26"/>
      <c r="K546" s="18">
        <f t="shared" ref="K546:K558" si="155">SUM(L546:O546)</f>
        <v>0</v>
      </c>
      <c r="L546" s="18">
        <f t="shared" si="152"/>
        <v>0</v>
      </c>
      <c r="M546" s="18">
        <f t="shared" si="152"/>
        <v>0</v>
      </c>
      <c r="N546" s="18">
        <f t="shared" si="152"/>
        <v>0</v>
      </c>
      <c r="O546" s="18">
        <f t="shared" si="150"/>
        <v>0</v>
      </c>
      <c r="P546" s="114">
        <v>28760</v>
      </c>
      <c r="Q546" s="123">
        <f t="shared" si="150"/>
        <v>13910</v>
      </c>
      <c r="R546" s="22">
        <f t="shared" si="153"/>
        <v>0</v>
      </c>
      <c r="S546" s="22">
        <f t="shared" si="154"/>
        <v>0</v>
      </c>
      <c r="T546" s="22">
        <f t="shared" si="151"/>
        <v>28760</v>
      </c>
      <c r="V546" s="284">
        <f t="shared" si="138"/>
        <v>0.48365785813630041</v>
      </c>
    </row>
    <row r="547" spans="1:22">
      <c r="A547" s="24"/>
      <c r="B547" s="24"/>
      <c r="C547" s="130">
        <v>4280</v>
      </c>
      <c r="D547" s="27" t="s">
        <v>147</v>
      </c>
      <c r="E547" s="26">
        <v>1220</v>
      </c>
      <c r="F547" s="26">
        <v>0</v>
      </c>
      <c r="G547" s="26">
        <v>0</v>
      </c>
      <c r="H547" s="26">
        <v>0</v>
      </c>
      <c r="I547" s="26">
        <v>1220</v>
      </c>
      <c r="J547" s="26"/>
      <c r="K547" s="18">
        <f t="shared" si="155"/>
        <v>1000</v>
      </c>
      <c r="L547" s="18">
        <f t="shared" si="152"/>
        <v>0</v>
      </c>
      <c r="M547" s="18">
        <f t="shared" si="152"/>
        <v>0</v>
      </c>
      <c r="N547" s="18">
        <f t="shared" si="152"/>
        <v>0</v>
      </c>
      <c r="O547" s="18">
        <f t="shared" si="150"/>
        <v>1000</v>
      </c>
      <c r="P547" s="114">
        <v>2220</v>
      </c>
      <c r="Q547" s="123">
        <f t="shared" si="150"/>
        <v>301.5</v>
      </c>
      <c r="R547" s="22">
        <f t="shared" si="153"/>
        <v>0</v>
      </c>
      <c r="S547" s="22">
        <f t="shared" si="154"/>
        <v>0</v>
      </c>
      <c r="T547" s="22">
        <f t="shared" si="151"/>
        <v>2220</v>
      </c>
      <c r="V547" s="284">
        <f t="shared" si="138"/>
        <v>0.13581081081081081</v>
      </c>
    </row>
    <row r="548" spans="1:22">
      <c r="A548" s="24"/>
      <c r="B548" s="24"/>
      <c r="C548" s="130">
        <v>4300</v>
      </c>
      <c r="D548" s="27" t="s">
        <v>181</v>
      </c>
      <c r="E548" s="26">
        <v>7100</v>
      </c>
      <c r="F548" s="26">
        <v>0</v>
      </c>
      <c r="G548" s="26">
        <v>0</v>
      </c>
      <c r="H548" s="26">
        <v>0</v>
      </c>
      <c r="I548" s="26">
        <v>7100</v>
      </c>
      <c r="J548" s="26"/>
      <c r="K548" s="18">
        <f t="shared" si="155"/>
        <v>500</v>
      </c>
      <c r="L548" s="18">
        <f t="shared" si="152"/>
        <v>0</v>
      </c>
      <c r="M548" s="18">
        <f t="shared" si="152"/>
        <v>0</v>
      </c>
      <c r="N548" s="18">
        <f t="shared" si="152"/>
        <v>0</v>
      </c>
      <c r="O548" s="18">
        <f t="shared" si="150"/>
        <v>500</v>
      </c>
      <c r="P548" s="114">
        <v>7600</v>
      </c>
      <c r="Q548" s="123">
        <f t="shared" si="150"/>
        <v>3056.9</v>
      </c>
      <c r="R548" s="22">
        <f t="shared" si="153"/>
        <v>0</v>
      </c>
      <c r="S548" s="22">
        <f t="shared" si="154"/>
        <v>0</v>
      </c>
      <c r="T548" s="22">
        <f t="shared" si="151"/>
        <v>7600</v>
      </c>
      <c r="V548" s="284">
        <f t="shared" si="138"/>
        <v>0.40222368421052634</v>
      </c>
    </row>
    <row r="549" spans="1:22">
      <c r="A549" s="24"/>
      <c r="B549" s="24"/>
      <c r="C549" s="130">
        <v>4350</v>
      </c>
      <c r="D549" s="27" t="s">
        <v>148</v>
      </c>
      <c r="E549" s="26">
        <v>1580</v>
      </c>
      <c r="F549" s="26">
        <v>0</v>
      </c>
      <c r="G549" s="26">
        <v>0</v>
      </c>
      <c r="H549" s="26">
        <v>0</v>
      </c>
      <c r="I549" s="26">
        <v>1580</v>
      </c>
      <c r="J549" s="26"/>
      <c r="K549" s="18">
        <f t="shared" si="155"/>
        <v>0</v>
      </c>
      <c r="L549" s="18">
        <f t="shared" si="152"/>
        <v>0</v>
      </c>
      <c r="M549" s="18">
        <f t="shared" si="152"/>
        <v>0</v>
      </c>
      <c r="N549" s="18">
        <f t="shared" si="152"/>
        <v>0</v>
      </c>
      <c r="O549" s="18">
        <f t="shared" si="150"/>
        <v>0</v>
      </c>
      <c r="P549" s="114">
        <v>1580</v>
      </c>
      <c r="Q549" s="123">
        <f t="shared" si="150"/>
        <v>417.42</v>
      </c>
      <c r="R549" s="22">
        <f t="shared" si="153"/>
        <v>0</v>
      </c>
      <c r="S549" s="22">
        <f t="shared" si="154"/>
        <v>0</v>
      </c>
      <c r="T549" s="22">
        <f t="shared" si="151"/>
        <v>1580</v>
      </c>
      <c r="V549" s="284">
        <f t="shared" si="138"/>
        <v>0.26418987341772154</v>
      </c>
    </row>
    <row r="550" spans="1:22" ht="63">
      <c r="A550" s="24"/>
      <c r="B550" s="24"/>
      <c r="C550" s="130">
        <v>4370</v>
      </c>
      <c r="D550" s="27" t="s">
        <v>150</v>
      </c>
      <c r="E550" s="26">
        <v>3469</v>
      </c>
      <c r="F550" s="26">
        <v>0</v>
      </c>
      <c r="G550" s="26">
        <v>0</v>
      </c>
      <c r="H550" s="26">
        <v>0</v>
      </c>
      <c r="I550" s="26">
        <v>3469</v>
      </c>
      <c r="J550" s="26"/>
      <c r="K550" s="18">
        <f t="shared" si="155"/>
        <v>0</v>
      </c>
      <c r="L550" s="18">
        <f t="shared" si="152"/>
        <v>0</v>
      </c>
      <c r="M550" s="18">
        <f t="shared" si="152"/>
        <v>0</v>
      </c>
      <c r="N550" s="18">
        <f t="shared" si="152"/>
        <v>0</v>
      </c>
      <c r="O550" s="18">
        <f t="shared" si="150"/>
        <v>0</v>
      </c>
      <c r="P550" s="114">
        <v>3469</v>
      </c>
      <c r="Q550" s="123">
        <f t="shared" si="150"/>
        <v>1133.95</v>
      </c>
      <c r="R550" s="22">
        <f t="shared" si="153"/>
        <v>0</v>
      </c>
      <c r="S550" s="22">
        <f t="shared" si="154"/>
        <v>0</v>
      </c>
      <c r="T550" s="22">
        <f t="shared" si="151"/>
        <v>3469</v>
      </c>
      <c r="V550" s="284">
        <f t="shared" si="138"/>
        <v>0.32688094551744018</v>
      </c>
    </row>
    <row r="551" spans="1:22" ht="47.25">
      <c r="A551" s="24"/>
      <c r="B551" s="24"/>
      <c r="C551" s="130">
        <v>4400</v>
      </c>
      <c r="D551" s="27" t="s">
        <v>174</v>
      </c>
      <c r="E551" s="26">
        <v>45131</v>
      </c>
      <c r="F551" s="26">
        <v>0</v>
      </c>
      <c r="G551" s="26">
        <v>0</v>
      </c>
      <c r="H551" s="26">
        <v>0</v>
      </c>
      <c r="I551" s="26">
        <v>45131</v>
      </c>
      <c r="J551" s="26"/>
      <c r="K551" s="18">
        <f t="shared" si="155"/>
        <v>0</v>
      </c>
      <c r="L551" s="18">
        <f t="shared" si="152"/>
        <v>0</v>
      </c>
      <c r="M551" s="18">
        <f t="shared" si="152"/>
        <v>0</v>
      </c>
      <c r="N551" s="18">
        <f t="shared" si="152"/>
        <v>0</v>
      </c>
      <c r="O551" s="18">
        <f t="shared" si="150"/>
        <v>0</v>
      </c>
      <c r="P551" s="114">
        <v>45131</v>
      </c>
      <c r="Q551" s="123">
        <f t="shared" si="150"/>
        <v>22498.19</v>
      </c>
      <c r="R551" s="22">
        <f t="shared" si="153"/>
        <v>0</v>
      </c>
      <c r="S551" s="22">
        <f t="shared" si="154"/>
        <v>0</v>
      </c>
      <c r="T551" s="22">
        <f t="shared" si="151"/>
        <v>45131</v>
      </c>
      <c r="V551" s="284">
        <f t="shared" si="138"/>
        <v>0.49850856395825482</v>
      </c>
    </row>
    <row r="552" spans="1:22">
      <c r="A552" s="24"/>
      <c r="B552" s="24"/>
      <c r="C552" s="130">
        <v>4410</v>
      </c>
      <c r="D552" s="27" t="s">
        <v>151</v>
      </c>
      <c r="E552" s="26">
        <v>4100</v>
      </c>
      <c r="F552" s="26">
        <v>0</v>
      </c>
      <c r="G552" s="26">
        <v>0</v>
      </c>
      <c r="H552" s="26">
        <v>0</v>
      </c>
      <c r="I552" s="26">
        <v>4100</v>
      </c>
      <c r="J552" s="26"/>
      <c r="K552" s="18">
        <f t="shared" si="155"/>
        <v>0</v>
      </c>
      <c r="L552" s="18">
        <f t="shared" si="152"/>
        <v>0</v>
      </c>
      <c r="M552" s="18">
        <f t="shared" si="152"/>
        <v>0</v>
      </c>
      <c r="N552" s="18">
        <f t="shared" si="152"/>
        <v>0</v>
      </c>
      <c r="O552" s="18">
        <f t="shared" si="150"/>
        <v>0</v>
      </c>
      <c r="P552" s="114">
        <v>4100</v>
      </c>
      <c r="Q552" s="123">
        <f t="shared" si="150"/>
        <v>1841.42</v>
      </c>
      <c r="R552" s="22">
        <f t="shared" si="153"/>
        <v>0</v>
      </c>
      <c r="S552" s="22">
        <f t="shared" si="154"/>
        <v>0</v>
      </c>
      <c r="T552" s="22">
        <f t="shared" si="151"/>
        <v>4100</v>
      </c>
      <c r="V552" s="284">
        <f t="shared" si="138"/>
        <v>0.44912682926829273</v>
      </c>
    </row>
    <row r="553" spans="1:22">
      <c r="A553" s="24"/>
      <c r="B553" s="24"/>
      <c r="C553" s="130">
        <v>4430</v>
      </c>
      <c r="D553" s="27" t="s">
        <v>152</v>
      </c>
      <c r="E553" s="26">
        <v>1050</v>
      </c>
      <c r="F553" s="26">
        <v>0</v>
      </c>
      <c r="G553" s="26">
        <v>0</v>
      </c>
      <c r="H553" s="26">
        <v>0</v>
      </c>
      <c r="I553" s="26">
        <v>1050</v>
      </c>
      <c r="J553" s="26"/>
      <c r="K553" s="18">
        <f t="shared" si="155"/>
        <v>0</v>
      </c>
      <c r="L553" s="18">
        <f t="shared" si="152"/>
        <v>0</v>
      </c>
      <c r="M553" s="18">
        <f t="shared" si="152"/>
        <v>0</v>
      </c>
      <c r="N553" s="18">
        <f t="shared" si="152"/>
        <v>0</v>
      </c>
      <c r="O553" s="18">
        <f t="shared" si="150"/>
        <v>0</v>
      </c>
      <c r="P553" s="114">
        <v>1050</v>
      </c>
      <c r="Q553" s="123">
        <f t="shared" si="150"/>
        <v>673</v>
      </c>
      <c r="R553" s="22">
        <f t="shared" si="153"/>
        <v>0</v>
      </c>
      <c r="S553" s="22">
        <f t="shared" si="154"/>
        <v>0</v>
      </c>
      <c r="T553" s="22">
        <f t="shared" si="151"/>
        <v>1050</v>
      </c>
      <c r="V553" s="284">
        <f t="shared" si="138"/>
        <v>0.64095238095238094</v>
      </c>
    </row>
    <row r="554" spans="1:22" ht="31.5">
      <c r="A554" s="24"/>
      <c r="B554" s="24"/>
      <c r="C554" s="130">
        <v>4440</v>
      </c>
      <c r="D554" s="27" t="s">
        <v>153</v>
      </c>
      <c r="E554" s="26">
        <v>130930</v>
      </c>
      <c r="F554" s="26">
        <v>0</v>
      </c>
      <c r="G554" s="26">
        <v>0</v>
      </c>
      <c r="H554" s="26">
        <v>0</v>
      </c>
      <c r="I554" s="26">
        <v>130930</v>
      </c>
      <c r="J554" s="26"/>
      <c r="K554" s="18">
        <f t="shared" si="155"/>
        <v>0</v>
      </c>
      <c r="L554" s="18">
        <f t="shared" si="152"/>
        <v>0</v>
      </c>
      <c r="M554" s="18">
        <f t="shared" si="152"/>
        <v>0</v>
      </c>
      <c r="N554" s="18">
        <f t="shared" si="152"/>
        <v>0</v>
      </c>
      <c r="O554" s="18">
        <f t="shared" si="150"/>
        <v>0</v>
      </c>
      <c r="P554" s="114">
        <v>130930</v>
      </c>
      <c r="Q554" s="123">
        <f t="shared" si="150"/>
        <v>95338</v>
      </c>
      <c r="R554" s="22">
        <f t="shared" si="153"/>
        <v>0</v>
      </c>
      <c r="S554" s="22">
        <f t="shared" si="154"/>
        <v>0</v>
      </c>
      <c r="T554" s="22">
        <f t="shared" si="151"/>
        <v>130930</v>
      </c>
      <c r="V554" s="284">
        <f t="shared" si="138"/>
        <v>0.7281600855418926</v>
      </c>
    </row>
    <row r="555" spans="1:22">
      <c r="A555" s="24"/>
      <c r="B555" s="24"/>
      <c r="C555" s="130">
        <v>4510</v>
      </c>
      <c r="D555" s="27" t="s">
        <v>223</v>
      </c>
      <c r="E555" s="26">
        <v>230</v>
      </c>
      <c r="F555" s="26">
        <v>0</v>
      </c>
      <c r="G555" s="26">
        <v>0</v>
      </c>
      <c r="H555" s="26">
        <v>0</v>
      </c>
      <c r="I555" s="26">
        <v>230</v>
      </c>
      <c r="J555" s="26"/>
      <c r="K555" s="18">
        <f t="shared" si="155"/>
        <v>0</v>
      </c>
      <c r="L555" s="18">
        <f t="shared" si="152"/>
        <v>0</v>
      </c>
      <c r="M555" s="18">
        <f t="shared" si="152"/>
        <v>0</v>
      </c>
      <c r="N555" s="18">
        <f t="shared" si="152"/>
        <v>0</v>
      </c>
      <c r="O555" s="18">
        <f t="shared" si="150"/>
        <v>0</v>
      </c>
      <c r="P555" s="114">
        <v>230</v>
      </c>
      <c r="Q555" s="123">
        <f t="shared" si="150"/>
        <v>0</v>
      </c>
      <c r="R555" s="22">
        <f t="shared" si="153"/>
        <v>0</v>
      </c>
      <c r="S555" s="22">
        <f t="shared" si="154"/>
        <v>0</v>
      </c>
      <c r="T555" s="22">
        <f t="shared" si="151"/>
        <v>230</v>
      </c>
      <c r="V555" s="284">
        <f t="shared" si="138"/>
        <v>0</v>
      </c>
    </row>
    <row r="556" spans="1:22" ht="31.5">
      <c r="A556" s="24"/>
      <c r="B556" s="24"/>
      <c r="C556" s="130">
        <v>4700</v>
      </c>
      <c r="D556" s="27" t="s">
        <v>155</v>
      </c>
      <c r="E556" s="26">
        <v>2650</v>
      </c>
      <c r="F556" s="26">
        <v>0</v>
      </c>
      <c r="G556" s="26">
        <v>0</v>
      </c>
      <c r="H556" s="26">
        <v>0</v>
      </c>
      <c r="I556" s="26">
        <v>2650</v>
      </c>
      <c r="J556" s="26"/>
      <c r="K556" s="18">
        <f t="shared" si="155"/>
        <v>0</v>
      </c>
      <c r="L556" s="18">
        <f t="shared" si="152"/>
        <v>0</v>
      </c>
      <c r="M556" s="18">
        <f t="shared" si="152"/>
        <v>0</v>
      </c>
      <c r="N556" s="18">
        <f t="shared" si="152"/>
        <v>0</v>
      </c>
      <c r="O556" s="18">
        <f t="shared" si="150"/>
        <v>0</v>
      </c>
      <c r="P556" s="114">
        <v>2650</v>
      </c>
      <c r="Q556" s="123">
        <f t="shared" si="150"/>
        <v>750</v>
      </c>
      <c r="R556" s="22">
        <f t="shared" si="153"/>
        <v>0</v>
      </c>
      <c r="S556" s="22">
        <f t="shared" si="154"/>
        <v>0</v>
      </c>
      <c r="T556" s="22">
        <f t="shared" si="151"/>
        <v>2650</v>
      </c>
      <c r="V556" s="284">
        <f t="shared" si="138"/>
        <v>0.28301886792452829</v>
      </c>
    </row>
    <row r="557" spans="1:22" ht="48" hidden="1" customHeight="1">
      <c r="A557" s="24"/>
      <c r="B557" s="24"/>
      <c r="C557" s="130">
        <v>4740</v>
      </c>
      <c r="D557" s="27" t="s">
        <v>198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/>
      <c r="K557" s="18">
        <f t="shared" si="155"/>
        <v>0</v>
      </c>
      <c r="L557" s="18">
        <f t="shared" si="152"/>
        <v>0</v>
      </c>
      <c r="M557" s="18">
        <f t="shared" si="152"/>
        <v>0</v>
      </c>
      <c r="N557" s="18">
        <f t="shared" si="152"/>
        <v>0</v>
      </c>
      <c r="O557" s="18">
        <f t="shared" si="150"/>
        <v>0</v>
      </c>
      <c r="P557" s="114">
        <v>0</v>
      </c>
      <c r="Q557" s="123">
        <f t="shared" si="150"/>
        <v>0</v>
      </c>
      <c r="R557" s="22">
        <f t="shared" si="153"/>
        <v>0</v>
      </c>
      <c r="S557" s="22">
        <f t="shared" si="154"/>
        <v>0</v>
      </c>
      <c r="T557" s="22">
        <f t="shared" si="151"/>
        <v>0</v>
      </c>
      <c r="V557" s="284" t="e">
        <f t="shared" si="138"/>
        <v>#DIV/0!</v>
      </c>
    </row>
    <row r="558" spans="1:22" ht="36" hidden="1" customHeight="1">
      <c r="A558" s="24"/>
      <c r="B558" s="24"/>
      <c r="C558" s="130">
        <v>4750</v>
      </c>
      <c r="D558" s="27" t="s">
        <v>253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/>
      <c r="K558" s="18">
        <f t="shared" si="155"/>
        <v>0</v>
      </c>
      <c r="L558" s="18">
        <f t="shared" si="152"/>
        <v>0</v>
      </c>
      <c r="M558" s="18">
        <f t="shared" si="152"/>
        <v>0</v>
      </c>
      <c r="N558" s="18">
        <f t="shared" si="152"/>
        <v>0</v>
      </c>
      <c r="O558" s="18">
        <f t="shared" si="150"/>
        <v>0</v>
      </c>
      <c r="P558" s="114">
        <v>0</v>
      </c>
      <c r="Q558" s="123">
        <f t="shared" si="150"/>
        <v>0</v>
      </c>
      <c r="R558" s="22">
        <f t="shared" si="153"/>
        <v>0</v>
      </c>
      <c r="S558" s="22">
        <f t="shared" si="154"/>
        <v>0</v>
      </c>
      <c r="T558" s="22">
        <f t="shared" si="151"/>
        <v>0</v>
      </c>
      <c r="V558" s="284" t="e">
        <f t="shared" si="138"/>
        <v>#DIV/0!</v>
      </c>
    </row>
    <row r="559" spans="1:22" ht="84" hidden="1" customHeight="1">
      <c r="A559" s="23"/>
      <c r="B559" s="23"/>
      <c r="C559" s="130">
        <v>6300</v>
      </c>
      <c r="D559" s="27" t="s">
        <v>162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/>
      <c r="K559" s="18"/>
      <c r="L559" s="18">
        <f t="shared" ref="L559:O560" si="156">L591</f>
        <v>0</v>
      </c>
      <c r="M559" s="18">
        <f t="shared" si="156"/>
        <v>0</v>
      </c>
      <c r="N559" s="18">
        <f t="shared" si="156"/>
        <v>0</v>
      </c>
      <c r="O559" s="18">
        <f t="shared" si="156"/>
        <v>0</v>
      </c>
      <c r="P559" s="114">
        <v>0</v>
      </c>
      <c r="Q559" s="123">
        <f t="shared" ref="Q559" si="157">Q591</f>
        <v>0</v>
      </c>
      <c r="R559" s="22">
        <f t="shared" si="153"/>
        <v>0</v>
      </c>
      <c r="S559" s="22">
        <f t="shared" si="154"/>
        <v>0</v>
      </c>
      <c r="T559" s="22">
        <f t="shared" si="151"/>
        <v>0</v>
      </c>
      <c r="V559" s="284" t="e">
        <f t="shared" si="138"/>
        <v>#DIV/0!</v>
      </c>
    </row>
    <row r="560" spans="1:22" ht="31.5">
      <c r="A560" s="23"/>
      <c r="B560" s="23"/>
      <c r="C560" s="130">
        <v>6050</v>
      </c>
      <c r="D560" s="27" t="s">
        <v>276</v>
      </c>
      <c r="E560" s="26">
        <v>800000</v>
      </c>
      <c r="F560" s="26">
        <v>0</v>
      </c>
      <c r="G560" s="26">
        <v>0</v>
      </c>
      <c r="H560" s="26">
        <v>0</v>
      </c>
      <c r="I560" s="26">
        <v>800000</v>
      </c>
      <c r="J560" s="26"/>
      <c r="K560" s="18">
        <f t="shared" ref="K560:K637" si="158">SUM(L560:O560)</f>
        <v>0</v>
      </c>
      <c r="L560" s="18">
        <f t="shared" si="156"/>
        <v>0</v>
      </c>
      <c r="M560" s="18">
        <f t="shared" si="156"/>
        <v>0</v>
      </c>
      <c r="N560" s="18">
        <f t="shared" si="156"/>
        <v>0</v>
      </c>
      <c r="O560" s="18">
        <f t="shared" si="156"/>
        <v>0</v>
      </c>
      <c r="P560" s="114">
        <v>800000</v>
      </c>
      <c r="Q560" s="123">
        <f t="shared" ref="Q560" si="159">Q592</f>
        <v>0</v>
      </c>
      <c r="R560" s="22">
        <f t="shared" si="153"/>
        <v>0</v>
      </c>
      <c r="S560" s="22">
        <f t="shared" si="154"/>
        <v>0</v>
      </c>
      <c r="T560" s="22">
        <f t="shared" si="151"/>
        <v>800000</v>
      </c>
      <c r="V560" s="284">
        <f t="shared" si="138"/>
        <v>0</v>
      </c>
    </row>
    <row r="561" spans="1:22" ht="24" hidden="1" customHeight="1">
      <c r="A561" s="23"/>
      <c r="B561" s="23"/>
      <c r="C561" s="130">
        <v>6060</v>
      </c>
      <c r="D561" s="34" t="s">
        <v>166</v>
      </c>
      <c r="E561" s="26">
        <v>0</v>
      </c>
      <c r="F561" s="26">
        <v>0</v>
      </c>
      <c r="G561" s="26">
        <v>0</v>
      </c>
      <c r="H561" s="26">
        <v>0</v>
      </c>
      <c r="I561" s="26">
        <v>0</v>
      </c>
      <c r="J561" s="26"/>
      <c r="K561" s="18">
        <f t="shared" si="158"/>
        <v>0</v>
      </c>
      <c r="L561" s="18"/>
      <c r="M561" s="18"/>
      <c r="N561" s="18"/>
      <c r="O561" s="18">
        <f>O589</f>
        <v>0</v>
      </c>
      <c r="P561" s="114">
        <v>0</v>
      </c>
      <c r="Q561" s="123">
        <f>Q589</f>
        <v>0</v>
      </c>
      <c r="R561" s="22">
        <f t="shared" si="153"/>
        <v>0</v>
      </c>
      <c r="S561" s="22">
        <f t="shared" si="154"/>
        <v>0</v>
      </c>
      <c r="T561" s="22">
        <f t="shared" si="151"/>
        <v>0</v>
      </c>
      <c r="V561" s="284" t="e">
        <f t="shared" si="138"/>
        <v>#DIV/0!</v>
      </c>
    </row>
    <row r="562" spans="1:22" ht="72" hidden="1" customHeight="1">
      <c r="A562" s="24"/>
      <c r="B562" s="24"/>
      <c r="C562" s="130">
        <v>2310</v>
      </c>
      <c r="D562" s="27" t="s">
        <v>277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6"/>
      <c r="K562" s="18">
        <f t="shared" si="158"/>
        <v>0</v>
      </c>
      <c r="L562" s="18">
        <f>L593</f>
        <v>0</v>
      </c>
      <c r="M562" s="18">
        <f>M593</f>
        <v>0</v>
      </c>
      <c r="N562" s="18">
        <f>N593</f>
        <v>0</v>
      </c>
      <c r="O562" s="18">
        <f>O593</f>
        <v>0</v>
      </c>
      <c r="P562" s="114">
        <v>0</v>
      </c>
      <c r="Q562" s="123">
        <f>Q593</f>
        <v>0</v>
      </c>
      <c r="R562" s="22">
        <f t="shared" si="153"/>
        <v>0</v>
      </c>
      <c r="S562" s="22">
        <f t="shared" si="154"/>
        <v>0</v>
      </c>
      <c r="T562" s="22">
        <f t="shared" si="151"/>
        <v>0</v>
      </c>
      <c r="V562" s="284" t="e">
        <f t="shared" si="138"/>
        <v>#DIV/0!</v>
      </c>
    </row>
    <row r="563" spans="1:22" ht="15" hidden="1" customHeight="1">
      <c r="A563" s="24"/>
      <c r="B563" s="24"/>
      <c r="C563" s="130"/>
      <c r="D563" s="27"/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/>
      <c r="K563" s="18">
        <f t="shared" si="158"/>
        <v>0</v>
      </c>
      <c r="L563" s="18"/>
      <c r="M563" s="18"/>
      <c r="N563" s="18"/>
      <c r="O563" s="18"/>
      <c r="P563" s="114">
        <v>0</v>
      </c>
      <c r="Q563" s="123"/>
      <c r="R563" s="22">
        <f t="shared" si="153"/>
        <v>0</v>
      </c>
      <c r="S563" s="22">
        <f t="shared" si="154"/>
        <v>0</v>
      </c>
      <c r="T563" s="22">
        <f t="shared" si="151"/>
        <v>0</v>
      </c>
      <c r="V563" s="284" t="e">
        <f t="shared" si="138"/>
        <v>#DIV/0!</v>
      </c>
    </row>
    <row r="564" spans="1:22">
      <c r="A564" s="24"/>
      <c r="B564" s="24"/>
      <c r="C564" s="130"/>
      <c r="D564" s="31" t="s">
        <v>278</v>
      </c>
      <c r="E564" s="26">
        <v>3123080</v>
      </c>
      <c r="F564" s="26">
        <v>0</v>
      </c>
      <c r="G564" s="26">
        <v>0</v>
      </c>
      <c r="H564" s="26">
        <v>0</v>
      </c>
      <c r="I564" s="26">
        <v>3123080</v>
      </c>
      <c r="J564" s="26"/>
      <c r="K564" s="18">
        <f t="shared" si="158"/>
        <v>0</v>
      </c>
      <c r="L564" s="18">
        <f>SUM(L565:L588)</f>
        <v>0</v>
      </c>
      <c r="M564" s="18">
        <f>SUM(M565:M588)</f>
        <v>0</v>
      </c>
      <c r="N564" s="18">
        <f>SUM(N565:N588)</f>
        <v>0</v>
      </c>
      <c r="O564" s="18">
        <f>SUM(O565:O589)</f>
        <v>0</v>
      </c>
      <c r="P564" s="145">
        <v>3123080</v>
      </c>
      <c r="Q564" s="146">
        <f>SUM(Q565:Q589)</f>
        <v>1473284.1599999995</v>
      </c>
      <c r="R564" s="22">
        <f t="shared" si="153"/>
        <v>0</v>
      </c>
      <c r="S564" s="22">
        <f t="shared" si="154"/>
        <v>0</v>
      </c>
      <c r="T564" s="22">
        <f t="shared" si="151"/>
        <v>3123080</v>
      </c>
      <c r="V564" s="284">
        <f t="shared" si="138"/>
        <v>0.4717407687283065</v>
      </c>
    </row>
    <row r="565" spans="1:22" ht="31.5">
      <c r="A565" s="24"/>
      <c r="B565" s="24"/>
      <c r="C565" s="130">
        <v>3020</v>
      </c>
      <c r="D565" s="27" t="s">
        <v>138</v>
      </c>
      <c r="E565" s="26">
        <v>100910</v>
      </c>
      <c r="F565" s="26">
        <v>0</v>
      </c>
      <c r="G565" s="26">
        <v>0</v>
      </c>
      <c r="H565" s="26">
        <v>0</v>
      </c>
      <c r="I565" s="26">
        <v>100910</v>
      </c>
      <c r="J565" s="26"/>
      <c r="K565" s="18">
        <f t="shared" si="158"/>
        <v>0</v>
      </c>
      <c r="L565" s="18"/>
      <c r="M565" s="18"/>
      <c r="N565" s="18"/>
      <c r="O565" s="18"/>
      <c r="P565" s="114">
        <v>100910</v>
      </c>
      <c r="Q565" s="123">
        <v>43629.41</v>
      </c>
      <c r="R565" s="22">
        <f t="shared" si="153"/>
        <v>0</v>
      </c>
      <c r="S565" s="22">
        <f t="shared" si="154"/>
        <v>0</v>
      </c>
      <c r="T565" s="22">
        <f t="shared" si="151"/>
        <v>100910</v>
      </c>
      <c r="V565" s="284">
        <f t="shared" si="138"/>
        <v>0.43235962739074424</v>
      </c>
    </row>
    <row r="566" spans="1:22">
      <c r="A566" s="24"/>
      <c r="B566" s="24"/>
      <c r="C566" s="130">
        <v>4010</v>
      </c>
      <c r="D566" s="27" t="s">
        <v>139</v>
      </c>
      <c r="E566" s="26">
        <v>2163840</v>
      </c>
      <c r="F566" s="26">
        <v>0</v>
      </c>
      <c r="G566" s="26">
        <v>0</v>
      </c>
      <c r="H566" s="26">
        <v>0</v>
      </c>
      <c r="I566" s="26">
        <v>2163840</v>
      </c>
      <c r="J566" s="26"/>
      <c r="K566" s="18">
        <f t="shared" si="158"/>
        <v>0</v>
      </c>
      <c r="L566" s="18"/>
      <c r="M566" s="18"/>
      <c r="N566" s="18"/>
      <c r="O566" s="18"/>
      <c r="P566" s="114">
        <v>2163840</v>
      </c>
      <c r="Q566" s="123">
        <v>937166.85</v>
      </c>
      <c r="R566" s="22">
        <f t="shared" si="153"/>
        <v>0</v>
      </c>
      <c r="S566" s="22">
        <f t="shared" si="154"/>
        <v>0</v>
      </c>
      <c r="T566" s="22">
        <f t="shared" si="151"/>
        <v>2163840</v>
      </c>
      <c r="V566" s="284">
        <f t="shared" si="138"/>
        <v>0.43310357974711622</v>
      </c>
    </row>
    <row r="567" spans="1:22">
      <c r="A567" s="24"/>
      <c r="B567" s="24"/>
      <c r="C567" s="130">
        <v>4040</v>
      </c>
      <c r="D567" s="27" t="s">
        <v>140</v>
      </c>
      <c r="E567" s="26">
        <v>163840</v>
      </c>
      <c r="F567" s="26">
        <v>0</v>
      </c>
      <c r="G567" s="26">
        <v>0</v>
      </c>
      <c r="H567" s="26">
        <v>0</v>
      </c>
      <c r="I567" s="26">
        <v>163840</v>
      </c>
      <c r="J567" s="26"/>
      <c r="K567" s="18">
        <f t="shared" si="158"/>
        <v>-4500</v>
      </c>
      <c r="L567" s="18"/>
      <c r="M567" s="18"/>
      <c r="N567" s="18"/>
      <c r="O567" s="18">
        <v>-4500</v>
      </c>
      <c r="P567" s="114">
        <v>159340</v>
      </c>
      <c r="Q567" s="123">
        <v>155774.37</v>
      </c>
      <c r="R567" s="22">
        <f t="shared" si="153"/>
        <v>0</v>
      </c>
      <c r="S567" s="22">
        <f t="shared" si="154"/>
        <v>0</v>
      </c>
      <c r="T567" s="22">
        <f t="shared" si="151"/>
        <v>159340</v>
      </c>
      <c r="V567" s="284">
        <f t="shared" si="138"/>
        <v>0.97762250533450479</v>
      </c>
    </row>
    <row r="568" spans="1:22">
      <c r="A568" s="24"/>
      <c r="B568" s="24"/>
      <c r="C568" s="130">
        <v>4110</v>
      </c>
      <c r="D568" s="27" t="s">
        <v>141</v>
      </c>
      <c r="E568" s="26">
        <v>376030</v>
      </c>
      <c r="F568" s="26">
        <v>0</v>
      </c>
      <c r="G568" s="26">
        <v>0</v>
      </c>
      <c r="H568" s="26">
        <v>0</v>
      </c>
      <c r="I568" s="26">
        <v>376030</v>
      </c>
      <c r="J568" s="26"/>
      <c r="K568" s="18">
        <f t="shared" si="158"/>
        <v>0</v>
      </c>
      <c r="L568" s="18"/>
      <c r="M568" s="18"/>
      <c r="N568" s="18"/>
      <c r="O568" s="18"/>
      <c r="P568" s="114">
        <v>376030</v>
      </c>
      <c r="Q568" s="123">
        <v>154449.84</v>
      </c>
      <c r="R568" s="22">
        <f t="shared" si="153"/>
        <v>0</v>
      </c>
      <c r="S568" s="22">
        <f t="shared" si="154"/>
        <v>0</v>
      </c>
      <c r="T568" s="22">
        <f t="shared" si="151"/>
        <v>376030</v>
      </c>
      <c r="V568" s="284">
        <f t="shared" si="138"/>
        <v>0.41073807940855783</v>
      </c>
    </row>
    <row r="569" spans="1:22">
      <c r="A569" s="24"/>
      <c r="B569" s="24"/>
      <c r="C569" s="130">
        <v>4120</v>
      </c>
      <c r="D569" s="27" t="s">
        <v>142</v>
      </c>
      <c r="E569" s="26">
        <v>56050</v>
      </c>
      <c r="F569" s="26">
        <v>0</v>
      </c>
      <c r="G569" s="26">
        <v>0</v>
      </c>
      <c r="H569" s="26">
        <v>0</v>
      </c>
      <c r="I569" s="26">
        <v>56050</v>
      </c>
      <c r="J569" s="26"/>
      <c r="K569" s="18">
        <f t="shared" si="158"/>
        <v>0</v>
      </c>
      <c r="L569" s="18"/>
      <c r="M569" s="18"/>
      <c r="N569" s="18"/>
      <c r="O569" s="18"/>
      <c r="P569" s="114">
        <v>56050</v>
      </c>
      <c r="Q569" s="123">
        <v>22438.74</v>
      </c>
      <c r="R569" s="22">
        <f t="shared" si="153"/>
        <v>0</v>
      </c>
      <c r="S569" s="22">
        <f t="shared" si="154"/>
        <v>0</v>
      </c>
      <c r="T569" s="22">
        <f t="shared" si="151"/>
        <v>56050</v>
      </c>
      <c r="V569" s="284">
        <f t="shared" si="138"/>
        <v>0.40033434433541482</v>
      </c>
    </row>
    <row r="570" spans="1:22" ht="31.5">
      <c r="A570" s="24"/>
      <c r="B570" s="24"/>
      <c r="C570" s="130">
        <v>4140</v>
      </c>
      <c r="D570" s="27" t="s">
        <v>275</v>
      </c>
      <c r="E570" s="26">
        <v>2400</v>
      </c>
      <c r="F570" s="26">
        <v>0</v>
      </c>
      <c r="G570" s="26">
        <v>0</v>
      </c>
      <c r="H570" s="26">
        <v>0</v>
      </c>
      <c r="I570" s="26">
        <v>2400</v>
      </c>
      <c r="J570" s="26"/>
      <c r="K570" s="18">
        <f t="shared" si="158"/>
        <v>0</v>
      </c>
      <c r="L570" s="18"/>
      <c r="M570" s="18"/>
      <c r="N570" s="18"/>
      <c r="O570" s="18"/>
      <c r="P570" s="114">
        <v>2400</v>
      </c>
      <c r="Q570" s="123">
        <v>1084</v>
      </c>
      <c r="R570" s="22">
        <f t="shared" si="153"/>
        <v>0</v>
      </c>
      <c r="S570" s="22">
        <f t="shared" si="154"/>
        <v>0</v>
      </c>
      <c r="T570" s="22">
        <f t="shared" si="151"/>
        <v>2400</v>
      </c>
      <c r="V570" s="284">
        <f t="shared" si="138"/>
        <v>0.45166666666666666</v>
      </c>
    </row>
    <row r="571" spans="1:22">
      <c r="A571" s="24"/>
      <c r="B571" s="24"/>
      <c r="C571" s="130">
        <v>4170</v>
      </c>
      <c r="D571" s="27" t="s">
        <v>193</v>
      </c>
      <c r="E571" s="26">
        <v>4430</v>
      </c>
      <c r="F571" s="26">
        <v>0</v>
      </c>
      <c r="G571" s="26">
        <v>0</v>
      </c>
      <c r="H571" s="26">
        <v>0</v>
      </c>
      <c r="I571" s="26">
        <v>4430</v>
      </c>
      <c r="J571" s="26"/>
      <c r="K571" s="18">
        <f t="shared" si="158"/>
        <v>0</v>
      </c>
      <c r="L571" s="18"/>
      <c r="M571" s="18"/>
      <c r="N571" s="18"/>
      <c r="O571" s="18"/>
      <c r="P571" s="114">
        <v>4430</v>
      </c>
      <c r="Q571" s="123">
        <v>1510.5</v>
      </c>
      <c r="R571" s="22">
        <f t="shared" si="153"/>
        <v>0</v>
      </c>
      <c r="S571" s="22">
        <f t="shared" si="154"/>
        <v>0</v>
      </c>
      <c r="T571" s="22">
        <f t="shared" si="151"/>
        <v>4430</v>
      </c>
      <c r="V571" s="284">
        <f t="shared" si="138"/>
        <v>0.3409706546275395</v>
      </c>
    </row>
    <row r="572" spans="1:22">
      <c r="A572" s="24"/>
      <c r="B572" s="24"/>
      <c r="C572" s="130">
        <v>4210</v>
      </c>
      <c r="D572" s="27" t="s">
        <v>144</v>
      </c>
      <c r="E572" s="26">
        <v>10990</v>
      </c>
      <c r="F572" s="26">
        <v>0</v>
      </c>
      <c r="G572" s="26">
        <v>0</v>
      </c>
      <c r="H572" s="26">
        <v>0</v>
      </c>
      <c r="I572" s="26">
        <v>10990</v>
      </c>
      <c r="J572" s="26"/>
      <c r="K572" s="18">
        <f t="shared" si="158"/>
        <v>0</v>
      </c>
      <c r="L572" s="18"/>
      <c r="M572" s="18"/>
      <c r="N572" s="18"/>
      <c r="O572" s="18"/>
      <c r="P572" s="114">
        <v>10990</v>
      </c>
      <c r="Q572" s="123">
        <v>4333.3999999999996</v>
      </c>
      <c r="R572" s="22">
        <f t="shared" si="153"/>
        <v>0</v>
      </c>
      <c r="S572" s="22">
        <f t="shared" si="154"/>
        <v>0</v>
      </c>
      <c r="T572" s="22">
        <f t="shared" si="151"/>
        <v>10990</v>
      </c>
      <c r="V572" s="284">
        <f t="shared" si="138"/>
        <v>0.39430391264786163</v>
      </c>
    </row>
    <row r="573" spans="1:22" ht="24" hidden="1" customHeight="1">
      <c r="A573" s="24"/>
      <c r="B573" s="24"/>
      <c r="C573" s="130">
        <v>4240</v>
      </c>
      <c r="D573" s="27" t="s">
        <v>249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/>
      <c r="K573" s="18">
        <f t="shared" si="158"/>
        <v>0</v>
      </c>
      <c r="L573" s="18"/>
      <c r="M573" s="18"/>
      <c r="N573" s="18"/>
      <c r="O573" s="18"/>
      <c r="P573" s="114">
        <v>0</v>
      </c>
      <c r="Q573" s="123"/>
      <c r="R573" s="22">
        <f t="shared" si="153"/>
        <v>0</v>
      </c>
      <c r="S573" s="22">
        <f t="shared" si="154"/>
        <v>0</v>
      </c>
      <c r="T573" s="22">
        <f t="shared" si="151"/>
        <v>0</v>
      </c>
      <c r="V573" s="284" t="e">
        <f t="shared" si="138"/>
        <v>#DIV/0!</v>
      </c>
    </row>
    <row r="574" spans="1:22" ht="41.25" customHeight="1">
      <c r="A574" s="24"/>
      <c r="B574" s="24"/>
      <c r="C574" s="130">
        <v>4240</v>
      </c>
      <c r="D574" s="27" t="s">
        <v>249</v>
      </c>
      <c r="E574" s="26">
        <v>2000</v>
      </c>
      <c r="F574" s="26"/>
      <c r="G574" s="26"/>
      <c r="H574" s="26"/>
      <c r="I574" s="26">
        <v>2000</v>
      </c>
      <c r="J574" s="26"/>
      <c r="K574" s="18">
        <f t="shared" si="158"/>
        <v>0</v>
      </c>
      <c r="L574" s="18"/>
      <c r="M574" s="18"/>
      <c r="N574" s="18"/>
      <c r="O574" s="18"/>
      <c r="P574" s="114">
        <v>2000</v>
      </c>
      <c r="Q574" s="123">
        <v>0</v>
      </c>
      <c r="R574" s="22"/>
      <c r="S574" s="22"/>
      <c r="T574" s="22">
        <f t="shared" si="151"/>
        <v>2000</v>
      </c>
      <c r="V574" s="284">
        <f t="shared" si="138"/>
        <v>0</v>
      </c>
    </row>
    <row r="575" spans="1:22">
      <c r="A575" s="24"/>
      <c r="B575" s="24"/>
      <c r="C575" s="130">
        <v>4260</v>
      </c>
      <c r="D575" s="27" t="s">
        <v>145</v>
      </c>
      <c r="E575" s="26">
        <v>16370</v>
      </c>
      <c r="F575" s="26">
        <v>0</v>
      </c>
      <c r="G575" s="26">
        <v>0</v>
      </c>
      <c r="H575" s="26">
        <v>0</v>
      </c>
      <c r="I575" s="26">
        <v>16370</v>
      </c>
      <c r="J575" s="26"/>
      <c r="K575" s="18">
        <f t="shared" si="158"/>
        <v>3000</v>
      </c>
      <c r="L575" s="18"/>
      <c r="M575" s="18"/>
      <c r="N575" s="18"/>
      <c r="O575" s="18">
        <v>3000</v>
      </c>
      <c r="P575" s="114">
        <v>19370</v>
      </c>
      <c r="Q575" s="123">
        <v>12976.67</v>
      </c>
      <c r="R575" s="22">
        <f t="shared" ref="R575:R638" si="160">G575+M575</f>
        <v>0</v>
      </c>
      <c r="S575" s="22">
        <f t="shared" ref="S575:S638" si="161">H575+N575</f>
        <v>0</v>
      </c>
      <c r="T575" s="22">
        <f t="shared" si="151"/>
        <v>19370</v>
      </c>
      <c r="V575" s="284">
        <f t="shared" si="138"/>
        <v>0.66993649974186886</v>
      </c>
    </row>
    <row r="576" spans="1:22">
      <c r="A576" s="24"/>
      <c r="B576" s="24"/>
      <c r="C576" s="130">
        <v>4270</v>
      </c>
      <c r="D576" s="27" t="s">
        <v>146</v>
      </c>
      <c r="E576" s="26">
        <v>28760</v>
      </c>
      <c r="F576" s="26">
        <v>0</v>
      </c>
      <c r="G576" s="26">
        <v>0</v>
      </c>
      <c r="H576" s="26">
        <v>0</v>
      </c>
      <c r="I576" s="26">
        <v>28760</v>
      </c>
      <c r="J576" s="26"/>
      <c r="K576" s="18">
        <f t="shared" si="158"/>
        <v>0</v>
      </c>
      <c r="L576" s="18"/>
      <c r="M576" s="18"/>
      <c r="N576" s="18"/>
      <c r="O576" s="18"/>
      <c r="P576" s="114">
        <v>28760</v>
      </c>
      <c r="Q576" s="123">
        <v>13910</v>
      </c>
      <c r="R576" s="22">
        <f t="shared" si="160"/>
        <v>0</v>
      </c>
      <c r="S576" s="22">
        <f t="shared" si="161"/>
        <v>0</v>
      </c>
      <c r="T576" s="22">
        <f t="shared" si="151"/>
        <v>28760</v>
      </c>
      <c r="V576" s="284">
        <f t="shared" si="138"/>
        <v>0.48365785813630041</v>
      </c>
    </row>
    <row r="577" spans="1:22">
      <c r="A577" s="24"/>
      <c r="B577" s="24"/>
      <c r="C577" s="130">
        <v>4280</v>
      </c>
      <c r="D577" s="27" t="s">
        <v>147</v>
      </c>
      <c r="E577" s="26">
        <v>1220</v>
      </c>
      <c r="F577" s="26">
        <v>0</v>
      </c>
      <c r="G577" s="26">
        <v>0</v>
      </c>
      <c r="H577" s="26">
        <v>0</v>
      </c>
      <c r="I577" s="26">
        <v>1220</v>
      </c>
      <c r="J577" s="26"/>
      <c r="K577" s="18">
        <f t="shared" si="158"/>
        <v>1000</v>
      </c>
      <c r="L577" s="18"/>
      <c r="M577" s="18"/>
      <c r="N577" s="18"/>
      <c r="O577" s="18">
        <v>1000</v>
      </c>
      <c r="P577" s="114">
        <v>2220</v>
      </c>
      <c r="Q577" s="123">
        <v>301.5</v>
      </c>
      <c r="R577" s="22">
        <f t="shared" si="160"/>
        <v>0</v>
      </c>
      <c r="S577" s="22">
        <f t="shared" si="161"/>
        <v>0</v>
      </c>
      <c r="T577" s="22">
        <f t="shared" si="151"/>
        <v>2220</v>
      </c>
      <c r="V577" s="284">
        <f t="shared" si="138"/>
        <v>0.13581081081081081</v>
      </c>
    </row>
    <row r="578" spans="1:22">
      <c r="A578" s="24"/>
      <c r="B578" s="24"/>
      <c r="C578" s="130">
        <v>4300</v>
      </c>
      <c r="D578" s="27" t="s">
        <v>181</v>
      </c>
      <c r="E578" s="26">
        <v>7100</v>
      </c>
      <c r="F578" s="26">
        <v>0</v>
      </c>
      <c r="G578" s="26">
        <v>0</v>
      </c>
      <c r="H578" s="26">
        <v>0</v>
      </c>
      <c r="I578" s="26">
        <v>7100</v>
      </c>
      <c r="J578" s="26"/>
      <c r="K578" s="18">
        <f t="shared" si="158"/>
        <v>500</v>
      </c>
      <c r="L578" s="18"/>
      <c r="M578" s="18"/>
      <c r="N578" s="18"/>
      <c r="O578" s="18">
        <v>500</v>
      </c>
      <c r="P578" s="114">
        <v>7600</v>
      </c>
      <c r="Q578" s="123">
        <v>3056.9</v>
      </c>
      <c r="R578" s="22">
        <f t="shared" si="160"/>
        <v>0</v>
      </c>
      <c r="S578" s="22">
        <f t="shared" si="161"/>
        <v>0</v>
      </c>
      <c r="T578" s="22">
        <f t="shared" si="151"/>
        <v>7600</v>
      </c>
      <c r="V578" s="284">
        <f t="shared" si="138"/>
        <v>0.40222368421052634</v>
      </c>
    </row>
    <row r="579" spans="1:22">
      <c r="A579" s="24"/>
      <c r="B579" s="24"/>
      <c r="C579" s="130">
        <v>4350</v>
      </c>
      <c r="D579" s="27" t="s">
        <v>148</v>
      </c>
      <c r="E579" s="26">
        <v>1580</v>
      </c>
      <c r="F579" s="26">
        <v>0</v>
      </c>
      <c r="G579" s="26">
        <v>0</v>
      </c>
      <c r="H579" s="26">
        <v>0</v>
      </c>
      <c r="I579" s="26">
        <v>1580</v>
      </c>
      <c r="J579" s="26"/>
      <c r="K579" s="18">
        <f t="shared" si="158"/>
        <v>0</v>
      </c>
      <c r="L579" s="18"/>
      <c r="M579" s="18"/>
      <c r="N579" s="18"/>
      <c r="O579" s="18"/>
      <c r="P579" s="114">
        <v>1580</v>
      </c>
      <c r="Q579" s="123">
        <v>417.42</v>
      </c>
      <c r="R579" s="22">
        <f t="shared" si="160"/>
        <v>0</v>
      </c>
      <c r="S579" s="22">
        <f t="shared" si="161"/>
        <v>0</v>
      </c>
      <c r="T579" s="22">
        <f t="shared" si="151"/>
        <v>1580</v>
      </c>
      <c r="V579" s="284">
        <f t="shared" si="138"/>
        <v>0.26418987341772154</v>
      </c>
    </row>
    <row r="580" spans="1:22" ht="63">
      <c r="A580" s="24"/>
      <c r="B580" s="24"/>
      <c r="C580" s="130">
        <v>4370</v>
      </c>
      <c r="D580" s="27" t="s">
        <v>150</v>
      </c>
      <c r="E580" s="26">
        <v>3469</v>
      </c>
      <c r="F580" s="26">
        <v>0</v>
      </c>
      <c r="G580" s="26">
        <v>0</v>
      </c>
      <c r="H580" s="26">
        <v>0</v>
      </c>
      <c r="I580" s="26">
        <v>3469</v>
      </c>
      <c r="J580" s="26"/>
      <c r="K580" s="18">
        <f t="shared" si="158"/>
        <v>0</v>
      </c>
      <c r="L580" s="18"/>
      <c r="M580" s="18"/>
      <c r="N580" s="18"/>
      <c r="O580" s="18"/>
      <c r="P580" s="114">
        <v>3469</v>
      </c>
      <c r="Q580" s="123">
        <v>1133.95</v>
      </c>
      <c r="R580" s="22">
        <f t="shared" si="160"/>
        <v>0</v>
      </c>
      <c r="S580" s="22">
        <f t="shared" si="161"/>
        <v>0</v>
      </c>
      <c r="T580" s="22">
        <f t="shared" si="151"/>
        <v>3469</v>
      </c>
      <c r="V580" s="284">
        <f t="shared" si="138"/>
        <v>0.32688094551744018</v>
      </c>
    </row>
    <row r="581" spans="1:22" ht="47.25">
      <c r="A581" s="24"/>
      <c r="B581" s="24"/>
      <c r="C581" s="130">
        <v>4400</v>
      </c>
      <c r="D581" s="27" t="s">
        <v>174</v>
      </c>
      <c r="E581" s="26">
        <v>45131</v>
      </c>
      <c r="F581" s="26">
        <v>0</v>
      </c>
      <c r="G581" s="26">
        <v>0</v>
      </c>
      <c r="H581" s="26">
        <v>0</v>
      </c>
      <c r="I581" s="26">
        <v>45131</v>
      </c>
      <c r="J581" s="26"/>
      <c r="K581" s="18">
        <f t="shared" si="158"/>
        <v>0</v>
      </c>
      <c r="L581" s="18"/>
      <c r="M581" s="18"/>
      <c r="N581" s="18"/>
      <c r="O581" s="18"/>
      <c r="P581" s="114">
        <v>45131</v>
      </c>
      <c r="Q581" s="123">
        <v>22498.19</v>
      </c>
      <c r="R581" s="22">
        <f t="shared" si="160"/>
        <v>0</v>
      </c>
      <c r="S581" s="22">
        <f t="shared" si="161"/>
        <v>0</v>
      </c>
      <c r="T581" s="22">
        <f t="shared" si="151"/>
        <v>45131</v>
      </c>
      <c r="V581" s="284">
        <f t="shared" si="138"/>
        <v>0.49850856395825482</v>
      </c>
    </row>
    <row r="582" spans="1:22">
      <c r="A582" s="24"/>
      <c r="B582" s="24"/>
      <c r="C582" s="130">
        <v>4410</v>
      </c>
      <c r="D582" s="27" t="s">
        <v>151</v>
      </c>
      <c r="E582" s="26">
        <v>4100</v>
      </c>
      <c r="F582" s="26">
        <v>0</v>
      </c>
      <c r="G582" s="26">
        <v>0</v>
      </c>
      <c r="H582" s="26">
        <v>0</v>
      </c>
      <c r="I582" s="26">
        <v>4100</v>
      </c>
      <c r="J582" s="26"/>
      <c r="K582" s="18">
        <f t="shared" si="158"/>
        <v>0</v>
      </c>
      <c r="L582" s="18"/>
      <c r="M582" s="18"/>
      <c r="N582" s="18"/>
      <c r="O582" s="18"/>
      <c r="P582" s="114">
        <v>4100</v>
      </c>
      <c r="Q582" s="123">
        <v>1841.42</v>
      </c>
      <c r="R582" s="22">
        <f t="shared" si="160"/>
        <v>0</v>
      </c>
      <c r="S582" s="22">
        <f t="shared" si="161"/>
        <v>0</v>
      </c>
      <c r="T582" s="22">
        <f t="shared" si="151"/>
        <v>4100</v>
      </c>
      <c r="V582" s="284">
        <f t="shared" si="138"/>
        <v>0.44912682926829273</v>
      </c>
    </row>
    <row r="583" spans="1:22">
      <c r="A583" s="24"/>
      <c r="B583" s="24"/>
      <c r="C583" s="130">
        <v>4430</v>
      </c>
      <c r="D583" s="27" t="s">
        <v>152</v>
      </c>
      <c r="E583" s="26">
        <v>1050</v>
      </c>
      <c r="F583" s="26">
        <v>0</v>
      </c>
      <c r="G583" s="26">
        <v>0</v>
      </c>
      <c r="H583" s="26">
        <v>0</v>
      </c>
      <c r="I583" s="26">
        <v>1050</v>
      </c>
      <c r="J583" s="26"/>
      <c r="K583" s="18">
        <f t="shared" si="158"/>
        <v>0</v>
      </c>
      <c r="L583" s="18"/>
      <c r="M583" s="18"/>
      <c r="N583" s="18"/>
      <c r="O583" s="18"/>
      <c r="P583" s="114">
        <v>1050</v>
      </c>
      <c r="Q583" s="123">
        <v>673</v>
      </c>
      <c r="R583" s="22">
        <f t="shared" si="160"/>
        <v>0</v>
      </c>
      <c r="S583" s="22">
        <f t="shared" si="161"/>
        <v>0</v>
      </c>
      <c r="T583" s="22">
        <f t="shared" si="151"/>
        <v>1050</v>
      </c>
      <c r="V583" s="284">
        <f t="shared" si="138"/>
        <v>0.64095238095238094</v>
      </c>
    </row>
    <row r="584" spans="1:22" ht="31.5">
      <c r="A584" s="24"/>
      <c r="B584" s="24"/>
      <c r="C584" s="130">
        <v>4440</v>
      </c>
      <c r="D584" s="27" t="s">
        <v>153</v>
      </c>
      <c r="E584" s="26">
        <v>130930</v>
      </c>
      <c r="F584" s="26">
        <v>0</v>
      </c>
      <c r="G584" s="26">
        <v>0</v>
      </c>
      <c r="H584" s="26">
        <v>0</v>
      </c>
      <c r="I584" s="26">
        <v>130930</v>
      </c>
      <c r="J584" s="26"/>
      <c r="K584" s="18">
        <f t="shared" si="158"/>
        <v>0</v>
      </c>
      <c r="L584" s="18"/>
      <c r="M584" s="18"/>
      <c r="N584" s="18"/>
      <c r="O584" s="18"/>
      <c r="P584" s="114">
        <v>130930</v>
      </c>
      <c r="Q584" s="123">
        <v>95338</v>
      </c>
      <c r="R584" s="22">
        <f t="shared" si="160"/>
        <v>0</v>
      </c>
      <c r="S584" s="22">
        <f t="shared" si="161"/>
        <v>0</v>
      </c>
      <c r="T584" s="22">
        <f t="shared" si="151"/>
        <v>130930</v>
      </c>
      <c r="V584" s="284">
        <f t="shared" si="138"/>
        <v>0.7281600855418926</v>
      </c>
    </row>
    <row r="585" spans="1:22">
      <c r="A585" s="24"/>
      <c r="B585" s="24"/>
      <c r="C585" s="130">
        <v>4510</v>
      </c>
      <c r="D585" s="27" t="s">
        <v>223</v>
      </c>
      <c r="E585" s="26">
        <v>230</v>
      </c>
      <c r="F585" s="26">
        <v>0</v>
      </c>
      <c r="G585" s="26">
        <v>0</v>
      </c>
      <c r="H585" s="26">
        <v>0</v>
      </c>
      <c r="I585" s="26">
        <v>230</v>
      </c>
      <c r="J585" s="26"/>
      <c r="K585" s="18">
        <f t="shared" si="158"/>
        <v>0</v>
      </c>
      <c r="L585" s="18"/>
      <c r="M585" s="18"/>
      <c r="N585" s="18"/>
      <c r="O585" s="18"/>
      <c r="P585" s="114">
        <v>230</v>
      </c>
      <c r="Q585" s="123">
        <v>0</v>
      </c>
      <c r="R585" s="22">
        <f t="shared" si="160"/>
        <v>0</v>
      </c>
      <c r="S585" s="22">
        <f t="shared" si="161"/>
        <v>0</v>
      </c>
      <c r="T585" s="22">
        <f t="shared" si="151"/>
        <v>230</v>
      </c>
      <c r="V585" s="284">
        <f t="shared" si="138"/>
        <v>0</v>
      </c>
    </row>
    <row r="586" spans="1:22" ht="31.5">
      <c r="A586" s="24"/>
      <c r="B586" s="24"/>
      <c r="C586" s="130">
        <v>4700</v>
      </c>
      <c r="D586" s="27" t="s">
        <v>155</v>
      </c>
      <c r="E586" s="26">
        <v>2650</v>
      </c>
      <c r="F586" s="26">
        <v>0</v>
      </c>
      <c r="G586" s="26">
        <v>0</v>
      </c>
      <c r="H586" s="26">
        <v>0</v>
      </c>
      <c r="I586" s="26">
        <v>2650</v>
      </c>
      <c r="J586" s="26"/>
      <c r="K586" s="18">
        <f t="shared" si="158"/>
        <v>0</v>
      </c>
      <c r="L586" s="18"/>
      <c r="M586" s="18"/>
      <c r="N586" s="18"/>
      <c r="O586" s="18"/>
      <c r="P586" s="114">
        <v>2650</v>
      </c>
      <c r="Q586" s="123">
        <v>750</v>
      </c>
      <c r="R586" s="22">
        <f t="shared" si="160"/>
        <v>0</v>
      </c>
      <c r="S586" s="22">
        <f t="shared" si="161"/>
        <v>0</v>
      </c>
      <c r="T586" s="22">
        <f t="shared" si="151"/>
        <v>2650</v>
      </c>
      <c r="V586" s="284">
        <f t="shared" si="138"/>
        <v>0.28301886792452829</v>
      </c>
    </row>
    <row r="587" spans="1:22" ht="48" hidden="1" customHeight="1">
      <c r="A587" s="24"/>
      <c r="B587" s="24"/>
      <c r="C587" s="130">
        <v>4740</v>
      </c>
      <c r="D587" s="27" t="s">
        <v>198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/>
      <c r="K587" s="18">
        <f t="shared" si="158"/>
        <v>0</v>
      </c>
      <c r="L587" s="18"/>
      <c r="M587" s="18"/>
      <c r="N587" s="18"/>
      <c r="O587" s="18"/>
      <c r="P587" s="114">
        <v>0</v>
      </c>
      <c r="Q587" s="123"/>
      <c r="R587" s="22">
        <f t="shared" si="160"/>
        <v>0</v>
      </c>
      <c r="S587" s="22">
        <f t="shared" si="161"/>
        <v>0</v>
      </c>
      <c r="T587" s="22">
        <f t="shared" si="151"/>
        <v>0</v>
      </c>
      <c r="V587" s="284" t="e">
        <f t="shared" si="138"/>
        <v>#DIV/0!</v>
      </c>
    </row>
    <row r="588" spans="1:22" ht="36" hidden="1" customHeight="1">
      <c r="A588" s="24"/>
      <c r="B588" s="24"/>
      <c r="C588" s="130">
        <v>4750</v>
      </c>
      <c r="D588" s="27" t="s">
        <v>253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/>
      <c r="K588" s="18">
        <f t="shared" si="158"/>
        <v>0</v>
      </c>
      <c r="L588" s="18"/>
      <c r="M588" s="18"/>
      <c r="N588" s="18"/>
      <c r="O588" s="18"/>
      <c r="P588" s="114">
        <v>0</v>
      </c>
      <c r="Q588" s="123"/>
      <c r="R588" s="22">
        <f t="shared" si="160"/>
        <v>0</v>
      </c>
      <c r="S588" s="22">
        <f t="shared" si="161"/>
        <v>0</v>
      </c>
      <c r="T588" s="22">
        <f t="shared" si="151"/>
        <v>0</v>
      </c>
      <c r="V588" s="284" t="e">
        <f t="shared" si="138"/>
        <v>#DIV/0!</v>
      </c>
    </row>
    <row r="589" spans="1:22" ht="24" hidden="1" customHeight="1">
      <c r="A589" s="24"/>
      <c r="B589" s="24"/>
      <c r="C589" s="130">
        <v>6060</v>
      </c>
      <c r="D589" s="34" t="s">
        <v>166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/>
      <c r="K589" s="18">
        <f t="shared" si="158"/>
        <v>0</v>
      </c>
      <c r="L589" s="18"/>
      <c r="M589" s="18"/>
      <c r="N589" s="18"/>
      <c r="O589" s="18"/>
      <c r="P589" s="114">
        <v>0</v>
      </c>
      <c r="Q589" s="123"/>
      <c r="R589" s="22">
        <f t="shared" si="160"/>
        <v>0</v>
      </c>
      <c r="S589" s="22">
        <f t="shared" si="161"/>
        <v>0</v>
      </c>
      <c r="T589" s="22">
        <f t="shared" si="151"/>
        <v>0</v>
      </c>
      <c r="V589" s="284" t="e">
        <f t="shared" si="138"/>
        <v>#DIV/0!</v>
      </c>
    </row>
    <row r="590" spans="1:22">
      <c r="A590" s="24"/>
      <c r="B590" s="24"/>
      <c r="C590" s="130"/>
      <c r="D590" s="31" t="s">
        <v>279</v>
      </c>
      <c r="E590" s="26">
        <v>800000</v>
      </c>
      <c r="F590" s="26">
        <v>0</v>
      </c>
      <c r="G590" s="26">
        <v>0</v>
      </c>
      <c r="H590" s="26">
        <v>0</v>
      </c>
      <c r="I590" s="26">
        <v>800000</v>
      </c>
      <c r="J590" s="26"/>
      <c r="K590" s="18">
        <f t="shared" si="158"/>
        <v>0</v>
      </c>
      <c r="L590" s="18">
        <f>SUM(L591:L593)</f>
        <v>0</v>
      </c>
      <c r="M590" s="18">
        <f>SUM(M591:M593)</f>
        <v>0</v>
      </c>
      <c r="N590" s="18">
        <f>SUM(N591:N593)</f>
        <v>0</v>
      </c>
      <c r="O590" s="18">
        <f>SUM(O591:O593)</f>
        <v>0</v>
      </c>
      <c r="P590" s="145">
        <v>800000</v>
      </c>
      <c r="Q590" s="146">
        <f>SUM(Q591:Q593)</f>
        <v>0</v>
      </c>
      <c r="R590" s="22">
        <f t="shared" si="160"/>
        <v>0</v>
      </c>
      <c r="S590" s="22">
        <f t="shared" si="161"/>
        <v>0</v>
      </c>
      <c r="T590" s="22">
        <f t="shared" si="151"/>
        <v>800000</v>
      </c>
      <c r="V590" s="284">
        <f t="shared" ref="V590:V653" si="162">Q590/P590</f>
        <v>0</v>
      </c>
    </row>
    <row r="591" spans="1:22" ht="84" hidden="1" customHeight="1">
      <c r="A591" s="23"/>
      <c r="B591" s="23"/>
      <c r="C591" s="130">
        <v>6300</v>
      </c>
      <c r="D591" s="27" t="s">
        <v>162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/>
      <c r="K591" s="18">
        <f t="shared" si="158"/>
        <v>0</v>
      </c>
      <c r="L591" s="18"/>
      <c r="M591" s="18"/>
      <c r="N591" s="18"/>
      <c r="O591" s="18"/>
      <c r="P591" s="114">
        <v>0</v>
      </c>
      <c r="Q591" s="123"/>
      <c r="R591" s="22">
        <f t="shared" si="160"/>
        <v>0</v>
      </c>
      <c r="S591" s="22">
        <f t="shared" si="161"/>
        <v>0</v>
      </c>
      <c r="T591" s="22">
        <f t="shared" si="151"/>
        <v>0</v>
      </c>
      <c r="V591" s="284" t="e">
        <f t="shared" si="162"/>
        <v>#DIV/0!</v>
      </c>
    </row>
    <row r="592" spans="1:22" ht="31.5">
      <c r="A592" s="23"/>
      <c r="B592" s="23"/>
      <c r="C592" s="130">
        <v>6050</v>
      </c>
      <c r="D592" s="27" t="s">
        <v>276</v>
      </c>
      <c r="E592" s="26">
        <v>800000</v>
      </c>
      <c r="F592" s="26">
        <v>0</v>
      </c>
      <c r="G592" s="26">
        <v>0</v>
      </c>
      <c r="H592" s="26">
        <v>0</v>
      </c>
      <c r="I592" s="26">
        <v>800000</v>
      </c>
      <c r="J592" s="26"/>
      <c r="K592" s="18">
        <f t="shared" si="158"/>
        <v>0</v>
      </c>
      <c r="L592" s="18"/>
      <c r="M592" s="18"/>
      <c r="N592" s="18"/>
      <c r="O592" s="18"/>
      <c r="P592" s="114">
        <v>800000</v>
      </c>
      <c r="Q592" s="123">
        <v>0</v>
      </c>
      <c r="R592" s="22">
        <f t="shared" si="160"/>
        <v>0</v>
      </c>
      <c r="S592" s="22">
        <f t="shared" si="161"/>
        <v>0</v>
      </c>
      <c r="T592" s="22">
        <f t="shared" si="151"/>
        <v>800000</v>
      </c>
      <c r="V592" s="284">
        <f t="shared" si="162"/>
        <v>0</v>
      </c>
    </row>
    <row r="593" spans="1:22" ht="72" hidden="1" customHeight="1">
      <c r="A593" s="24"/>
      <c r="B593" s="24"/>
      <c r="C593" s="130">
        <v>2310</v>
      </c>
      <c r="D593" s="27" t="s">
        <v>277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/>
      <c r="K593" s="18">
        <f t="shared" si="158"/>
        <v>0</v>
      </c>
      <c r="L593" s="18"/>
      <c r="M593" s="18"/>
      <c r="N593" s="18">
        <v>0</v>
      </c>
      <c r="O593" s="18"/>
      <c r="P593" s="114">
        <v>0</v>
      </c>
      <c r="Q593" s="123"/>
      <c r="R593" s="22">
        <f t="shared" si="160"/>
        <v>0</v>
      </c>
      <c r="S593" s="22">
        <f t="shared" si="161"/>
        <v>0</v>
      </c>
      <c r="T593" s="22">
        <f t="shared" si="151"/>
        <v>0</v>
      </c>
      <c r="V593" s="284" t="e">
        <f t="shared" si="162"/>
        <v>#DIV/0!</v>
      </c>
    </row>
    <row r="594" spans="1:22">
      <c r="A594" s="24"/>
      <c r="B594" s="24">
        <v>80134</v>
      </c>
      <c r="C594" s="130"/>
      <c r="D594" s="31" t="s">
        <v>280</v>
      </c>
      <c r="E594" s="26">
        <v>650900</v>
      </c>
      <c r="F594" s="26">
        <v>0</v>
      </c>
      <c r="G594" s="26">
        <v>0</v>
      </c>
      <c r="H594" s="26">
        <v>0</v>
      </c>
      <c r="I594" s="26">
        <v>650900</v>
      </c>
      <c r="J594" s="26"/>
      <c r="K594" s="18">
        <f t="shared" si="158"/>
        <v>-2000</v>
      </c>
      <c r="L594" s="18">
        <f>SUM(L596:L601)</f>
        <v>0</v>
      </c>
      <c r="M594" s="18">
        <f>SUM(M596:M601)</f>
        <v>0</v>
      </c>
      <c r="N594" s="18">
        <f>SUM(N596:N601)</f>
        <v>0</v>
      </c>
      <c r="O594" s="18">
        <f>SUM(O596:O601)</f>
        <v>-2000</v>
      </c>
      <c r="P594" s="145">
        <v>648900</v>
      </c>
      <c r="Q594" s="146">
        <f>SUM(Q596:Q601)</f>
        <v>292629.14999999997</v>
      </c>
      <c r="R594" s="22">
        <f t="shared" si="160"/>
        <v>0</v>
      </c>
      <c r="S594" s="22">
        <f t="shared" si="161"/>
        <v>0</v>
      </c>
      <c r="T594" s="22">
        <f t="shared" si="151"/>
        <v>648900</v>
      </c>
      <c r="V594" s="284">
        <f t="shared" si="162"/>
        <v>0.45096185852981963</v>
      </c>
    </row>
    <row r="595" spans="1:22">
      <c r="A595" s="24"/>
      <c r="B595" s="24"/>
      <c r="C595" s="130"/>
      <c r="D595" s="31" t="s">
        <v>281</v>
      </c>
      <c r="E595" s="26">
        <v>650900</v>
      </c>
      <c r="F595" s="26">
        <v>0</v>
      </c>
      <c r="G595" s="26">
        <v>0</v>
      </c>
      <c r="H595" s="26">
        <v>0</v>
      </c>
      <c r="I595" s="26">
        <v>650900</v>
      </c>
      <c r="J595" s="26"/>
      <c r="K595" s="18">
        <f t="shared" si="158"/>
        <v>0</v>
      </c>
      <c r="L595" s="18"/>
      <c r="M595" s="18"/>
      <c r="N595" s="18"/>
      <c r="O595" s="18"/>
      <c r="P595" s="114"/>
      <c r="Q595" s="123"/>
      <c r="R595" s="22">
        <f t="shared" si="160"/>
        <v>0</v>
      </c>
      <c r="S595" s="22">
        <f t="shared" si="161"/>
        <v>0</v>
      </c>
      <c r="T595" s="22">
        <f t="shared" si="151"/>
        <v>650900</v>
      </c>
      <c r="V595" s="284"/>
    </row>
    <row r="596" spans="1:22" ht="31.5">
      <c r="A596" s="24"/>
      <c r="B596" s="24"/>
      <c r="C596" s="130">
        <v>3020</v>
      </c>
      <c r="D596" s="27" t="s">
        <v>138</v>
      </c>
      <c r="E596" s="64">
        <v>1490</v>
      </c>
      <c r="F596" s="26">
        <v>0</v>
      </c>
      <c r="G596" s="26">
        <v>0</v>
      </c>
      <c r="H596" s="26">
        <v>0</v>
      </c>
      <c r="I596" s="26">
        <v>1490</v>
      </c>
      <c r="J596" s="26"/>
      <c r="K596" s="18">
        <f t="shared" si="158"/>
        <v>0</v>
      </c>
      <c r="L596" s="18"/>
      <c r="M596" s="18"/>
      <c r="N596" s="18"/>
      <c r="O596" s="18"/>
      <c r="P596" s="114">
        <v>1490</v>
      </c>
      <c r="Q596" s="123">
        <v>0</v>
      </c>
      <c r="R596" s="22">
        <f t="shared" si="160"/>
        <v>0</v>
      </c>
      <c r="S596" s="22">
        <f t="shared" si="161"/>
        <v>0</v>
      </c>
      <c r="T596" s="22">
        <f t="shared" si="151"/>
        <v>1490</v>
      </c>
      <c r="V596" s="284">
        <f t="shared" si="162"/>
        <v>0</v>
      </c>
    </row>
    <row r="597" spans="1:22">
      <c r="A597" s="24"/>
      <c r="B597" s="24"/>
      <c r="C597" s="130">
        <v>4010</v>
      </c>
      <c r="D597" s="27" t="s">
        <v>139</v>
      </c>
      <c r="E597" s="26">
        <v>497170</v>
      </c>
      <c r="F597" s="26">
        <v>0</v>
      </c>
      <c r="G597" s="26">
        <v>0</v>
      </c>
      <c r="H597" s="26">
        <v>0</v>
      </c>
      <c r="I597" s="26">
        <v>497170</v>
      </c>
      <c r="J597" s="26"/>
      <c r="K597" s="18">
        <f t="shared" si="158"/>
        <v>0</v>
      </c>
      <c r="L597" s="18"/>
      <c r="M597" s="18"/>
      <c r="N597" s="18"/>
      <c r="O597" s="18"/>
      <c r="P597" s="114">
        <v>497170</v>
      </c>
      <c r="Q597" s="123">
        <v>207826.15</v>
      </c>
      <c r="R597" s="22">
        <f t="shared" si="160"/>
        <v>0</v>
      </c>
      <c r="S597" s="22">
        <f t="shared" si="161"/>
        <v>0</v>
      </c>
      <c r="T597" s="22">
        <f t="shared" si="151"/>
        <v>497170</v>
      </c>
      <c r="V597" s="284">
        <f t="shared" si="162"/>
        <v>0.41801828348452241</v>
      </c>
    </row>
    <row r="598" spans="1:22">
      <c r="A598" s="24"/>
      <c r="B598" s="24"/>
      <c r="C598" s="130">
        <v>4040</v>
      </c>
      <c r="D598" s="27" t="s">
        <v>140</v>
      </c>
      <c r="E598" s="26">
        <v>33650</v>
      </c>
      <c r="F598" s="26">
        <v>0</v>
      </c>
      <c r="G598" s="26">
        <v>0</v>
      </c>
      <c r="H598" s="26">
        <v>0</v>
      </c>
      <c r="I598" s="26">
        <v>33650</v>
      </c>
      <c r="J598" s="26"/>
      <c r="K598" s="18">
        <f t="shared" si="158"/>
        <v>-2000</v>
      </c>
      <c r="L598" s="18"/>
      <c r="M598" s="18"/>
      <c r="N598" s="18"/>
      <c r="O598" s="18">
        <v>-2000</v>
      </c>
      <c r="P598" s="114">
        <v>31650</v>
      </c>
      <c r="Q598" s="123">
        <v>30358.41</v>
      </c>
      <c r="R598" s="22">
        <f t="shared" si="160"/>
        <v>0</v>
      </c>
      <c r="S598" s="22">
        <f t="shared" si="161"/>
        <v>0</v>
      </c>
      <c r="T598" s="22">
        <f t="shared" si="151"/>
        <v>31650</v>
      </c>
      <c r="V598" s="284">
        <f t="shared" si="162"/>
        <v>0.95919146919431275</v>
      </c>
    </row>
    <row r="599" spans="1:22">
      <c r="A599" s="24"/>
      <c r="B599" s="24"/>
      <c r="C599" s="130">
        <v>4110</v>
      </c>
      <c r="D599" s="27" t="s">
        <v>141</v>
      </c>
      <c r="E599" s="26">
        <v>85460</v>
      </c>
      <c r="F599" s="26">
        <v>0</v>
      </c>
      <c r="G599" s="26">
        <v>0</v>
      </c>
      <c r="H599" s="26">
        <v>0</v>
      </c>
      <c r="I599" s="26">
        <v>85460</v>
      </c>
      <c r="J599" s="26"/>
      <c r="K599" s="18">
        <f t="shared" si="158"/>
        <v>0</v>
      </c>
      <c r="L599" s="18"/>
      <c r="M599" s="18"/>
      <c r="N599" s="18"/>
      <c r="O599" s="18"/>
      <c r="P599" s="114">
        <v>85460</v>
      </c>
      <c r="Q599" s="123">
        <v>35018.410000000003</v>
      </c>
      <c r="R599" s="22">
        <f t="shared" si="160"/>
        <v>0</v>
      </c>
      <c r="S599" s="22">
        <f t="shared" si="161"/>
        <v>0</v>
      </c>
      <c r="T599" s="22">
        <f t="shared" si="151"/>
        <v>85460</v>
      </c>
      <c r="V599" s="284">
        <f t="shared" si="162"/>
        <v>0.40976374912239649</v>
      </c>
    </row>
    <row r="600" spans="1:22">
      <c r="A600" s="24"/>
      <c r="B600" s="24"/>
      <c r="C600" s="130">
        <v>4120</v>
      </c>
      <c r="D600" s="27" t="s">
        <v>142</v>
      </c>
      <c r="E600" s="26">
        <v>12740</v>
      </c>
      <c r="F600" s="26">
        <v>0</v>
      </c>
      <c r="G600" s="26">
        <v>0</v>
      </c>
      <c r="H600" s="26">
        <v>0</v>
      </c>
      <c r="I600" s="26">
        <v>12740</v>
      </c>
      <c r="J600" s="26"/>
      <c r="K600" s="18">
        <f t="shared" si="158"/>
        <v>0</v>
      </c>
      <c r="L600" s="18"/>
      <c r="M600" s="18"/>
      <c r="N600" s="18"/>
      <c r="O600" s="18"/>
      <c r="P600" s="114">
        <v>12740</v>
      </c>
      <c r="Q600" s="123">
        <v>4544.18</v>
      </c>
      <c r="R600" s="22">
        <f t="shared" si="160"/>
        <v>0</v>
      </c>
      <c r="S600" s="22">
        <f t="shared" si="161"/>
        <v>0</v>
      </c>
      <c r="T600" s="22">
        <f t="shared" si="151"/>
        <v>12740</v>
      </c>
      <c r="V600" s="284">
        <f t="shared" si="162"/>
        <v>0.35668602825745688</v>
      </c>
    </row>
    <row r="601" spans="1:22" ht="31.5">
      <c r="A601" s="24"/>
      <c r="B601" s="24"/>
      <c r="C601" s="130">
        <v>4440</v>
      </c>
      <c r="D601" s="27" t="s">
        <v>153</v>
      </c>
      <c r="E601" s="26">
        <v>20390</v>
      </c>
      <c r="F601" s="26">
        <v>0</v>
      </c>
      <c r="G601" s="26">
        <v>0</v>
      </c>
      <c r="H601" s="26">
        <v>0</v>
      </c>
      <c r="I601" s="26">
        <v>20390</v>
      </c>
      <c r="J601" s="26"/>
      <c r="K601" s="18">
        <f t="shared" si="158"/>
        <v>0</v>
      </c>
      <c r="L601" s="18"/>
      <c r="M601" s="18"/>
      <c r="N601" s="18"/>
      <c r="O601" s="18"/>
      <c r="P601" s="114">
        <v>20390</v>
      </c>
      <c r="Q601" s="123">
        <v>14882</v>
      </c>
      <c r="R601" s="22">
        <f t="shared" si="160"/>
        <v>0</v>
      </c>
      <c r="S601" s="22">
        <f t="shared" si="161"/>
        <v>0</v>
      </c>
      <c r="T601" s="22">
        <f t="shared" si="151"/>
        <v>20390</v>
      </c>
      <c r="V601" s="284">
        <f t="shared" si="162"/>
        <v>0.72986758214811187</v>
      </c>
    </row>
    <row r="602" spans="1:22" ht="31.5">
      <c r="A602" s="24"/>
      <c r="B602" s="24">
        <v>80146</v>
      </c>
      <c r="C602" s="130"/>
      <c r="D602" s="31" t="s">
        <v>282</v>
      </c>
      <c r="E602" s="63">
        <v>90640</v>
      </c>
      <c r="F602" s="26">
        <v>0</v>
      </c>
      <c r="G602" s="26">
        <v>0</v>
      </c>
      <c r="H602" s="26">
        <v>8220</v>
      </c>
      <c r="I602" s="26">
        <v>82420</v>
      </c>
      <c r="J602" s="26"/>
      <c r="K602" s="18">
        <f t="shared" si="158"/>
        <v>0</v>
      </c>
      <c r="L602" s="18">
        <f>SUM(L603:L607)</f>
        <v>0</v>
      </c>
      <c r="M602" s="18">
        <f>SUM(M603:M607)</f>
        <v>0</v>
      </c>
      <c r="N602" s="18">
        <f>SUM(N603:N607)</f>
        <v>0</v>
      </c>
      <c r="O602" s="18">
        <f>SUM(O603:O607)</f>
        <v>0</v>
      </c>
      <c r="P602" s="145">
        <v>90640</v>
      </c>
      <c r="Q602" s="146">
        <f>SUM(Q603:Q607)</f>
        <v>16978.05</v>
      </c>
      <c r="R602" s="22">
        <f t="shared" si="160"/>
        <v>0</v>
      </c>
      <c r="S602" s="22">
        <f t="shared" si="161"/>
        <v>8220</v>
      </c>
      <c r="T602" s="22">
        <f t="shared" si="151"/>
        <v>82420</v>
      </c>
      <c r="V602" s="284">
        <f t="shared" si="162"/>
        <v>0.18731299646954985</v>
      </c>
    </row>
    <row r="603" spans="1:22" ht="63">
      <c r="A603" s="24"/>
      <c r="B603" s="24"/>
      <c r="C603" s="130">
        <v>2310</v>
      </c>
      <c r="D603" s="27" t="s">
        <v>158</v>
      </c>
      <c r="E603" s="26">
        <v>8220</v>
      </c>
      <c r="F603" s="26">
        <v>0</v>
      </c>
      <c r="G603" s="26">
        <v>0</v>
      </c>
      <c r="H603" s="26">
        <v>8220</v>
      </c>
      <c r="I603" s="26">
        <v>0</v>
      </c>
      <c r="J603" s="26"/>
      <c r="K603" s="18">
        <f t="shared" si="158"/>
        <v>0</v>
      </c>
      <c r="L603" s="18">
        <f>L609</f>
        <v>0</v>
      </c>
      <c r="M603" s="18">
        <f>M609</f>
        <v>0</v>
      </c>
      <c r="N603" s="18">
        <f>N609</f>
        <v>0</v>
      </c>
      <c r="O603" s="18">
        <f>O609</f>
        <v>0</v>
      </c>
      <c r="P603" s="114">
        <v>8220</v>
      </c>
      <c r="Q603" s="123">
        <f>Q609</f>
        <v>3750</v>
      </c>
      <c r="R603" s="22">
        <f t="shared" si="160"/>
        <v>0</v>
      </c>
      <c r="S603" s="22">
        <f t="shared" si="161"/>
        <v>8220</v>
      </c>
      <c r="T603" s="22">
        <f t="shared" si="151"/>
        <v>0</v>
      </c>
      <c r="V603" s="284">
        <f t="shared" si="162"/>
        <v>0.45620437956204379</v>
      </c>
    </row>
    <row r="604" spans="1:22" ht="15" hidden="1" customHeight="1">
      <c r="A604" s="24"/>
      <c r="B604" s="24"/>
      <c r="C604" s="130">
        <v>4170</v>
      </c>
      <c r="D604" s="27" t="s">
        <v>193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/>
      <c r="K604" s="18">
        <f t="shared" si="158"/>
        <v>0</v>
      </c>
      <c r="L604" s="18">
        <f t="shared" ref="L604:N605" si="163">L610</f>
        <v>0</v>
      </c>
      <c r="M604" s="18">
        <f t="shared" si="163"/>
        <v>0</v>
      </c>
      <c r="N604" s="18">
        <f t="shared" si="163"/>
        <v>0</v>
      </c>
      <c r="O604" s="18">
        <f>O623+O610</f>
        <v>0</v>
      </c>
      <c r="P604" s="114">
        <v>0</v>
      </c>
      <c r="Q604" s="123">
        <f>Q623+Q610</f>
        <v>0</v>
      </c>
      <c r="R604" s="22">
        <f t="shared" si="160"/>
        <v>0</v>
      </c>
      <c r="S604" s="22">
        <f t="shared" si="161"/>
        <v>0</v>
      </c>
      <c r="T604" s="22">
        <f t="shared" si="151"/>
        <v>0</v>
      </c>
      <c r="V604" s="284" t="e">
        <f t="shared" si="162"/>
        <v>#DIV/0!</v>
      </c>
    </row>
    <row r="605" spans="1:22" ht="15" customHeight="1">
      <c r="A605" s="24"/>
      <c r="B605" s="24"/>
      <c r="C605" s="130">
        <v>4170</v>
      </c>
      <c r="D605" s="27" t="s">
        <v>297</v>
      </c>
      <c r="E605" s="26">
        <v>5400</v>
      </c>
      <c r="F605" s="26">
        <v>0</v>
      </c>
      <c r="G605" s="26">
        <v>0</v>
      </c>
      <c r="H605" s="26">
        <v>0</v>
      </c>
      <c r="I605" s="26">
        <v>5400</v>
      </c>
      <c r="J605" s="26"/>
      <c r="K605" s="18">
        <f t="shared" si="158"/>
        <v>0</v>
      </c>
      <c r="L605" s="18">
        <f t="shared" si="163"/>
        <v>0</v>
      </c>
      <c r="M605" s="18">
        <f t="shared" si="163"/>
        <v>0</v>
      </c>
      <c r="N605" s="18">
        <f t="shared" si="163"/>
        <v>0</v>
      </c>
      <c r="O605" s="18">
        <f>O636</f>
        <v>0</v>
      </c>
      <c r="P605" s="114">
        <v>5400</v>
      </c>
      <c r="Q605" s="123">
        <f>Q636</f>
        <v>0</v>
      </c>
      <c r="R605" s="22">
        <f t="shared" si="160"/>
        <v>0</v>
      </c>
      <c r="S605" s="22">
        <f t="shared" si="161"/>
        <v>0</v>
      </c>
      <c r="T605" s="22">
        <f t="shared" si="151"/>
        <v>5400</v>
      </c>
      <c r="V605" s="284">
        <f t="shared" si="162"/>
        <v>0</v>
      </c>
    </row>
    <row r="606" spans="1:22">
      <c r="A606" s="24"/>
      <c r="B606" s="24"/>
      <c r="C606" s="130">
        <v>4300</v>
      </c>
      <c r="D606" s="27" t="s">
        <v>181</v>
      </c>
      <c r="E606" s="26">
        <v>62480</v>
      </c>
      <c r="F606" s="26">
        <v>0</v>
      </c>
      <c r="G606" s="26">
        <v>0</v>
      </c>
      <c r="H606" s="26">
        <v>0</v>
      </c>
      <c r="I606" s="26">
        <v>62480</v>
      </c>
      <c r="J606" s="26"/>
      <c r="K606" s="18">
        <f t="shared" si="158"/>
        <v>0</v>
      </c>
      <c r="L606" s="18">
        <f>L611+L614+L617+L620+L624</f>
        <v>0</v>
      </c>
      <c r="M606" s="18">
        <f>M611+M614+M617+M620+M624</f>
        <v>0</v>
      </c>
      <c r="N606" s="18">
        <f>N611+N614+N617+N620+N624</f>
        <v>0</v>
      </c>
      <c r="O606" s="18">
        <f>O611+O627+O630+O633</f>
        <v>0</v>
      </c>
      <c r="P606" s="114">
        <v>62480</v>
      </c>
      <c r="Q606" s="123">
        <f>Q611+Q627+Q630+Q633</f>
        <v>11066</v>
      </c>
      <c r="R606" s="22">
        <f t="shared" si="160"/>
        <v>0</v>
      </c>
      <c r="S606" s="22">
        <f t="shared" si="161"/>
        <v>0</v>
      </c>
      <c r="T606" s="22">
        <f t="shared" si="151"/>
        <v>62480</v>
      </c>
      <c r="V606" s="284">
        <f t="shared" si="162"/>
        <v>0.17711267605633804</v>
      </c>
    </row>
    <row r="607" spans="1:22">
      <c r="A607" s="24"/>
      <c r="B607" s="24"/>
      <c r="C607" s="130">
        <v>4410</v>
      </c>
      <c r="D607" s="27" t="s">
        <v>151</v>
      </c>
      <c r="E607" s="26">
        <v>14540</v>
      </c>
      <c r="F607" s="26">
        <v>0</v>
      </c>
      <c r="G607" s="26">
        <v>0</v>
      </c>
      <c r="H607" s="26">
        <v>0</v>
      </c>
      <c r="I607" s="26">
        <v>14540</v>
      </c>
      <c r="J607" s="26"/>
      <c r="K607" s="18">
        <f t="shared" si="158"/>
        <v>0</v>
      </c>
      <c r="L607" s="18">
        <f>L612+L615+L618+L621</f>
        <v>0</v>
      </c>
      <c r="M607" s="18">
        <f>M612+M615+M618+M621</f>
        <v>0</v>
      </c>
      <c r="N607" s="18">
        <f>N612+N615+N618+N621</f>
        <v>0</v>
      </c>
      <c r="O607" s="18">
        <f>O612+O628+O631+O634</f>
        <v>0</v>
      </c>
      <c r="P607" s="114">
        <v>14540</v>
      </c>
      <c r="Q607" s="123">
        <f>Q612+Q628+Q631+Q634</f>
        <v>2162.0500000000002</v>
      </c>
      <c r="R607" s="22">
        <f t="shared" si="160"/>
        <v>0</v>
      </c>
      <c r="S607" s="22">
        <f t="shared" si="161"/>
        <v>0</v>
      </c>
      <c r="T607" s="22">
        <f t="shared" si="151"/>
        <v>14540</v>
      </c>
      <c r="V607" s="284">
        <f t="shared" si="162"/>
        <v>0.14869669876203578</v>
      </c>
    </row>
    <row r="608" spans="1:22">
      <c r="A608" s="24"/>
      <c r="B608" s="24"/>
      <c r="C608" s="139" t="s">
        <v>163</v>
      </c>
      <c r="D608" s="31" t="s">
        <v>283</v>
      </c>
      <c r="E608" s="26">
        <v>14582</v>
      </c>
      <c r="F608" s="26">
        <v>0</v>
      </c>
      <c r="G608" s="26">
        <v>0</v>
      </c>
      <c r="H608" s="26">
        <v>8220</v>
      </c>
      <c r="I608" s="26">
        <v>6362</v>
      </c>
      <c r="J608" s="26"/>
      <c r="K608" s="18">
        <f t="shared" si="158"/>
        <v>0</v>
      </c>
      <c r="L608" s="18">
        <f>SUM(L609:L612)</f>
        <v>0</v>
      </c>
      <c r="M608" s="18">
        <f>SUM(M609:M612)</f>
        <v>0</v>
      </c>
      <c r="N608" s="18">
        <f>SUM(N609:N612)</f>
        <v>0</v>
      </c>
      <c r="O608" s="18">
        <f>SUM(O609:O612)</f>
        <v>0</v>
      </c>
      <c r="P608" s="145">
        <v>14582</v>
      </c>
      <c r="Q608" s="146">
        <f>SUM(Q609:Q612)</f>
        <v>3750</v>
      </c>
      <c r="R608" s="22">
        <f t="shared" si="160"/>
        <v>0</v>
      </c>
      <c r="S608" s="22">
        <f t="shared" si="161"/>
        <v>8220</v>
      </c>
      <c r="T608" s="22">
        <f t="shared" ref="T608:T671" si="164">I608+O608</f>
        <v>6362</v>
      </c>
      <c r="V608" s="284">
        <f t="shared" si="162"/>
        <v>0.25716636949663968</v>
      </c>
    </row>
    <row r="609" spans="1:22" ht="63">
      <c r="A609" s="24"/>
      <c r="B609" s="24"/>
      <c r="C609" s="130">
        <v>2310</v>
      </c>
      <c r="D609" s="27" t="s">
        <v>158</v>
      </c>
      <c r="E609" s="26">
        <v>8220</v>
      </c>
      <c r="F609" s="26">
        <v>0</v>
      </c>
      <c r="G609" s="26">
        <v>0</v>
      </c>
      <c r="H609" s="26">
        <v>8220</v>
      </c>
      <c r="I609" s="26">
        <v>0</v>
      </c>
      <c r="J609" s="26"/>
      <c r="K609" s="18">
        <f t="shared" si="158"/>
        <v>0</v>
      </c>
      <c r="L609" s="18"/>
      <c r="M609" s="18"/>
      <c r="N609" s="18"/>
      <c r="O609" s="18"/>
      <c r="P609" s="114">
        <v>8220</v>
      </c>
      <c r="Q609" s="123">
        <v>3750</v>
      </c>
      <c r="R609" s="22">
        <f t="shared" si="160"/>
        <v>0</v>
      </c>
      <c r="S609" s="22">
        <f t="shared" si="161"/>
        <v>8220</v>
      </c>
      <c r="T609" s="22">
        <f t="shared" si="164"/>
        <v>0</v>
      </c>
      <c r="V609" s="284">
        <f t="shared" si="162"/>
        <v>0.45620437956204379</v>
      </c>
    </row>
    <row r="610" spans="1:22" ht="15" hidden="1" customHeight="1">
      <c r="A610" s="24"/>
      <c r="B610" s="24"/>
      <c r="C610" s="130">
        <v>4170</v>
      </c>
      <c r="D610" s="27" t="s">
        <v>193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/>
      <c r="K610" s="18">
        <f t="shared" si="158"/>
        <v>0</v>
      </c>
      <c r="L610" s="18"/>
      <c r="M610" s="18"/>
      <c r="N610" s="18"/>
      <c r="O610" s="18"/>
      <c r="P610" s="114">
        <v>0</v>
      </c>
      <c r="Q610" s="123"/>
      <c r="R610" s="22">
        <f t="shared" si="160"/>
        <v>0</v>
      </c>
      <c r="S610" s="22">
        <f t="shared" si="161"/>
        <v>0</v>
      </c>
      <c r="T610" s="22">
        <f t="shared" si="164"/>
        <v>0</v>
      </c>
      <c r="V610" s="284" t="e">
        <f t="shared" si="162"/>
        <v>#DIV/0!</v>
      </c>
    </row>
    <row r="611" spans="1:22">
      <c r="A611" s="24"/>
      <c r="B611" s="24"/>
      <c r="C611" s="130">
        <v>4300</v>
      </c>
      <c r="D611" s="27" t="s">
        <v>181</v>
      </c>
      <c r="E611" s="26">
        <v>3232</v>
      </c>
      <c r="F611" s="26">
        <v>0</v>
      </c>
      <c r="G611" s="26">
        <v>0</v>
      </c>
      <c r="H611" s="26">
        <v>0</v>
      </c>
      <c r="I611" s="26">
        <v>3232</v>
      </c>
      <c r="J611" s="26"/>
      <c r="K611" s="18">
        <f t="shared" si="158"/>
        <v>0</v>
      </c>
      <c r="L611" s="18"/>
      <c r="M611" s="18"/>
      <c r="N611" s="18"/>
      <c r="O611" s="18"/>
      <c r="P611" s="114">
        <v>3232</v>
      </c>
      <c r="Q611" s="123">
        <v>0</v>
      </c>
      <c r="R611" s="22">
        <f t="shared" si="160"/>
        <v>0</v>
      </c>
      <c r="S611" s="22">
        <f t="shared" si="161"/>
        <v>0</v>
      </c>
      <c r="T611" s="22">
        <f t="shared" si="164"/>
        <v>3232</v>
      </c>
      <c r="V611" s="284">
        <f t="shared" si="162"/>
        <v>0</v>
      </c>
    </row>
    <row r="612" spans="1:22">
      <c r="A612" s="24"/>
      <c r="B612" s="24"/>
      <c r="C612" s="130">
        <v>4410</v>
      </c>
      <c r="D612" s="27" t="s">
        <v>151</v>
      </c>
      <c r="E612" s="26">
        <v>3130</v>
      </c>
      <c r="F612" s="26">
        <v>0</v>
      </c>
      <c r="G612" s="26">
        <v>0</v>
      </c>
      <c r="H612" s="26">
        <v>0</v>
      </c>
      <c r="I612" s="26">
        <v>3130</v>
      </c>
      <c r="J612" s="26"/>
      <c r="K612" s="18">
        <f t="shared" si="158"/>
        <v>0</v>
      </c>
      <c r="L612" s="18"/>
      <c r="M612" s="18"/>
      <c r="N612" s="18"/>
      <c r="O612" s="18"/>
      <c r="P612" s="114">
        <v>3130</v>
      </c>
      <c r="Q612" s="123">
        <v>0</v>
      </c>
      <c r="R612" s="22">
        <f t="shared" si="160"/>
        <v>0</v>
      </c>
      <c r="S612" s="22">
        <f t="shared" si="161"/>
        <v>0</v>
      </c>
      <c r="T612" s="22">
        <f t="shared" si="164"/>
        <v>3130</v>
      </c>
      <c r="V612" s="284">
        <f t="shared" si="162"/>
        <v>0</v>
      </c>
    </row>
    <row r="613" spans="1:22" ht="15" hidden="1" customHeight="1">
      <c r="A613" s="24"/>
      <c r="B613" s="24"/>
      <c r="C613" s="130"/>
      <c r="D613" s="31" t="s">
        <v>284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/>
      <c r="K613" s="18">
        <f t="shared" si="158"/>
        <v>0</v>
      </c>
      <c r="L613" s="18">
        <f>SUM(L614:L615)</f>
        <v>0</v>
      </c>
      <c r="M613" s="18">
        <f>SUM(M614:M615)</f>
        <v>0</v>
      </c>
      <c r="N613" s="18">
        <f>SUM(N614:N615)</f>
        <v>0</v>
      </c>
      <c r="O613" s="18">
        <f>SUM(O614:O615)</f>
        <v>0</v>
      </c>
      <c r="P613" s="114">
        <v>0</v>
      </c>
      <c r="Q613" s="123">
        <f>SUM(Q614:Q615)</f>
        <v>0</v>
      </c>
      <c r="R613" s="22">
        <f t="shared" si="160"/>
        <v>0</v>
      </c>
      <c r="S613" s="22">
        <f t="shared" si="161"/>
        <v>0</v>
      </c>
      <c r="T613" s="22">
        <f t="shared" si="164"/>
        <v>0</v>
      </c>
      <c r="V613" s="284" t="e">
        <f t="shared" si="162"/>
        <v>#DIV/0!</v>
      </c>
    </row>
    <row r="614" spans="1:22" ht="15" hidden="1" customHeight="1">
      <c r="A614" s="24"/>
      <c r="B614" s="24"/>
      <c r="C614" s="130">
        <v>4300</v>
      </c>
      <c r="D614" s="27" t="s">
        <v>181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/>
      <c r="K614" s="18">
        <f t="shared" si="158"/>
        <v>0</v>
      </c>
      <c r="L614" s="18">
        <v>0</v>
      </c>
      <c r="M614" s="18">
        <v>0</v>
      </c>
      <c r="N614" s="18">
        <v>0</v>
      </c>
      <c r="O614" s="18"/>
      <c r="P614" s="114">
        <v>0</v>
      </c>
      <c r="Q614" s="123"/>
      <c r="R614" s="22">
        <f t="shared" si="160"/>
        <v>0</v>
      </c>
      <c r="S614" s="22">
        <f t="shared" si="161"/>
        <v>0</v>
      </c>
      <c r="T614" s="22">
        <f t="shared" si="164"/>
        <v>0</v>
      </c>
      <c r="V614" s="284" t="e">
        <f t="shared" si="162"/>
        <v>#DIV/0!</v>
      </c>
    </row>
    <row r="615" spans="1:22" ht="15" hidden="1" customHeight="1">
      <c r="A615" s="24"/>
      <c r="B615" s="24"/>
      <c r="C615" s="130">
        <v>4410</v>
      </c>
      <c r="D615" s="27" t="s">
        <v>151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/>
      <c r="K615" s="18">
        <f t="shared" si="158"/>
        <v>0</v>
      </c>
      <c r="L615" s="18">
        <v>0</v>
      </c>
      <c r="M615" s="18">
        <v>0</v>
      </c>
      <c r="N615" s="18">
        <v>0</v>
      </c>
      <c r="O615" s="18"/>
      <c r="P615" s="114">
        <v>0</v>
      </c>
      <c r="Q615" s="123"/>
      <c r="R615" s="22">
        <f t="shared" si="160"/>
        <v>0</v>
      </c>
      <c r="S615" s="22">
        <f t="shared" si="161"/>
        <v>0</v>
      </c>
      <c r="T615" s="22">
        <f t="shared" si="164"/>
        <v>0</v>
      </c>
      <c r="V615" s="284" t="e">
        <f t="shared" si="162"/>
        <v>#DIV/0!</v>
      </c>
    </row>
    <row r="616" spans="1:22" ht="15" hidden="1" customHeight="1">
      <c r="A616" s="24"/>
      <c r="B616" s="24"/>
      <c r="C616" s="130"/>
      <c r="D616" s="31" t="s">
        <v>285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/>
      <c r="K616" s="18">
        <f t="shared" si="158"/>
        <v>0</v>
      </c>
      <c r="L616" s="18">
        <f>SUM(L617:L618)</f>
        <v>0</v>
      </c>
      <c r="M616" s="18">
        <f>SUM(M617:M618)</f>
        <v>0</v>
      </c>
      <c r="N616" s="18">
        <f>SUM(N617:N618)</f>
        <v>0</v>
      </c>
      <c r="O616" s="18">
        <f>SUM(O617:O618)</f>
        <v>0</v>
      </c>
      <c r="P616" s="114">
        <v>0</v>
      </c>
      <c r="Q616" s="123">
        <f>SUM(Q617:Q618)</f>
        <v>0</v>
      </c>
      <c r="R616" s="22">
        <f t="shared" si="160"/>
        <v>0</v>
      </c>
      <c r="S616" s="22">
        <f t="shared" si="161"/>
        <v>0</v>
      </c>
      <c r="T616" s="22">
        <f t="shared" si="164"/>
        <v>0</v>
      </c>
      <c r="V616" s="284" t="e">
        <f t="shared" si="162"/>
        <v>#DIV/0!</v>
      </c>
    </row>
    <row r="617" spans="1:22" ht="15" hidden="1" customHeight="1">
      <c r="A617" s="24"/>
      <c r="B617" s="24"/>
      <c r="C617" s="130">
        <v>4300</v>
      </c>
      <c r="D617" s="27" t="s">
        <v>181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/>
      <c r="K617" s="18">
        <f t="shared" si="158"/>
        <v>0</v>
      </c>
      <c r="L617" s="18">
        <v>0</v>
      </c>
      <c r="M617" s="18">
        <v>0</v>
      </c>
      <c r="N617" s="18">
        <v>0</v>
      </c>
      <c r="O617" s="18"/>
      <c r="P617" s="114">
        <v>0</v>
      </c>
      <c r="Q617" s="123"/>
      <c r="R617" s="22">
        <f t="shared" si="160"/>
        <v>0</v>
      </c>
      <c r="S617" s="22">
        <f t="shared" si="161"/>
        <v>0</v>
      </c>
      <c r="T617" s="22">
        <f t="shared" si="164"/>
        <v>0</v>
      </c>
      <c r="V617" s="284" t="e">
        <f t="shared" si="162"/>
        <v>#DIV/0!</v>
      </c>
    </row>
    <row r="618" spans="1:22" ht="15" hidden="1" customHeight="1">
      <c r="A618" s="24"/>
      <c r="B618" s="24"/>
      <c r="C618" s="130">
        <v>4410</v>
      </c>
      <c r="D618" s="27" t="s">
        <v>151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/>
      <c r="K618" s="18">
        <f t="shared" si="158"/>
        <v>0</v>
      </c>
      <c r="L618" s="18">
        <v>0</v>
      </c>
      <c r="M618" s="18">
        <v>0</v>
      </c>
      <c r="N618" s="18">
        <v>0</v>
      </c>
      <c r="O618" s="18"/>
      <c r="P618" s="114">
        <v>0</v>
      </c>
      <c r="Q618" s="123"/>
      <c r="R618" s="22">
        <f t="shared" si="160"/>
        <v>0</v>
      </c>
      <c r="S618" s="22">
        <f t="shared" si="161"/>
        <v>0</v>
      </c>
      <c r="T618" s="22">
        <f t="shared" si="164"/>
        <v>0</v>
      </c>
      <c r="V618" s="284" t="e">
        <f t="shared" si="162"/>
        <v>#DIV/0!</v>
      </c>
    </row>
    <row r="619" spans="1:22" ht="15" hidden="1" customHeight="1">
      <c r="A619" s="24"/>
      <c r="B619" s="24"/>
      <c r="C619" s="130"/>
      <c r="D619" s="31" t="s">
        <v>286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/>
      <c r="K619" s="18">
        <f t="shared" si="158"/>
        <v>0</v>
      </c>
      <c r="L619" s="18">
        <f>SUM(L620:L621)</f>
        <v>0</v>
      </c>
      <c r="M619" s="18">
        <f>SUM(M620:M621)</f>
        <v>0</v>
      </c>
      <c r="N619" s="18">
        <f>SUM(N620:N621)</f>
        <v>0</v>
      </c>
      <c r="O619" s="18">
        <f>SUM(O620:O621)</f>
        <v>0</v>
      </c>
      <c r="P619" s="114">
        <v>0</v>
      </c>
      <c r="Q619" s="123">
        <f>SUM(Q620:Q621)</f>
        <v>0</v>
      </c>
      <c r="R619" s="22">
        <f t="shared" si="160"/>
        <v>0</v>
      </c>
      <c r="S619" s="22">
        <f t="shared" si="161"/>
        <v>0</v>
      </c>
      <c r="T619" s="22">
        <f t="shared" si="164"/>
        <v>0</v>
      </c>
      <c r="V619" s="284" t="e">
        <f t="shared" si="162"/>
        <v>#DIV/0!</v>
      </c>
    </row>
    <row r="620" spans="1:22" ht="15" hidden="1" customHeight="1">
      <c r="A620" s="24"/>
      <c r="B620" s="24"/>
      <c r="C620" s="130">
        <v>4300</v>
      </c>
      <c r="D620" s="27" t="s">
        <v>181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/>
      <c r="K620" s="18">
        <f t="shared" si="158"/>
        <v>0</v>
      </c>
      <c r="L620" s="18">
        <v>0</v>
      </c>
      <c r="M620" s="18">
        <v>0</v>
      </c>
      <c r="N620" s="18">
        <v>0</v>
      </c>
      <c r="O620" s="18"/>
      <c r="P620" s="114">
        <v>0</v>
      </c>
      <c r="Q620" s="123"/>
      <c r="R620" s="22">
        <f t="shared" si="160"/>
        <v>0</v>
      </c>
      <c r="S620" s="22">
        <f t="shared" si="161"/>
        <v>0</v>
      </c>
      <c r="T620" s="22">
        <f t="shared" si="164"/>
        <v>0</v>
      </c>
      <c r="V620" s="284" t="e">
        <f t="shared" si="162"/>
        <v>#DIV/0!</v>
      </c>
    </row>
    <row r="621" spans="1:22" ht="15" hidden="1" customHeight="1">
      <c r="A621" s="24"/>
      <c r="B621" s="24"/>
      <c r="C621" s="130">
        <v>4410</v>
      </c>
      <c r="D621" s="27" t="s">
        <v>151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/>
      <c r="K621" s="18">
        <f t="shared" si="158"/>
        <v>0</v>
      </c>
      <c r="L621" s="18">
        <v>0</v>
      </c>
      <c r="M621" s="18">
        <v>0</v>
      </c>
      <c r="N621" s="18">
        <v>0</v>
      </c>
      <c r="O621" s="18"/>
      <c r="P621" s="114">
        <v>0</v>
      </c>
      <c r="Q621" s="123"/>
      <c r="R621" s="22">
        <f t="shared" si="160"/>
        <v>0</v>
      </c>
      <c r="S621" s="22">
        <f t="shared" si="161"/>
        <v>0</v>
      </c>
      <c r="T621" s="22">
        <f t="shared" si="164"/>
        <v>0</v>
      </c>
      <c r="V621" s="284" t="e">
        <f t="shared" si="162"/>
        <v>#DIV/0!</v>
      </c>
    </row>
    <row r="622" spans="1:22" ht="24.75" hidden="1" customHeight="1">
      <c r="A622" s="24"/>
      <c r="B622" s="24"/>
      <c r="C622" s="130"/>
      <c r="D622" s="31" t="s">
        <v>287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/>
      <c r="K622" s="18">
        <f t="shared" si="158"/>
        <v>0</v>
      </c>
      <c r="L622" s="18">
        <f>SUM(L623:L624)</f>
        <v>0</v>
      </c>
      <c r="M622" s="18">
        <f>SUM(M623:M624)</f>
        <v>0</v>
      </c>
      <c r="N622" s="18">
        <f>SUM(N623:N624)</f>
        <v>0</v>
      </c>
      <c r="O622" s="18">
        <f>SUM(O623:O624)</f>
        <v>0</v>
      </c>
      <c r="P622" s="114">
        <v>0</v>
      </c>
      <c r="Q622" s="123">
        <f>SUM(Q623:Q624)</f>
        <v>0</v>
      </c>
      <c r="R622" s="22">
        <f t="shared" si="160"/>
        <v>0</v>
      </c>
      <c r="S622" s="22">
        <f t="shared" si="161"/>
        <v>0</v>
      </c>
      <c r="T622" s="22">
        <f t="shared" si="164"/>
        <v>0</v>
      </c>
      <c r="V622" s="284" t="e">
        <f t="shared" si="162"/>
        <v>#DIV/0!</v>
      </c>
    </row>
    <row r="623" spans="1:22" ht="15" hidden="1" customHeight="1">
      <c r="A623" s="24"/>
      <c r="B623" s="24"/>
      <c r="C623" s="130">
        <v>4170</v>
      </c>
      <c r="D623" s="27" t="s">
        <v>193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/>
      <c r="K623" s="18">
        <f t="shared" si="158"/>
        <v>0</v>
      </c>
      <c r="L623" s="18">
        <v>0</v>
      </c>
      <c r="M623" s="18">
        <v>0</v>
      </c>
      <c r="N623" s="18">
        <v>0</v>
      </c>
      <c r="O623" s="18"/>
      <c r="P623" s="114">
        <v>0</v>
      </c>
      <c r="Q623" s="123"/>
      <c r="R623" s="22">
        <f t="shared" si="160"/>
        <v>0</v>
      </c>
      <c r="S623" s="22">
        <f t="shared" si="161"/>
        <v>0</v>
      </c>
      <c r="T623" s="22">
        <f t="shared" si="164"/>
        <v>0</v>
      </c>
      <c r="V623" s="284" t="e">
        <f t="shared" si="162"/>
        <v>#DIV/0!</v>
      </c>
    </row>
    <row r="624" spans="1:22" ht="15" hidden="1" customHeight="1">
      <c r="A624" s="24"/>
      <c r="B624" s="24"/>
      <c r="C624" s="130">
        <v>4300</v>
      </c>
      <c r="D624" s="27" t="s">
        <v>181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/>
      <c r="K624" s="18">
        <f t="shared" si="158"/>
        <v>0</v>
      </c>
      <c r="L624" s="18">
        <v>0</v>
      </c>
      <c r="M624" s="18">
        <v>0</v>
      </c>
      <c r="N624" s="18">
        <v>0</v>
      </c>
      <c r="O624" s="18"/>
      <c r="P624" s="114">
        <v>0</v>
      </c>
      <c r="Q624" s="123"/>
      <c r="R624" s="22">
        <f t="shared" si="160"/>
        <v>0</v>
      </c>
      <c r="S624" s="22">
        <f t="shared" si="161"/>
        <v>0</v>
      </c>
      <c r="T624" s="22">
        <f t="shared" si="164"/>
        <v>0</v>
      </c>
      <c r="V624" s="284" t="e">
        <f t="shared" si="162"/>
        <v>#DIV/0!</v>
      </c>
    </row>
    <row r="625" spans="1:22" ht="15" hidden="1" customHeight="1">
      <c r="A625" s="24"/>
      <c r="B625" s="24"/>
      <c r="C625" s="130"/>
      <c r="D625" s="27"/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/>
      <c r="K625" s="18">
        <f t="shared" si="158"/>
        <v>0</v>
      </c>
      <c r="L625" s="18"/>
      <c r="M625" s="18"/>
      <c r="N625" s="18"/>
      <c r="O625" s="18"/>
      <c r="P625" s="114">
        <v>0</v>
      </c>
      <c r="Q625" s="123"/>
      <c r="R625" s="22">
        <f t="shared" si="160"/>
        <v>0</v>
      </c>
      <c r="S625" s="22">
        <f t="shared" si="161"/>
        <v>0</v>
      </c>
      <c r="T625" s="22">
        <f t="shared" si="164"/>
        <v>0</v>
      </c>
      <c r="V625" s="284" t="e">
        <f t="shared" si="162"/>
        <v>#DIV/0!</v>
      </c>
    </row>
    <row r="626" spans="1:22" ht="15" customHeight="1">
      <c r="A626" s="24"/>
      <c r="B626" s="24"/>
      <c r="C626" s="130"/>
      <c r="D626" s="31" t="s">
        <v>105</v>
      </c>
      <c r="E626" s="26">
        <v>17080</v>
      </c>
      <c r="F626" s="26">
        <v>0</v>
      </c>
      <c r="G626" s="26">
        <v>0</v>
      </c>
      <c r="H626" s="26">
        <v>0</v>
      </c>
      <c r="I626" s="26">
        <v>17080</v>
      </c>
      <c r="J626" s="26"/>
      <c r="K626" s="18">
        <f t="shared" si="158"/>
        <v>0</v>
      </c>
      <c r="L626" s="18"/>
      <c r="M626" s="18"/>
      <c r="N626" s="18"/>
      <c r="O626" s="18"/>
      <c r="P626" s="145">
        <v>17080</v>
      </c>
      <c r="Q626" s="146">
        <f>Q627+Q628</f>
        <v>4201</v>
      </c>
      <c r="R626" s="22">
        <f t="shared" si="160"/>
        <v>0</v>
      </c>
      <c r="S626" s="22">
        <f t="shared" si="161"/>
        <v>0</v>
      </c>
      <c r="T626" s="22">
        <f t="shared" si="164"/>
        <v>17080</v>
      </c>
      <c r="V626" s="284">
        <f t="shared" si="162"/>
        <v>0.24596018735362998</v>
      </c>
    </row>
    <row r="627" spans="1:22" ht="15" customHeight="1">
      <c r="A627" s="24"/>
      <c r="B627" s="24"/>
      <c r="C627" s="130">
        <v>4300</v>
      </c>
      <c r="D627" s="27" t="s">
        <v>181</v>
      </c>
      <c r="E627" s="26">
        <v>15870</v>
      </c>
      <c r="F627" s="26">
        <v>0</v>
      </c>
      <c r="G627" s="26">
        <v>0</v>
      </c>
      <c r="H627" s="26">
        <v>0</v>
      </c>
      <c r="I627" s="26">
        <v>15870</v>
      </c>
      <c r="J627" s="26"/>
      <c r="K627" s="18">
        <f t="shared" si="158"/>
        <v>0</v>
      </c>
      <c r="L627" s="18"/>
      <c r="M627" s="18"/>
      <c r="N627" s="18"/>
      <c r="O627" s="18"/>
      <c r="P627" s="114">
        <v>15870</v>
      </c>
      <c r="Q627" s="123">
        <v>3568</v>
      </c>
      <c r="R627" s="22">
        <f t="shared" si="160"/>
        <v>0</v>
      </c>
      <c r="S627" s="22">
        <f t="shared" si="161"/>
        <v>0</v>
      </c>
      <c r="T627" s="22">
        <f t="shared" si="164"/>
        <v>15870</v>
      </c>
      <c r="V627" s="284">
        <f t="shared" si="162"/>
        <v>0.22482671707624449</v>
      </c>
    </row>
    <row r="628" spans="1:22" ht="15" customHeight="1">
      <c r="A628" s="24"/>
      <c r="B628" s="24"/>
      <c r="C628" s="130">
        <v>4410</v>
      </c>
      <c r="D628" s="27" t="s">
        <v>151</v>
      </c>
      <c r="E628" s="26">
        <v>1210</v>
      </c>
      <c r="F628" s="26">
        <v>0</v>
      </c>
      <c r="G628" s="26">
        <v>0</v>
      </c>
      <c r="H628" s="26">
        <v>0</v>
      </c>
      <c r="I628" s="26">
        <v>1210</v>
      </c>
      <c r="J628" s="26"/>
      <c r="K628" s="18">
        <f t="shared" si="158"/>
        <v>0</v>
      </c>
      <c r="L628" s="18"/>
      <c r="M628" s="18"/>
      <c r="N628" s="18"/>
      <c r="O628" s="18"/>
      <c r="P628" s="114">
        <v>1210</v>
      </c>
      <c r="Q628" s="123">
        <v>633</v>
      </c>
      <c r="R628" s="22">
        <f t="shared" si="160"/>
        <v>0</v>
      </c>
      <c r="S628" s="22">
        <f t="shared" si="161"/>
        <v>0</v>
      </c>
      <c r="T628" s="22">
        <f t="shared" si="164"/>
        <v>1210</v>
      </c>
      <c r="V628" s="284">
        <f t="shared" si="162"/>
        <v>0.52314049586776856</v>
      </c>
    </row>
    <row r="629" spans="1:22" ht="15" customHeight="1">
      <c r="A629" s="24"/>
      <c r="B629" s="24"/>
      <c r="C629" s="130"/>
      <c r="D629" s="31" t="s">
        <v>106</v>
      </c>
      <c r="E629" s="26">
        <v>12278</v>
      </c>
      <c r="F629" s="26">
        <v>0</v>
      </c>
      <c r="G629" s="26">
        <v>0</v>
      </c>
      <c r="H629" s="26">
        <v>0</v>
      </c>
      <c r="I629" s="26">
        <v>12278</v>
      </c>
      <c r="J629" s="26"/>
      <c r="K629" s="18">
        <f t="shared" si="158"/>
        <v>0</v>
      </c>
      <c r="L629" s="18"/>
      <c r="M629" s="18"/>
      <c r="N629" s="18"/>
      <c r="O629" s="18"/>
      <c r="P629" s="114">
        <v>12278</v>
      </c>
      <c r="Q629" s="123">
        <f>Q630+Q631</f>
        <v>2313</v>
      </c>
      <c r="R629" s="22">
        <f t="shared" si="160"/>
        <v>0</v>
      </c>
      <c r="S629" s="22">
        <f t="shared" si="161"/>
        <v>0</v>
      </c>
      <c r="T629" s="22">
        <f t="shared" si="164"/>
        <v>12278</v>
      </c>
      <c r="V629" s="284">
        <f t="shared" si="162"/>
        <v>0.18838573057501221</v>
      </c>
    </row>
    <row r="630" spans="1:22" ht="15" customHeight="1">
      <c r="A630" s="24"/>
      <c r="B630" s="24"/>
      <c r="C630" s="130">
        <v>4300</v>
      </c>
      <c r="D630" s="27" t="s">
        <v>181</v>
      </c>
      <c r="E630" s="26">
        <v>10878</v>
      </c>
      <c r="F630" s="26">
        <v>0</v>
      </c>
      <c r="G630" s="26">
        <v>0</v>
      </c>
      <c r="H630" s="26">
        <v>0</v>
      </c>
      <c r="I630" s="26">
        <v>10878</v>
      </c>
      <c r="J630" s="26"/>
      <c r="K630" s="18">
        <f t="shared" si="158"/>
        <v>0</v>
      </c>
      <c r="L630" s="18"/>
      <c r="M630" s="18"/>
      <c r="N630" s="18"/>
      <c r="O630" s="18"/>
      <c r="P630" s="114">
        <v>10878</v>
      </c>
      <c r="Q630" s="123">
        <v>2313</v>
      </c>
      <c r="R630" s="22">
        <f t="shared" si="160"/>
        <v>0</v>
      </c>
      <c r="S630" s="22">
        <f t="shared" si="161"/>
        <v>0</v>
      </c>
      <c r="T630" s="22">
        <f t="shared" si="164"/>
        <v>10878</v>
      </c>
      <c r="V630" s="284">
        <f t="shared" si="162"/>
        <v>0.21263099834528407</v>
      </c>
    </row>
    <row r="631" spans="1:22" ht="15" customHeight="1">
      <c r="A631" s="24"/>
      <c r="B631" s="24"/>
      <c r="C631" s="130">
        <v>4410</v>
      </c>
      <c r="D631" s="27" t="s">
        <v>151</v>
      </c>
      <c r="E631" s="26">
        <v>1400</v>
      </c>
      <c r="F631" s="26">
        <v>0</v>
      </c>
      <c r="G631" s="26">
        <v>0</v>
      </c>
      <c r="H631" s="26">
        <v>0</v>
      </c>
      <c r="I631" s="26">
        <v>1400</v>
      </c>
      <c r="J631" s="26"/>
      <c r="K631" s="18">
        <f t="shared" si="158"/>
        <v>0</v>
      </c>
      <c r="L631" s="18"/>
      <c r="M631" s="18"/>
      <c r="N631" s="18"/>
      <c r="O631" s="18"/>
      <c r="P631" s="114">
        <v>1400</v>
      </c>
      <c r="Q631" s="123">
        <v>0</v>
      </c>
      <c r="R631" s="22">
        <f t="shared" si="160"/>
        <v>0</v>
      </c>
      <c r="S631" s="22">
        <f t="shared" si="161"/>
        <v>0</v>
      </c>
      <c r="T631" s="22">
        <f t="shared" si="164"/>
        <v>1400</v>
      </c>
      <c r="V631" s="284">
        <f t="shared" si="162"/>
        <v>0</v>
      </c>
    </row>
    <row r="632" spans="1:22" ht="15" customHeight="1">
      <c r="A632" s="24"/>
      <c r="B632" s="24"/>
      <c r="C632" s="130"/>
      <c r="D632" s="31" t="s">
        <v>270</v>
      </c>
      <c r="E632" s="26">
        <v>41300</v>
      </c>
      <c r="F632" s="26">
        <v>0</v>
      </c>
      <c r="G632" s="26">
        <v>0</v>
      </c>
      <c r="H632" s="26">
        <v>0</v>
      </c>
      <c r="I632" s="26">
        <v>41300</v>
      </c>
      <c r="J632" s="26"/>
      <c r="K632" s="18">
        <f t="shared" si="158"/>
        <v>0</v>
      </c>
      <c r="L632" s="18"/>
      <c r="M632" s="18"/>
      <c r="N632" s="18"/>
      <c r="O632" s="18"/>
      <c r="P632" s="114">
        <v>41300</v>
      </c>
      <c r="Q632" s="123">
        <f>Q633+Q634</f>
        <v>6714.05</v>
      </c>
      <c r="R632" s="22">
        <f t="shared" si="160"/>
        <v>0</v>
      </c>
      <c r="S632" s="22">
        <f t="shared" si="161"/>
        <v>0</v>
      </c>
      <c r="T632" s="22">
        <f t="shared" si="164"/>
        <v>41300</v>
      </c>
      <c r="V632" s="284">
        <f t="shared" si="162"/>
        <v>0.16256779661016948</v>
      </c>
    </row>
    <row r="633" spans="1:22" ht="15" customHeight="1">
      <c r="A633" s="24"/>
      <c r="B633" s="24"/>
      <c r="C633" s="130">
        <v>4300</v>
      </c>
      <c r="D633" s="27" t="s">
        <v>181</v>
      </c>
      <c r="E633" s="26">
        <v>32500</v>
      </c>
      <c r="F633" s="26">
        <v>0</v>
      </c>
      <c r="G633" s="26">
        <v>0</v>
      </c>
      <c r="H633" s="26">
        <v>0</v>
      </c>
      <c r="I633" s="26">
        <v>32500</v>
      </c>
      <c r="J633" s="26"/>
      <c r="K633" s="18">
        <f t="shared" si="158"/>
        <v>0</v>
      </c>
      <c r="L633" s="18"/>
      <c r="M633" s="18"/>
      <c r="N633" s="18"/>
      <c r="O633" s="18"/>
      <c r="P633" s="114">
        <v>32500</v>
      </c>
      <c r="Q633" s="123">
        <v>5185</v>
      </c>
      <c r="R633" s="22">
        <f t="shared" si="160"/>
        <v>0</v>
      </c>
      <c r="S633" s="22">
        <f t="shared" si="161"/>
        <v>0</v>
      </c>
      <c r="T633" s="22">
        <f t="shared" si="164"/>
        <v>32500</v>
      </c>
      <c r="V633" s="284">
        <f t="shared" si="162"/>
        <v>0.15953846153846155</v>
      </c>
    </row>
    <row r="634" spans="1:22" ht="15" customHeight="1">
      <c r="A634" s="24"/>
      <c r="B634" s="24"/>
      <c r="C634" s="130">
        <v>4410</v>
      </c>
      <c r="D634" s="27" t="s">
        <v>151</v>
      </c>
      <c r="E634" s="26">
        <v>8800</v>
      </c>
      <c r="F634" s="26">
        <v>0</v>
      </c>
      <c r="G634" s="26">
        <v>0</v>
      </c>
      <c r="H634" s="26">
        <v>0</v>
      </c>
      <c r="I634" s="26">
        <v>8800</v>
      </c>
      <c r="J634" s="26"/>
      <c r="K634" s="18">
        <f t="shared" si="158"/>
        <v>0</v>
      </c>
      <c r="L634" s="18"/>
      <c r="M634" s="18"/>
      <c r="N634" s="18"/>
      <c r="O634" s="18"/>
      <c r="P634" s="114">
        <v>8800</v>
      </c>
      <c r="Q634" s="123">
        <v>1529.05</v>
      </c>
      <c r="R634" s="22">
        <f t="shared" si="160"/>
        <v>0</v>
      </c>
      <c r="S634" s="22">
        <f t="shared" si="161"/>
        <v>0</v>
      </c>
      <c r="T634" s="22">
        <f t="shared" si="164"/>
        <v>8800</v>
      </c>
      <c r="V634" s="284">
        <f t="shared" si="162"/>
        <v>0.17375568181818182</v>
      </c>
    </row>
    <row r="635" spans="1:22" ht="22.5" customHeight="1">
      <c r="A635" s="24"/>
      <c r="B635" s="24"/>
      <c r="C635" s="130"/>
      <c r="D635" s="31" t="s">
        <v>107</v>
      </c>
      <c r="E635" s="26">
        <v>5400</v>
      </c>
      <c r="F635" s="26">
        <v>0</v>
      </c>
      <c r="G635" s="26">
        <v>0</v>
      </c>
      <c r="H635" s="26">
        <v>0</v>
      </c>
      <c r="I635" s="26">
        <v>5400</v>
      </c>
      <c r="J635" s="26"/>
      <c r="K635" s="18">
        <f t="shared" si="158"/>
        <v>0</v>
      </c>
      <c r="L635" s="18"/>
      <c r="M635" s="18"/>
      <c r="N635" s="18"/>
      <c r="O635" s="18"/>
      <c r="P635" s="145">
        <v>5400</v>
      </c>
      <c r="Q635" s="146">
        <f>Q636</f>
        <v>0</v>
      </c>
      <c r="R635" s="22">
        <f t="shared" si="160"/>
        <v>0</v>
      </c>
      <c r="S635" s="22">
        <f t="shared" si="161"/>
        <v>0</v>
      </c>
      <c r="T635" s="22">
        <f t="shared" si="164"/>
        <v>5400</v>
      </c>
      <c r="V635" s="284">
        <f t="shared" si="162"/>
        <v>0</v>
      </c>
    </row>
    <row r="636" spans="1:22" ht="15" customHeight="1">
      <c r="A636" s="24"/>
      <c r="B636" s="24"/>
      <c r="C636" s="130">
        <v>4170</v>
      </c>
      <c r="D636" s="27" t="s">
        <v>297</v>
      </c>
      <c r="E636" s="26">
        <v>5400</v>
      </c>
      <c r="F636" s="26">
        <v>0</v>
      </c>
      <c r="G636" s="26">
        <v>0</v>
      </c>
      <c r="H636" s="26">
        <v>0</v>
      </c>
      <c r="I636" s="26">
        <v>5400</v>
      </c>
      <c r="J636" s="26"/>
      <c r="K636" s="18">
        <f t="shared" si="158"/>
        <v>0</v>
      </c>
      <c r="L636" s="18"/>
      <c r="M636" s="18"/>
      <c r="N636" s="18"/>
      <c r="O636" s="18"/>
      <c r="P636" s="114">
        <v>5400</v>
      </c>
      <c r="Q636" s="123">
        <v>0</v>
      </c>
      <c r="R636" s="22">
        <f t="shared" si="160"/>
        <v>0</v>
      </c>
      <c r="S636" s="22">
        <f t="shared" si="161"/>
        <v>0</v>
      </c>
      <c r="T636" s="22">
        <f t="shared" si="164"/>
        <v>5400</v>
      </c>
      <c r="V636" s="284">
        <f t="shared" si="162"/>
        <v>0</v>
      </c>
    </row>
    <row r="637" spans="1:22">
      <c r="A637" s="24"/>
      <c r="B637" s="24">
        <v>80148</v>
      </c>
      <c r="C637" s="130"/>
      <c r="D637" s="31" t="s">
        <v>288</v>
      </c>
      <c r="E637" s="26">
        <v>504850</v>
      </c>
      <c r="F637" s="26">
        <v>0</v>
      </c>
      <c r="G637" s="26">
        <v>0</v>
      </c>
      <c r="H637" s="26">
        <v>0</v>
      </c>
      <c r="I637" s="26">
        <v>504850</v>
      </c>
      <c r="J637" s="26"/>
      <c r="K637" s="18">
        <f t="shared" si="158"/>
        <v>0</v>
      </c>
      <c r="L637" s="18">
        <f>SUM(L638:L650)</f>
        <v>0</v>
      </c>
      <c r="M637" s="18">
        <f>SUM(M638:M650)</f>
        <v>0</v>
      </c>
      <c r="N637" s="18">
        <f>SUM(N638:N650)</f>
        <v>0</v>
      </c>
      <c r="O637" s="18">
        <f>SUM(O638:O650)</f>
        <v>0</v>
      </c>
      <c r="P637" s="145">
        <v>504850</v>
      </c>
      <c r="Q637" s="146">
        <f>SUM(Q638:Q650)</f>
        <v>243853.46</v>
      </c>
      <c r="R637" s="22">
        <f t="shared" si="160"/>
        <v>0</v>
      </c>
      <c r="S637" s="22">
        <f t="shared" si="161"/>
        <v>0</v>
      </c>
      <c r="T637" s="22">
        <f t="shared" si="164"/>
        <v>504850</v>
      </c>
      <c r="V637" s="284">
        <f t="shared" si="162"/>
        <v>0.48302161037932057</v>
      </c>
    </row>
    <row r="638" spans="1:22" ht="31.5">
      <c r="A638" s="24"/>
      <c r="B638" s="24"/>
      <c r="C638" s="130">
        <v>3020</v>
      </c>
      <c r="D638" s="27" t="s">
        <v>138</v>
      </c>
      <c r="E638" s="26">
        <v>4730</v>
      </c>
      <c r="F638" s="26">
        <v>0</v>
      </c>
      <c r="G638" s="26">
        <v>0</v>
      </c>
      <c r="H638" s="26">
        <v>0</v>
      </c>
      <c r="I638" s="26">
        <v>4730</v>
      </c>
      <c r="J638" s="26"/>
      <c r="K638" s="18">
        <f t="shared" ref="K638:K701" si="165">SUM(L638:O638)</f>
        <v>0</v>
      </c>
      <c r="L638" s="18">
        <f t="shared" ref="L638:O643" si="166">L652+L662</f>
        <v>0</v>
      </c>
      <c r="M638" s="18">
        <f t="shared" si="166"/>
        <v>0</v>
      </c>
      <c r="N638" s="18">
        <f t="shared" si="166"/>
        <v>0</v>
      </c>
      <c r="O638" s="18">
        <f t="shared" si="166"/>
        <v>0</v>
      </c>
      <c r="P638" s="114">
        <v>4730</v>
      </c>
      <c r="Q638" s="123">
        <f t="shared" ref="Q638" si="167">Q652+Q662</f>
        <v>2110.1999999999998</v>
      </c>
      <c r="R638" s="22">
        <f t="shared" si="160"/>
        <v>0</v>
      </c>
      <c r="S638" s="22">
        <f t="shared" si="161"/>
        <v>0</v>
      </c>
      <c r="T638" s="22">
        <f t="shared" si="164"/>
        <v>4730</v>
      </c>
      <c r="V638" s="284">
        <f t="shared" si="162"/>
        <v>0.44613107822410142</v>
      </c>
    </row>
    <row r="639" spans="1:22">
      <c r="A639" s="24"/>
      <c r="B639" s="24"/>
      <c r="C639" s="130">
        <v>4010</v>
      </c>
      <c r="D639" s="27" t="s">
        <v>139</v>
      </c>
      <c r="E639" s="26">
        <v>255460</v>
      </c>
      <c r="F639" s="26">
        <v>0</v>
      </c>
      <c r="G639" s="26">
        <v>0</v>
      </c>
      <c r="H639" s="26">
        <v>0</v>
      </c>
      <c r="I639" s="26">
        <v>255460</v>
      </c>
      <c r="J639" s="26"/>
      <c r="K639" s="18">
        <f t="shared" si="165"/>
        <v>0</v>
      </c>
      <c r="L639" s="18">
        <f t="shared" si="166"/>
        <v>0</v>
      </c>
      <c r="M639" s="18">
        <f t="shared" si="166"/>
        <v>0</v>
      </c>
      <c r="N639" s="18">
        <f t="shared" si="166"/>
        <v>0</v>
      </c>
      <c r="O639" s="18">
        <f t="shared" si="166"/>
        <v>0</v>
      </c>
      <c r="P639" s="114">
        <v>255460</v>
      </c>
      <c r="Q639" s="123">
        <f t="shared" ref="Q639" si="168">Q653+Q663</f>
        <v>114891.7</v>
      </c>
      <c r="R639" s="22">
        <f t="shared" ref="R639:R702" si="169">G639+M639</f>
        <v>0</v>
      </c>
      <c r="S639" s="22">
        <f t="shared" ref="S639:S702" si="170">H639+N639</f>
        <v>0</v>
      </c>
      <c r="T639" s="22">
        <f t="shared" si="164"/>
        <v>255460</v>
      </c>
      <c r="V639" s="284">
        <f t="shared" si="162"/>
        <v>0.44974438268222028</v>
      </c>
    </row>
    <row r="640" spans="1:22">
      <c r="A640" s="24"/>
      <c r="B640" s="24"/>
      <c r="C640" s="130">
        <v>4040</v>
      </c>
      <c r="D640" s="27" t="s">
        <v>140</v>
      </c>
      <c r="E640" s="26">
        <v>20090</v>
      </c>
      <c r="F640" s="26">
        <v>0</v>
      </c>
      <c r="G640" s="26">
        <v>0</v>
      </c>
      <c r="H640" s="26">
        <v>0</v>
      </c>
      <c r="I640" s="26">
        <v>20090</v>
      </c>
      <c r="J640" s="26"/>
      <c r="K640" s="18">
        <f t="shared" si="165"/>
        <v>0</v>
      </c>
      <c r="L640" s="18">
        <f t="shared" si="166"/>
        <v>0</v>
      </c>
      <c r="M640" s="18">
        <f t="shared" si="166"/>
        <v>0</v>
      </c>
      <c r="N640" s="18">
        <f t="shared" si="166"/>
        <v>0</v>
      </c>
      <c r="O640" s="18">
        <f t="shared" si="166"/>
        <v>0</v>
      </c>
      <c r="P640" s="114">
        <v>20090</v>
      </c>
      <c r="Q640" s="123">
        <f t="shared" ref="Q640" si="171">Q654+Q664</f>
        <v>17135.7</v>
      </c>
      <c r="R640" s="22">
        <f t="shared" si="169"/>
        <v>0</v>
      </c>
      <c r="S640" s="22">
        <f t="shared" si="170"/>
        <v>0</v>
      </c>
      <c r="T640" s="22">
        <f t="shared" si="164"/>
        <v>20090</v>
      </c>
      <c r="V640" s="284">
        <f t="shared" si="162"/>
        <v>0.85294673967147838</v>
      </c>
    </row>
    <row r="641" spans="1:22">
      <c r="A641" s="24"/>
      <c r="B641" s="24"/>
      <c r="C641" s="130">
        <v>4110</v>
      </c>
      <c r="D641" s="27" t="s">
        <v>141</v>
      </c>
      <c r="E641" s="26">
        <v>44360</v>
      </c>
      <c r="F641" s="26">
        <v>0</v>
      </c>
      <c r="G641" s="26">
        <v>0</v>
      </c>
      <c r="H641" s="26">
        <v>0</v>
      </c>
      <c r="I641" s="26">
        <v>44360</v>
      </c>
      <c r="J641" s="26"/>
      <c r="K641" s="18">
        <f t="shared" si="165"/>
        <v>0</v>
      </c>
      <c r="L641" s="18">
        <f t="shared" si="166"/>
        <v>0</v>
      </c>
      <c r="M641" s="18">
        <f t="shared" si="166"/>
        <v>0</v>
      </c>
      <c r="N641" s="18">
        <f t="shared" si="166"/>
        <v>0</v>
      </c>
      <c r="O641" s="18">
        <f t="shared" si="166"/>
        <v>0</v>
      </c>
      <c r="P641" s="114">
        <v>44360</v>
      </c>
      <c r="Q641" s="123">
        <f t="shared" ref="Q641" si="172">Q655+Q665</f>
        <v>19479.23</v>
      </c>
      <c r="R641" s="22">
        <f t="shared" si="169"/>
        <v>0</v>
      </c>
      <c r="S641" s="22">
        <f t="shared" si="170"/>
        <v>0</v>
      </c>
      <c r="T641" s="22">
        <f t="shared" si="164"/>
        <v>44360</v>
      </c>
      <c r="V641" s="284">
        <f t="shared" si="162"/>
        <v>0.4391169972948602</v>
      </c>
    </row>
    <row r="642" spans="1:22">
      <c r="A642" s="24"/>
      <c r="B642" s="24"/>
      <c r="C642" s="130">
        <v>4120</v>
      </c>
      <c r="D642" s="27" t="s">
        <v>142</v>
      </c>
      <c r="E642" s="26">
        <v>6610</v>
      </c>
      <c r="F642" s="26">
        <v>0</v>
      </c>
      <c r="G642" s="26">
        <v>0</v>
      </c>
      <c r="H642" s="26">
        <v>0</v>
      </c>
      <c r="I642" s="26">
        <v>6610</v>
      </c>
      <c r="J642" s="26"/>
      <c r="K642" s="18">
        <f t="shared" si="165"/>
        <v>0</v>
      </c>
      <c r="L642" s="18">
        <f t="shared" si="166"/>
        <v>0</v>
      </c>
      <c r="M642" s="18">
        <f t="shared" si="166"/>
        <v>0</v>
      </c>
      <c r="N642" s="18">
        <f t="shared" si="166"/>
        <v>0</v>
      </c>
      <c r="O642" s="18">
        <f t="shared" si="166"/>
        <v>0</v>
      </c>
      <c r="P642" s="114">
        <v>6610</v>
      </c>
      <c r="Q642" s="123">
        <f t="shared" ref="Q642" si="173">Q656+Q666</f>
        <v>2009.32</v>
      </c>
      <c r="R642" s="22">
        <f t="shared" si="169"/>
        <v>0</v>
      </c>
      <c r="S642" s="22">
        <f t="shared" si="170"/>
        <v>0</v>
      </c>
      <c r="T642" s="22">
        <f t="shared" si="164"/>
        <v>6610</v>
      </c>
      <c r="V642" s="284">
        <f t="shared" si="162"/>
        <v>0.30398184568835096</v>
      </c>
    </row>
    <row r="643" spans="1:22">
      <c r="A643" s="24"/>
      <c r="B643" s="24"/>
      <c r="C643" s="130">
        <v>4210</v>
      </c>
      <c r="D643" s="27" t="s">
        <v>144</v>
      </c>
      <c r="E643" s="26">
        <v>87210</v>
      </c>
      <c r="F643" s="26">
        <v>0</v>
      </c>
      <c r="G643" s="26">
        <v>0</v>
      </c>
      <c r="H643" s="26">
        <v>0</v>
      </c>
      <c r="I643" s="26">
        <v>87210</v>
      </c>
      <c r="J643" s="26"/>
      <c r="K643" s="18">
        <f t="shared" si="165"/>
        <v>-2000</v>
      </c>
      <c r="L643" s="18">
        <f t="shared" si="166"/>
        <v>0</v>
      </c>
      <c r="M643" s="18">
        <f t="shared" si="166"/>
        <v>0</v>
      </c>
      <c r="N643" s="18">
        <f t="shared" si="166"/>
        <v>0</v>
      </c>
      <c r="O643" s="18">
        <f t="shared" si="166"/>
        <v>-2000</v>
      </c>
      <c r="P643" s="114">
        <v>85210</v>
      </c>
      <c r="Q643" s="123">
        <f t="shared" ref="Q643" si="174">Q657+Q667</f>
        <v>34782.22</v>
      </c>
      <c r="R643" s="22">
        <f t="shared" si="169"/>
        <v>0</v>
      </c>
      <c r="S643" s="22">
        <f t="shared" si="170"/>
        <v>0</v>
      </c>
      <c r="T643" s="22">
        <f t="shared" si="164"/>
        <v>85210</v>
      </c>
      <c r="V643" s="284">
        <f t="shared" si="162"/>
        <v>0.40819410867269101</v>
      </c>
    </row>
    <row r="644" spans="1:22">
      <c r="A644" s="24"/>
      <c r="B644" s="24"/>
      <c r="C644" s="130">
        <v>4220</v>
      </c>
      <c r="D644" s="27" t="s">
        <v>289</v>
      </c>
      <c r="E644" s="26">
        <v>50320</v>
      </c>
      <c r="F644" s="26">
        <v>0</v>
      </c>
      <c r="G644" s="26">
        <v>0</v>
      </c>
      <c r="H644" s="26">
        <v>0</v>
      </c>
      <c r="I644" s="26">
        <v>50320</v>
      </c>
      <c r="J644" s="26"/>
      <c r="K644" s="18">
        <f t="shared" si="165"/>
        <v>0</v>
      </c>
      <c r="L644" s="18">
        <f>L658</f>
        <v>0</v>
      </c>
      <c r="M644" s="18">
        <f>M658</f>
        <v>0</v>
      </c>
      <c r="N644" s="18">
        <f>N658</f>
        <v>0</v>
      </c>
      <c r="O644" s="18">
        <f>O658</f>
        <v>0</v>
      </c>
      <c r="P644" s="114">
        <v>50320</v>
      </c>
      <c r="Q644" s="123">
        <f>Q658</f>
        <v>30943.55</v>
      </c>
      <c r="R644" s="22">
        <f t="shared" si="169"/>
        <v>0</v>
      </c>
      <c r="S644" s="22">
        <f t="shared" si="170"/>
        <v>0</v>
      </c>
      <c r="T644" s="22">
        <f t="shared" si="164"/>
        <v>50320</v>
      </c>
      <c r="V644" s="284">
        <f t="shared" si="162"/>
        <v>0.61493541335453095</v>
      </c>
    </row>
    <row r="645" spans="1:22">
      <c r="A645" s="24"/>
      <c r="B645" s="24"/>
      <c r="C645" s="130">
        <v>4260</v>
      </c>
      <c r="D645" s="27" t="s">
        <v>145</v>
      </c>
      <c r="E645" s="26">
        <v>19980</v>
      </c>
      <c r="F645" s="26">
        <v>0</v>
      </c>
      <c r="G645" s="26">
        <v>0</v>
      </c>
      <c r="H645" s="26">
        <v>0</v>
      </c>
      <c r="I645" s="26">
        <v>19980</v>
      </c>
      <c r="J645" s="26"/>
      <c r="K645" s="18">
        <f t="shared" si="165"/>
        <v>0</v>
      </c>
      <c r="L645" s="18">
        <f t="shared" ref="L645:O648" si="175">L668</f>
        <v>0</v>
      </c>
      <c r="M645" s="18">
        <f t="shared" si="175"/>
        <v>0</v>
      </c>
      <c r="N645" s="18">
        <f t="shared" si="175"/>
        <v>0</v>
      </c>
      <c r="O645" s="18">
        <f t="shared" si="175"/>
        <v>0</v>
      </c>
      <c r="P645" s="114">
        <v>19980</v>
      </c>
      <c r="Q645" s="123">
        <f t="shared" ref="Q645" si="176">Q668</f>
        <v>10600</v>
      </c>
      <c r="R645" s="22">
        <f t="shared" si="169"/>
        <v>0</v>
      </c>
      <c r="S645" s="22">
        <f t="shared" si="170"/>
        <v>0</v>
      </c>
      <c r="T645" s="22">
        <f t="shared" si="164"/>
        <v>19980</v>
      </c>
      <c r="V645" s="284">
        <f t="shared" si="162"/>
        <v>0.53053053053053056</v>
      </c>
    </row>
    <row r="646" spans="1:22">
      <c r="A646" s="24"/>
      <c r="B646" s="24"/>
      <c r="C646" s="130">
        <v>4270</v>
      </c>
      <c r="D646" s="27" t="s">
        <v>146</v>
      </c>
      <c r="E646" s="26">
        <v>630</v>
      </c>
      <c r="F646" s="26">
        <v>0</v>
      </c>
      <c r="G646" s="26">
        <v>0</v>
      </c>
      <c r="H646" s="26">
        <v>0</v>
      </c>
      <c r="I646" s="26">
        <v>630</v>
      </c>
      <c r="J646" s="26"/>
      <c r="K646" s="18">
        <f t="shared" si="165"/>
        <v>0</v>
      </c>
      <c r="L646" s="18">
        <f t="shared" si="175"/>
        <v>0</v>
      </c>
      <c r="M646" s="18">
        <f t="shared" si="175"/>
        <v>0</v>
      </c>
      <c r="N646" s="18">
        <f t="shared" si="175"/>
        <v>0</v>
      </c>
      <c r="O646" s="18">
        <f t="shared" si="175"/>
        <v>0</v>
      </c>
      <c r="P646" s="114">
        <v>630</v>
      </c>
      <c r="Q646" s="123">
        <f t="shared" ref="Q646" si="177">Q669</f>
        <v>0</v>
      </c>
      <c r="R646" s="22">
        <f t="shared" si="169"/>
        <v>0</v>
      </c>
      <c r="S646" s="22">
        <f t="shared" si="170"/>
        <v>0</v>
      </c>
      <c r="T646" s="22">
        <f t="shared" si="164"/>
        <v>630</v>
      </c>
      <c r="V646" s="284">
        <f t="shared" si="162"/>
        <v>0</v>
      </c>
    </row>
    <row r="647" spans="1:22">
      <c r="A647" s="24"/>
      <c r="B647" s="24"/>
      <c r="C647" s="130">
        <v>4280</v>
      </c>
      <c r="D647" s="27" t="s">
        <v>147</v>
      </c>
      <c r="E647" s="26">
        <v>280</v>
      </c>
      <c r="F647" s="26">
        <v>0</v>
      </c>
      <c r="G647" s="26">
        <v>0</v>
      </c>
      <c r="H647" s="26">
        <v>0</v>
      </c>
      <c r="I647" s="26">
        <v>280</v>
      </c>
      <c r="J647" s="26"/>
      <c r="K647" s="18">
        <f t="shared" si="165"/>
        <v>0</v>
      </c>
      <c r="L647" s="18">
        <f t="shared" si="175"/>
        <v>0</v>
      </c>
      <c r="M647" s="18">
        <f t="shared" si="175"/>
        <v>0</v>
      </c>
      <c r="N647" s="18">
        <f t="shared" si="175"/>
        <v>0</v>
      </c>
      <c r="O647" s="18">
        <f t="shared" si="175"/>
        <v>0</v>
      </c>
      <c r="P647" s="114">
        <v>280</v>
      </c>
      <c r="Q647" s="123">
        <f t="shared" ref="Q647" si="178">Q670</f>
        <v>0</v>
      </c>
      <c r="R647" s="22">
        <f t="shared" si="169"/>
        <v>0</v>
      </c>
      <c r="S647" s="22">
        <f t="shared" si="170"/>
        <v>0</v>
      </c>
      <c r="T647" s="22">
        <f t="shared" si="164"/>
        <v>280</v>
      </c>
      <c r="V647" s="284">
        <f t="shared" si="162"/>
        <v>0</v>
      </c>
    </row>
    <row r="648" spans="1:22">
      <c r="A648" s="24"/>
      <c r="B648" s="24"/>
      <c r="C648" s="130">
        <v>4300</v>
      </c>
      <c r="D648" s="27" t="s">
        <v>181</v>
      </c>
      <c r="E648" s="26">
        <v>3380</v>
      </c>
      <c r="F648" s="26">
        <v>0</v>
      </c>
      <c r="G648" s="26">
        <v>0</v>
      </c>
      <c r="H648" s="26">
        <v>0</v>
      </c>
      <c r="I648" s="26">
        <v>3380</v>
      </c>
      <c r="J648" s="26"/>
      <c r="K648" s="18">
        <f t="shared" si="165"/>
        <v>2000</v>
      </c>
      <c r="L648" s="18">
        <f t="shared" si="175"/>
        <v>0</v>
      </c>
      <c r="M648" s="18">
        <f t="shared" si="175"/>
        <v>0</v>
      </c>
      <c r="N648" s="18">
        <f t="shared" si="175"/>
        <v>0</v>
      </c>
      <c r="O648" s="18">
        <f t="shared" si="175"/>
        <v>2000</v>
      </c>
      <c r="P648" s="114">
        <v>5380</v>
      </c>
      <c r="Q648" s="123">
        <f t="shared" ref="Q648" si="179">Q671</f>
        <v>2849.61</v>
      </c>
      <c r="R648" s="22">
        <f t="shared" si="169"/>
        <v>0</v>
      </c>
      <c r="S648" s="22">
        <f t="shared" si="170"/>
        <v>0</v>
      </c>
      <c r="T648" s="22">
        <f t="shared" si="164"/>
        <v>5380</v>
      </c>
      <c r="V648" s="284">
        <f t="shared" si="162"/>
        <v>0.5296672862453532</v>
      </c>
    </row>
    <row r="649" spans="1:22" ht="31.5">
      <c r="A649" s="24"/>
      <c r="B649" s="24"/>
      <c r="C649" s="130">
        <v>4440</v>
      </c>
      <c r="D649" s="27" t="s">
        <v>153</v>
      </c>
      <c r="E649" s="26">
        <v>11800</v>
      </c>
      <c r="F649" s="26">
        <v>0</v>
      </c>
      <c r="G649" s="26">
        <v>0</v>
      </c>
      <c r="H649" s="26">
        <v>0</v>
      </c>
      <c r="I649" s="26">
        <v>11800</v>
      </c>
      <c r="J649" s="26"/>
      <c r="K649" s="18">
        <f t="shared" si="165"/>
        <v>0</v>
      </c>
      <c r="L649" s="18">
        <f t="shared" ref="L649:O650" si="180">L659+L672</f>
        <v>0</v>
      </c>
      <c r="M649" s="18">
        <f t="shared" si="180"/>
        <v>0</v>
      </c>
      <c r="N649" s="18">
        <f t="shared" si="180"/>
        <v>0</v>
      </c>
      <c r="O649" s="18">
        <f t="shared" si="180"/>
        <v>0</v>
      </c>
      <c r="P649" s="114">
        <v>11800</v>
      </c>
      <c r="Q649" s="123">
        <f t="shared" ref="Q649" si="181">Q659+Q672</f>
        <v>9051.93</v>
      </c>
      <c r="R649" s="22">
        <f t="shared" si="169"/>
        <v>0</v>
      </c>
      <c r="S649" s="22">
        <f t="shared" si="170"/>
        <v>0</v>
      </c>
      <c r="T649" s="22">
        <f t="shared" si="164"/>
        <v>11800</v>
      </c>
      <c r="V649" s="284">
        <f t="shared" si="162"/>
        <v>0.76711271186440677</v>
      </c>
    </row>
    <row r="650" spans="1:22" ht="24" hidden="1" customHeight="1">
      <c r="A650" s="24"/>
      <c r="B650" s="24"/>
      <c r="C650" s="130">
        <v>6060</v>
      </c>
      <c r="D650" s="34" t="s">
        <v>166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/>
      <c r="K650" s="18">
        <f t="shared" si="165"/>
        <v>0</v>
      </c>
      <c r="L650" s="18">
        <f t="shared" si="180"/>
        <v>0</v>
      </c>
      <c r="M650" s="18">
        <f t="shared" si="180"/>
        <v>0</v>
      </c>
      <c r="N650" s="18">
        <f t="shared" si="180"/>
        <v>0</v>
      </c>
      <c r="O650" s="18">
        <f t="shared" si="180"/>
        <v>0</v>
      </c>
      <c r="P650" s="114">
        <v>0</v>
      </c>
      <c r="Q650" s="123">
        <f t="shared" ref="Q650" si="182">Q660+Q673</f>
        <v>0</v>
      </c>
      <c r="R650" s="22">
        <f t="shared" si="169"/>
        <v>0</v>
      </c>
      <c r="S650" s="22">
        <f t="shared" si="170"/>
        <v>0</v>
      </c>
      <c r="T650" s="22">
        <f t="shared" si="164"/>
        <v>0</v>
      </c>
      <c r="V650" s="284" t="e">
        <f t="shared" si="162"/>
        <v>#DIV/0!</v>
      </c>
    </row>
    <row r="651" spans="1:22">
      <c r="A651" s="24"/>
      <c r="B651" s="24"/>
      <c r="C651" s="130"/>
      <c r="D651" s="31" t="s">
        <v>290</v>
      </c>
      <c r="E651" s="26">
        <v>161130</v>
      </c>
      <c r="F651" s="26">
        <v>0</v>
      </c>
      <c r="G651" s="26">
        <v>0</v>
      </c>
      <c r="H651" s="26">
        <v>0</v>
      </c>
      <c r="I651" s="26">
        <v>161130</v>
      </c>
      <c r="J651" s="26"/>
      <c r="K651" s="18">
        <f t="shared" si="165"/>
        <v>0</v>
      </c>
      <c r="L651" s="18">
        <f>SUM(L652:L660)</f>
        <v>0</v>
      </c>
      <c r="M651" s="18">
        <f>SUM(M652:M660)</f>
        <v>0</v>
      </c>
      <c r="N651" s="18">
        <f>SUM(N652:N660)</f>
        <v>0</v>
      </c>
      <c r="O651" s="18">
        <f>SUM(O652:O660)</f>
        <v>0</v>
      </c>
      <c r="P651" s="145">
        <v>161130</v>
      </c>
      <c r="Q651" s="146">
        <f>SUM(Q652:Q660)</f>
        <v>80720.710000000006</v>
      </c>
      <c r="R651" s="22">
        <f t="shared" si="169"/>
        <v>0</v>
      </c>
      <c r="S651" s="22">
        <f t="shared" si="170"/>
        <v>0</v>
      </c>
      <c r="T651" s="22">
        <f t="shared" si="164"/>
        <v>161130</v>
      </c>
      <c r="V651" s="284">
        <f t="shared" si="162"/>
        <v>0.50096636256438909</v>
      </c>
    </row>
    <row r="652" spans="1:22" ht="31.5">
      <c r="A652" s="24"/>
      <c r="B652" s="24"/>
      <c r="C652" s="130">
        <v>3020</v>
      </c>
      <c r="D652" s="27" t="s">
        <v>138</v>
      </c>
      <c r="E652" s="26">
        <v>330</v>
      </c>
      <c r="F652" s="26">
        <v>0</v>
      </c>
      <c r="G652" s="26">
        <v>0</v>
      </c>
      <c r="H652" s="26">
        <v>0</v>
      </c>
      <c r="I652" s="26">
        <v>330</v>
      </c>
      <c r="J652" s="26"/>
      <c r="K652" s="18">
        <f t="shared" si="165"/>
        <v>0</v>
      </c>
      <c r="L652" s="18"/>
      <c r="M652" s="18"/>
      <c r="N652" s="18"/>
      <c r="O652" s="18"/>
      <c r="P652" s="114">
        <v>330</v>
      </c>
      <c r="Q652" s="123">
        <v>0</v>
      </c>
      <c r="R652" s="22">
        <f t="shared" si="169"/>
        <v>0</v>
      </c>
      <c r="S652" s="22">
        <f t="shared" si="170"/>
        <v>0</v>
      </c>
      <c r="T652" s="22">
        <f t="shared" si="164"/>
        <v>330</v>
      </c>
      <c r="V652" s="284">
        <f t="shared" si="162"/>
        <v>0</v>
      </c>
    </row>
    <row r="653" spans="1:22">
      <c r="A653" s="24"/>
      <c r="B653" s="28"/>
      <c r="C653" s="130">
        <v>4010</v>
      </c>
      <c r="D653" s="27" t="s">
        <v>139</v>
      </c>
      <c r="E653" s="26">
        <v>80880</v>
      </c>
      <c r="F653" s="26">
        <v>0</v>
      </c>
      <c r="G653" s="26">
        <v>0</v>
      </c>
      <c r="H653" s="26">
        <v>0</v>
      </c>
      <c r="I653" s="26">
        <v>80880</v>
      </c>
      <c r="J653" s="26"/>
      <c r="K653" s="18">
        <f t="shared" si="165"/>
        <v>0</v>
      </c>
      <c r="L653" s="18"/>
      <c r="M653" s="18"/>
      <c r="N653" s="18"/>
      <c r="O653" s="18"/>
      <c r="P653" s="114">
        <v>80880</v>
      </c>
      <c r="Q653" s="123">
        <v>34765.919999999998</v>
      </c>
      <c r="R653" s="22">
        <f t="shared" si="169"/>
        <v>0</v>
      </c>
      <c r="S653" s="22">
        <f t="shared" si="170"/>
        <v>0</v>
      </c>
      <c r="T653" s="22">
        <f t="shared" si="164"/>
        <v>80880</v>
      </c>
      <c r="V653" s="284">
        <f t="shared" si="162"/>
        <v>0.42984569732937683</v>
      </c>
    </row>
    <row r="654" spans="1:22">
      <c r="A654" s="24"/>
      <c r="B654" s="24"/>
      <c r="C654" s="130">
        <v>4040</v>
      </c>
      <c r="D654" s="27" t="s">
        <v>140</v>
      </c>
      <c r="E654" s="26">
        <v>5900</v>
      </c>
      <c r="F654" s="26">
        <v>0</v>
      </c>
      <c r="G654" s="26">
        <v>0</v>
      </c>
      <c r="H654" s="26">
        <v>0</v>
      </c>
      <c r="I654" s="26">
        <v>5900</v>
      </c>
      <c r="J654" s="26"/>
      <c r="K654" s="18">
        <f t="shared" si="165"/>
        <v>0</v>
      </c>
      <c r="L654" s="18"/>
      <c r="M654" s="18"/>
      <c r="N654" s="18"/>
      <c r="O654" s="18"/>
      <c r="P654" s="114">
        <v>5900</v>
      </c>
      <c r="Q654" s="123">
        <v>5564.22</v>
      </c>
      <c r="R654" s="22">
        <f t="shared" si="169"/>
        <v>0</v>
      </c>
      <c r="S654" s="22">
        <f t="shared" si="170"/>
        <v>0</v>
      </c>
      <c r="T654" s="22">
        <f t="shared" si="164"/>
        <v>5900</v>
      </c>
      <c r="V654" s="284">
        <f t="shared" ref="V654:V717" si="183">Q654/P654</f>
        <v>0.94308813559322036</v>
      </c>
    </row>
    <row r="655" spans="1:22">
      <c r="A655" s="24"/>
      <c r="B655" s="24"/>
      <c r="C655" s="130">
        <v>4110</v>
      </c>
      <c r="D655" s="27" t="s">
        <v>141</v>
      </c>
      <c r="E655" s="26">
        <v>13970</v>
      </c>
      <c r="F655" s="26">
        <v>0</v>
      </c>
      <c r="G655" s="26">
        <v>0</v>
      </c>
      <c r="H655" s="26">
        <v>0</v>
      </c>
      <c r="I655" s="26">
        <v>13970</v>
      </c>
      <c r="J655" s="26"/>
      <c r="K655" s="18">
        <f t="shared" si="165"/>
        <v>0</v>
      </c>
      <c r="L655" s="18"/>
      <c r="M655" s="18"/>
      <c r="N655" s="18"/>
      <c r="O655" s="18"/>
      <c r="P655" s="114">
        <v>13970</v>
      </c>
      <c r="Q655" s="123">
        <v>6110.52</v>
      </c>
      <c r="R655" s="22">
        <f t="shared" si="169"/>
        <v>0</v>
      </c>
      <c r="S655" s="22">
        <f t="shared" si="170"/>
        <v>0</v>
      </c>
      <c r="T655" s="22">
        <f t="shared" si="164"/>
        <v>13970</v>
      </c>
      <c r="V655" s="284">
        <f t="shared" si="183"/>
        <v>0.43740300644237656</v>
      </c>
    </row>
    <row r="656" spans="1:22">
      <c r="A656" s="24"/>
      <c r="B656" s="24"/>
      <c r="C656" s="130">
        <v>4120</v>
      </c>
      <c r="D656" s="27" t="s">
        <v>142</v>
      </c>
      <c r="E656" s="26">
        <v>2080</v>
      </c>
      <c r="F656" s="26">
        <v>0</v>
      </c>
      <c r="G656" s="26">
        <v>0</v>
      </c>
      <c r="H656" s="26">
        <v>0</v>
      </c>
      <c r="I656" s="26">
        <v>2080</v>
      </c>
      <c r="J656" s="26"/>
      <c r="K656" s="18">
        <f t="shared" si="165"/>
        <v>0</v>
      </c>
      <c r="L656" s="18"/>
      <c r="M656" s="18"/>
      <c r="N656" s="18"/>
      <c r="O656" s="18"/>
      <c r="P656" s="114">
        <v>2080</v>
      </c>
      <c r="Q656" s="123">
        <v>875.5</v>
      </c>
      <c r="R656" s="22">
        <f t="shared" si="169"/>
        <v>0</v>
      </c>
      <c r="S656" s="22">
        <f t="shared" si="170"/>
        <v>0</v>
      </c>
      <c r="T656" s="22">
        <f t="shared" si="164"/>
        <v>2080</v>
      </c>
      <c r="V656" s="284">
        <f t="shared" si="183"/>
        <v>0.42091346153846154</v>
      </c>
    </row>
    <row r="657" spans="1:22">
      <c r="A657" s="24"/>
      <c r="B657" s="24"/>
      <c r="C657" s="130">
        <v>4210</v>
      </c>
      <c r="D657" s="27" t="s">
        <v>144</v>
      </c>
      <c r="E657" s="26">
        <v>4110</v>
      </c>
      <c r="F657" s="26">
        <v>0</v>
      </c>
      <c r="G657" s="26">
        <v>0</v>
      </c>
      <c r="H657" s="26">
        <v>0</v>
      </c>
      <c r="I657" s="26">
        <v>4110</v>
      </c>
      <c r="J657" s="26"/>
      <c r="K657" s="18">
        <f t="shared" si="165"/>
        <v>0</v>
      </c>
      <c r="L657" s="18"/>
      <c r="M657" s="18"/>
      <c r="N657" s="18"/>
      <c r="O657" s="18"/>
      <c r="P657" s="114">
        <v>4110</v>
      </c>
      <c r="Q657" s="123">
        <v>0</v>
      </c>
      <c r="R657" s="22">
        <f t="shared" si="169"/>
        <v>0</v>
      </c>
      <c r="S657" s="22">
        <f t="shared" si="170"/>
        <v>0</v>
      </c>
      <c r="T657" s="22">
        <f t="shared" si="164"/>
        <v>4110</v>
      </c>
      <c r="V657" s="284">
        <f t="shared" si="183"/>
        <v>0</v>
      </c>
    </row>
    <row r="658" spans="1:22">
      <c r="A658" s="24"/>
      <c r="B658" s="24"/>
      <c r="C658" s="130">
        <v>4220</v>
      </c>
      <c r="D658" s="27" t="s">
        <v>289</v>
      </c>
      <c r="E658" s="26">
        <v>50320</v>
      </c>
      <c r="F658" s="26">
        <v>0</v>
      </c>
      <c r="G658" s="26">
        <v>0</v>
      </c>
      <c r="H658" s="26">
        <v>0</v>
      </c>
      <c r="I658" s="26">
        <v>50320</v>
      </c>
      <c r="J658" s="26"/>
      <c r="K658" s="18">
        <f t="shared" si="165"/>
        <v>0</v>
      </c>
      <c r="L658" s="18"/>
      <c r="M658" s="18"/>
      <c r="N658" s="18"/>
      <c r="O658" s="18"/>
      <c r="P658" s="114">
        <v>50320</v>
      </c>
      <c r="Q658" s="123">
        <v>30943.55</v>
      </c>
      <c r="R658" s="22">
        <f t="shared" si="169"/>
        <v>0</v>
      </c>
      <c r="S658" s="22">
        <f t="shared" si="170"/>
        <v>0</v>
      </c>
      <c r="T658" s="22">
        <f t="shared" si="164"/>
        <v>50320</v>
      </c>
      <c r="V658" s="284">
        <f t="shared" si="183"/>
        <v>0.61493541335453095</v>
      </c>
    </row>
    <row r="659" spans="1:22" ht="31.5">
      <c r="A659" s="24"/>
      <c r="B659" s="24"/>
      <c r="C659" s="130">
        <v>4440</v>
      </c>
      <c r="D659" s="27" t="s">
        <v>153</v>
      </c>
      <c r="E659" s="26">
        <v>3540</v>
      </c>
      <c r="F659" s="26">
        <v>0</v>
      </c>
      <c r="G659" s="26">
        <v>0</v>
      </c>
      <c r="H659" s="26">
        <v>0</v>
      </c>
      <c r="I659" s="26">
        <v>3540</v>
      </c>
      <c r="J659" s="26"/>
      <c r="K659" s="18">
        <f t="shared" si="165"/>
        <v>0</v>
      </c>
      <c r="L659" s="18"/>
      <c r="M659" s="18"/>
      <c r="N659" s="18"/>
      <c r="O659" s="18"/>
      <c r="P659" s="114">
        <v>3540</v>
      </c>
      <c r="Q659" s="123">
        <v>2461</v>
      </c>
      <c r="R659" s="22">
        <f t="shared" si="169"/>
        <v>0</v>
      </c>
      <c r="S659" s="22">
        <f t="shared" si="170"/>
        <v>0</v>
      </c>
      <c r="T659" s="22">
        <f t="shared" si="164"/>
        <v>3540</v>
      </c>
      <c r="V659" s="284">
        <f t="shared" si="183"/>
        <v>0.6951977401129944</v>
      </c>
    </row>
    <row r="660" spans="1:22" ht="24" hidden="1" customHeight="1">
      <c r="A660" s="24"/>
      <c r="B660" s="24"/>
      <c r="C660" s="130">
        <v>6060</v>
      </c>
      <c r="D660" s="34" t="s">
        <v>166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/>
      <c r="K660" s="18">
        <f t="shared" si="165"/>
        <v>0</v>
      </c>
      <c r="L660" s="18"/>
      <c r="M660" s="18"/>
      <c r="N660" s="18"/>
      <c r="O660" s="18"/>
      <c r="P660" s="114">
        <v>0</v>
      </c>
      <c r="Q660" s="123"/>
      <c r="R660" s="22">
        <f t="shared" si="169"/>
        <v>0</v>
      </c>
      <c r="S660" s="22">
        <f t="shared" si="170"/>
        <v>0</v>
      </c>
      <c r="T660" s="22">
        <f t="shared" si="164"/>
        <v>0</v>
      </c>
      <c r="V660" s="284" t="e">
        <f t="shared" si="183"/>
        <v>#DIV/0!</v>
      </c>
    </row>
    <row r="661" spans="1:22">
      <c r="A661" s="24"/>
      <c r="B661" s="24"/>
      <c r="C661" s="130"/>
      <c r="D661" s="31" t="s">
        <v>270</v>
      </c>
      <c r="E661" s="26">
        <v>343720</v>
      </c>
      <c r="F661" s="26">
        <v>0</v>
      </c>
      <c r="G661" s="26">
        <v>0</v>
      </c>
      <c r="H661" s="26">
        <v>0</v>
      </c>
      <c r="I661" s="26">
        <v>343720</v>
      </c>
      <c r="J661" s="26"/>
      <c r="K661" s="18">
        <f t="shared" si="165"/>
        <v>0</v>
      </c>
      <c r="L661" s="18">
        <f>SUM(L662:L673)</f>
        <v>0</v>
      </c>
      <c r="M661" s="18">
        <f>SUM(M662:M673)</f>
        <v>0</v>
      </c>
      <c r="N661" s="18">
        <f>SUM(N662:N673)</f>
        <v>0</v>
      </c>
      <c r="O661" s="18">
        <f>SUM(O662:O673)</f>
        <v>0</v>
      </c>
      <c r="P661" s="145">
        <v>343720</v>
      </c>
      <c r="Q661" s="146">
        <f>SUM(Q662:Q673)</f>
        <v>163132.74999999997</v>
      </c>
      <c r="R661" s="22">
        <f t="shared" si="169"/>
        <v>0</v>
      </c>
      <c r="S661" s="22">
        <f t="shared" si="170"/>
        <v>0</v>
      </c>
      <c r="T661" s="22">
        <f t="shared" si="164"/>
        <v>343720</v>
      </c>
      <c r="V661" s="284">
        <f t="shared" si="183"/>
        <v>0.47460942045851268</v>
      </c>
    </row>
    <row r="662" spans="1:22" ht="31.5">
      <c r="A662" s="24"/>
      <c r="B662" s="24"/>
      <c r="C662" s="130">
        <v>3020</v>
      </c>
      <c r="D662" s="27" t="s">
        <v>138</v>
      </c>
      <c r="E662" s="26">
        <v>4400</v>
      </c>
      <c r="F662" s="26">
        <v>0</v>
      </c>
      <c r="G662" s="26">
        <v>0</v>
      </c>
      <c r="H662" s="26">
        <v>0</v>
      </c>
      <c r="I662" s="26">
        <v>4400</v>
      </c>
      <c r="J662" s="26"/>
      <c r="K662" s="18">
        <f t="shared" si="165"/>
        <v>0</v>
      </c>
      <c r="L662" s="18"/>
      <c r="M662" s="18"/>
      <c r="N662" s="18"/>
      <c r="O662" s="18"/>
      <c r="P662" s="114">
        <v>4400</v>
      </c>
      <c r="Q662" s="123">
        <v>2110.1999999999998</v>
      </c>
      <c r="R662" s="22">
        <f t="shared" si="169"/>
        <v>0</v>
      </c>
      <c r="S662" s="22">
        <f t="shared" si="170"/>
        <v>0</v>
      </c>
      <c r="T662" s="22">
        <f t="shared" si="164"/>
        <v>4400</v>
      </c>
      <c r="V662" s="284">
        <f t="shared" si="183"/>
        <v>0.47959090909090907</v>
      </c>
    </row>
    <row r="663" spans="1:22">
      <c r="A663" s="24"/>
      <c r="B663" s="24"/>
      <c r="C663" s="130">
        <v>4010</v>
      </c>
      <c r="D663" s="27" t="s">
        <v>139</v>
      </c>
      <c r="E663" s="26">
        <v>174580</v>
      </c>
      <c r="F663" s="26">
        <v>0</v>
      </c>
      <c r="G663" s="26">
        <v>0</v>
      </c>
      <c r="H663" s="26">
        <v>0</v>
      </c>
      <c r="I663" s="26">
        <v>174580</v>
      </c>
      <c r="J663" s="26"/>
      <c r="K663" s="18">
        <f t="shared" si="165"/>
        <v>0</v>
      </c>
      <c r="L663" s="18"/>
      <c r="M663" s="18"/>
      <c r="N663" s="18"/>
      <c r="O663" s="18"/>
      <c r="P663" s="114">
        <v>174580</v>
      </c>
      <c r="Q663" s="123">
        <v>80125.78</v>
      </c>
      <c r="R663" s="22">
        <f t="shared" si="169"/>
        <v>0</v>
      </c>
      <c r="S663" s="22">
        <f t="shared" si="170"/>
        <v>0</v>
      </c>
      <c r="T663" s="22">
        <f t="shared" si="164"/>
        <v>174580</v>
      </c>
      <c r="V663" s="284">
        <f t="shared" si="183"/>
        <v>0.45896311146752206</v>
      </c>
    </row>
    <row r="664" spans="1:22">
      <c r="A664" s="24"/>
      <c r="B664" s="24"/>
      <c r="C664" s="130">
        <v>4040</v>
      </c>
      <c r="D664" s="27" t="s">
        <v>140</v>
      </c>
      <c r="E664" s="26">
        <v>14190</v>
      </c>
      <c r="F664" s="26">
        <v>0</v>
      </c>
      <c r="G664" s="26">
        <v>0</v>
      </c>
      <c r="H664" s="26">
        <v>0</v>
      </c>
      <c r="I664" s="26">
        <v>14190</v>
      </c>
      <c r="J664" s="26"/>
      <c r="K664" s="18">
        <f t="shared" si="165"/>
        <v>0</v>
      </c>
      <c r="L664" s="18"/>
      <c r="M664" s="18"/>
      <c r="N664" s="18"/>
      <c r="O664" s="18"/>
      <c r="P664" s="114">
        <v>14190</v>
      </c>
      <c r="Q664" s="123">
        <v>11571.48</v>
      </c>
      <c r="R664" s="22">
        <f t="shared" si="169"/>
        <v>0</v>
      </c>
      <c r="S664" s="22">
        <f t="shared" si="170"/>
        <v>0</v>
      </c>
      <c r="T664" s="22">
        <f t="shared" si="164"/>
        <v>14190</v>
      </c>
      <c r="V664" s="284">
        <f t="shared" si="183"/>
        <v>0.81546723044397462</v>
      </c>
    </row>
    <row r="665" spans="1:22">
      <c r="A665" s="24"/>
      <c r="B665" s="24"/>
      <c r="C665" s="130">
        <v>4110</v>
      </c>
      <c r="D665" s="27" t="s">
        <v>141</v>
      </c>
      <c r="E665" s="26">
        <v>30390</v>
      </c>
      <c r="F665" s="26">
        <v>0</v>
      </c>
      <c r="G665" s="26">
        <v>0</v>
      </c>
      <c r="H665" s="26">
        <v>0</v>
      </c>
      <c r="I665" s="26">
        <v>30390</v>
      </c>
      <c r="J665" s="26"/>
      <c r="K665" s="18">
        <f t="shared" si="165"/>
        <v>0</v>
      </c>
      <c r="L665" s="18"/>
      <c r="M665" s="18"/>
      <c r="N665" s="18"/>
      <c r="O665" s="18"/>
      <c r="P665" s="114">
        <v>30390</v>
      </c>
      <c r="Q665" s="123">
        <v>13368.71</v>
      </c>
      <c r="R665" s="22">
        <f t="shared" si="169"/>
        <v>0</v>
      </c>
      <c r="S665" s="22">
        <f t="shared" si="170"/>
        <v>0</v>
      </c>
      <c r="T665" s="22">
        <f t="shared" si="164"/>
        <v>30390</v>
      </c>
      <c r="V665" s="284">
        <f t="shared" si="183"/>
        <v>0.43990490292859491</v>
      </c>
    </row>
    <row r="666" spans="1:22">
      <c r="A666" s="24"/>
      <c r="B666" s="24"/>
      <c r="C666" s="130">
        <v>4120</v>
      </c>
      <c r="D666" s="27" t="s">
        <v>142</v>
      </c>
      <c r="E666" s="26">
        <v>4530</v>
      </c>
      <c r="F666" s="26">
        <v>0</v>
      </c>
      <c r="G666" s="26">
        <v>0</v>
      </c>
      <c r="H666" s="26">
        <v>0</v>
      </c>
      <c r="I666" s="26">
        <v>4530</v>
      </c>
      <c r="J666" s="26"/>
      <c r="K666" s="18">
        <f t="shared" si="165"/>
        <v>0</v>
      </c>
      <c r="L666" s="18"/>
      <c r="M666" s="18"/>
      <c r="N666" s="18"/>
      <c r="O666" s="18"/>
      <c r="P666" s="114">
        <v>4530</v>
      </c>
      <c r="Q666" s="123">
        <v>1133.82</v>
      </c>
      <c r="R666" s="22">
        <f t="shared" si="169"/>
        <v>0</v>
      </c>
      <c r="S666" s="22">
        <f t="shared" si="170"/>
        <v>0</v>
      </c>
      <c r="T666" s="22">
        <f t="shared" si="164"/>
        <v>4530</v>
      </c>
      <c r="V666" s="284">
        <f t="shared" si="183"/>
        <v>0.25029139072847678</v>
      </c>
    </row>
    <row r="667" spans="1:22">
      <c r="A667" s="24"/>
      <c r="B667" s="24"/>
      <c r="C667" s="130">
        <v>4210</v>
      </c>
      <c r="D667" s="27" t="s">
        <v>144</v>
      </c>
      <c r="E667" s="26">
        <v>83100</v>
      </c>
      <c r="F667" s="26">
        <v>0</v>
      </c>
      <c r="G667" s="26">
        <v>0</v>
      </c>
      <c r="H667" s="26">
        <v>0</v>
      </c>
      <c r="I667" s="26">
        <v>83100</v>
      </c>
      <c r="J667" s="26"/>
      <c r="K667" s="18">
        <f t="shared" si="165"/>
        <v>-2000</v>
      </c>
      <c r="L667" s="18"/>
      <c r="M667" s="18"/>
      <c r="N667" s="18"/>
      <c r="O667" s="18">
        <v>-2000</v>
      </c>
      <c r="P667" s="114">
        <v>81100</v>
      </c>
      <c r="Q667" s="123">
        <v>34782.22</v>
      </c>
      <c r="R667" s="22">
        <f t="shared" si="169"/>
        <v>0</v>
      </c>
      <c r="S667" s="22">
        <f t="shared" si="170"/>
        <v>0</v>
      </c>
      <c r="T667" s="22">
        <f t="shared" si="164"/>
        <v>81100</v>
      </c>
      <c r="V667" s="284">
        <f t="shared" si="183"/>
        <v>0.42888064118372382</v>
      </c>
    </row>
    <row r="668" spans="1:22">
      <c r="A668" s="24"/>
      <c r="B668" s="24"/>
      <c r="C668" s="130">
        <v>4260</v>
      </c>
      <c r="D668" s="27" t="s">
        <v>145</v>
      </c>
      <c r="E668" s="26">
        <v>19980</v>
      </c>
      <c r="F668" s="26">
        <v>0</v>
      </c>
      <c r="G668" s="26">
        <v>0</v>
      </c>
      <c r="H668" s="26">
        <v>0</v>
      </c>
      <c r="I668" s="26">
        <v>19980</v>
      </c>
      <c r="J668" s="26"/>
      <c r="K668" s="18">
        <f t="shared" si="165"/>
        <v>0</v>
      </c>
      <c r="L668" s="18"/>
      <c r="M668" s="18"/>
      <c r="N668" s="18"/>
      <c r="O668" s="18"/>
      <c r="P668" s="114">
        <v>19980</v>
      </c>
      <c r="Q668" s="123">
        <v>10600</v>
      </c>
      <c r="R668" s="22">
        <f t="shared" si="169"/>
        <v>0</v>
      </c>
      <c r="S668" s="22">
        <f t="shared" si="170"/>
        <v>0</v>
      </c>
      <c r="T668" s="22">
        <f t="shared" si="164"/>
        <v>19980</v>
      </c>
      <c r="V668" s="284">
        <f t="shared" si="183"/>
        <v>0.53053053053053056</v>
      </c>
    </row>
    <row r="669" spans="1:22">
      <c r="A669" s="24"/>
      <c r="B669" s="24"/>
      <c r="C669" s="130">
        <v>4270</v>
      </c>
      <c r="D669" s="27" t="s">
        <v>146</v>
      </c>
      <c r="E669" s="26">
        <v>630</v>
      </c>
      <c r="F669" s="26">
        <v>0</v>
      </c>
      <c r="G669" s="26">
        <v>0</v>
      </c>
      <c r="H669" s="26">
        <v>0</v>
      </c>
      <c r="I669" s="26">
        <v>630</v>
      </c>
      <c r="J669" s="26"/>
      <c r="K669" s="18">
        <f t="shared" si="165"/>
        <v>0</v>
      </c>
      <c r="L669" s="18"/>
      <c r="M669" s="18"/>
      <c r="N669" s="18"/>
      <c r="O669" s="18"/>
      <c r="P669" s="114">
        <v>630</v>
      </c>
      <c r="Q669" s="123">
        <v>0</v>
      </c>
      <c r="R669" s="22">
        <f t="shared" si="169"/>
        <v>0</v>
      </c>
      <c r="S669" s="22">
        <f t="shared" si="170"/>
        <v>0</v>
      </c>
      <c r="T669" s="22">
        <f t="shared" si="164"/>
        <v>630</v>
      </c>
      <c r="V669" s="284">
        <f t="shared" si="183"/>
        <v>0</v>
      </c>
    </row>
    <row r="670" spans="1:22">
      <c r="A670" s="24"/>
      <c r="B670" s="24"/>
      <c r="C670" s="130">
        <v>4280</v>
      </c>
      <c r="D670" s="27" t="s">
        <v>147</v>
      </c>
      <c r="E670" s="26">
        <v>280</v>
      </c>
      <c r="F670" s="26">
        <v>0</v>
      </c>
      <c r="G670" s="26">
        <v>0</v>
      </c>
      <c r="H670" s="26">
        <v>0</v>
      </c>
      <c r="I670" s="26">
        <v>280</v>
      </c>
      <c r="J670" s="26"/>
      <c r="K670" s="18">
        <f t="shared" si="165"/>
        <v>0</v>
      </c>
      <c r="L670" s="18"/>
      <c r="M670" s="18"/>
      <c r="N670" s="18"/>
      <c r="O670" s="18"/>
      <c r="P670" s="114">
        <v>280</v>
      </c>
      <c r="Q670" s="123">
        <v>0</v>
      </c>
      <c r="R670" s="22">
        <f t="shared" si="169"/>
        <v>0</v>
      </c>
      <c r="S670" s="22">
        <f t="shared" si="170"/>
        <v>0</v>
      </c>
      <c r="T670" s="22">
        <f t="shared" si="164"/>
        <v>280</v>
      </c>
      <c r="V670" s="284">
        <f t="shared" si="183"/>
        <v>0</v>
      </c>
    </row>
    <row r="671" spans="1:22">
      <c r="A671" s="24"/>
      <c r="B671" s="24"/>
      <c r="C671" s="130">
        <v>4300</v>
      </c>
      <c r="D671" s="27" t="s">
        <v>181</v>
      </c>
      <c r="E671" s="26">
        <v>3380</v>
      </c>
      <c r="F671" s="26">
        <v>0</v>
      </c>
      <c r="G671" s="26">
        <v>0</v>
      </c>
      <c r="H671" s="26">
        <v>0</v>
      </c>
      <c r="I671" s="26">
        <v>3380</v>
      </c>
      <c r="J671" s="26"/>
      <c r="K671" s="18">
        <f t="shared" si="165"/>
        <v>2000</v>
      </c>
      <c r="L671" s="18"/>
      <c r="M671" s="18"/>
      <c r="N671" s="18"/>
      <c r="O671" s="18">
        <v>2000</v>
      </c>
      <c r="P671" s="114">
        <v>5380</v>
      </c>
      <c r="Q671" s="123">
        <v>2849.61</v>
      </c>
      <c r="R671" s="22">
        <f t="shared" si="169"/>
        <v>0</v>
      </c>
      <c r="S671" s="22">
        <f t="shared" si="170"/>
        <v>0</v>
      </c>
      <c r="T671" s="22">
        <f t="shared" si="164"/>
        <v>5380</v>
      </c>
      <c r="V671" s="284">
        <f t="shared" si="183"/>
        <v>0.5296672862453532</v>
      </c>
    </row>
    <row r="672" spans="1:22" ht="31.5">
      <c r="A672" s="24"/>
      <c r="B672" s="24"/>
      <c r="C672" s="130">
        <v>4440</v>
      </c>
      <c r="D672" s="27" t="s">
        <v>153</v>
      </c>
      <c r="E672" s="26">
        <v>8260</v>
      </c>
      <c r="F672" s="26">
        <v>0</v>
      </c>
      <c r="G672" s="26">
        <v>0</v>
      </c>
      <c r="H672" s="26">
        <v>0</v>
      </c>
      <c r="I672" s="26">
        <v>8260</v>
      </c>
      <c r="J672" s="26"/>
      <c r="K672" s="18">
        <f t="shared" si="165"/>
        <v>0</v>
      </c>
      <c r="L672" s="18"/>
      <c r="M672" s="18"/>
      <c r="N672" s="18"/>
      <c r="O672" s="18"/>
      <c r="P672" s="114">
        <v>8260</v>
      </c>
      <c r="Q672" s="123">
        <v>6590.93</v>
      </c>
      <c r="R672" s="22">
        <f t="shared" si="169"/>
        <v>0</v>
      </c>
      <c r="S672" s="22">
        <f t="shared" si="170"/>
        <v>0</v>
      </c>
      <c r="T672" s="22">
        <f t="shared" ref="T672:T735" si="184">I672+O672</f>
        <v>8260</v>
      </c>
      <c r="V672" s="284">
        <f t="shared" si="183"/>
        <v>0.79793341404358353</v>
      </c>
    </row>
    <row r="673" spans="1:22" ht="36" hidden="1" customHeight="1">
      <c r="A673" s="24"/>
      <c r="B673" s="24"/>
      <c r="C673" s="132">
        <v>6060</v>
      </c>
      <c r="D673" s="34" t="s">
        <v>291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/>
      <c r="K673" s="18">
        <f t="shared" si="165"/>
        <v>0</v>
      </c>
      <c r="L673" s="18"/>
      <c r="M673" s="18"/>
      <c r="N673" s="18"/>
      <c r="O673" s="18">
        <v>0</v>
      </c>
      <c r="P673" s="114">
        <v>0</v>
      </c>
      <c r="Q673" s="123">
        <v>0</v>
      </c>
      <c r="R673" s="22">
        <f t="shared" si="169"/>
        <v>0</v>
      </c>
      <c r="S673" s="22">
        <f t="shared" si="170"/>
        <v>0</v>
      </c>
      <c r="T673" s="22">
        <f t="shared" si="184"/>
        <v>0</v>
      </c>
      <c r="V673" s="284" t="e">
        <f t="shared" si="183"/>
        <v>#DIV/0!</v>
      </c>
    </row>
    <row r="674" spans="1:22">
      <c r="A674" s="24"/>
      <c r="B674" s="24">
        <v>80195</v>
      </c>
      <c r="C674" s="130"/>
      <c r="D674" s="31" t="s">
        <v>233</v>
      </c>
      <c r="E674" s="26">
        <v>570180</v>
      </c>
      <c r="F674" s="26">
        <v>0</v>
      </c>
      <c r="G674" s="26">
        <v>0</v>
      </c>
      <c r="H674" s="26">
        <v>0</v>
      </c>
      <c r="I674" s="26">
        <v>570180</v>
      </c>
      <c r="J674" s="26"/>
      <c r="K674" s="18">
        <f t="shared" si="165"/>
        <v>0</v>
      </c>
      <c r="L674" s="18">
        <f>SUM(L675:L698)</f>
        <v>0</v>
      </c>
      <c r="M674" s="18">
        <f>SUM(M675:M698)</f>
        <v>0</v>
      </c>
      <c r="N674" s="18">
        <f>SUM(N675:N698)</f>
        <v>0</v>
      </c>
      <c r="O674" s="18">
        <f>SUM(O675:O698)</f>
        <v>0</v>
      </c>
      <c r="P674" s="145">
        <v>570180</v>
      </c>
      <c r="Q674" s="146">
        <f>SUM(Q675:Q698)</f>
        <v>291166.58999999997</v>
      </c>
      <c r="R674" s="22">
        <f t="shared" si="169"/>
        <v>0</v>
      </c>
      <c r="S674" s="22">
        <f t="shared" si="170"/>
        <v>0</v>
      </c>
      <c r="T674" s="22">
        <f t="shared" si="184"/>
        <v>570180</v>
      </c>
      <c r="V674" s="284">
        <f t="shared" si="183"/>
        <v>0.51065731874145004</v>
      </c>
    </row>
    <row r="675" spans="1:22" ht="31.5">
      <c r="A675" s="24"/>
      <c r="B675" s="24"/>
      <c r="C675" s="130">
        <v>3020</v>
      </c>
      <c r="D675" s="27" t="s">
        <v>138</v>
      </c>
      <c r="E675" s="26">
        <v>1790</v>
      </c>
      <c r="F675" s="26">
        <v>0</v>
      </c>
      <c r="G675" s="26">
        <v>0</v>
      </c>
      <c r="H675" s="26">
        <v>0</v>
      </c>
      <c r="I675" s="26">
        <v>1790</v>
      </c>
      <c r="J675" s="26"/>
      <c r="K675" s="18">
        <f t="shared" si="165"/>
        <v>0</v>
      </c>
      <c r="L675" s="18">
        <f>L721</f>
        <v>0</v>
      </c>
      <c r="M675" s="18">
        <f>M721</f>
        <v>0</v>
      </c>
      <c r="N675" s="18">
        <f>N721</f>
        <v>0</v>
      </c>
      <c r="O675" s="18">
        <f>O721</f>
        <v>0</v>
      </c>
      <c r="P675" s="114">
        <v>1790</v>
      </c>
      <c r="Q675" s="123">
        <f>Q721</f>
        <v>0</v>
      </c>
      <c r="R675" s="22">
        <f t="shared" si="169"/>
        <v>0</v>
      </c>
      <c r="S675" s="22">
        <f t="shared" si="170"/>
        <v>0</v>
      </c>
      <c r="T675" s="22">
        <f t="shared" si="184"/>
        <v>1790</v>
      </c>
      <c r="V675" s="284">
        <f t="shared" si="183"/>
        <v>0</v>
      </c>
    </row>
    <row r="676" spans="1:22">
      <c r="A676" s="24"/>
      <c r="B676" s="24"/>
      <c r="C676" s="130">
        <v>4010</v>
      </c>
      <c r="D676" s="27" t="s">
        <v>139</v>
      </c>
      <c r="E676" s="26">
        <v>319490</v>
      </c>
      <c r="F676" s="26">
        <v>0</v>
      </c>
      <c r="G676" s="26">
        <v>0</v>
      </c>
      <c r="H676" s="26">
        <v>0</v>
      </c>
      <c r="I676" s="26">
        <v>319490</v>
      </c>
      <c r="J676" s="26"/>
      <c r="K676" s="18">
        <f t="shared" si="165"/>
        <v>0</v>
      </c>
      <c r="L676" s="18">
        <f>L700+L704+L722+L751</f>
        <v>0</v>
      </c>
      <c r="M676" s="18">
        <f>M700+M704+M722+M751</f>
        <v>0</v>
      </c>
      <c r="N676" s="18">
        <f>N700+N704+N722+N751</f>
        <v>0</v>
      </c>
      <c r="O676" s="18">
        <f>O700+O704+O722+O751</f>
        <v>0</v>
      </c>
      <c r="P676" s="114">
        <v>319490</v>
      </c>
      <c r="Q676" s="123">
        <f>Q700+Q704+Q722+Q751</f>
        <v>135985.62</v>
      </c>
      <c r="R676" s="22">
        <f t="shared" si="169"/>
        <v>0</v>
      </c>
      <c r="S676" s="22">
        <f t="shared" si="170"/>
        <v>0</v>
      </c>
      <c r="T676" s="22">
        <f t="shared" si="184"/>
        <v>319490</v>
      </c>
      <c r="V676" s="284">
        <f t="shared" si="183"/>
        <v>0.42563341575636171</v>
      </c>
    </row>
    <row r="677" spans="1:22">
      <c r="A677" s="24"/>
      <c r="B677" s="24"/>
      <c r="C677" s="130">
        <v>4040</v>
      </c>
      <c r="D677" s="27" t="s">
        <v>140</v>
      </c>
      <c r="E677" s="26">
        <v>24180</v>
      </c>
      <c r="F677" s="26">
        <v>0</v>
      </c>
      <c r="G677" s="26">
        <v>0</v>
      </c>
      <c r="H677" s="26">
        <v>0</v>
      </c>
      <c r="I677" s="26">
        <v>24180</v>
      </c>
      <c r="J677" s="26"/>
      <c r="K677" s="18">
        <f t="shared" si="165"/>
        <v>0</v>
      </c>
      <c r="L677" s="18">
        <f>L705+L723+L752</f>
        <v>0</v>
      </c>
      <c r="M677" s="18">
        <f>M705+M723+M752</f>
        <v>0</v>
      </c>
      <c r="N677" s="18">
        <f>N705+N723+N752</f>
        <v>0</v>
      </c>
      <c r="O677" s="18">
        <f>O705+O723+O752</f>
        <v>0</v>
      </c>
      <c r="P677" s="114">
        <v>24180</v>
      </c>
      <c r="Q677" s="123">
        <f>Q705+Q723+Q752</f>
        <v>21575.35</v>
      </c>
      <c r="R677" s="22">
        <f t="shared" si="169"/>
        <v>0</v>
      </c>
      <c r="S677" s="22">
        <f t="shared" si="170"/>
        <v>0</v>
      </c>
      <c r="T677" s="22">
        <f t="shared" si="184"/>
        <v>24180</v>
      </c>
      <c r="V677" s="284">
        <f t="shared" si="183"/>
        <v>0.89228081058726216</v>
      </c>
    </row>
    <row r="678" spans="1:22">
      <c r="A678" s="24"/>
      <c r="B678" s="24"/>
      <c r="C678" s="130">
        <v>4110</v>
      </c>
      <c r="D678" s="27" t="s">
        <v>141</v>
      </c>
      <c r="E678" s="26">
        <v>57360</v>
      </c>
      <c r="F678" s="26">
        <v>0</v>
      </c>
      <c r="G678" s="26">
        <v>0</v>
      </c>
      <c r="H678" s="26">
        <v>0</v>
      </c>
      <c r="I678" s="26">
        <v>57360</v>
      </c>
      <c r="J678" s="26"/>
      <c r="K678" s="18">
        <f t="shared" si="165"/>
        <v>0</v>
      </c>
      <c r="L678" s="18">
        <f t="shared" ref="L678:O679" si="185">L701+L706+L724+L753</f>
        <v>0</v>
      </c>
      <c r="M678" s="18">
        <f t="shared" si="185"/>
        <v>0</v>
      </c>
      <c r="N678" s="18">
        <f t="shared" si="185"/>
        <v>0</v>
      </c>
      <c r="O678" s="18">
        <f t="shared" si="185"/>
        <v>0</v>
      </c>
      <c r="P678" s="114">
        <v>57360</v>
      </c>
      <c r="Q678" s="123">
        <f t="shared" ref="Q678" si="186">Q701+Q706+Q724+Q753</f>
        <v>24442.400000000001</v>
      </c>
      <c r="R678" s="22">
        <f t="shared" si="169"/>
        <v>0</v>
      </c>
      <c r="S678" s="22">
        <f t="shared" si="170"/>
        <v>0</v>
      </c>
      <c r="T678" s="22">
        <f t="shared" si="184"/>
        <v>57360</v>
      </c>
      <c r="V678" s="284">
        <f t="shared" si="183"/>
        <v>0.42612273361227337</v>
      </c>
    </row>
    <row r="679" spans="1:22">
      <c r="A679" s="24"/>
      <c r="B679" s="24"/>
      <c r="C679" s="130">
        <v>4120</v>
      </c>
      <c r="D679" s="27" t="s">
        <v>142</v>
      </c>
      <c r="E679" s="26">
        <v>7220</v>
      </c>
      <c r="F679" s="26">
        <v>0</v>
      </c>
      <c r="G679" s="26">
        <v>0</v>
      </c>
      <c r="H679" s="26">
        <v>0</v>
      </c>
      <c r="I679" s="26">
        <v>7220</v>
      </c>
      <c r="J679" s="26"/>
      <c r="K679" s="18">
        <f t="shared" si="165"/>
        <v>0</v>
      </c>
      <c r="L679" s="18">
        <f t="shared" si="185"/>
        <v>0</v>
      </c>
      <c r="M679" s="18">
        <f t="shared" si="185"/>
        <v>0</v>
      </c>
      <c r="N679" s="18">
        <f t="shared" si="185"/>
        <v>0</v>
      </c>
      <c r="O679" s="18">
        <f t="shared" si="185"/>
        <v>0</v>
      </c>
      <c r="P679" s="114">
        <v>7220</v>
      </c>
      <c r="Q679" s="123">
        <f t="shared" ref="Q679" si="187">Q702+Q707+Q725+Q754</f>
        <v>1999.5900000000001</v>
      </c>
      <c r="R679" s="22">
        <f t="shared" si="169"/>
        <v>0</v>
      </c>
      <c r="S679" s="22">
        <f t="shared" si="170"/>
        <v>0</v>
      </c>
      <c r="T679" s="22">
        <f t="shared" si="184"/>
        <v>7220</v>
      </c>
      <c r="V679" s="284">
        <f t="shared" si="183"/>
        <v>0.2769515235457064</v>
      </c>
    </row>
    <row r="680" spans="1:22">
      <c r="A680" s="24"/>
      <c r="B680" s="24"/>
      <c r="C680" s="130">
        <v>4170</v>
      </c>
      <c r="D680" s="27" t="s">
        <v>193</v>
      </c>
      <c r="E680" s="26">
        <v>6660</v>
      </c>
      <c r="F680" s="26">
        <v>0</v>
      </c>
      <c r="G680" s="26">
        <v>0</v>
      </c>
      <c r="H680" s="26">
        <v>0</v>
      </c>
      <c r="I680" s="26">
        <v>6660</v>
      </c>
      <c r="J680" s="26"/>
      <c r="K680" s="18">
        <f t="shared" si="165"/>
        <v>0</v>
      </c>
      <c r="L680" s="18">
        <f>L708+L726+L745+L755</f>
        <v>0</v>
      </c>
      <c r="M680" s="18">
        <f>M708+M726+M745+M755</f>
        <v>0</v>
      </c>
      <c r="N680" s="18">
        <f>N708+N726+N745+N755</f>
        <v>0</v>
      </c>
      <c r="O680" s="18">
        <f>O708+O726+O745+O755</f>
        <v>0</v>
      </c>
      <c r="P680" s="114">
        <v>6660</v>
      </c>
      <c r="Q680" s="123">
        <f>Q708+Q726+Q745+Q755</f>
        <v>2308.09</v>
      </c>
      <c r="R680" s="22">
        <f t="shared" si="169"/>
        <v>0</v>
      </c>
      <c r="S680" s="22">
        <f t="shared" si="170"/>
        <v>0</v>
      </c>
      <c r="T680" s="22">
        <f t="shared" si="184"/>
        <v>6660</v>
      </c>
      <c r="V680" s="284">
        <f t="shared" si="183"/>
        <v>0.34656006006006007</v>
      </c>
    </row>
    <row r="681" spans="1:22" ht="24" hidden="1" customHeight="1">
      <c r="A681" s="24"/>
      <c r="B681" s="24"/>
      <c r="C681" s="130">
        <v>4240</v>
      </c>
      <c r="D681" s="27" t="s">
        <v>271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/>
      <c r="K681" s="18">
        <f t="shared" si="165"/>
        <v>0</v>
      </c>
      <c r="L681" s="18">
        <f>L757</f>
        <v>0</v>
      </c>
      <c r="M681" s="18">
        <f>M757</f>
        <v>0</v>
      </c>
      <c r="N681" s="18">
        <f>N757</f>
        <v>0</v>
      </c>
      <c r="O681" s="18">
        <f>O757</f>
        <v>0</v>
      </c>
      <c r="P681" s="114">
        <v>0</v>
      </c>
      <c r="Q681" s="123">
        <f>Q757</f>
        <v>0</v>
      </c>
      <c r="R681" s="22">
        <f t="shared" si="169"/>
        <v>0</v>
      </c>
      <c r="S681" s="22">
        <f t="shared" si="170"/>
        <v>0</v>
      </c>
      <c r="T681" s="22">
        <f t="shared" si="184"/>
        <v>0</v>
      </c>
      <c r="V681" s="284" t="e">
        <f t="shared" si="183"/>
        <v>#DIV/0!</v>
      </c>
    </row>
    <row r="682" spans="1:22">
      <c r="A682" s="24"/>
      <c r="B682" s="24"/>
      <c r="C682" s="130">
        <v>4210</v>
      </c>
      <c r="D682" s="27" t="s">
        <v>144</v>
      </c>
      <c r="E682" s="26">
        <v>17710</v>
      </c>
      <c r="F682" s="26">
        <v>0</v>
      </c>
      <c r="G682" s="26">
        <v>0</v>
      </c>
      <c r="H682" s="26">
        <v>0</v>
      </c>
      <c r="I682" s="26">
        <v>17710</v>
      </c>
      <c r="J682" s="26"/>
      <c r="K682" s="18">
        <f t="shared" si="165"/>
        <v>0</v>
      </c>
      <c r="L682" s="18">
        <f>L709+L727+L744+L756</f>
        <v>0</v>
      </c>
      <c r="M682" s="18">
        <f>M709+M727+M744+M756</f>
        <v>0</v>
      </c>
      <c r="N682" s="18">
        <f>N709+N727+N744+N756</f>
        <v>0</v>
      </c>
      <c r="O682" s="18">
        <f>O709+O727+O744+O756+O766</f>
        <v>0</v>
      </c>
      <c r="P682" s="114">
        <v>17710</v>
      </c>
      <c r="Q682" s="123">
        <f>Q709+Q727+Q744+Q756+Q766</f>
        <v>6220.62</v>
      </c>
      <c r="R682" s="22">
        <f t="shared" si="169"/>
        <v>0</v>
      </c>
      <c r="S682" s="22">
        <f t="shared" si="170"/>
        <v>0</v>
      </c>
      <c r="T682" s="22">
        <f t="shared" si="184"/>
        <v>17710</v>
      </c>
      <c r="V682" s="284">
        <f t="shared" si="183"/>
        <v>0.35124901185770752</v>
      </c>
    </row>
    <row r="683" spans="1:22">
      <c r="A683" s="24"/>
      <c r="B683" s="24"/>
      <c r="C683" s="130">
        <v>4260</v>
      </c>
      <c r="D683" s="27" t="s">
        <v>145</v>
      </c>
      <c r="E683" s="26">
        <v>9380</v>
      </c>
      <c r="F683" s="26">
        <v>0</v>
      </c>
      <c r="G683" s="26">
        <v>0</v>
      </c>
      <c r="H683" s="26">
        <v>0</v>
      </c>
      <c r="I683" s="26">
        <v>9380</v>
      </c>
      <c r="J683" s="26"/>
      <c r="K683" s="18">
        <f t="shared" si="165"/>
        <v>0</v>
      </c>
      <c r="L683" s="18">
        <f t="shared" ref="L683:O685" si="188">L728+L758</f>
        <v>0</v>
      </c>
      <c r="M683" s="18">
        <f t="shared" si="188"/>
        <v>0</v>
      </c>
      <c r="N683" s="18">
        <f t="shared" si="188"/>
        <v>0</v>
      </c>
      <c r="O683" s="18">
        <f t="shared" si="188"/>
        <v>0</v>
      </c>
      <c r="P683" s="114">
        <v>9380</v>
      </c>
      <c r="Q683" s="123">
        <f t="shared" ref="Q683" si="189">Q728+Q758</f>
        <v>4602.33</v>
      </c>
      <c r="R683" s="22">
        <f t="shared" si="169"/>
        <v>0</v>
      </c>
      <c r="S683" s="22">
        <f t="shared" si="170"/>
        <v>0</v>
      </c>
      <c r="T683" s="22">
        <f t="shared" si="184"/>
        <v>9380</v>
      </c>
      <c r="V683" s="284">
        <f t="shared" si="183"/>
        <v>0.49065351812366736</v>
      </c>
    </row>
    <row r="684" spans="1:22">
      <c r="A684" s="24"/>
      <c r="B684" s="24"/>
      <c r="C684" s="130">
        <v>4270</v>
      </c>
      <c r="D684" s="27" t="s">
        <v>170</v>
      </c>
      <c r="E684" s="26">
        <v>2750</v>
      </c>
      <c r="F684" s="26">
        <v>0</v>
      </c>
      <c r="G684" s="26">
        <v>0</v>
      </c>
      <c r="H684" s="26">
        <v>0</v>
      </c>
      <c r="I684" s="26">
        <v>2750</v>
      </c>
      <c r="J684" s="26"/>
      <c r="K684" s="18">
        <f t="shared" si="165"/>
        <v>0</v>
      </c>
      <c r="L684" s="18">
        <f t="shared" si="188"/>
        <v>0</v>
      </c>
      <c r="M684" s="18">
        <f t="shared" si="188"/>
        <v>0</v>
      </c>
      <c r="N684" s="18">
        <f t="shared" si="188"/>
        <v>0</v>
      </c>
      <c r="O684" s="18">
        <f t="shared" si="188"/>
        <v>0</v>
      </c>
      <c r="P684" s="114">
        <v>2750</v>
      </c>
      <c r="Q684" s="123">
        <f t="shared" ref="Q684" si="190">Q729+Q759</f>
        <v>0</v>
      </c>
      <c r="R684" s="22">
        <f t="shared" si="169"/>
        <v>0</v>
      </c>
      <c r="S684" s="22">
        <f t="shared" si="170"/>
        <v>0</v>
      </c>
      <c r="T684" s="22">
        <f t="shared" si="184"/>
        <v>2750</v>
      </c>
      <c r="V684" s="284">
        <f t="shared" si="183"/>
        <v>0</v>
      </c>
    </row>
    <row r="685" spans="1:22">
      <c r="A685" s="24"/>
      <c r="B685" s="24"/>
      <c r="C685" s="130">
        <v>4280</v>
      </c>
      <c r="D685" s="27" t="s">
        <v>147</v>
      </c>
      <c r="E685" s="26">
        <v>490</v>
      </c>
      <c r="F685" s="26">
        <v>0</v>
      </c>
      <c r="G685" s="26">
        <v>0</v>
      </c>
      <c r="H685" s="26">
        <v>0</v>
      </c>
      <c r="I685" s="26">
        <v>490</v>
      </c>
      <c r="J685" s="26"/>
      <c r="K685" s="18">
        <f t="shared" si="165"/>
        <v>0</v>
      </c>
      <c r="L685" s="18">
        <f t="shared" si="188"/>
        <v>0</v>
      </c>
      <c r="M685" s="18">
        <f t="shared" si="188"/>
        <v>0</v>
      </c>
      <c r="N685" s="18">
        <f t="shared" si="188"/>
        <v>0</v>
      </c>
      <c r="O685" s="18">
        <f>O730+O760+O709</f>
        <v>0</v>
      </c>
      <c r="P685" s="114">
        <v>490</v>
      </c>
      <c r="Q685" s="123">
        <f>Q730+Q760+Q709</f>
        <v>135.30000000000001</v>
      </c>
      <c r="R685" s="22">
        <f t="shared" si="169"/>
        <v>0</v>
      </c>
      <c r="S685" s="22">
        <f t="shared" si="170"/>
        <v>0</v>
      </c>
      <c r="T685" s="22">
        <f t="shared" si="184"/>
        <v>490</v>
      </c>
      <c r="V685" s="284">
        <f t="shared" si="183"/>
        <v>0.27612244897959187</v>
      </c>
    </row>
    <row r="686" spans="1:22">
      <c r="A686" s="24"/>
      <c r="B686" s="24"/>
      <c r="C686" s="130">
        <v>4300</v>
      </c>
      <c r="D686" s="27" t="s">
        <v>292</v>
      </c>
      <c r="E686" s="26">
        <v>8980</v>
      </c>
      <c r="F686" s="26">
        <v>0</v>
      </c>
      <c r="G686" s="26">
        <v>0</v>
      </c>
      <c r="H686" s="26">
        <v>0</v>
      </c>
      <c r="I686" s="26">
        <v>8980</v>
      </c>
      <c r="J686" s="26"/>
      <c r="K686" s="18">
        <f t="shared" si="165"/>
        <v>0</v>
      </c>
      <c r="L686" s="18">
        <f>L731+L746+L761</f>
        <v>0</v>
      </c>
      <c r="M686" s="18">
        <f>M731+M746+M761</f>
        <v>0</v>
      </c>
      <c r="N686" s="18">
        <f>N731+N746+N761</f>
        <v>0</v>
      </c>
      <c r="O686" s="18">
        <f>O731+O746+O761+O710</f>
        <v>0</v>
      </c>
      <c r="P686" s="114">
        <v>8980</v>
      </c>
      <c r="Q686" s="123">
        <f>Q731+Q746+Q761+Q710</f>
        <v>7195.52</v>
      </c>
      <c r="R686" s="22">
        <f t="shared" si="169"/>
        <v>0</v>
      </c>
      <c r="S686" s="22">
        <f t="shared" si="170"/>
        <v>0</v>
      </c>
      <c r="T686" s="22">
        <f t="shared" si="184"/>
        <v>8980</v>
      </c>
      <c r="V686" s="284">
        <f t="shared" si="183"/>
        <v>0.80128285077951011</v>
      </c>
    </row>
    <row r="687" spans="1:22">
      <c r="A687" s="24"/>
      <c r="B687" s="24"/>
      <c r="C687" s="130">
        <v>4350</v>
      </c>
      <c r="D687" s="27" t="s">
        <v>148</v>
      </c>
      <c r="E687" s="26">
        <v>2210</v>
      </c>
      <c r="F687" s="26">
        <v>0</v>
      </c>
      <c r="G687" s="26">
        <v>0</v>
      </c>
      <c r="H687" s="26">
        <v>0</v>
      </c>
      <c r="I687" s="26">
        <v>2210</v>
      </c>
      <c r="J687" s="26"/>
      <c r="K687" s="18">
        <f t="shared" si="165"/>
        <v>0</v>
      </c>
      <c r="L687" s="18">
        <f t="shared" ref="L687:O690" si="191">L732+L762</f>
        <v>0</v>
      </c>
      <c r="M687" s="18">
        <f t="shared" si="191"/>
        <v>0</v>
      </c>
      <c r="N687" s="18">
        <f t="shared" si="191"/>
        <v>0</v>
      </c>
      <c r="O687" s="18">
        <f t="shared" si="191"/>
        <v>0</v>
      </c>
      <c r="P687" s="114">
        <v>2210</v>
      </c>
      <c r="Q687" s="123">
        <f t="shared" ref="Q687" si="192">Q732+Q762</f>
        <v>294</v>
      </c>
      <c r="R687" s="22">
        <f t="shared" si="169"/>
        <v>0</v>
      </c>
      <c r="S687" s="22">
        <f t="shared" si="170"/>
        <v>0</v>
      </c>
      <c r="T687" s="22">
        <f t="shared" si="184"/>
        <v>2210</v>
      </c>
      <c r="V687" s="284">
        <f t="shared" si="183"/>
        <v>0.1330316742081448</v>
      </c>
    </row>
    <row r="688" spans="1:22" ht="63">
      <c r="A688" s="24"/>
      <c r="B688" s="24"/>
      <c r="C688" s="130">
        <v>4370</v>
      </c>
      <c r="D688" s="27" t="s">
        <v>150</v>
      </c>
      <c r="E688" s="26">
        <v>3520</v>
      </c>
      <c r="F688" s="26">
        <v>0</v>
      </c>
      <c r="G688" s="26">
        <v>0</v>
      </c>
      <c r="H688" s="26">
        <v>0</v>
      </c>
      <c r="I688" s="26">
        <v>3520</v>
      </c>
      <c r="J688" s="26"/>
      <c r="K688" s="18">
        <f t="shared" si="165"/>
        <v>0</v>
      </c>
      <c r="L688" s="18">
        <f t="shared" si="191"/>
        <v>0</v>
      </c>
      <c r="M688" s="18">
        <f t="shared" si="191"/>
        <v>0</v>
      </c>
      <c r="N688" s="18">
        <f t="shared" si="191"/>
        <v>0</v>
      </c>
      <c r="O688" s="18">
        <f t="shared" si="191"/>
        <v>0</v>
      </c>
      <c r="P688" s="114">
        <v>3520</v>
      </c>
      <c r="Q688" s="123">
        <f t="shared" ref="Q688" si="193">Q733+Q763</f>
        <v>790.89</v>
      </c>
      <c r="R688" s="22">
        <f t="shared" si="169"/>
        <v>0</v>
      </c>
      <c r="S688" s="22">
        <f t="shared" si="170"/>
        <v>0</v>
      </c>
      <c r="T688" s="22">
        <f t="shared" si="184"/>
        <v>3520</v>
      </c>
      <c r="V688" s="284">
        <f t="shared" si="183"/>
        <v>0.22468465909090909</v>
      </c>
    </row>
    <row r="689" spans="1:22">
      <c r="A689" s="24"/>
      <c r="B689" s="24"/>
      <c r="C689" s="130">
        <v>4410</v>
      </c>
      <c r="D689" s="27" t="s">
        <v>151</v>
      </c>
      <c r="E689" s="26">
        <v>1190</v>
      </c>
      <c r="F689" s="26">
        <v>0</v>
      </c>
      <c r="G689" s="26">
        <v>0</v>
      </c>
      <c r="H689" s="26">
        <v>0</v>
      </c>
      <c r="I689" s="26">
        <v>1190</v>
      </c>
      <c r="J689" s="26"/>
      <c r="K689" s="18">
        <f t="shared" si="165"/>
        <v>0</v>
      </c>
      <c r="L689" s="18">
        <f t="shared" si="191"/>
        <v>0</v>
      </c>
      <c r="M689" s="18">
        <f t="shared" si="191"/>
        <v>0</v>
      </c>
      <c r="N689" s="18">
        <f t="shared" si="191"/>
        <v>0</v>
      </c>
      <c r="O689" s="18">
        <f t="shared" si="191"/>
        <v>0</v>
      </c>
      <c r="P689" s="114">
        <v>1190</v>
      </c>
      <c r="Q689" s="123">
        <f t="shared" ref="Q689" si="194">Q734+Q764</f>
        <v>245.6</v>
      </c>
      <c r="R689" s="22">
        <f t="shared" si="169"/>
        <v>0</v>
      </c>
      <c r="S689" s="22">
        <f t="shared" si="170"/>
        <v>0</v>
      </c>
      <c r="T689" s="22">
        <f t="shared" si="184"/>
        <v>1190</v>
      </c>
      <c r="V689" s="284">
        <f t="shared" si="183"/>
        <v>0.20638655462184874</v>
      </c>
    </row>
    <row r="690" spans="1:22">
      <c r="A690" s="24"/>
      <c r="B690" s="24"/>
      <c r="C690" s="130">
        <v>4430</v>
      </c>
      <c r="D690" s="27" t="s">
        <v>152</v>
      </c>
      <c r="E690" s="26">
        <v>240</v>
      </c>
      <c r="F690" s="26">
        <v>0</v>
      </c>
      <c r="G690" s="26">
        <v>0</v>
      </c>
      <c r="H690" s="26">
        <v>0</v>
      </c>
      <c r="I690" s="26">
        <v>240</v>
      </c>
      <c r="J690" s="26"/>
      <c r="K690" s="18">
        <f t="shared" si="165"/>
        <v>0</v>
      </c>
      <c r="L690" s="18">
        <f t="shared" si="191"/>
        <v>0</v>
      </c>
      <c r="M690" s="18">
        <f t="shared" si="191"/>
        <v>0</v>
      </c>
      <c r="N690" s="18">
        <f t="shared" si="191"/>
        <v>0</v>
      </c>
      <c r="O690" s="18">
        <f t="shared" si="191"/>
        <v>0</v>
      </c>
      <c r="P690" s="114">
        <v>240</v>
      </c>
      <c r="Q690" s="123">
        <f t="shared" ref="Q690" si="195">Q735+Q765</f>
        <v>0</v>
      </c>
      <c r="R690" s="22">
        <f t="shared" si="169"/>
        <v>0</v>
      </c>
      <c r="S690" s="22">
        <f t="shared" si="170"/>
        <v>0</v>
      </c>
      <c r="T690" s="22">
        <f t="shared" si="184"/>
        <v>240</v>
      </c>
      <c r="V690" s="284">
        <f t="shared" si="183"/>
        <v>0</v>
      </c>
    </row>
    <row r="691" spans="1:22" ht="31.5">
      <c r="A691" s="24"/>
      <c r="B691" s="24"/>
      <c r="C691" s="130">
        <v>4440</v>
      </c>
      <c r="D691" s="27" t="s">
        <v>153</v>
      </c>
      <c r="E691" s="26">
        <v>102920</v>
      </c>
      <c r="F691" s="26">
        <v>0</v>
      </c>
      <c r="G691" s="26">
        <v>0</v>
      </c>
      <c r="H691" s="26">
        <v>0</v>
      </c>
      <c r="I691" s="26">
        <v>102920</v>
      </c>
      <c r="J691" s="26"/>
      <c r="K691" s="18">
        <f t="shared" si="165"/>
        <v>0</v>
      </c>
      <c r="L691" s="18">
        <f>L711+L713+L715+L717+L719+L736+L767</f>
        <v>0</v>
      </c>
      <c r="M691" s="18">
        <f>M711+M713+M715+M717+M719+M736+M767</f>
        <v>0</v>
      </c>
      <c r="N691" s="18">
        <f>N711+N713+N715+N717+N719+N736+N767</f>
        <v>0</v>
      </c>
      <c r="O691" s="18">
        <f>O711+O736+O767+O774+O776</f>
        <v>0</v>
      </c>
      <c r="P691" s="114">
        <v>102920</v>
      </c>
      <c r="Q691" s="123">
        <f>Q711+Q736+Q767+Q774+Q776</f>
        <v>84795.28</v>
      </c>
      <c r="R691" s="22">
        <f t="shared" si="169"/>
        <v>0</v>
      </c>
      <c r="S691" s="22">
        <f t="shared" si="170"/>
        <v>0</v>
      </c>
      <c r="T691" s="22">
        <f t="shared" si="184"/>
        <v>102920</v>
      </c>
      <c r="V691" s="284">
        <f t="shared" si="183"/>
        <v>0.82389506412747759</v>
      </c>
    </row>
    <row r="692" spans="1:22">
      <c r="A692" s="24"/>
      <c r="B692" s="24"/>
      <c r="C692" s="130">
        <v>4510</v>
      </c>
      <c r="D692" s="27" t="s">
        <v>223</v>
      </c>
      <c r="E692" s="26">
        <v>180</v>
      </c>
      <c r="F692" s="26">
        <v>0</v>
      </c>
      <c r="G692" s="26">
        <v>0</v>
      </c>
      <c r="H692" s="26">
        <v>0</v>
      </c>
      <c r="I692" s="26">
        <v>180</v>
      </c>
      <c r="J692" s="26"/>
      <c r="K692" s="18">
        <f t="shared" si="165"/>
        <v>0</v>
      </c>
      <c r="L692" s="18">
        <f t="shared" ref="L692:O696" si="196">L737+L768</f>
        <v>0</v>
      </c>
      <c r="M692" s="18">
        <f t="shared" si="196"/>
        <v>0</v>
      </c>
      <c r="N692" s="18">
        <f t="shared" si="196"/>
        <v>0</v>
      </c>
      <c r="O692" s="18">
        <f t="shared" si="196"/>
        <v>0</v>
      </c>
      <c r="P692" s="114">
        <v>180</v>
      </c>
      <c r="Q692" s="123">
        <f t="shared" ref="Q692" si="197">Q737+Q768</f>
        <v>0</v>
      </c>
      <c r="R692" s="22">
        <f t="shared" si="169"/>
        <v>0</v>
      </c>
      <c r="S692" s="22">
        <f t="shared" si="170"/>
        <v>0</v>
      </c>
      <c r="T692" s="22">
        <f t="shared" si="184"/>
        <v>180</v>
      </c>
      <c r="V692" s="284">
        <f t="shared" si="183"/>
        <v>0</v>
      </c>
    </row>
    <row r="693" spans="1:22">
      <c r="A693" s="24"/>
      <c r="B693" s="24"/>
      <c r="C693" s="130">
        <v>4480</v>
      </c>
      <c r="D693" s="27" t="s">
        <v>196</v>
      </c>
      <c r="E693" s="26">
        <v>670</v>
      </c>
      <c r="F693" s="26">
        <v>0</v>
      </c>
      <c r="G693" s="26">
        <v>0</v>
      </c>
      <c r="H693" s="26">
        <v>0</v>
      </c>
      <c r="I693" s="26">
        <v>670</v>
      </c>
      <c r="J693" s="26"/>
      <c r="K693" s="18">
        <f t="shared" si="165"/>
        <v>0</v>
      </c>
      <c r="L693" s="18">
        <f t="shared" si="196"/>
        <v>0</v>
      </c>
      <c r="M693" s="18">
        <f t="shared" si="196"/>
        <v>0</v>
      </c>
      <c r="N693" s="18">
        <f t="shared" si="196"/>
        <v>0</v>
      </c>
      <c r="O693" s="18">
        <f t="shared" si="196"/>
        <v>0</v>
      </c>
      <c r="P693" s="114">
        <v>670</v>
      </c>
      <c r="Q693" s="123">
        <f t="shared" ref="Q693" si="198">Q738+Q769</f>
        <v>276</v>
      </c>
      <c r="R693" s="22">
        <f t="shared" si="169"/>
        <v>0</v>
      </c>
      <c r="S693" s="22">
        <f t="shared" si="170"/>
        <v>0</v>
      </c>
      <c r="T693" s="22">
        <f t="shared" si="184"/>
        <v>670</v>
      </c>
      <c r="V693" s="284">
        <f t="shared" si="183"/>
        <v>0.41194029850746267</v>
      </c>
    </row>
    <row r="694" spans="1:22" ht="31.5">
      <c r="A694" s="24"/>
      <c r="B694" s="24"/>
      <c r="C694" s="130">
        <v>4700</v>
      </c>
      <c r="D694" s="27" t="s">
        <v>155</v>
      </c>
      <c r="E694" s="26">
        <v>3240</v>
      </c>
      <c r="F694" s="26">
        <v>0</v>
      </c>
      <c r="G694" s="26">
        <v>0</v>
      </c>
      <c r="H694" s="26">
        <v>0</v>
      </c>
      <c r="I694" s="26">
        <v>3240</v>
      </c>
      <c r="J694" s="26"/>
      <c r="K694" s="18">
        <f t="shared" si="165"/>
        <v>0</v>
      </c>
      <c r="L694" s="18">
        <f t="shared" si="196"/>
        <v>0</v>
      </c>
      <c r="M694" s="18">
        <f t="shared" si="196"/>
        <v>0</v>
      </c>
      <c r="N694" s="18">
        <f t="shared" si="196"/>
        <v>0</v>
      </c>
      <c r="O694" s="18">
        <f t="shared" si="196"/>
        <v>0</v>
      </c>
      <c r="P694" s="114">
        <v>3240</v>
      </c>
      <c r="Q694" s="123">
        <f t="shared" ref="Q694" si="199">Q739+Q770</f>
        <v>300</v>
      </c>
      <c r="R694" s="22">
        <f t="shared" si="169"/>
        <v>0</v>
      </c>
      <c r="S694" s="22">
        <f t="shared" si="170"/>
        <v>0</v>
      </c>
      <c r="T694" s="22">
        <f t="shared" si="184"/>
        <v>3240</v>
      </c>
      <c r="V694" s="284">
        <f t="shared" si="183"/>
        <v>9.2592592592592587E-2</v>
      </c>
    </row>
    <row r="695" spans="1:22" ht="48" hidden="1" customHeight="1">
      <c r="A695" s="24"/>
      <c r="B695" s="24"/>
      <c r="C695" s="130">
        <v>4740</v>
      </c>
      <c r="D695" s="27" t="s">
        <v>198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/>
      <c r="K695" s="18">
        <f t="shared" si="165"/>
        <v>0</v>
      </c>
      <c r="L695" s="18">
        <f t="shared" si="196"/>
        <v>0</v>
      </c>
      <c r="M695" s="18">
        <f t="shared" si="196"/>
        <v>0</v>
      </c>
      <c r="N695" s="18">
        <f t="shared" si="196"/>
        <v>0</v>
      </c>
      <c r="O695" s="18">
        <f t="shared" si="196"/>
        <v>0</v>
      </c>
      <c r="P695" s="114">
        <v>0</v>
      </c>
      <c r="Q695" s="123">
        <f t="shared" ref="Q695" si="200">Q740+Q771</f>
        <v>0</v>
      </c>
      <c r="R695" s="22">
        <f t="shared" si="169"/>
        <v>0</v>
      </c>
      <c r="S695" s="22">
        <f t="shared" si="170"/>
        <v>0</v>
      </c>
      <c r="T695" s="22">
        <f t="shared" si="184"/>
        <v>0</v>
      </c>
      <c r="V695" s="284" t="e">
        <f t="shared" si="183"/>
        <v>#DIV/0!</v>
      </c>
    </row>
    <row r="696" spans="1:22" ht="36" hidden="1" customHeight="1">
      <c r="A696" s="24"/>
      <c r="B696" s="24"/>
      <c r="C696" s="130">
        <v>4750</v>
      </c>
      <c r="D696" s="27" t="s">
        <v>253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/>
      <c r="K696" s="18">
        <f t="shared" si="165"/>
        <v>0</v>
      </c>
      <c r="L696" s="18">
        <f t="shared" si="196"/>
        <v>0</v>
      </c>
      <c r="M696" s="18">
        <f t="shared" si="196"/>
        <v>0</v>
      </c>
      <c r="N696" s="18">
        <f t="shared" si="196"/>
        <v>0</v>
      </c>
      <c r="O696" s="18">
        <f t="shared" si="196"/>
        <v>0</v>
      </c>
      <c r="P696" s="114">
        <v>0</v>
      </c>
      <c r="Q696" s="123">
        <f t="shared" ref="Q696" si="201">Q741+Q772</f>
        <v>0</v>
      </c>
      <c r="R696" s="22">
        <f t="shared" si="169"/>
        <v>0</v>
      </c>
      <c r="S696" s="22">
        <f t="shared" si="170"/>
        <v>0</v>
      </c>
      <c r="T696" s="22">
        <f t="shared" si="184"/>
        <v>0</v>
      </c>
      <c r="V696" s="284" t="e">
        <f t="shared" si="183"/>
        <v>#DIV/0!</v>
      </c>
    </row>
    <row r="697" spans="1:22" ht="24" hidden="1" customHeight="1">
      <c r="A697" s="24"/>
      <c r="B697" s="24"/>
      <c r="C697" s="130">
        <v>6050</v>
      </c>
      <c r="D697" s="34" t="s">
        <v>293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/>
      <c r="K697" s="18">
        <f t="shared" si="165"/>
        <v>0</v>
      </c>
      <c r="L697" s="18">
        <f>L748</f>
        <v>0</v>
      </c>
      <c r="M697" s="18">
        <f>M748</f>
        <v>0</v>
      </c>
      <c r="N697" s="18">
        <f>N748</f>
        <v>0</v>
      </c>
      <c r="O697" s="18">
        <f>O748</f>
        <v>0</v>
      </c>
      <c r="P697" s="114">
        <v>0</v>
      </c>
      <c r="Q697" s="123">
        <f>Q748</f>
        <v>0</v>
      </c>
      <c r="R697" s="22">
        <f t="shared" si="169"/>
        <v>0</v>
      </c>
      <c r="S697" s="22">
        <f t="shared" si="170"/>
        <v>0</v>
      </c>
      <c r="T697" s="22">
        <f t="shared" si="184"/>
        <v>0</v>
      </c>
      <c r="V697" s="284" t="e">
        <f t="shared" si="183"/>
        <v>#DIV/0!</v>
      </c>
    </row>
    <row r="698" spans="1:22" ht="36" hidden="1" customHeight="1">
      <c r="A698" s="24"/>
      <c r="B698" s="24"/>
      <c r="C698" s="132">
        <v>6060</v>
      </c>
      <c r="D698" s="34" t="s">
        <v>291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/>
      <c r="K698" s="18">
        <f t="shared" si="165"/>
        <v>0</v>
      </c>
      <c r="L698" s="18">
        <f>L742</f>
        <v>0</v>
      </c>
      <c r="M698" s="18">
        <f>M742</f>
        <v>0</v>
      </c>
      <c r="N698" s="18">
        <f>N742</f>
        <v>0</v>
      </c>
      <c r="O698" s="18">
        <f>O742</f>
        <v>0</v>
      </c>
      <c r="P698" s="114">
        <v>0</v>
      </c>
      <c r="Q698" s="123">
        <f>Q742</f>
        <v>0</v>
      </c>
      <c r="R698" s="22">
        <f t="shared" si="169"/>
        <v>0</v>
      </c>
      <c r="S698" s="22">
        <f t="shared" si="170"/>
        <v>0</v>
      </c>
      <c r="T698" s="22">
        <f t="shared" si="184"/>
        <v>0</v>
      </c>
      <c r="V698" s="284" t="e">
        <f t="shared" si="183"/>
        <v>#DIV/0!</v>
      </c>
    </row>
    <row r="699" spans="1:22" ht="31.5">
      <c r="A699" s="24"/>
      <c r="B699" s="24"/>
      <c r="C699" s="140" t="s">
        <v>294</v>
      </c>
      <c r="D699" s="31" t="s">
        <v>295</v>
      </c>
      <c r="E699" s="26">
        <v>31900</v>
      </c>
      <c r="F699" s="26">
        <v>0</v>
      </c>
      <c r="G699" s="26">
        <v>0</v>
      </c>
      <c r="H699" s="26">
        <v>0</v>
      </c>
      <c r="I699" s="26">
        <v>31900</v>
      </c>
      <c r="J699" s="26"/>
      <c r="K699" s="18">
        <f t="shared" si="165"/>
        <v>0</v>
      </c>
      <c r="L699" s="18">
        <f>SUM(L700:L702)</f>
        <v>0</v>
      </c>
      <c r="M699" s="18">
        <f>SUM(M700:M702)</f>
        <v>0</v>
      </c>
      <c r="N699" s="18">
        <f>SUM(N700:N702)</f>
        <v>0</v>
      </c>
      <c r="O699" s="18">
        <f>SUM(O700:O702)</f>
        <v>0</v>
      </c>
      <c r="P699" s="145">
        <v>31900</v>
      </c>
      <c r="Q699" s="146">
        <f>SUM(Q700:Q702)</f>
        <v>0</v>
      </c>
      <c r="R699" s="22">
        <f t="shared" si="169"/>
        <v>0</v>
      </c>
      <c r="S699" s="22">
        <f t="shared" si="170"/>
        <v>0</v>
      </c>
      <c r="T699" s="22">
        <f t="shared" si="184"/>
        <v>31900</v>
      </c>
      <c r="V699" s="284">
        <f t="shared" si="183"/>
        <v>0</v>
      </c>
    </row>
    <row r="700" spans="1:22">
      <c r="A700" s="24"/>
      <c r="B700" s="24"/>
      <c r="C700" s="130">
        <v>4010</v>
      </c>
      <c r="D700" s="27" t="s">
        <v>139</v>
      </c>
      <c r="E700" s="26">
        <v>26680</v>
      </c>
      <c r="F700" s="26">
        <v>0</v>
      </c>
      <c r="G700" s="26">
        <v>0</v>
      </c>
      <c r="H700" s="26">
        <v>0</v>
      </c>
      <c r="I700" s="26">
        <v>26680</v>
      </c>
      <c r="J700" s="26"/>
      <c r="K700" s="18">
        <f t="shared" si="165"/>
        <v>0</v>
      </c>
      <c r="L700" s="18"/>
      <c r="M700" s="18"/>
      <c r="N700" s="18"/>
      <c r="O700" s="18"/>
      <c r="P700" s="114">
        <v>26680</v>
      </c>
      <c r="Q700" s="123">
        <v>0</v>
      </c>
      <c r="R700" s="22">
        <f t="shared" si="169"/>
        <v>0</v>
      </c>
      <c r="S700" s="22">
        <f t="shared" si="170"/>
        <v>0</v>
      </c>
      <c r="T700" s="22">
        <f t="shared" si="184"/>
        <v>26680</v>
      </c>
      <c r="V700" s="284">
        <f t="shared" si="183"/>
        <v>0</v>
      </c>
    </row>
    <row r="701" spans="1:22">
      <c r="A701" s="24"/>
      <c r="B701" s="24"/>
      <c r="C701" s="130">
        <v>4110</v>
      </c>
      <c r="D701" s="27" t="s">
        <v>141</v>
      </c>
      <c r="E701" s="26">
        <v>4560</v>
      </c>
      <c r="F701" s="26">
        <v>0</v>
      </c>
      <c r="G701" s="26">
        <v>0</v>
      </c>
      <c r="H701" s="26">
        <v>0</v>
      </c>
      <c r="I701" s="26">
        <v>4560</v>
      </c>
      <c r="J701" s="26"/>
      <c r="K701" s="18">
        <f t="shared" si="165"/>
        <v>0</v>
      </c>
      <c r="L701" s="18"/>
      <c r="M701" s="18"/>
      <c r="N701" s="18"/>
      <c r="O701" s="18"/>
      <c r="P701" s="114">
        <v>4560</v>
      </c>
      <c r="Q701" s="123">
        <v>0</v>
      </c>
      <c r="R701" s="22">
        <f t="shared" si="169"/>
        <v>0</v>
      </c>
      <c r="S701" s="22">
        <f t="shared" si="170"/>
        <v>0</v>
      </c>
      <c r="T701" s="22">
        <f t="shared" si="184"/>
        <v>4560</v>
      </c>
      <c r="V701" s="284">
        <f t="shared" si="183"/>
        <v>0</v>
      </c>
    </row>
    <row r="702" spans="1:22">
      <c r="A702" s="24"/>
      <c r="B702" s="24"/>
      <c r="C702" s="130">
        <v>4120</v>
      </c>
      <c r="D702" s="27" t="s">
        <v>142</v>
      </c>
      <c r="E702" s="26">
        <v>660</v>
      </c>
      <c r="F702" s="26">
        <v>0</v>
      </c>
      <c r="G702" s="26">
        <v>0</v>
      </c>
      <c r="H702" s="26">
        <v>0</v>
      </c>
      <c r="I702" s="26">
        <v>660</v>
      </c>
      <c r="J702" s="26"/>
      <c r="K702" s="18">
        <f t="shared" ref="K702:K766" si="202">SUM(L702:O702)</f>
        <v>0</v>
      </c>
      <c r="L702" s="18"/>
      <c r="M702" s="18"/>
      <c r="N702" s="18"/>
      <c r="O702" s="18"/>
      <c r="P702" s="114">
        <v>660</v>
      </c>
      <c r="Q702" s="123">
        <v>0</v>
      </c>
      <c r="R702" s="22">
        <f t="shared" si="169"/>
        <v>0</v>
      </c>
      <c r="S702" s="22">
        <f t="shared" si="170"/>
        <v>0</v>
      </c>
      <c r="T702" s="22">
        <f t="shared" si="184"/>
        <v>660</v>
      </c>
      <c r="V702" s="284">
        <f t="shared" si="183"/>
        <v>0</v>
      </c>
    </row>
    <row r="703" spans="1:22" ht="31.5">
      <c r="A703" s="24"/>
      <c r="B703" s="24"/>
      <c r="C703" s="130"/>
      <c r="D703" s="31" t="s">
        <v>296</v>
      </c>
      <c r="E703" s="26">
        <v>62490</v>
      </c>
      <c r="F703" s="26">
        <v>0</v>
      </c>
      <c r="G703" s="26">
        <v>0</v>
      </c>
      <c r="H703" s="26">
        <v>0</v>
      </c>
      <c r="I703" s="26">
        <v>62490</v>
      </c>
      <c r="J703" s="26"/>
      <c r="K703" s="18">
        <f t="shared" si="202"/>
        <v>0</v>
      </c>
      <c r="L703" s="18">
        <f>SUM(L704:L711)</f>
        <v>0</v>
      </c>
      <c r="M703" s="18">
        <f>SUM(M704:M711)</f>
        <v>0</v>
      </c>
      <c r="N703" s="18">
        <f>SUM(N704:N711)</f>
        <v>0</v>
      </c>
      <c r="O703" s="18">
        <f>SUM(O704:O711)</f>
        <v>0</v>
      </c>
      <c r="P703" s="145">
        <v>62490</v>
      </c>
      <c r="Q703" s="146">
        <f>SUM(Q704:Q711)</f>
        <v>33074.370000000003</v>
      </c>
      <c r="R703" s="22">
        <f t="shared" ref="R703:R766" si="203">G703+M703</f>
        <v>0</v>
      </c>
      <c r="S703" s="22">
        <f t="shared" ref="S703:S766" si="204">H703+N703</f>
        <v>0</v>
      </c>
      <c r="T703" s="22">
        <f t="shared" si="184"/>
        <v>62490</v>
      </c>
      <c r="V703" s="284">
        <f t="shared" si="183"/>
        <v>0.52927460393662995</v>
      </c>
    </row>
    <row r="704" spans="1:22">
      <c r="A704" s="24"/>
      <c r="B704" s="24"/>
      <c r="C704" s="130">
        <v>4010</v>
      </c>
      <c r="D704" s="27" t="s">
        <v>139</v>
      </c>
      <c r="E704" s="26">
        <v>46620</v>
      </c>
      <c r="F704" s="26">
        <v>0</v>
      </c>
      <c r="G704" s="26">
        <v>0</v>
      </c>
      <c r="H704" s="26">
        <v>0</v>
      </c>
      <c r="I704" s="26">
        <v>46620</v>
      </c>
      <c r="J704" s="26"/>
      <c r="K704" s="18">
        <f t="shared" si="202"/>
        <v>0</v>
      </c>
      <c r="L704" s="18"/>
      <c r="M704" s="18"/>
      <c r="N704" s="18"/>
      <c r="O704" s="18"/>
      <c r="P704" s="114">
        <v>46620</v>
      </c>
      <c r="Q704" s="123">
        <v>22774.86</v>
      </c>
      <c r="R704" s="22">
        <f t="shared" si="203"/>
        <v>0</v>
      </c>
      <c r="S704" s="22">
        <f t="shared" si="204"/>
        <v>0</v>
      </c>
      <c r="T704" s="22">
        <f t="shared" si="184"/>
        <v>46620</v>
      </c>
      <c r="V704" s="284">
        <f t="shared" si="183"/>
        <v>0.48852123552123555</v>
      </c>
    </row>
    <row r="705" spans="1:22">
      <c r="A705" s="24"/>
      <c r="B705" s="24"/>
      <c r="C705" s="130">
        <v>4040</v>
      </c>
      <c r="D705" s="27" t="s">
        <v>140</v>
      </c>
      <c r="E705" s="26">
        <v>3770</v>
      </c>
      <c r="F705" s="26">
        <v>0</v>
      </c>
      <c r="G705" s="26">
        <v>0</v>
      </c>
      <c r="H705" s="26">
        <v>0</v>
      </c>
      <c r="I705" s="26">
        <v>3770</v>
      </c>
      <c r="J705" s="26"/>
      <c r="K705" s="18">
        <f t="shared" si="202"/>
        <v>0</v>
      </c>
      <c r="L705" s="18"/>
      <c r="M705" s="18"/>
      <c r="N705" s="18"/>
      <c r="O705" s="18"/>
      <c r="P705" s="114">
        <v>3770</v>
      </c>
      <c r="Q705" s="123">
        <v>3233.4</v>
      </c>
      <c r="R705" s="22">
        <f t="shared" si="203"/>
        <v>0</v>
      </c>
      <c r="S705" s="22">
        <f t="shared" si="204"/>
        <v>0</v>
      </c>
      <c r="T705" s="22">
        <f t="shared" si="184"/>
        <v>3770</v>
      </c>
      <c r="V705" s="284">
        <f t="shared" si="183"/>
        <v>0.85766578249336878</v>
      </c>
    </row>
    <row r="706" spans="1:22">
      <c r="A706" s="24"/>
      <c r="B706" s="24"/>
      <c r="C706" s="130">
        <v>4110</v>
      </c>
      <c r="D706" s="27" t="s">
        <v>141</v>
      </c>
      <c r="E706" s="26">
        <v>8620</v>
      </c>
      <c r="F706" s="26">
        <v>0</v>
      </c>
      <c r="G706" s="26">
        <v>0</v>
      </c>
      <c r="H706" s="26">
        <v>0</v>
      </c>
      <c r="I706" s="26">
        <v>8620</v>
      </c>
      <c r="J706" s="26"/>
      <c r="K706" s="18">
        <f t="shared" si="202"/>
        <v>0</v>
      </c>
      <c r="L706" s="18"/>
      <c r="M706" s="18"/>
      <c r="N706" s="18"/>
      <c r="O706" s="18"/>
      <c r="P706" s="114">
        <v>8620</v>
      </c>
      <c r="Q706" s="123">
        <v>4007.11</v>
      </c>
      <c r="R706" s="22">
        <f t="shared" si="203"/>
        <v>0</v>
      </c>
      <c r="S706" s="22">
        <f t="shared" si="204"/>
        <v>0</v>
      </c>
      <c r="T706" s="22">
        <f t="shared" si="184"/>
        <v>8620</v>
      </c>
      <c r="V706" s="284">
        <f t="shared" si="183"/>
        <v>0.46486194895591648</v>
      </c>
    </row>
    <row r="707" spans="1:22" ht="15" hidden="1" customHeight="1">
      <c r="A707" s="24"/>
      <c r="B707" s="24"/>
      <c r="C707" s="130">
        <v>4120</v>
      </c>
      <c r="D707" s="27" t="s">
        <v>142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/>
      <c r="K707" s="18">
        <f t="shared" si="202"/>
        <v>0</v>
      </c>
      <c r="L707" s="18"/>
      <c r="M707" s="18"/>
      <c r="N707" s="18"/>
      <c r="O707" s="18"/>
      <c r="P707" s="114">
        <v>0</v>
      </c>
      <c r="Q707" s="123">
        <v>0</v>
      </c>
      <c r="R707" s="22">
        <f t="shared" si="203"/>
        <v>0</v>
      </c>
      <c r="S707" s="22">
        <f t="shared" si="204"/>
        <v>0</v>
      </c>
      <c r="T707" s="22">
        <f t="shared" si="184"/>
        <v>0</v>
      </c>
      <c r="V707" s="284" t="e">
        <f t="shared" si="183"/>
        <v>#DIV/0!</v>
      </c>
    </row>
    <row r="708" spans="1:22" ht="15" hidden="1" customHeight="1">
      <c r="A708" s="24"/>
      <c r="B708" s="24"/>
      <c r="C708" s="130">
        <v>4170</v>
      </c>
      <c r="D708" s="27" t="s">
        <v>297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/>
      <c r="K708" s="18">
        <f t="shared" si="202"/>
        <v>0</v>
      </c>
      <c r="L708" s="18"/>
      <c r="M708" s="18"/>
      <c r="N708" s="18"/>
      <c r="O708" s="18"/>
      <c r="P708" s="114">
        <v>0</v>
      </c>
      <c r="Q708" s="123"/>
      <c r="R708" s="22">
        <f t="shared" si="203"/>
        <v>0</v>
      </c>
      <c r="S708" s="22">
        <f t="shared" si="204"/>
        <v>0</v>
      </c>
      <c r="T708" s="22">
        <f t="shared" si="184"/>
        <v>0</v>
      </c>
      <c r="V708" s="284" t="e">
        <f t="shared" si="183"/>
        <v>#DIV/0!</v>
      </c>
    </row>
    <row r="709" spans="1:22" ht="24" hidden="1" customHeight="1">
      <c r="A709" s="24"/>
      <c r="B709" s="24"/>
      <c r="C709" s="130">
        <v>4210</v>
      </c>
      <c r="D709" s="27" t="s">
        <v>144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/>
      <c r="K709" s="18">
        <f t="shared" si="202"/>
        <v>0</v>
      </c>
      <c r="L709" s="18"/>
      <c r="M709" s="18"/>
      <c r="N709" s="18"/>
      <c r="O709" s="18"/>
      <c r="P709" s="114">
        <v>0</v>
      </c>
      <c r="Q709" s="123"/>
      <c r="R709" s="22">
        <f t="shared" si="203"/>
        <v>0</v>
      </c>
      <c r="S709" s="22">
        <f t="shared" si="204"/>
        <v>0</v>
      </c>
      <c r="T709" s="22">
        <f t="shared" si="184"/>
        <v>0</v>
      </c>
      <c r="V709" s="284" t="e">
        <f t="shared" si="183"/>
        <v>#DIV/0!</v>
      </c>
    </row>
    <row r="710" spans="1:22" ht="24" customHeight="1">
      <c r="A710" s="24"/>
      <c r="B710" s="24"/>
      <c r="C710" s="130">
        <v>4300</v>
      </c>
      <c r="D710" s="27" t="s">
        <v>292</v>
      </c>
      <c r="E710" s="26">
        <v>2300</v>
      </c>
      <c r="F710" s="26">
        <v>0</v>
      </c>
      <c r="G710" s="26">
        <v>0</v>
      </c>
      <c r="H710" s="26">
        <v>0</v>
      </c>
      <c r="I710" s="26">
        <v>2300</v>
      </c>
      <c r="J710" s="26"/>
      <c r="K710" s="18">
        <f t="shared" ref="K710" si="205">SUM(L710:O710)</f>
        <v>0</v>
      </c>
      <c r="L710" s="18"/>
      <c r="M710" s="18"/>
      <c r="N710" s="18"/>
      <c r="O710" s="18"/>
      <c r="P710" s="114">
        <v>2300</v>
      </c>
      <c r="Q710" s="123">
        <v>2214</v>
      </c>
      <c r="R710" s="22">
        <f t="shared" si="203"/>
        <v>0</v>
      </c>
      <c r="S710" s="22">
        <f t="shared" si="204"/>
        <v>0</v>
      </c>
      <c r="T710" s="22">
        <f t="shared" si="184"/>
        <v>2300</v>
      </c>
      <c r="V710" s="284">
        <f t="shared" si="183"/>
        <v>0.96260869565217388</v>
      </c>
    </row>
    <row r="711" spans="1:22" ht="41.25" customHeight="1">
      <c r="A711" s="24"/>
      <c r="B711" s="24"/>
      <c r="C711" s="130">
        <v>4440</v>
      </c>
      <c r="D711" s="27" t="s">
        <v>153</v>
      </c>
      <c r="E711" s="26">
        <v>1180</v>
      </c>
      <c r="F711" s="26">
        <v>0</v>
      </c>
      <c r="G711" s="26">
        <v>0</v>
      </c>
      <c r="H711" s="26">
        <v>0</v>
      </c>
      <c r="I711" s="26">
        <v>1180</v>
      </c>
      <c r="J711" s="26"/>
      <c r="K711" s="18">
        <f t="shared" si="202"/>
        <v>0</v>
      </c>
      <c r="L711" s="18"/>
      <c r="M711" s="18"/>
      <c r="N711" s="18"/>
      <c r="O711" s="18"/>
      <c r="P711" s="114">
        <v>1180</v>
      </c>
      <c r="Q711" s="123">
        <v>845</v>
      </c>
      <c r="R711" s="22">
        <f t="shared" si="203"/>
        <v>0</v>
      </c>
      <c r="S711" s="22">
        <f t="shared" si="204"/>
        <v>0</v>
      </c>
      <c r="T711" s="22">
        <f t="shared" si="184"/>
        <v>1180</v>
      </c>
      <c r="V711" s="284">
        <f t="shared" si="183"/>
        <v>0.71610169491525422</v>
      </c>
    </row>
    <row r="712" spans="1:22" ht="17.25" hidden="1" customHeight="1">
      <c r="A712" s="24"/>
      <c r="B712" s="24"/>
      <c r="C712" s="130"/>
      <c r="D712" s="31" t="s">
        <v>286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/>
      <c r="K712" s="18">
        <f t="shared" si="202"/>
        <v>0</v>
      </c>
      <c r="L712" s="18">
        <f>L713</f>
        <v>0</v>
      </c>
      <c r="M712" s="18">
        <f>M713</f>
        <v>0</v>
      </c>
      <c r="N712" s="18">
        <f>N713</f>
        <v>0</v>
      </c>
      <c r="O712" s="18">
        <f>O713</f>
        <v>0</v>
      </c>
      <c r="P712" s="114">
        <v>0</v>
      </c>
      <c r="Q712" s="123">
        <f>Q713</f>
        <v>0</v>
      </c>
      <c r="R712" s="22">
        <f t="shared" si="203"/>
        <v>0</v>
      </c>
      <c r="S712" s="22">
        <f t="shared" si="204"/>
        <v>0</v>
      </c>
      <c r="T712" s="22">
        <f t="shared" si="184"/>
        <v>0</v>
      </c>
      <c r="V712" s="284" t="e">
        <f t="shared" si="183"/>
        <v>#DIV/0!</v>
      </c>
    </row>
    <row r="713" spans="1:22" ht="24" hidden="1" customHeight="1">
      <c r="A713" s="24"/>
      <c r="B713" s="24"/>
      <c r="C713" s="130">
        <v>4440</v>
      </c>
      <c r="D713" s="27" t="s">
        <v>153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/>
      <c r="K713" s="18">
        <f t="shared" si="202"/>
        <v>0</v>
      </c>
      <c r="L713" s="18">
        <v>0</v>
      </c>
      <c r="M713" s="18">
        <v>0</v>
      </c>
      <c r="N713" s="18">
        <v>0</v>
      </c>
      <c r="O713" s="18"/>
      <c r="P713" s="114">
        <v>0</v>
      </c>
      <c r="Q713" s="123"/>
      <c r="R713" s="22">
        <f t="shared" si="203"/>
        <v>0</v>
      </c>
      <c r="S713" s="22">
        <f t="shared" si="204"/>
        <v>0</v>
      </c>
      <c r="T713" s="22">
        <f t="shared" si="184"/>
        <v>0</v>
      </c>
      <c r="V713" s="284" t="e">
        <f t="shared" si="183"/>
        <v>#DIV/0!</v>
      </c>
    </row>
    <row r="714" spans="1:22" ht="15" hidden="1" customHeight="1">
      <c r="A714" s="24"/>
      <c r="B714" s="24"/>
      <c r="C714" s="130"/>
      <c r="D714" s="31" t="s">
        <v>298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/>
      <c r="K714" s="18">
        <f t="shared" si="202"/>
        <v>0</v>
      </c>
      <c r="L714" s="18">
        <f>L715</f>
        <v>0</v>
      </c>
      <c r="M714" s="18">
        <f>M715</f>
        <v>0</v>
      </c>
      <c r="N714" s="18">
        <f>N715</f>
        <v>0</v>
      </c>
      <c r="O714" s="18">
        <f>O715</f>
        <v>0</v>
      </c>
      <c r="P714" s="114">
        <v>0</v>
      </c>
      <c r="Q714" s="123">
        <f>Q715</f>
        <v>0</v>
      </c>
      <c r="R714" s="22">
        <f t="shared" si="203"/>
        <v>0</v>
      </c>
      <c r="S714" s="22">
        <f t="shared" si="204"/>
        <v>0</v>
      </c>
      <c r="T714" s="22">
        <f t="shared" si="184"/>
        <v>0</v>
      </c>
      <c r="V714" s="284" t="e">
        <f t="shared" si="183"/>
        <v>#DIV/0!</v>
      </c>
    </row>
    <row r="715" spans="1:22" ht="24" hidden="1" customHeight="1">
      <c r="A715" s="24"/>
      <c r="B715" s="24"/>
      <c r="C715" s="130">
        <v>4440</v>
      </c>
      <c r="D715" s="27" t="s">
        <v>153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/>
      <c r="K715" s="18">
        <f t="shared" si="202"/>
        <v>0</v>
      </c>
      <c r="L715" s="18">
        <v>0</v>
      </c>
      <c r="M715" s="18">
        <v>0</v>
      </c>
      <c r="N715" s="18">
        <v>0</v>
      </c>
      <c r="O715" s="18"/>
      <c r="P715" s="114">
        <v>0</v>
      </c>
      <c r="Q715" s="123"/>
      <c r="R715" s="22">
        <f t="shared" si="203"/>
        <v>0</v>
      </c>
      <c r="S715" s="22">
        <f t="shared" si="204"/>
        <v>0</v>
      </c>
      <c r="T715" s="22">
        <f t="shared" si="184"/>
        <v>0</v>
      </c>
      <c r="V715" s="284" t="e">
        <f t="shared" si="183"/>
        <v>#DIV/0!</v>
      </c>
    </row>
    <row r="716" spans="1:22" ht="15" hidden="1" customHeight="1">
      <c r="A716" s="24"/>
      <c r="B716" s="24"/>
      <c r="C716" s="130"/>
      <c r="D716" s="31" t="s">
        <v>285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/>
      <c r="K716" s="18">
        <f t="shared" si="202"/>
        <v>0</v>
      </c>
      <c r="L716" s="18">
        <f>L717</f>
        <v>0</v>
      </c>
      <c r="M716" s="18">
        <f>M717</f>
        <v>0</v>
      </c>
      <c r="N716" s="18">
        <f>N717</f>
        <v>0</v>
      </c>
      <c r="O716" s="18">
        <f>O717</f>
        <v>0</v>
      </c>
      <c r="P716" s="114">
        <v>0</v>
      </c>
      <c r="Q716" s="123">
        <f>Q717</f>
        <v>0</v>
      </c>
      <c r="R716" s="22">
        <f t="shared" si="203"/>
        <v>0</v>
      </c>
      <c r="S716" s="22">
        <f t="shared" si="204"/>
        <v>0</v>
      </c>
      <c r="T716" s="22">
        <f t="shared" si="184"/>
        <v>0</v>
      </c>
      <c r="V716" s="284" t="e">
        <f t="shared" si="183"/>
        <v>#DIV/0!</v>
      </c>
    </row>
    <row r="717" spans="1:22" ht="24" hidden="1" customHeight="1">
      <c r="A717" s="24"/>
      <c r="B717" s="24"/>
      <c r="C717" s="130">
        <v>4440</v>
      </c>
      <c r="D717" s="27" t="s">
        <v>153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/>
      <c r="K717" s="18">
        <f t="shared" si="202"/>
        <v>0</v>
      </c>
      <c r="L717" s="18">
        <v>0</v>
      </c>
      <c r="M717" s="18">
        <v>0</v>
      </c>
      <c r="N717" s="18">
        <v>0</v>
      </c>
      <c r="O717" s="18"/>
      <c r="P717" s="114">
        <v>0</v>
      </c>
      <c r="Q717" s="123"/>
      <c r="R717" s="22">
        <f t="shared" si="203"/>
        <v>0</v>
      </c>
      <c r="S717" s="22">
        <f t="shared" si="204"/>
        <v>0</v>
      </c>
      <c r="T717" s="22">
        <f t="shared" si="184"/>
        <v>0</v>
      </c>
      <c r="V717" s="284" t="e">
        <f t="shared" si="183"/>
        <v>#DIV/0!</v>
      </c>
    </row>
    <row r="718" spans="1:22" ht="19.5" hidden="1" customHeight="1">
      <c r="A718" s="24"/>
      <c r="B718" s="65"/>
      <c r="C718" s="130"/>
      <c r="D718" s="31" t="s">
        <v>299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/>
      <c r="K718" s="18">
        <f t="shared" si="202"/>
        <v>0</v>
      </c>
      <c r="L718" s="18">
        <f>L719</f>
        <v>0</v>
      </c>
      <c r="M718" s="18">
        <f>M719</f>
        <v>0</v>
      </c>
      <c r="N718" s="18">
        <f>N719</f>
        <v>0</v>
      </c>
      <c r="O718" s="18">
        <f>O719</f>
        <v>0</v>
      </c>
      <c r="P718" s="114">
        <v>0</v>
      </c>
      <c r="Q718" s="123">
        <f>Q719</f>
        <v>0</v>
      </c>
      <c r="R718" s="22">
        <f t="shared" si="203"/>
        <v>0</v>
      </c>
      <c r="S718" s="22">
        <f t="shared" si="204"/>
        <v>0</v>
      </c>
      <c r="T718" s="22">
        <f t="shared" si="184"/>
        <v>0</v>
      </c>
      <c r="V718" s="284" t="e">
        <f t="shared" ref="V718:V781" si="206">Q718/P718</f>
        <v>#DIV/0!</v>
      </c>
    </row>
    <row r="719" spans="1:22" ht="24" hidden="1" customHeight="1">
      <c r="A719" s="24"/>
      <c r="B719" s="24"/>
      <c r="C719" s="130">
        <v>4440</v>
      </c>
      <c r="D719" s="27" t="s">
        <v>153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/>
      <c r="K719" s="18">
        <f t="shared" si="202"/>
        <v>0</v>
      </c>
      <c r="L719" s="18">
        <v>0</v>
      </c>
      <c r="M719" s="18">
        <v>0</v>
      </c>
      <c r="N719" s="18">
        <v>0</v>
      </c>
      <c r="O719" s="18"/>
      <c r="P719" s="114">
        <v>0</v>
      </c>
      <c r="Q719" s="123"/>
      <c r="R719" s="22">
        <f t="shared" si="203"/>
        <v>0</v>
      </c>
      <c r="S719" s="22">
        <f t="shared" si="204"/>
        <v>0</v>
      </c>
      <c r="T719" s="22">
        <f t="shared" si="184"/>
        <v>0</v>
      </c>
      <c r="V719" s="284" t="e">
        <f t="shared" si="206"/>
        <v>#DIV/0!</v>
      </c>
    </row>
    <row r="720" spans="1:22">
      <c r="A720" s="24"/>
      <c r="B720" s="24"/>
      <c r="C720" s="130"/>
      <c r="D720" s="31" t="s">
        <v>559</v>
      </c>
      <c r="E720" s="26">
        <v>325530</v>
      </c>
      <c r="F720" s="26">
        <v>0</v>
      </c>
      <c r="G720" s="26">
        <v>0</v>
      </c>
      <c r="H720" s="26">
        <v>0</v>
      </c>
      <c r="I720" s="26">
        <v>325530</v>
      </c>
      <c r="J720" s="26"/>
      <c r="K720" s="18">
        <f t="shared" si="202"/>
        <v>0</v>
      </c>
      <c r="L720" s="18">
        <f>SUM(L721:L742)</f>
        <v>0</v>
      </c>
      <c r="M720" s="18">
        <f>SUM(M721:M742)</f>
        <v>0</v>
      </c>
      <c r="N720" s="18">
        <f>SUM(N721:N742)</f>
        <v>0</v>
      </c>
      <c r="O720" s="18">
        <f>SUM(O721:O742)</f>
        <v>0</v>
      </c>
      <c r="P720" s="145">
        <v>325530</v>
      </c>
      <c r="Q720" s="146">
        <f>SUM(Q721:Q742)</f>
        <v>155561.51</v>
      </c>
      <c r="R720" s="22">
        <f t="shared" si="203"/>
        <v>0</v>
      </c>
      <c r="S720" s="22">
        <f t="shared" si="204"/>
        <v>0</v>
      </c>
      <c r="T720" s="22">
        <f t="shared" si="184"/>
        <v>325530</v>
      </c>
      <c r="V720" s="284">
        <f t="shared" si="206"/>
        <v>0.47787150185850769</v>
      </c>
    </row>
    <row r="721" spans="1:22" ht="31.5">
      <c r="A721" s="24"/>
      <c r="B721" s="24"/>
      <c r="C721" s="130">
        <v>3020</v>
      </c>
      <c r="D721" s="27" t="s">
        <v>138</v>
      </c>
      <c r="E721" s="26">
        <v>1790</v>
      </c>
      <c r="F721" s="26">
        <v>0</v>
      </c>
      <c r="G721" s="26">
        <v>0</v>
      </c>
      <c r="H721" s="26">
        <v>0</v>
      </c>
      <c r="I721" s="26">
        <v>1790</v>
      </c>
      <c r="J721" s="26"/>
      <c r="K721" s="18">
        <f t="shared" si="202"/>
        <v>0</v>
      </c>
      <c r="L721" s="18"/>
      <c r="M721" s="18"/>
      <c r="N721" s="18"/>
      <c r="O721" s="18"/>
      <c r="P721" s="114">
        <v>1790</v>
      </c>
      <c r="Q721" s="123">
        <v>0</v>
      </c>
      <c r="R721" s="22">
        <f t="shared" si="203"/>
        <v>0</v>
      </c>
      <c r="S721" s="22">
        <f t="shared" si="204"/>
        <v>0</v>
      </c>
      <c r="T721" s="22">
        <f t="shared" si="184"/>
        <v>1790</v>
      </c>
      <c r="V721" s="284">
        <f t="shared" si="206"/>
        <v>0</v>
      </c>
    </row>
    <row r="722" spans="1:22">
      <c r="A722" s="24"/>
      <c r="B722" s="33"/>
      <c r="C722" s="130">
        <v>4010</v>
      </c>
      <c r="D722" s="27" t="s">
        <v>139</v>
      </c>
      <c r="E722" s="26">
        <v>192570</v>
      </c>
      <c r="F722" s="26">
        <v>0</v>
      </c>
      <c r="G722" s="26">
        <v>0</v>
      </c>
      <c r="H722" s="26">
        <v>0</v>
      </c>
      <c r="I722" s="26">
        <v>192570</v>
      </c>
      <c r="J722" s="26"/>
      <c r="K722" s="18">
        <f t="shared" si="202"/>
        <v>0</v>
      </c>
      <c r="L722" s="18"/>
      <c r="M722" s="18"/>
      <c r="N722" s="18"/>
      <c r="O722" s="18"/>
      <c r="P722" s="114">
        <v>192570</v>
      </c>
      <c r="Q722" s="123">
        <v>85567</v>
      </c>
      <c r="R722" s="22">
        <f t="shared" si="203"/>
        <v>0</v>
      </c>
      <c r="S722" s="22">
        <f t="shared" si="204"/>
        <v>0</v>
      </c>
      <c r="T722" s="22">
        <f t="shared" si="184"/>
        <v>192570</v>
      </c>
      <c r="V722" s="284">
        <f t="shared" si="206"/>
        <v>0.44434231707950356</v>
      </c>
    </row>
    <row r="723" spans="1:22">
      <c r="A723" s="24"/>
      <c r="B723" s="23"/>
      <c r="C723" s="130">
        <v>4040</v>
      </c>
      <c r="D723" s="27" t="s">
        <v>140</v>
      </c>
      <c r="E723" s="26">
        <v>16050</v>
      </c>
      <c r="F723" s="26">
        <v>0</v>
      </c>
      <c r="G723" s="26">
        <v>0</v>
      </c>
      <c r="H723" s="26">
        <v>0</v>
      </c>
      <c r="I723" s="26">
        <v>16050</v>
      </c>
      <c r="J723" s="26"/>
      <c r="K723" s="18">
        <f t="shared" si="202"/>
        <v>0</v>
      </c>
      <c r="L723" s="18"/>
      <c r="M723" s="18"/>
      <c r="N723" s="18"/>
      <c r="O723" s="18"/>
      <c r="P723" s="114">
        <v>16050</v>
      </c>
      <c r="Q723" s="123">
        <v>14025.26</v>
      </c>
      <c r="R723" s="22">
        <f t="shared" si="203"/>
        <v>0</v>
      </c>
      <c r="S723" s="22">
        <f t="shared" si="204"/>
        <v>0</v>
      </c>
      <c r="T723" s="22">
        <f t="shared" si="184"/>
        <v>16050</v>
      </c>
      <c r="V723" s="284">
        <f t="shared" si="206"/>
        <v>0.87384797507788159</v>
      </c>
    </row>
    <row r="724" spans="1:22">
      <c r="A724" s="24"/>
      <c r="B724" s="23"/>
      <c r="C724" s="130">
        <v>4110</v>
      </c>
      <c r="D724" s="27" t="s">
        <v>141</v>
      </c>
      <c r="E724" s="26">
        <v>34850</v>
      </c>
      <c r="F724" s="26">
        <v>0</v>
      </c>
      <c r="G724" s="26">
        <v>0</v>
      </c>
      <c r="H724" s="26">
        <v>0</v>
      </c>
      <c r="I724" s="26">
        <v>34850</v>
      </c>
      <c r="J724" s="26"/>
      <c r="K724" s="18">
        <f t="shared" si="202"/>
        <v>0</v>
      </c>
      <c r="L724" s="18"/>
      <c r="M724" s="18"/>
      <c r="N724" s="18"/>
      <c r="O724" s="18"/>
      <c r="P724" s="114">
        <v>34850</v>
      </c>
      <c r="Q724" s="123">
        <v>15637.18</v>
      </c>
      <c r="R724" s="22">
        <f t="shared" si="203"/>
        <v>0</v>
      </c>
      <c r="S724" s="22">
        <f t="shared" si="204"/>
        <v>0</v>
      </c>
      <c r="T724" s="22">
        <f t="shared" si="184"/>
        <v>34850</v>
      </c>
      <c r="V724" s="284">
        <f t="shared" si="206"/>
        <v>0.44869956958393115</v>
      </c>
    </row>
    <row r="725" spans="1:22">
      <c r="A725" s="24"/>
      <c r="B725" s="23"/>
      <c r="C725" s="130">
        <v>4120</v>
      </c>
      <c r="D725" s="27" t="s">
        <v>142</v>
      </c>
      <c r="E725" s="26">
        <v>5170</v>
      </c>
      <c r="F725" s="26">
        <v>0</v>
      </c>
      <c r="G725" s="26">
        <v>0</v>
      </c>
      <c r="H725" s="26">
        <v>0</v>
      </c>
      <c r="I725" s="26">
        <v>5170</v>
      </c>
      <c r="J725" s="26"/>
      <c r="K725" s="18">
        <f t="shared" si="202"/>
        <v>0</v>
      </c>
      <c r="L725" s="18"/>
      <c r="M725" s="18"/>
      <c r="N725" s="18"/>
      <c r="O725" s="18"/>
      <c r="P725" s="114">
        <v>5170</v>
      </c>
      <c r="Q725" s="123">
        <v>1315.72</v>
      </c>
      <c r="R725" s="22">
        <f t="shared" si="203"/>
        <v>0</v>
      </c>
      <c r="S725" s="22">
        <f t="shared" si="204"/>
        <v>0</v>
      </c>
      <c r="T725" s="22">
        <f t="shared" si="184"/>
        <v>5170</v>
      </c>
      <c r="V725" s="284">
        <f t="shared" si="206"/>
        <v>0.25449129593810443</v>
      </c>
    </row>
    <row r="726" spans="1:22">
      <c r="A726" s="24"/>
      <c r="B726" s="23"/>
      <c r="C726" s="130">
        <v>4170</v>
      </c>
      <c r="D726" s="27" t="s">
        <v>193</v>
      </c>
      <c r="E726" s="26">
        <v>6660</v>
      </c>
      <c r="F726" s="26">
        <v>0</v>
      </c>
      <c r="G726" s="26">
        <v>0</v>
      </c>
      <c r="H726" s="26">
        <v>0</v>
      </c>
      <c r="I726" s="26">
        <v>6660</v>
      </c>
      <c r="J726" s="26"/>
      <c r="K726" s="18">
        <f t="shared" si="202"/>
        <v>0</v>
      </c>
      <c r="L726" s="18"/>
      <c r="M726" s="18"/>
      <c r="N726" s="18"/>
      <c r="O726" s="18"/>
      <c r="P726" s="114">
        <v>6660</v>
      </c>
      <c r="Q726" s="123">
        <v>2308.09</v>
      </c>
      <c r="R726" s="22">
        <f t="shared" si="203"/>
        <v>0</v>
      </c>
      <c r="S726" s="22">
        <f t="shared" si="204"/>
        <v>0</v>
      </c>
      <c r="T726" s="22">
        <f t="shared" si="184"/>
        <v>6660</v>
      </c>
      <c r="V726" s="284">
        <f t="shared" si="206"/>
        <v>0.34656006006006007</v>
      </c>
    </row>
    <row r="727" spans="1:22">
      <c r="A727" s="24"/>
      <c r="B727" s="24"/>
      <c r="C727" s="130">
        <v>4210</v>
      </c>
      <c r="D727" s="27" t="s">
        <v>144</v>
      </c>
      <c r="E727" s="26">
        <v>17230</v>
      </c>
      <c r="F727" s="26">
        <v>0</v>
      </c>
      <c r="G727" s="26">
        <v>0</v>
      </c>
      <c r="H727" s="26">
        <v>0</v>
      </c>
      <c r="I727" s="26">
        <v>17230</v>
      </c>
      <c r="J727" s="26"/>
      <c r="K727" s="18">
        <f t="shared" si="202"/>
        <v>0</v>
      </c>
      <c r="L727" s="18"/>
      <c r="M727" s="18"/>
      <c r="N727" s="18"/>
      <c r="O727" s="18"/>
      <c r="P727" s="114">
        <v>17230</v>
      </c>
      <c r="Q727" s="123">
        <v>6220.62</v>
      </c>
      <c r="R727" s="22">
        <f t="shared" si="203"/>
        <v>0</v>
      </c>
      <c r="S727" s="22">
        <f t="shared" si="204"/>
        <v>0</v>
      </c>
      <c r="T727" s="22">
        <f t="shared" si="184"/>
        <v>17230</v>
      </c>
      <c r="V727" s="284">
        <f t="shared" si="206"/>
        <v>0.36103424260011607</v>
      </c>
    </row>
    <row r="728" spans="1:22">
      <c r="A728" s="24"/>
      <c r="B728" s="24"/>
      <c r="C728" s="130">
        <v>4260</v>
      </c>
      <c r="D728" s="27" t="s">
        <v>145</v>
      </c>
      <c r="E728" s="26">
        <v>9380</v>
      </c>
      <c r="F728" s="26">
        <v>0</v>
      </c>
      <c r="G728" s="26">
        <v>0</v>
      </c>
      <c r="H728" s="26">
        <v>0</v>
      </c>
      <c r="I728" s="26">
        <v>9380</v>
      </c>
      <c r="J728" s="26"/>
      <c r="K728" s="18">
        <f t="shared" si="202"/>
        <v>0</v>
      </c>
      <c r="L728" s="18"/>
      <c r="M728" s="18"/>
      <c r="N728" s="18"/>
      <c r="O728" s="18"/>
      <c r="P728" s="114">
        <v>9380</v>
      </c>
      <c r="Q728" s="123">
        <v>4602.33</v>
      </c>
      <c r="R728" s="22">
        <f t="shared" si="203"/>
        <v>0</v>
      </c>
      <c r="S728" s="22">
        <f t="shared" si="204"/>
        <v>0</v>
      </c>
      <c r="T728" s="22">
        <f t="shared" si="184"/>
        <v>9380</v>
      </c>
      <c r="V728" s="284">
        <f t="shared" si="206"/>
        <v>0.49065351812366736</v>
      </c>
    </row>
    <row r="729" spans="1:22">
      <c r="A729" s="24"/>
      <c r="B729" s="24"/>
      <c r="C729" s="130">
        <v>4270</v>
      </c>
      <c r="D729" s="27" t="s">
        <v>170</v>
      </c>
      <c r="E729" s="26">
        <v>2750</v>
      </c>
      <c r="F729" s="26">
        <v>0</v>
      </c>
      <c r="G729" s="26">
        <v>0</v>
      </c>
      <c r="H729" s="26">
        <v>0</v>
      </c>
      <c r="I729" s="26">
        <v>2750</v>
      </c>
      <c r="J729" s="26"/>
      <c r="K729" s="18">
        <f t="shared" si="202"/>
        <v>0</v>
      </c>
      <c r="L729" s="18"/>
      <c r="M729" s="18"/>
      <c r="N729" s="18"/>
      <c r="O729" s="18"/>
      <c r="P729" s="114">
        <v>2750</v>
      </c>
      <c r="Q729" s="123">
        <v>0</v>
      </c>
      <c r="R729" s="22">
        <f t="shared" si="203"/>
        <v>0</v>
      </c>
      <c r="S729" s="22">
        <f t="shared" si="204"/>
        <v>0</v>
      </c>
      <c r="T729" s="22">
        <f t="shared" si="184"/>
        <v>2750</v>
      </c>
      <c r="V729" s="284">
        <f t="shared" si="206"/>
        <v>0</v>
      </c>
    </row>
    <row r="730" spans="1:22">
      <c r="A730" s="24"/>
      <c r="B730" s="24"/>
      <c r="C730" s="130">
        <v>4280</v>
      </c>
      <c r="D730" s="27" t="s">
        <v>147</v>
      </c>
      <c r="E730" s="26">
        <v>490</v>
      </c>
      <c r="F730" s="26">
        <v>0</v>
      </c>
      <c r="G730" s="26">
        <v>0</v>
      </c>
      <c r="H730" s="26">
        <v>0</v>
      </c>
      <c r="I730" s="26">
        <v>490</v>
      </c>
      <c r="J730" s="26"/>
      <c r="K730" s="18">
        <f t="shared" si="202"/>
        <v>0</v>
      </c>
      <c r="L730" s="18"/>
      <c r="M730" s="18"/>
      <c r="N730" s="18"/>
      <c r="O730" s="18"/>
      <c r="P730" s="114">
        <v>490</v>
      </c>
      <c r="Q730" s="123">
        <v>135.30000000000001</v>
      </c>
      <c r="R730" s="22">
        <f t="shared" si="203"/>
        <v>0</v>
      </c>
      <c r="S730" s="22">
        <f t="shared" si="204"/>
        <v>0</v>
      </c>
      <c r="T730" s="22">
        <f t="shared" si="184"/>
        <v>490</v>
      </c>
      <c r="V730" s="284">
        <f t="shared" si="206"/>
        <v>0.27612244897959187</v>
      </c>
    </row>
    <row r="731" spans="1:22">
      <c r="A731" s="24"/>
      <c r="B731" s="24"/>
      <c r="C731" s="130">
        <v>4300</v>
      </c>
      <c r="D731" s="27" t="s">
        <v>292</v>
      </c>
      <c r="E731" s="26">
        <v>6680</v>
      </c>
      <c r="F731" s="26">
        <v>0</v>
      </c>
      <c r="G731" s="26">
        <v>0</v>
      </c>
      <c r="H731" s="26">
        <v>0</v>
      </c>
      <c r="I731" s="26">
        <v>6680</v>
      </c>
      <c r="J731" s="26"/>
      <c r="K731" s="18">
        <f t="shared" si="202"/>
        <v>0</v>
      </c>
      <c r="L731" s="18"/>
      <c r="M731" s="18"/>
      <c r="N731" s="18"/>
      <c r="O731" s="18"/>
      <c r="P731" s="114">
        <v>6680</v>
      </c>
      <c r="Q731" s="123">
        <v>4981.5200000000004</v>
      </c>
      <c r="R731" s="22">
        <f t="shared" si="203"/>
        <v>0</v>
      </c>
      <c r="S731" s="22">
        <f t="shared" si="204"/>
        <v>0</v>
      </c>
      <c r="T731" s="22">
        <f t="shared" si="184"/>
        <v>6680</v>
      </c>
      <c r="V731" s="284">
        <f t="shared" si="206"/>
        <v>0.74573652694610781</v>
      </c>
    </row>
    <row r="732" spans="1:22">
      <c r="A732" s="24"/>
      <c r="B732" s="24"/>
      <c r="C732" s="130">
        <v>4350</v>
      </c>
      <c r="D732" s="27" t="s">
        <v>148</v>
      </c>
      <c r="E732" s="26">
        <v>2210</v>
      </c>
      <c r="F732" s="26">
        <v>0</v>
      </c>
      <c r="G732" s="26">
        <v>0</v>
      </c>
      <c r="H732" s="26">
        <v>0</v>
      </c>
      <c r="I732" s="26">
        <v>2210</v>
      </c>
      <c r="J732" s="26"/>
      <c r="K732" s="18">
        <f t="shared" si="202"/>
        <v>0</v>
      </c>
      <c r="L732" s="18"/>
      <c r="M732" s="18"/>
      <c r="N732" s="18"/>
      <c r="O732" s="18"/>
      <c r="P732" s="114">
        <v>2210</v>
      </c>
      <c r="Q732" s="123">
        <v>294</v>
      </c>
      <c r="R732" s="22">
        <f t="shared" si="203"/>
        <v>0</v>
      </c>
      <c r="S732" s="22">
        <f t="shared" si="204"/>
        <v>0</v>
      </c>
      <c r="T732" s="22">
        <f t="shared" si="184"/>
        <v>2210</v>
      </c>
      <c r="V732" s="284">
        <f t="shared" si="206"/>
        <v>0.1330316742081448</v>
      </c>
    </row>
    <row r="733" spans="1:22" ht="63">
      <c r="A733" s="24"/>
      <c r="B733" s="24"/>
      <c r="C733" s="130">
        <v>4370</v>
      </c>
      <c r="D733" s="27" t="s">
        <v>150</v>
      </c>
      <c r="E733" s="26">
        <v>3520</v>
      </c>
      <c r="F733" s="26">
        <v>0</v>
      </c>
      <c r="G733" s="26">
        <v>0</v>
      </c>
      <c r="H733" s="26">
        <v>0</v>
      </c>
      <c r="I733" s="26">
        <v>3520</v>
      </c>
      <c r="J733" s="26"/>
      <c r="K733" s="18">
        <f t="shared" si="202"/>
        <v>0</v>
      </c>
      <c r="L733" s="18"/>
      <c r="M733" s="18"/>
      <c r="N733" s="18"/>
      <c r="O733" s="18"/>
      <c r="P733" s="114">
        <v>3520</v>
      </c>
      <c r="Q733" s="123">
        <v>790.89</v>
      </c>
      <c r="R733" s="22">
        <f t="shared" si="203"/>
        <v>0</v>
      </c>
      <c r="S733" s="22">
        <f t="shared" si="204"/>
        <v>0</v>
      </c>
      <c r="T733" s="22">
        <f t="shared" si="184"/>
        <v>3520</v>
      </c>
      <c r="V733" s="284">
        <f t="shared" si="206"/>
        <v>0.22468465909090909</v>
      </c>
    </row>
    <row r="734" spans="1:22">
      <c r="A734" s="24"/>
      <c r="B734" s="24"/>
      <c r="C734" s="130">
        <v>4410</v>
      </c>
      <c r="D734" s="27" t="s">
        <v>151</v>
      </c>
      <c r="E734" s="26">
        <v>1190</v>
      </c>
      <c r="F734" s="26">
        <v>0</v>
      </c>
      <c r="G734" s="26">
        <v>0</v>
      </c>
      <c r="H734" s="26">
        <v>0</v>
      </c>
      <c r="I734" s="26">
        <v>1190</v>
      </c>
      <c r="J734" s="26"/>
      <c r="K734" s="18">
        <f t="shared" si="202"/>
        <v>0</v>
      </c>
      <c r="L734" s="18"/>
      <c r="M734" s="18"/>
      <c r="N734" s="18"/>
      <c r="O734" s="18"/>
      <c r="P734" s="114">
        <v>1190</v>
      </c>
      <c r="Q734" s="123">
        <v>245.6</v>
      </c>
      <c r="R734" s="22">
        <f t="shared" si="203"/>
        <v>0</v>
      </c>
      <c r="S734" s="22">
        <f t="shared" si="204"/>
        <v>0</v>
      </c>
      <c r="T734" s="22">
        <f t="shared" si="184"/>
        <v>1190</v>
      </c>
      <c r="V734" s="284">
        <f t="shared" si="206"/>
        <v>0.20638655462184874</v>
      </c>
    </row>
    <row r="735" spans="1:22">
      <c r="A735" s="24"/>
      <c r="B735" s="24"/>
      <c r="C735" s="130">
        <v>4430</v>
      </c>
      <c r="D735" s="27" t="s">
        <v>152</v>
      </c>
      <c r="E735" s="26">
        <v>240</v>
      </c>
      <c r="F735" s="26">
        <v>0</v>
      </c>
      <c r="G735" s="26">
        <v>0</v>
      </c>
      <c r="H735" s="26">
        <v>0</v>
      </c>
      <c r="I735" s="26">
        <v>240</v>
      </c>
      <c r="J735" s="26"/>
      <c r="K735" s="18">
        <f t="shared" si="202"/>
        <v>0</v>
      </c>
      <c r="L735" s="18"/>
      <c r="M735" s="18"/>
      <c r="N735" s="18"/>
      <c r="O735" s="18"/>
      <c r="P735" s="114">
        <v>240</v>
      </c>
      <c r="Q735" s="123">
        <v>0</v>
      </c>
      <c r="R735" s="22">
        <f t="shared" si="203"/>
        <v>0</v>
      </c>
      <c r="S735" s="22">
        <f t="shared" si="204"/>
        <v>0</v>
      </c>
      <c r="T735" s="22">
        <f t="shared" si="184"/>
        <v>240</v>
      </c>
      <c r="V735" s="284">
        <f t="shared" si="206"/>
        <v>0</v>
      </c>
    </row>
    <row r="736" spans="1:22" ht="31.5">
      <c r="A736" s="24"/>
      <c r="B736" s="24"/>
      <c r="C736" s="130">
        <v>4440</v>
      </c>
      <c r="D736" s="27" t="s">
        <v>153</v>
      </c>
      <c r="E736" s="26">
        <v>20660</v>
      </c>
      <c r="F736" s="26">
        <v>0</v>
      </c>
      <c r="G736" s="26">
        <v>0</v>
      </c>
      <c r="H736" s="26">
        <v>0</v>
      </c>
      <c r="I736" s="26">
        <v>20660</v>
      </c>
      <c r="J736" s="26"/>
      <c r="K736" s="18">
        <f t="shared" si="202"/>
        <v>0</v>
      </c>
      <c r="L736" s="18"/>
      <c r="M736" s="18"/>
      <c r="N736" s="18"/>
      <c r="O736" s="18"/>
      <c r="P736" s="114">
        <v>20660</v>
      </c>
      <c r="Q736" s="123">
        <v>18862</v>
      </c>
      <c r="R736" s="22">
        <f t="shared" si="203"/>
        <v>0</v>
      </c>
      <c r="S736" s="22">
        <f t="shared" si="204"/>
        <v>0</v>
      </c>
      <c r="T736" s="22">
        <f t="shared" ref="T736:T799" si="207">I736+O736</f>
        <v>20660</v>
      </c>
      <c r="V736" s="284">
        <f t="shared" si="206"/>
        <v>0.91297192642787994</v>
      </c>
    </row>
    <row r="737" spans="1:22">
      <c r="A737" s="24"/>
      <c r="B737" s="24"/>
      <c r="C737" s="130">
        <v>4510</v>
      </c>
      <c r="D737" s="27" t="s">
        <v>223</v>
      </c>
      <c r="E737" s="26">
        <v>180</v>
      </c>
      <c r="F737" s="26">
        <v>0</v>
      </c>
      <c r="G737" s="26">
        <v>0</v>
      </c>
      <c r="H737" s="26">
        <v>0</v>
      </c>
      <c r="I737" s="26">
        <v>180</v>
      </c>
      <c r="J737" s="26"/>
      <c r="K737" s="18">
        <f t="shared" si="202"/>
        <v>0</v>
      </c>
      <c r="L737" s="18"/>
      <c r="M737" s="18"/>
      <c r="N737" s="18"/>
      <c r="O737" s="18"/>
      <c r="P737" s="114">
        <v>180</v>
      </c>
      <c r="Q737" s="123">
        <v>0</v>
      </c>
      <c r="R737" s="22">
        <f t="shared" si="203"/>
        <v>0</v>
      </c>
      <c r="S737" s="22">
        <f t="shared" si="204"/>
        <v>0</v>
      </c>
      <c r="T737" s="22">
        <f t="shared" si="207"/>
        <v>180</v>
      </c>
      <c r="V737" s="284">
        <f t="shared" si="206"/>
        <v>0</v>
      </c>
    </row>
    <row r="738" spans="1:22">
      <c r="A738" s="24"/>
      <c r="B738" s="24"/>
      <c r="C738" s="130">
        <v>4480</v>
      </c>
      <c r="D738" s="27" t="s">
        <v>196</v>
      </c>
      <c r="E738" s="26">
        <v>670</v>
      </c>
      <c r="F738" s="26">
        <v>0</v>
      </c>
      <c r="G738" s="26">
        <v>0</v>
      </c>
      <c r="H738" s="26">
        <v>0</v>
      </c>
      <c r="I738" s="26">
        <v>670</v>
      </c>
      <c r="J738" s="26"/>
      <c r="K738" s="18">
        <f t="shared" si="202"/>
        <v>0</v>
      </c>
      <c r="L738" s="18"/>
      <c r="M738" s="18"/>
      <c r="N738" s="18"/>
      <c r="O738" s="18"/>
      <c r="P738" s="114">
        <v>670</v>
      </c>
      <c r="Q738" s="123">
        <v>276</v>
      </c>
      <c r="R738" s="22">
        <f t="shared" si="203"/>
        <v>0</v>
      </c>
      <c r="S738" s="22">
        <f t="shared" si="204"/>
        <v>0</v>
      </c>
      <c r="T738" s="22">
        <f t="shared" si="207"/>
        <v>670</v>
      </c>
      <c r="V738" s="284">
        <f t="shared" si="206"/>
        <v>0.41194029850746267</v>
      </c>
    </row>
    <row r="739" spans="1:22" ht="31.5">
      <c r="A739" s="24"/>
      <c r="B739" s="24"/>
      <c r="C739" s="130">
        <v>4700</v>
      </c>
      <c r="D739" s="27" t="s">
        <v>155</v>
      </c>
      <c r="E739" s="26">
        <v>3240</v>
      </c>
      <c r="F739" s="26">
        <v>0</v>
      </c>
      <c r="G739" s="26">
        <v>0</v>
      </c>
      <c r="H739" s="26">
        <v>0</v>
      </c>
      <c r="I739" s="26">
        <v>3240</v>
      </c>
      <c r="J739" s="26"/>
      <c r="K739" s="18">
        <f t="shared" si="202"/>
        <v>0</v>
      </c>
      <c r="L739" s="18"/>
      <c r="M739" s="18"/>
      <c r="N739" s="18"/>
      <c r="O739" s="18"/>
      <c r="P739" s="114">
        <v>3240</v>
      </c>
      <c r="Q739" s="123">
        <v>300</v>
      </c>
      <c r="R739" s="22">
        <f t="shared" si="203"/>
        <v>0</v>
      </c>
      <c r="S739" s="22">
        <f t="shared" si="204"/>
        <v>0</v>
      </c>
      <c r="T739" s="22">
        <f t="shared" si="207"/>
        <v>3240</v>
      </c>
      <c r="V739" s="284">
        <f t="shared" si="206"/>
        <v>9.2592592592592587E-2</v>
      </c>
    </row>
    <row r="740" spans="1:22" ht="48" hidden="1" customHeight="1">
      <c r="A740" s="24"/>
      <c r="B740" s="24"/>
      <c r="C740" s="130">
        <v>4740</v>
      </c>
      <c r="D740" s="27" t="s">
        <v>198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/>
      <c r="K740" s="18">
        <f t="shared" si="202"/>
        <v>0</v>
      </c>
      <c r="L740" s="18"/>
      <c r="M740" s="18"/>
      <c r="N740" s="18"/>
      <c r="O740" s="18"/>
      <c r="P740" s="114">
        <v>0</v>
      </c>
      <c r="Q740" s="123"/>
      <c r="R740" s="22">
        <f t="shared" si="203"/>
        <v>0</v>
      </c>
      <c r="S740" s="22">
        <f t="shared" si="204"/>
        <v>0</v>
      </c>
      <c r="T740" s="22">
        <f t="shared" si="207"/>
        <v>0</v>
      </c>
      <c r="V740" s="284" t="e">
        <f t="shared" si="206"/>
        <v>#DIV/0!</v>
      </c>
    </row>
    <row r="741" spans="1:22" ht="36" hidden="1" customHeight="1">
      <c r="A741" s="24"/>
      <c r="B741" s="24"/>
      <c r="C741" s="130">
        <v>4750</v>
      </c>
      <c r="D741" s="27" t="s">
        <v>253</v>
      </c>
      <c r="E741" s="26">
        <v>0</v>
      </c>
      <c r="F741" s="26">
        <v>0</v>
      </c>
      <c r="G741" s="26">
        <v>0</v>
      </c>
      <c r="H741" s="26">
        <v>0</v>
      </c>
      <c r="I741" s="26">
        <v>0</v>
      </c>
      <c r="J741" s="26"/>
      <c r="K741" s="18">
        <f t="shared" si="202"/>
        <v>0</v>
      </c>
      <c r="L741" s="18"/>
      <c r="M741" s="18"/>
      <c r="N741" s="18"/>
      <c r="O741" s="18"/>
      <c r="P741" s="114">
        <v>0</v>
      </c>
      <c r="Q741" s="123"/>
      <c r="R741" s="22">
        <f t="shared" si="203"/>
        <v>0</v>
      </c>
      <c r="S741" s="22">
        <f t="shared" si="204"/>
        <v>0</v>
      </c>
      <c r="T741" s="22">
        <f t="shared" si="207"/>
        <v>0</v>
      </c>
      <c r="V741" s="284" t="e">
        <f t="shared" si="206"/>
        <v>#DIV/0!</v>
      </c>
    </row>
    <row r="742" spans="1:22" ht="36" hidden="1" customHeight="1">
      <c r="A742" s="24"/>
      <c r="B742" s="24"/>
      <c r="C742" s="132">
        <v>6060</v>
      </c>
      <c r="D742" s="34" t="s">
        <v>291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/>
      <c r="K742" s="18">
        <f t="shared" si="202"/>
        <v>0</v>
      </c>
      <c r="L742" s="18"/>
      <c r="M742" s="18"/>
      <c r="N742" s="18"/>
      <c r="O742" s="18"/>
      <c r="P742" s="114">
        <v>0</v>
      </c>
      <c r="Q742" s="123"/>
      <c r="R742" s="22">
        <f t="shared" si="203"/>
        <v>0</v>
      </c>
      <c r="S742" s="22">
        <f t="shared" si="204"/>
        <v>0</v>
      </c>
      <c r="T742" s="22">
        <f t="shared" si="207"/>
        <v>0</v>
      </c>
      <c r="V742" s="284" t="e">
        <f t="shared" si="206"/>
        <v>#DIV/0!</v>
      </c>
    </row>
    <row r="743" spans="1:22" ht="24" hidden="1" customHeight="1">
      <c r="A743" s="23"/>
      <c r="B743" s="24"/>
      <c r="C743" s="141"/>
      <c r="D743" s="31" t="s">
        <v>300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/>
      <c r="K743" s="18">
        <f t="shared" si="202"/>
        <v>0</v>
      </c>
      <c r="L743" s="18">
        <f>SUM(L744:L746)</f>
        <v>0</v>
      </c>
      <c r="M743" s="18">
        <f>SUM(M744:M746)</f>
        <v>0</v>
      </c>
      <c r="N743" s="18">
        <f>SUM(N744:N746)</f>
        <v>0</v>
      </c>
      <c r="O743" s="18">
        <f>SUM(O744:O746)</f>
        <v>0</v>
      </c>
      <c r="P743" s="114">
        <v>0</v>
      </c>
      <c r="Q743" s="123">
        <f>SUM(Q744:Q746)</f>
        <v>0</v>
      </c>
      <c r="R743" s="22">
        <f t="shared" si="203"/>
        <v>0</v>
      </c>
      <c r="S743" s="22">
        <f t="shared" si="204"/>
        <v>0</v>
      </c>
      <c r="T743" s="22">
        <f t="shared" si="207"/>
        <v>0</v>
      </c>
      <c r="V743" s="284" t="e">
        <f t="shared" si="206"/>
        <v>#DIV/0!</v>
      </c>
    </row>
    <row r="744" spans="1:22" ht="24" hidden="1" customHeight="1">
      <c r="A744" s="23"/>
      <c r="B744" s="24"/>
      <c r="C744" s="130">
        <v>4210</v>
      </c>
      <c r="D744" s="27" t="s">
        <v>144</v>
      </c>
      <c r="E744" s="26">
        <v>0</v>
      </c>
      <c r="F744" s="26">
        <v>0</v>
      </c>
      <c r="G744" s="26">
        <v>0</v>
      </c>
      <c r="H744" s="26">
        <v>0</v>
      </c>
      <c r="I744" s="26">
        <v>0</v>
      </c>
      <c r="J744" s="26"/>
      <c r="K744" s="18">
        <f t="shared" si="202"/>
        <v>0</v>
      </c>
      <c r="L744" s="18"/>
      <c r="M744" s="18"/>
      <c r="N744" s="18"/>
      <c r="O744" s="18"/>
      <c r="P744" s="114">
        <v>0</v>
      </c>
      <c r="Q744" s="123"/>
      <c r="R744" s="22">
        <f t="shared" si="203"/>
        <v>0</v>
      </c>
      <c r="S744" s="22">
        <f t="shared" si="204"/>
        <v>0</v>
      </c>
      <c r="T744" s="22">
        <f t="shared" si="207"/>
        <v>0</v>
      </c>
      <c r="V744" s="284" t="e">
        <f t="shared" si="206"/>
        <v>#DIV/0!</v>
      </c>
    </row>
    <row r="745" spans="1:22" ht="15" hidden="1" customHeight="1">
      <c r="A745" s="23"/>
      <c r="B745" s="24"/>
      <c r="C745" s="130">
        <v>4170</v>
      </c>
      <c r="D745" s="27" t="s">
        <v>193</v>
      </c>
      <c r="E745" s="26">
        <v>0</v>
      </c>
      <c r="F745" s="26">
        <v>0</v>
      </c>
      <c r="G745" s="26">
        <v>0</v>
      </c>
      <c r="H745" s="26">
        <v>0</v>
      </c>
      <c r="I745" s="26">
        <v>0</v>
      </c>
      <c r="J745" s="26"/>
      <c r="K745" s="18">
        <f t="shared" si="202"/>
        <v>0</v>
      </c>
      <c r="L745" s="18"/>
      <c r="M745" s="18"/>
      <c r="N745" s="18"/>
      <c r="O745" s="18"/>
      <c r="P745" s="114">
        <v>0</v>
      </c>
      <c r="Q745" s="123"/>
      <c r="R745" s="22">
        <f t="shared" si="203"/>
        <v>0</v>
      </c>
      <c r="S745" s="22">
        <f t="shared" si="204"/>
        <v>0</v>
      </c>
      <c r="T745" s="22">
        <f t="shared" si="207"/>
        <v>0</v>
      </c>
      <c r="V745" s="284" t="e">
        <f t="shared" si="206"/>
        <v>#DIV/0!</v>
      </c>
    </row>
    <row r="746" spans="1:22" ht="15" hidden="1" customHeight="1">
      <c r="A746" s="23"/>
      <c r="B746" s="24"/>
      <c r="C746" s="130">
        <v>4300</v>
      </c>
      <c r="D746" s="27" t="s">
        <v>292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/>
      <c r="K746" s="18">
        <f t="shared" si="202"/>
        <v>0</v>
      </c>
      <c r="L746" s="18"/>
      <c r="M746" s="18"/>
      <c r="N746" s="18"/>
      <c r="O746" s="18"/>
      <c r="P746" s="114">
        <v>0</v>
      </c>
      <c r="Q746" s="123"/>
      <c r="R746" s="22">
        <f t="shared" si="203"/>
        <v>0</v>
      </c>
      <c r="S746" s="22">
        <f t="shared" si="204"/>
        <v>0</v>
      </c>
      <c r="T746" s="22">
        <f t="shared" si="207"/>
        <v>0</v>
      </c>
      <c r="V746" s="284" t="e">
        <f t="shared" si="206"/>
        <v>#DIV/0!</v>
      </c>
    </row>
    <row r="747" spans="1:22" ht="24" hidden="1" customHeight="1">
      <c r="A747" s="23"/>
      <c r="B747" s="24"/>
      <c r="C747" s="130"/>
      <c r="D747" s="31" t="s">
        <v>301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/>
      <c r="K747" s="18">
        <f t="shared" si="202"/>
        <v>0</v>
      </c>
      <c r="L747" s="18">
        <f>L748</f>
        <v>0</v>
      </c>
      <c r="M747" s="18">
        <f>M748</f>
        <v>0</v>
      </c>
      <c r="N747" s="18">
        <f>N748</f>
        <v>0</v>
      </c>
      <c r="O747" s="18">
        <f>O748</f>
        <v>0</v>
      </c>
      <c r="P747" s="114">
        <v>0</v>
      </c>
      <c r="Q747" s="123">
        <f>Q748</f>
        <v>0</v>
      </c>
      <c r="R747" s="22">
        <f t="shared" si="203"/>
        <v>0</v>
      </c>
      <c r="S747" s="22">
        <f t="shared" si="204"/>
        <v>0</v>
      </c>
      <c r="T747" s="22">
        <f t="shared" si="207"/>
        <v>0</v>
      </c>
      <c r="V747" s="284" t="e">
        <f t="shared" si="206"/>
        <v>#DIV/0!</v>
      </c>
    </row>
    <row r="748" spans="1:22" ht="24" hidden="1" customHeight="1">
      <c r="A748" s="24"/>
      <c r="B748" s="65"/>
      <c r="C748" s="130">
        <v>6050</v>
      </c>
      <c r="D748" s="34" t="s">
        <v>293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/>
      <c r="K748" s="18">
        <f t="shared" si="202"/>
        <v>0</v>
      </c>
      <c r="L748" s="18">
        <v>0</v>
      </c>
      <c r="M748" s="18">
        <v>0</v>
      </c>
      <c r="N748" s="18">
        <v>0</v>
      </c>
      <c r="O748" s="18">
        <v>0</v>
      </c>
      <c r="P748" s="114">
        <v>0</v>
      </c>
      <c r="Q748" s="123">
        <v>0</v>
      </c>
      <c r="R748" s="22">
        <f t="shared" si="203"/>
        <v>0</v>
      </c>
      <c r="S748" s="22">
        <f t="shared" si="204"/>
        <v>0</v>
      </c>
      <c r="T748" s="22">
        <f t="shared" si="207"/>
        <v>0</v>
      </c>
      <c r="V748" s="284" t="e">
        <f t="shared" si="206"/>
        <v>#DIV/0!</v>
      </c>
    </row>
    <row r="749" spans="1:22" ht="31.5">
      <c r="A749" s="24"/>
      <c r="B749" s="24"/>
      <c r="C749" s="131"/>
      <c r="D749" s="66" t="s">
        <v>558</v>
      </c>
      <c r="E749" s="26">
        <v>131810</v>
      </c>
      <c r="F749" s="26">
        <v>0</v>
      </c>
      <c r="G749" s="26">
        <v>0</v>
      </c>
      <c r="H749" s="26">
        <v>0</v>
      </c>
      <c r="I749" s="26">
        <v>131810</v>
      </c>
      <c r="J749" s="26"/>
      <c r="K749" s="18">
        <f t="shared" si="202"/>
        <v>0</v>
      </c>
      <c r="L749" s="18">
        <f>SUM(L750:L772)</f>
        <v>0</v>
      </c>
      <c r="M749" s="18">
        <f>SUM(M750:M772)</f>
        <v>0</v>
      </c>
      <c r="N749" s="18">
        <f>SUM(N750:N772)</f>
        <v>0</v>
      </c>
      <c r="O749" s="18">
        <f>SUM(O750:O772)</f>
        <v>0</v>
      </c>
      <c r="P749" s="145">
        <v>131810</v>
      </c>
      <c r="Q749" s="146">
        <f>SUM(Q750:Q772)</f>
        <v>84080.709999999992</v>
      </c>
      <c r="R749" s="22">
        <f t="shared" si="203"/>
        <v>0</v>
      </c>
      <c r="S749" s="22">
        <f t="shared" si="204"/>
        <v>0</v>
      </c>
      <c r="T749" s="22">
        <f t="shared" si="207"/>
        <v>131810</v>
      </c>
      <c r="V749" s="284">
        <f t="shared" si="206"/>
        <v>0.63789325544344122</v>
      </c>
    </row>
    <row r="750" spans="1:22" ht="24" hidden="1" customHeight="1">
      <c r="A750" s="24"/>
      <c r="B750" s="24"/>
      <c r="C750" s="130">
        <v>3020</v>
      </c>
      <c r="D750" s="27" t="s">
        <v>138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/>
      <c r="K750" s="18">
        <f t="shared" si="202"/>
        <v>0</v>
      </c>
      <c r="L750" s="18"/>
      <c r="M750" s="18"/>
      <c r="N750" s="18"/>
      <c r="O750" s="18">
        <v>0</v>
      </c>
      <c r="P750" s="114">
        <v>0</v>
      </c>
      <c r="Q750" s="123">
        <v>0</v>
      </c>
      <c r="R750" s="22">
        <f t="shared" si="203"/>
        <v>0</v>
      </c>
      <c r="S750" s="22">
        <f t="shared" si="204"/>
        <v>0</v>
      </c>
      <c r="T750" s="22">
        <f t="shared" si="207"/>
        <v>0</v>
      </c>
      <c r="V750" s="284" t="e">
        <f t="shared" si="206"/>
        <v>#DIV/0!</v>
      </c>
    </row>
    <row r="751" spans="1:22">
      <c r="A751" s="24"/>
      <c r="B751" s="67"/>
      <c r="C751" s="130">
        <v>4010</v>
      </c>
      <c r="D751" s="27" t="s">
        <v>139</v>
      </c>
      <c r="E751" s="26">
        <v>53620</v>
      </c>
      <c r="F751" s="26">
        <v>0</v>
      </c>
      <c r="G751" s="26">
        <v>0</v>
      </c>
      <c r="H751" s="26">
        <v>0</v>
      </c>
      <c r="I751" s="26">
        <v>53620</v>
      </c>
      <c r="J751" s="26"/>
      <c r="K751" s="18">
        <f t="shared" si="202"/>
        <v>0</v>
      </c>
      <c r="L751" s="18"/>
      <c r="M751" s="18"/>
      <c r="N751" s="18"/>
      <c r="O751" s="18"/>
      <c r="P751" s="114">
        <v>53620</v>
      </c>
      <c r="Q751" s="123">
        <v>27643.759999999998</v>
      </c>
      <c r="R751" s="22">
        <f t="shared" si="203"/>
        <v>0</v>
      </c>
      <c r="S751" s="22">
        <f t="shared" si="204"/>
        <v>0</v>
      </c>
      <c r="T751" s="22">
        <f t="shared" si="207"/>
        <v>53620</v>
      </c>
      <c r="V751" s="284">
        <f t="shared" si="206"/>
        <v>0.51554942185751584</v>
      </c>
    </row>
    <row r="752" spans="1:22">
      <c r="A752" s="24"/>
      <c r="B752" s="68"/>
      <c r="C752" s="130">
        <v>4040</v>
      </c>
      <c r="D752" s="27" t="s">
        <v>140</v>
      </c>
      <c r="E752" s="26">
        <v>4360</v>
      </c>
      <c r="F752" s="26">
        <v>0</v>
      </c>
      <c r="G752" s="26">
        <v>0</v>
      </c>
      <c r="H752" s="26">
        <v>0</v>
      </c>
      <c r="I752" s="26">
        <v>4360</v>
      </c>
      <c r="J752" s="26"/>
      <c r="K752" s="18">
        <f t="shared" si="202"/>
        <v>0</v>
      </c>
      <c r="L752" s="18"/>
      <c r="M752" s="18"/>
      <c r="N752" s="18"/>
      <c r="O752" s="18"/>
      <c r="P752" s="114">
        <v>4360</v>
      </c>
      <c r="Q752" s="123">
        <v>4316.6899999999996</v>
      </c>
      <c r="R752" s="22">
        <f t="shared" si="203"/>
        <v>0</v>
      </c>
      <c r="S752" s="22">
        <f t="shared" si="204"/>
        <v>0</v>
      </c>
      <c r="T752" s="22">
        <f t="shared" si="207"/>
        <v>4360</v>
      </c>
      <c r="V752" s="284">
        <f t="shared" si="206"/>
        <v>0.99006651376146781</v>
      </c>
    </row>
    <row r="753" spans="1:22">
      <c r="A753" s="24"/>
      <c r="B753" s="69"/>
      <c r="C753" s="130">
        <v>4110</v>
      </c>
      <c r="D753" s="27" t="s">
        <v>141</v>
      </c>
      <c r="E753" s="26">
        <v>9330</v>
      </c>
      <c r="F753" s="26">
        <v>0</v>
      </c>
      <c r="G753" s="26">
        <v>0</v>
      </c>
      <c r="H753" s="26">
        <v>0</v>
      </c>
      <c r="I753" s="26">
        <v>9330</v>
      </c>
      <c r="J753" s="26"/>
      <c r="K753" s="18">
        <f t="shared" si="202"/>
        <v>0</v>
      </c>
      <c r="L753" s="18"/>
      <c r="M753" s="18"/>
      <c r="N753" s="18"/>
      <c r="O753" s="18"/>
      <c r="P753" s="114">
        <v>9330</v>
      </c>
      <c r="Q753" s="123">
        <v>4798.1099999999997</v>
      </c>
      <c r="R753" s="22">
        <f t="shared" si="203"/>
        <v>0</v>
      </c>
      <c r="S753" s="22">
        <f t="shared" si="204"/>
        <v>0</v>
      </c>
      <c r="T753" s="22">
        <f t="shared" si="207"/>
        <v>9330</v>
      </c>
      <c r="V753" s="284">
        <f t="shared" si="206"/>
        <v>0.51426688102893892</v>
      </c>
    </row>
    <row r="754" spans="1:22">
      <c r="A754" s="24"/>
      <c r="B754" s="28"/>
      <c r="C754" s="130">
        <v>4120</v>
      </c>
      <c r="D754" s="27" t="s">
        <v>142</v>
      </c>
      <c r="E754" s="26">
        <v>1390</v>
      </c>
      <c r="F754" s="26"/>
      <c r="G754" s="26">
        <v>0</v>
      </c>
      <c r="H754" s="26">
        <v>0</v>
      </c>
      <c r="I754" s="26">
        <v>1390</v>
      </c>
      <c r="J754" s="26"/>
      <c r="K754" s="18">
        <f t="shared" si="202"/>
        <v>0</v>
      </c>
      <c r="L754" s="18"/>
      <c r="M754" s="18"/>
      <c r="N754" s="18"/>
      <c r="O754" s="18"/>
      <c r="P754" s="114">
        <v>1390</v>
      </c>
      <c r="Q754" s="287">
        <v>683.87</v>
      </c>
      <c r="R754" s="22">
        <f t="shared" si="203"/>
        <v>0</v>
      </c>
      <c r="S754" s="22">
        <f t="shared" si="204"/>
        <v>0</v>
      </c>
      <c r="T754" s="22">
        <f t="shared" si="207"/>
        <v>1390</v>
      </c>
      <c r="V754" s="284">
        <f t="shared" si="206"/>
        <v>0.49199280575539567</v>
      </c>
    </row>
    <row r="755" spans="1:22" ht="15" hidden="1" customHeight="1">
      <c r="A755" s="24"/>
      <c r="B755" s="23"/>
      <c r="C755" s="130">
        <v>4170</v>
      </c>
      <c r="D755" s="27" t="s">
        <v>193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/>
      <c r="K755" s="18">
        <f t="shared" si="202"/>
        <v>0</v>
      </c>
      <c r="L755" s="18"/>
      <c r="M755" s="18"/>
      <c r="N755" s="18"/>
      <c r="O755" s="18"/>
      <c r="P755" s="114">
        <v>0</v>
      </c>
      <c r="Q755" s="123"/>
      <c r="R755" s="22">
        <f t="shared" si="203"/>
        <v>0</v>
      </c>
      <c r="S755" s="22">
        <f t="shared" si="204"/>
        <v>0</v>
      </c>
      <c r="T755" s="22">
        <f t="shared" si="207"/>
        <v>0</v>
      </c>
      <c r="V755" s="284" t="e">
        <f t="shared" si="206"/>
        <v>#DIV/0!</v>
      </c>
    </row>
    <row r="756" spans="1:22" ht="24" hidden="1" customHeight="1">
      <c r="A756" s="24"/>
      <c r="B756" s="23"/>
      <c r="C756" s="130">
        <v>4210</v>
      </c>
      <c r="D756" s="27" t="s">
        <v>144</v>
      </c>
      <c r="E756" s="26">
        <v>0</v>
      </c>
      <c r="F756" s="26">
        <v>0</v>
      </c>
      <c r="G756" s="26">
        <v>0</v>
      </c>
      <c r="H756" s="26">
        <v>0</v>
      </c>
      <c r="I756" s="26">
        <v>0</v>
      </c>
      <c r="J756" s="26"/>
      <c r="K756" s="18">
        <f t="shared" si="202"/>
        <v>0</v>
      </c>
      <c r="L756" s="18"/>
      <c r="M756" s="18"/>
      <c r="N756" s="18"/>
      <c r="O756" s="18"/>
      <c r="P756" s="114">
        <v>0</v>
      </c>
      <c r="Q756" s="123"/>
      <c r="R756" s="22">
        <f t="shared" si="203"/>
        <v>0</v>
      </c>
      <c r="S756" s="22">
        <f t="shared" si="204"/>
        <v>0</v>
      </c>
      <c r="T756" s="22">
        <f t="shared" si="207"/>
        <v>0</v>
      </c>
      <c r="V756" s="284" t="e">
        <f t="shared" si="206"/>
        <v>#DIV/0!</v>
      </c>
    </row>
    <row r="757" spans="1:22" ht="24" hidden="1" customHeight="1">
      <c r="A757" s="24"/>
      <c r="B757" s="23"/>
      <c r="C757" s="130">
        <v>4240</v>
      </c>
      <c r="D757" s="27" t="s">
        <v>271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/>
      <c r="K757" s="18">
        <f t="shared" si="202"/>
        <v>0</v>
      </c>
      <c r="L757" s="18"/>
      <c r="M757" s="18"/>
      <c r="N757" s="18"/>
      <c r="O757" s="18"/>
      <c r="P757" s="114">
        <v>0</v>
      </c>
      <c r="Q757" s="123"/>
      <c r="R757" s="22">
        <f t="shared" si="203"/>
        <v>0</v>
      </c>
      <c r="S757" s="22">
        <f t="shared" si="204"/>
        <v>0</v>
      </c>
      <c r="T757" s="22">
        <f t="shared" si="207"/>
        <v>0</v>
      </c>
      <c r="V757" s="284" t="e">
        <f t="shared" si="206"/>
        <v>#DIV/0!</v>
      </c>
    </row>
    <row r="758" spans="1:22" ht="15" hidden="1" customHeight="1">
      <c r="A758" s="24"/>
      <c r="B758" s="23"/>
      <c r="C758" s="130">
        <v>4260</v>
      </c>
      <c r="D758" s="27" t="s">
        <v>145</v>
      </c>
      <c r="E758" s="26">
        <v>0</v>
      </c>
      <c r="F758" s="26">
        <v>0</v>
      </c>
      <c r="G758" s="26">
        <v>0</v>
      </c>
      <c r="H758" s="26">
        <v>0</v>
      </c>
      <c r="I758" s="26">
        <v>0</v>
      </c>
      <c r="J758" s="26"/>
      <c r="K758" s="18">
        <f t="shared" si="202"/>
        <v>0</v>
      </c>
      <c r="L758" s="18"/>
      <c r="M758" s="18"/>
      <c r="N758" s="18"/>
      <c r="O758" s="18"/>
      <c r="P758" s="114">
        <v>0</v>
      </c>
      <c r="Q758" s="123"/>
      <c r="R758" s="22">
        <f t="shared" si="203"/>
        <v>0</v>
      </c>
      <c r="S758" s="22">
        <f t="shared" si="204"/>
        <v>0</v>
      </c>
      <c r="T758" s="22">
        <f t="shared" si="207"/>
        <v>0</v>
      </c>
      <c r="V758" s="284" t="e">
        <f t="shared" si="206"/>
        <v>#DIV/0!</v>
      </c>
    </row>
    <row r="759" spans="1:22" ht="15" hidden="1" customHeight="1">
      <c r="A759" s="24"/>
      <c r="B759" s="23"/>
      <c r="C759" s="130">
        <v>4270</v>
      </c>
      <c r="D759" s="27" t="s">
        <v>170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/>
      <c r="K759" s="18">
        <f t="shared" si="202"/>
        <v>0</v>
      </c>
      <c r="L759" s="18"/>
      <c r="M759" s="18"/>
      <c r="N759" s="18"/>
      <c r="O759" s="18"/>
      <c r="P759" s="114">
        <v>0</v>
      </c>
      <c r="Q759" s="123"/>
      <c r="R759" s="22">
        <f t="shared" si="203"/>
        <v>0</v>
      </c>
      <c r="S759" s="22">
        <f t="shared" si="204"/>
        <v>0</v>
      </c>
      <c r="T759" s="22">
        <f t="shared" si="207"/>
        <v>0</v>
      </c>
      <c r="V759" s="284" t="e">
        <f t="shared" si="206"/>
        <v>#DIV/0!</v>
      </c>
    </row>
    <row r="760" spans="1:22" ht="15" hidden="1" customHeight="1">
      <c r="A760" s="24"/>
      <c r="B760" s="23"/>
      <c r="C760" s="130">
        <v>4280</v>
      </c>
      <c r="D760" s="27" t="s">
        <v>147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/>
      <c r="K760" s="18">
        <f t="shared" si="202"/>
        <v>0</v>
      </c>
      <c r="L760" s="18"/>
      <c r="M760" s="18"/>
      <c r="N760" s="18"/>
      <c r="O760" s="18"/>
      <c r="P760" s="114">
        <v>0</v>
      </c>
      <c r="Q760" s="123"/>
      <c r="R760" s="22">
        <f t="shared" si="203"/>
        <v>0</v>
      </c>
      <c r="S760" s="22">
        <f t="shared" si="204"/>
        <v>0</v>
      </c>
      <c r="T760" s="22">
        <f t="shared" si="207"/>
        <v>0</v>
      </c>
      <c r="V760" s="284" t="e">
        <f t="shared" si="206"/>
        <v>#DIV/0!</v>
      </c>
    </row>
    <row r="761" spans="1:22" ht="15" hidden="1" customHeight="1">
      <c r="A761" s="24"/>
      <c r="B761" s="23"/>
      <c r="C761" s="130">
        <v>4300</v>
      </c>
      <c r="D761" s="27" t="s">
        <v>292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/>
      <c r="K761" s="18">
        <f t="shared" si="202"/>
        <v>0</v>
      </c>
      <c r="L761" s="18"/>
      <c r="M761" s="18"/>
      <c r="N761" s="18"/>
      <c r="O761" s="18"/>
      <c r="P761" s="114">
        <v>0</v>
      </c>
      <c r="Q761" s="123"/>
      <c r="R761" s="22">
        <f t="shared" si="203"/>
        <v>0</v>
      </c>
      <c r="S761" s="22">
        <f t="shared" si="204"/>
        <v>0</v>
      </c>
      <c r="T761" s="22">
        <f t="shared" si="207"/>
        <v>0</v>
      </c>
      <c r="V761" s="284" t="e">
        <f t="shared" si="206"/>
        <v>#DIV/0!</v>
      </c>
    </row>
    <row r="762" spans="1:22" ht="24" hidden="1" customHeight="1">
      <c r="A762" s="24"/>
      <c r="B762" s="23"/>
      <c r="C762" s="130">
        <v>4350</v>
      </c>
      <c r="D762" s="27" t="s">
        <v>148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/>
      <c r="K762" s="18">
        <f t="shared" si="202"/>
        <v>0</v>
      </c>
      <c r="L762" s="18"/>
      <c r="M762" s="18"/>
      <c r="N762" s="18"/>
      <c r="O762" s="18"/>
      <c r="P762" s="114">
        <v>0</v>
      </c>
      <c r="Q762" s="123"/>
      <c r="R762" s="22">
        <f t="shared" si="203"/>
        <v>0</v>
      </c>
      <c r="S762" s="22">
        <f t="shared" si="204"/>
        <v>0</v>
      </c>
      <c r="T762" s="22">
        <f t="shared" si="207"/>
        <v>0</v>
      </c>
      <c r="V762" s="284" t="e">
        <f t="shared" si="206"/>
        <v>#DIV/0!</v>
      </c>
    </row>
    <row r="763" spans="1:22" ht="48" hidden="1" customHeight="1">
      <c r="A763" s="24"/>
      <c r="B763" s="23"/>
      <c r="C763" s="130">
        <v>4370</v>
      </c>
      <c r="D763" s="27" t="s">
        <v>150</v>
      </c>
      <c r="E763" s="26">
        <v>0</v>
      </c>
      <c r="F763" s="26">
        <v>0</v>
      </c>
      <c r="G763" s="26">
        <v>0</v>
      </c>
      <c r="H763" s="26">
        <v>0</v>
      </c>
      <c r="I763" s="26">
        <v>0</v>
      </c>
      <c r="J763" s="26"/>
      <c r="K763" s="18">
        <f t="shared" si="202"/>
        <v>0</v>
      </c>
      <c r="L763" s="18"/>
      <c r="M763" s="18"/>
      <c r="N763" s="18"/>
      <c r="O763" s="18"/>
      <c r="P763" s="114">
        <v>0</v>
      </c>
      <c r="Q763" s="123"/>
      <c r="R763" s="22">
        <f t="shared" si="203"/>
        <v>0</v>
      </c>
      <c r="S763" s="22">
        <f t="shared" si="204"/>
        <v>0</v>
      </c>
      <c r="T763" s="22">
        <f t="shared" si="207"/>
        <v>0</v>
      </c>
      <c r="V763" s="284" t="e">
        <f t="shared" si="206"/>
        <v>#DIV/0!</v>
      </c>
    </row>
    <row r="764" spans="1:22" ht="15" hidden="1" customHeight="1">
      <c r="A764" s="24"/>
      <c r="B764" s="23"/>
      <c r="C764" s="130">
        <v>4410</v>
      </c>
      <c r="D764" s="27" t="s">
        <v>151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/>
      <c r="K764" s="18">
        <f t="shared" si="202"/>
        <v>0</v>
      </c>
      <c r="L764" s="18"/>
      <c r="M764" s="18"/>
      <c r="N764" s="18"/>
      <c r="O764" s="18"/>
      <c r="P764" s="114">
        <v>0</v>
      </c>
      <c r="Q764" s="123"/>
      <c r="R764" s="22">
        <f t="shared" si="203"/>
        <v>0</v>
      </c>
      <c r="S764" s="22">
        <f t="shared" si="204"/>
        <v>0</v>
      </c>
      <c r="T764" s="22">
        <f t="shared" si="207"/>
        <v>0</v>
      </c>
      <c r="V764" s="284" t="e">
        <f t="shared" si="206"/>
        <v>#DIV/0!</v>
      </c>
    </row>
    <row r="765" spans="1:22" ht="15" hidden="1" customHeight="1">
      <c r="A765" s="24"/>
      <c r="B765" s="23"/>
      <c r="C765" s="130">
        <v>4430</v>
      </c>
      <c r="D765" s="27" t="s">
        <v>152</v>
      </c>
      <c r="E765" s="26">
        <v>0</v>
      </c>
      <c r="F765" s="26">
        <v>0</v>
      </c>
      <c r="G765" s="26">
        <v>0</v>
      </c>
      <c r="H765" s="26">
        <v>0</v>
      </c>
      <c r="I765" s="26">
        <v>0</v>
      </c>
      <c r="J765" s="26"/>
      <c r="K765" s="18">
        <f t="shared" si="202"/>
        <v>0</v>
      </c>
      <c r="L765" s="18"/>
      <c r="M765" s="18"/>
      <c r="N765" s="18"/>
      <c r="O765" s="18"/>
      <c r="P765" s="114">
        <v>0</v>
      </c>
      <c r="Q765" s="123"/>
      <c r="R765" s="22">
        <f t="shared" si="203"/>
        <v>0</v>
      </c>
      <c r="S765" s="22">
        <f t="shared" si="204"/>
        <v>0</v>
      </c>
      <c r="T765" s="22">
        <f t="shared" si="207"/>
        <v>0</v>
      </c>
      <c r="V765" s="284" t="e">
        <f t="shared" si="206"/>
        <v>#DIV/0!</v>
      </c>
    </row>
    <row r="766" spans="1:22" ht="23.25" customHeight="1">
      <c r="A766" s="24"/>
      <c r="B766" s="23"/>
      <c r="C766" s="130">
        <v>4210</v>
      </c>
      <c r="D766" s="27" t="s">
        <v>144</v>
      </c>
      <c r="E766" s="26">
        <v>480</v>
      </c>
      <c r="F766" s="26">
        <v>0</v>
      </c>
      <c r="G766" s="26">
        <v>0</v>
      </c>
      <c r="H766" s="26">
        <v>0</v>
      </c>
      <c r="I766" s="26">
        <v>480</v>
      </c>
      <c r="J766" s="26"/>
      <c r="K766" s="18">
        <f t="shared" si="202"/>
        <v>0</v>
      </c>
      <c r="L766" s="18"/>
      <c r="M766" s="18"/>
      <c r="N766" s="18"/>
      <c r="O766" s="18"/>
      <c r="P766" s="114">
        <v>480</v>
      </c>
      <c r="Q766" s="123">
        <v>0</v>
      </c>
      <c r="R766" s="22">
        <f t="shared" si="203"/>
        <v>0</v>
      </c>
      <c r="S766" s="22">
        <f t="shared" si="204"/>
        <v>0</v>
      </c>
      <c r="T766" s="22">
        <f t="shared" si="207"/>
        <v>480</v>
      </c>
      <c r="V766" s="284">
        <f t="shared" si="206"/>
        <v>0</v>
      </c>
    </row>
    <row r="767" spans="1:22" ht="31.5">
      <c r="A767" s="24"/>
      <c r="B767" s="28"/>
      <c r="C767" s="130">
        <v>4440</v>
      </c>
      <c r="D767" s="27" t="s">
        <v>153</v>
      </c>
      <c r="E767" s="26">
        <v>62630</v>
      </c>
      <c r="F767" s="26">
        <v>0</v>
      </c>
      <c r="G767" s="26">
        <v>0</v>
      </c>
      <c r="H767" s="26">
        <v>0</v>
      </c>
      <c r="I767" s="26">
        <v>62630</v>
      </c>
      <c r="J767" s="26"/>
      <c r="K767" s="18">
        <f t="shared" ref="K767:K833" si="208">SUM(L767:O767)</f>
        <v>0</v>
      </c>
      <c r="L767" s="18"/>
      <c r="M767" s="18"/>
      <c r="N767" s="18"/>
      <c r="O767" s="18"/>
      <c r="P767" s="114">
        <v>62630</v>
      </c>
      <c r="Q767" s="123">
        <v>46638.28</v>
      </c>
      <c r="R767" s="22">
        <f t="shared" ref="R767:R830" si="209">G767+M767</f>
        <v>0</v>
      </c>
      <c r="S767" s="22">
        <f t="shared" ref="S767:S830" si="210">H767+N767</f>
        <v>0</v>
      </c>
      <c r="T767" s="22">
        <f t="shared" si="207"/>
        <v>62630</v>
      </c>
      <c r="V767" s="284">
        <f t="shared" si="206"/>
        <v>0.74466357975411146</v>
      </c>
    </row>
    <row r="768" spans="1:22" ht="24" hidden="1" customHeight="1">
      <c r="A768" s="24"/>
      <c r="B768" s="23"/>
      <c r="C768" s="130">
        <v>4510</v>
      </c>
      <c r="D768" s="27" t="s">
        <v>223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/>
      <c r="K768" s="18">
        <f t="shared" si="208"/>
        <v>0</v>
      </c>
      <c r="L768" s="18"/>
      <c r="M768" s="18"/>
      <c r="N768" s="18"/>
      <c r="O768" s="18"/>
      <c r="P768" s="114">
        <v>0</v>
      </c>
      <c r="Q768" s="123"/>
      <c r="R768" s="22">
        <f t="shared" si="209"/>
        <v>0</v>
      </c>
      <c r="S768" s="22">
        <f t="shared" si="210"/>
        <v>0</v>
      </c>
      <c r="T768" s="22">
        <f t="shared" si="207"/>
        <v>0</v>
      </c>
      <c r="V768" s="284" t="e">
        <f t="shared" si="206"/>
        <v>#DIV/0!</v>
      </c>
    </row>
    <row r="769" spans="1:22" ht="15" hidden="1" customHeight="1">
      <c r="A769" s="24"/>
      <c r="B769" s="24"/>
      <c r="C769" s="130">
        <v>4480</v>
      </c>
      <c r="D769" s="27" t="s">
        <v>196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/>
      <c r="K769" s="18">
        <f t="shared" si="208"/>
        <v>0</v>
      </c>
      <c r="L769" s="18"/>
      <c r="M769" s="18"/>
      <c r="N769" s="18"/>
      <c r="O769" s="18"/>
      <c r="P769" s="114">
        <v>0</v>
      </c>
      <c r="Q769" s="123"/>
      <c r="R769" s="22">
        <f t="shared" si="209"/>
        <v>0</v>
      </c>
      <c r="S769" s="22">
        <f t="shared" si="210"/>
        <v>0</v>
      </c>
      <c r="T769" s="22">
        <f t="shared" si="207"/>
        <v>0</v>
      </c>
      <c r="V769" s="284" t="e">
        <f t="shared" si="206"/>
        <v>#DIV/0!</v>
      </c>
    </row>
    <row r="770" spans="1:22" ht="36" hidden="1" customHeight="1">
      <c r="A770" s="24"/>
      <c r="B770" s="28"/>
      <c r="C770" s="130">
        <v>4700</v>
      </c>
      <c r="D770" s="27" t="s">
        <v>155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/>
      <c r="K770" s="18">
        <f t="shared" si="208"/>
        <v>0</v>
      </c>
      <c r="L770" s="18"/>
      <c r="M770" s="18"/>
      <c r="N770" s="18"/>
      <c r="O770" s="18"/>
      <c r="P770" s="114">
        <v>0</v>
      </c>
      <c r="Q770" s="123"/>
      <c r="R770" s="22">
        <f t="shared" si="209"/>
        <v>0</v>
      </c>
      <c r="S770" s="22">
        <f t="shared" si="210"/>
        <v>0</v>
      </c>
      <c r="T770" s="22">
        <f t="shared" si="207"/>
        <v>0</v>
      </c>
      <c r="V770" s="284" t="e">
        <f t="shared" si="206"/>
        <v>#DIV/0!</v>
      </c>
    </row>
    <row r="771" spans="1:22" ht="48" hidden="1" customHeight="1">
      <c r="A771" s="24"/>
      <c r="B771" s="23"/>
      <c r="C771" s="130">
        <v>4740</v>
      </c>
      <c r="D771" s="27" t="s">
        <v>198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/>
      <c r="K771" s="18">
        <f t="shared" si="208"/>
        <v>0</v>
      </c>
      <c r="L771" s="18"/>
      <c r="M771" s="18"/>
      <c r="N771" s="18"/>
      <c r="O771" s="18"/>
      <c r="P771" s="114">
        <v>0</v>
      </c>
      <c r="Q771" s="123"/>
      <c r="R771" s="22">
        <f t="shared" si="209"/>
        <v>0</v>
      </c>
      <c r="S771" s="22">
        <f t="shared" si="210"/>
        <v>0</v>
      </c>
      <c r="T771" s="22">
        <f t="shared" si="207"/>
        <v>0</v>
      </c>
      <c r="V771" s="284" t="e">
        <f t="shared" si="206"/>
        <v>#DIV/0!</v>
      </c>
    </row>
    <row r="772" spans="1:22" ht="36" hidden="1" customHeight="1">
      <c r="A772" s="24"/>
      <c r="B772" s="23"/>
      <c r="C772" s="130">
        <v>4750</v>
      </c>
      <c r="D772" s="27" t="s">
        <v>253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/>
      <c r="K772" s="18">
        <f t="shared" si="208"/>
        <v>0</v>
      </c>
      <c r="L772" s="18"/>
      <c r="M772" s="18"/>
      <c r="N772" s="18"/>
      <c r="O772" s="18"/>
      <c r="P772" s="114">
        <v>0</v>
      </c>
      <c r="Q772" s="123"/>
      <c r="R772" s="22">
        <f t="shared" si="209"/>
        <v>0</v>
      </c>
      <c r="S772" s="22">
        <f t="shared" si="210"/>
        <v>0</v>
      </c>
      <c r="T772" s="22">
        <f t="shared" si="207"/>
        <v>0</v>
      </c>
      <c r="V772" s="284" t="e">
        <f t="shared" si="206"/>
        <v>#DIV/0!</v>
      </c>
    </row>
    <row r="773" spans="1:22" ht="24" customHeight="1">
      <c r="A773" s="24"/>
      <c r="B773" s="23"/>
      <c r="C773" s="130"/>
      <c r="D773" s="66" t="s">
        <v>560</v>
      </c>
      <c r="E773" s="26">
        <v>14760</v>
      </c>
      <c r="F773" s="26">
        <v>0</v>
      </c>
      <c r="G773" s="26">
        <v>0</v>
      </c>
      <c r="H773" s="26">
        <v>0</v>
      </c>
      <c r="I773" s="26">
        <v>14760</v>
      </c>
      <c r="J773" s="26"/>
      <c r="K773" s="18">
        <f t="shared" si="208"/>
        <v>0</v>
      </c>
      <c r="L773" s="18"/>
      <c r="M773" s="18"/>
      <c r="N773" s="18"/>
      <c r="O773" s="18">
        <f>O774</f>
        <v>0</v>
      </c>
      <c r="P773" s="145">
        <v>14760</v>
      </c>
      <c r="Q773" s="146">
        <f>Q774</f>
        <v>14760</v>
      </c>
      <c r="R773" s="22">
        <f t="shared" si="209"/>
        <v>0</v>
      </c>
      <c r="S773" s="22">
        <f t="shared" si="210"/>
        <v>0</v>
      </c>
      <c r="T773" s="22">
        <f t="shared" si="207"/>
        <v>14760</v>
      </c>
      <c r="V773" s="284">
        <f t="shared" si="206"/>
        <v>1</v>
      </c>
    </row>
    <row r="774" spans="1:22" ht="29.25" customHeight="1">
      <c r="A774" s="24"/>
      <c r="B774" s="23"/>
      <c r="C774" s="130">
        <v>4440</v>
      </c>
      <c r="D774" s="27" t="s">
        <v>153</v>
      </c>
      <c r="E774" s="26">
        <v>14760</v>
      </c>
      <c r="F774" s="26">
        <v>0</v>
      </c>
      <c r="G774" s="26">
        <v>0</v>
      </c>
      <c r="H774" s="26">
        <v>0</v>
      </c>
      <c r="I774" s="26">
        <v>14760</v>
      </c>
      <c r="J774" s="26"/>
      <c r="K774" s="18">
        <f t="shared" si="208"/>
        <v>0</v>
      </c>
      <c r="L774" s="18"/>
      <c r="M774" s="18"/>
      <c r="N774" s="18"/>
      <c r="O774" s="18"/>
      <c r="P774" s="114">
        <v>14760</v>
      </c>
      <c r="Q774" s="123">
        <v>14760</v>
      </c>
      <c r="R774" s="22">
        <f t="shared" si="209"/>
        <v>0</v>
      </c>
      <c r="S774" s="22">
        <f t="shared" si="210"/>
        <v>0</v>
      </c>
      <c r="T774" s="22">
        <f t="shared" si="207"/>
        <v>14760</v>
      </c>
      <c r="V774" s="284">
        <f t="shared" si="206"/>
        <v>1</v>
      </c>
    </row>
    <row r="775" spans="1:22" ht="27.75" customHeight="1">
      <c r="A775" s="24"/>
      <c r="B775" s="23"/>
      <c r="C775" s="130"/>
      <c r="D775" s="66" t="s">
        <v>278</v>
      </c>
      <c r="E775" s="26">
        <v>3690</v>
      </c>
      <c r="F775" s="26">
        <v>0</v>
      </c>
      <c r="G775" s="26">
        <v>0</v>
      </c>
      <c r="H775" s="26">
        <v>0</v>
      </c>
      <c r="I775" s="26">
        <v>3690</v>
      </c>
      <c r="J775" s="26"/>
      <c r="K775" s="18">
        <f t="shared" si="208"/>
        <v>0</v>
      </c>
      <c r="L775" s="18"/>
      <c r="M775" s="18"/>
      <c r="N775" s="18"/>
      <c r="O775" s="18">
        <f>O776</f>
        <v>0</v>
      </c>
      <c r="P775" s="145">
        <v>3690</v>
      </c>
      <c r="Q775" s="146">
        <f>Q776</f>
        <v>3690</v>
      </c>
      <c r="R775" s="22">
        <f t="shared" si="209"/>
        <v>0</v>
      </c>
      <c r="S775" s="22">
        <f t="shared" si="210"/>
        <v>0</v>
      </c>
      <c r="T775" s="22">
        <f t="shared" si="207"/>
        <v>3690</v>
      </c>
      <c r="V775" s="284">
        <f t="shared" si="206"/>
        <v>1</v>
      </c>
    </row>
    <row r="776" spans="1:22" ht="28.5" customHeight="1">
      <c r="A776" s="24"/>
      <c r="B776" s="23"/>
      <c r="C776" s="130">
        <v>4440</v>
      </c>
      <c r="D776" s="27" t="s">
        <v>153</v>
      </c>
      <c r="E776" s="26">
        <v>3690</v>
      </c>
      <c r="F776" s="26">
        <v>0</v>
      </c>
      <c r="G776" s="26">
        <v>0</v>
      </c>
      <c r="H776" s="26">
        <v>0</v>
      </c>
      <c r="I776" s="26">
        <v>3690</v>
      </c>
      <c r="J776" s="26"/>
      <c r="K776" s="18">
        <f t="shared" si="208"/>
        <v>0</v>
      </c>
      <c r="L776" s="18"/>
      <c r="M776" s="18"/>
      <c r="N776" s="18"/>
      <c r="O776" s="18"/>
      <c r="P776" s="114">
        <v>3690</v>
      </c>
      <c r="Q776" s="123">
        <v>3690</v>
      </c>
      <c r="R776" s="22">
        <f t="shared" si="209"/>
        <v>0</v>
      </c>
      <c r="S776" s="22">
        <f t="shared" si="210"/>
        <v>0</v>
      </c>
      <c r="T776" s="22">
        <f t="shared" si="207"/>
        <v>3690</v>
      </c>
      <c r="V776" s="284">
        <f t="shared" si="206"/>
        <v>1</v>
      </c>
    </row>
    <row r="777" spans="1:22" ht="14.25" customHeight="1">
      <c r="A777" s="71">
        <v>851</v>
      </c>
      <c r="B777" s="72"/>
      <c r="C777" s="142"/>
      <c r="D777" s="73" t="s">
        <v>302</v>
      </c>
      <c r="E777" s="21">
        <v>3792600</v>
      </c>
      <c r="F777" s="21">
        <v>0</v>
      </c>
      <c r="G777" s="21">
        <v>3614600</v>
      </c>
      <c r="H777" s="21">
        <v>0</v>
      </c>
      <c r="I777" s="21">
        <v>178000</v>
      </c>
      <c r="J777" s="21"/>
      <c r="K777" s="18">
        <f t="shared" si="208"/>
        <v>0</v>
      </c>
      <c r="L777" s="18">
        <f>L780+L778</f>
        <v>0</v>
      </c>
      <c r="M777" s="18">
        <f>M780+M778</f>
        <v>0</v>
      </c>
      <c r="N777" s="18">
        <f t="shared" ref="N777:O777" si="211">N780+N778</f>
        <v>0</v>
      </c>
      <c r="O777" s="18">
        <f t="shared" si="211"/>
        <v>0</v>
      </c>
      <c r="P777" s="147">
        <v>3792600</v>
      </c>
      <c r="Q777" s="146">
        <f t="shared" ref="Q777" si="212">Q780+Q778</f>
        <v>2406935.63</v>
      </c>
      <c r="R777" s="22">
        <f t="shared" si="209"/>
        <v>3614600</v>
      </c>
      <c r="S777" s="22">
        <f t="shared" si="210"/>
        <v>0</v>
      </c>
      <c r="T777" s="22">
        <f t="shared" si="207"/>
        <v>178000</v>
      </c>
      <c r="V777" s="284">
        <f t="shared" si="206"/>
        <v>0.63463999103517377</v>
      </c>
    </row>
    <row r="778" spans="1:22">
      <c r="A778" s="74"/>
      <c r="B778" s="23">
        <v>85111</v>
      </c>
      <c r="C778" s="75"/>
      <c r="D778" s="76" t="s">
        <v>303</v>
      </c>
      <c r="E778" s="26">
        <v>178000</v>
      </c>
      <c r="F778" s="26">
        <v>0</v>
      </c>
      <c r="G778" s="26">
        <v>0</v>
      </c>
      <c r="H778" s="26">
        <v>0</v>
      </c>
      <c r="I778" s="26">
        <v>178000</v>
      </c>
      <c r="J778" s="26"/>
      <c r="K778" s="18">
        <f t="shared" si="208"/>
        <v>0</v>
      </c>
      <c r="L778" s="18">
        <f>L779</f>
        <v>0</v>
      </c>
      <c r="M778" s="18">
        <f>M779</f>
        <v>0</v>
      </c>
      <c r="N778" s="18">
        <f>N779</f>
        <v>0</v>
      </c>
      <c r="O778" s="18">
        <f>O779</f>
        <v>0</v>
      </c>
      <c r="P778" s="145">
        <v>178000</v>
      </c>
      <c r="Q778" s="146">
        <f>Q779</f>
        <v>178000</v>
      </c>
      <c r="R778" s="22">
        <f t="shared" si="209"/>
        <v>0</v>
      </c>
      <c r="S778" s="22">
        <f t="shared" si="210"/>
        <v>0</v>
      </c>
      <c r="T778" s="22">
        <f t="shared" si="207"/>
        <v>178000</v>
      </c>
      <c r="V778" s="284">
        <f t="shared" si="206"/>
        <v>1</v>
      </c>
    </row>
    <row r="779" spans="1:22" ht="94.5">
      <c r="A779" s="53"/>
      <c r="B779" s="23"/>
      <c r="C779" s="130">
        <v>6010</v>
      </c>
      <c r="D779" s="27" t="s">
        <v>304</v>
      </c>
      <c r="E779" s="26">
        <v>178000</v>
      </c>
      <c r="F779" s="26">
        <v>0</v>
      </c>
      <c r="G779" s="26">
        <v>0</v>
      </c>
      <c r="H779" s="26">
        <v>0</v>
      </c>
      <c r="I779" s="26">
        <v>178000</v>
      </c>
      <c r="J779" s="26"/>
      <c r="K779" s="18">
        <f t="shared" si="208"/>
        <v>0</v>
      </c>
      <c r="L779" s="18"/>
      <c r="M779" s="18"/>
      <c r="N779" s="18"/>
      <c r="O779" s="18"/>
      <c r="P779" s="114">
        <v>178000</v>
      </c>
      <c r="Q779" s="123">
        <v>178000</v>
      </c>
      <c r="R779" s="22">
        <f t="shared" si="209"/>
        <v>0</v>
      </c>
      <c r="S779" s="22">
        <f t="shared" si="210"/>
        <v>0</v>
      </c>
      <c r="T779" s="22">
        <f t="shared" si="207"/>
        <v>178000</v>
      </c>
      <c r="V779" s="284">
        <f t="shared" si="206"/>
        <v>1</v>
      </c>
    </row>
    <row r="780" spans="1:22" ht="63">
      <c r="A780" s="28"/>
      <c r="B780" s="23">
        <v>85156</v>
      </c>
      <c r="C780" s="131"/>
      <c r="D780" s="31" t="s">
        <v>305</v>
      </c>
      <c r="E780" s="26">
        <v>3614600</v>
      </c>
      <c r="F780" s="26">
        <v>0</v>
      </c>
      <c r="G780" s="26">
        <v>3614600</v>
      </c>
      <c r="H780" s="26">
        <v>0</v>
      </c>
      <c r="I780" s="26">
        <v>0</v>
      </c>
      <c r="J780" s="26"/>
      <c r="K780" s="18">
        <f t="shared" si="208"/>
        <v>0</v>
      </c>
      <c r="L780" s="18">
        <f>SUM(L781:L783)</f>
        <v>0</v>
      </c>
      <c r="M780" s="18">
        <f>SUM(M781:M783)</f>
        <v>0</v>
      </c>
      <c r="N780" s="18">
        <f>SUM(N781:N783)</f>
        <v>0</v>
      </c>
      <c r="O780" s="18">
        <f>SUM(O781:O783)</f>
        <v>0</v>
      </c>
      <c r="P780" s="145">
        <v>3614600</v>
      </c>
      <c r="Q780" s="146">
        <f>SUM(Q781:Q783)</f>
        <v>2228935.63</v>
      </c>
      <c r="R780" s="22">
        <f t="shared" si="209"/>
        <v>3614600</v>
      </c>
      <c r="S780" s="22">
        <f t="shared" si="210"/>
        <v>0</v>
      </c>
      <c r="T780" s="22">
        <f t="shared" si="207"/>
        <v>0</v>
      </c>
      <c r="V780" s="284">
        <f t="shared" si="206"/>
        <v>0.61664793614784486</v>
      </c>
    </row>
    <row r="781" spans="1:22">
      <c r="A781" s="23"/>
      <c r="B781" s="23"/>
      <c r="C781" s="130">
        <v>4130</v>
      </c>
      <c r="D781" s="27" t="s">
        <v>306</v>
      </c>
      <c r="E781" s="26">
        <v>3614600</v>
      </c>
      <c r="F781" s="26">
        <v>0</v>
      </c>
      <c r="G781" s="26">
        <v>3614600</v>
      </c>
      <c r="H781" s="26">
        <v>0</v>
      </c>
      <c r="I781" s="26">
        <v>0</v>
      </c>
      <c r="J781" s="26"/>
      <c r="K781" s="18">
        <f t="shared" si="208"/>
        <v>0</v>
      </c>
      <c r="L781" s="18">
        <f t="shared" ref="L781:N781" si="213">L785+L787+L793+L797</f>
        <v>0</v>
      </c>
      <c r="M781" s="18">
        <f t="shared" si="213"/>
        <v>0</v>
      </c>
      <c r="N781" s="18">
        <f t="shared" si="213"/>
        <v>0</v>
      </c>
      <c r="O781" s="18">
        <f>O785+O787+O793+O797</f>
        <v>0</v>
      </c>
      <c r="P781" s="114">
        <v>3614600</v>
      </c>
      <c r="Q781" s="123">
        <f>Q785+Q787+Q793+Q797+Q791</f>
        <v>2228935.63</v>
      </c>
      <c r="R781" s="22">
        <f t="shared" si="209"/>
        <v>3614600</v>
      </c>
      <c r="S781" s="22">
        <f t="shared" si="210"/>
        <v>0</v>
      </c>
      <c r="T781" s="22">
        <f t="shared" si="207"/>
        <v>0</v>
      </c>
      <c r="V781" s="284">
        <f t="shared" si="206"/>
        <v>0.61664793614784486</v>
      </c>
    </row>
    <row r="782" spans="1:22" ht="15" hidden="1" customHeight="1">
      <c r="A782" s="23"/>
      <c r="B782" s="23"/>
      <c r="C782" s="130">
        <v>4430</v>
      </c>
      <c r="D782" s="27" t="s">
        <v>152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/>
      <c r="K782" s="18">
        <f t="shared" si="208"/>
        <v>0</v>
      </c>
      <c r="L782" s="18">
        <f t="shared" ref="L782:O783" si="214">L788</f>
        <v>0</v>
      </c>
      <c r="M782" s="18">
        <f t="shared" si="214"/>
        <v>0</v>
      </c>
      <c r="N782" s="18">
        <f t="shared" si="214"/>
        <v>0</v>
      </c>
      <c r="O782" s="18">
        <f t="shared" si="214"/>
        <v>0</v>
      </c>
      <c r="P782" s="114">
        <v>0</v>
      </c>
      <c r="Q782" s="123">
        <f t="shared" ref="Q782" si="215">Q788</f>
        <v>0</v>
      </c>
      <c r="R782" s="22">
        <f t="shared" si="209"/>
        <v>0</v>
      </c>
      <c r="S782" s="22">
        <f t="shared" si="210"/>
        <v>0</v>
      </c>
      <c r="T782" s="22">
        <f t="shared" si="207"/>
        <v>0</v>
      </c>
      <c r="V782" s="284" t="e">
        <f t="shared" ref="V782:V845" si="216">Q782/P782</f>
        <v>#DIV/0!</v>
      </c>
    </row>
    <row r="783" spans="1:22" ht="15" hidden="1" customHeight="1">
      <c r="A783" s="23"/>
      <c r="B783" s="23"/>
      <c r="C783" s="130">
        <v>4580</v>
      </c>
      <c r="D783" s="27" t="s">
        <v>307</v>
      </c>
      <c r="E783" s="26">
        <v>0</v>
      </c>
      <c r="F783" s="26">
        <v>0</v>
      </c>
      <c r="G783" s="26">
        <v>0</v>
      </c>
      <c r="H783" s="26">
        <v>0</v>
      </c>
      <c r="I783" s="26">
        <v>0</v>
      </c>
      <c r="J783" s="26"/>
      <c r="K783" s="18">
        <f t="shared" si="208"/>
        <v>0</v>
      </c>
      <c r="L783" s="18">
        <f t="shared" si="214"/>
        <v>0</v>
      </c>
      <c r="M783" s="18">
        <f t="shared" si="214"/>
        <v>0</v>
      </c>
      <c r="N783" s="18">
        <f t="shared" si="214"/>
        <v>0</v>
      </c>
      <c r="O783" s="18">
        <f t="shared" si="214"/>
        <v>0</v>
      </c>
      <c r="P783" s="114">
        <v>0</v>
      </c>
      <c r="Q783" s="123">
        <f t="shared" ref="Q783" si="217">Q789</f>
        <v>0</v>
      </c>
      <c r="R783" s="22">
        <f t="shared" si="209"/>
        <v>0</v>
      </c>
      <c r="S783" s="22">
        <f t="shared" si="210"/>
        <v>0</v>
      </c>
      <c r="T783" s="22">
        <f t="shared" si="207"/>
        <v>0</v>
      </c>
      <c r="V783" s="284" t="e">
        <f t="shared" si="216"/>
        <v>#DIV/0!</v>
      </c>
    </row>
    <row r="784" spans="1:22" ht="31.5">
      <c r="A784" s="23"/>
      <c r="B784" s="23"/>
      <c r="C784" s="130" t="s">
        <v>308</v>
      </c>
      <c r="D784" s="31" t="s">
        <v>309</v>
      </c>
      <c r="E784" s="26">
        <v>10998</v>
      </c>
      <c r="F784" s="26">
        <v>0</v>
      </c>
      <c r="G784" s="26">
        <v>10998</v>
      </c>
      <c r="H784" s="26">
        <v>0</v>
      </c>
      <c r="I784" s="26">
        <v>0</v>
      </c>
      <c r="J784" s="26"/>
      <c r="K784" s="18">
        <f t="shared" si="208"/>
        <v>-10296</v>
      </c>
      <c r="L784" s="18">
        <f>L785</f>
        <v>0</v>
      </c>
      <c r="M784" s="18">
        <f>M785</f>
        <v>-10296</v>
      </c>
      <c r="N784" s="18">
        <f>N785</f>
        <v>0</v>
      </c>
      <c r="O784" s="18">
        <f>O785</f>
        <v>0</v>
      </c>
      <c r="P784" s="145">
        <v>702</v>
      </c>
      <c r="Q784" s="146">
        <f>Q785</f>
        <v>561.6</v>
      </c>
      <c r="R784" s="22">
        <f t="shared" si="209"/>
        <v>702</v>
      </c>
      <c r="S784" s="22">
        <f t="shared" si="210"/>
        <v>0</v>
      </c>
      <c r="T784" s="22">
        <f t="shared" si="207"/>
        <v>0</v>
      </c>
      <c r="V784" s="284">
        <f t="shared" si="216"/>
        <v>0.8</v>
      </c>
    </row>
    <row r="785" spans="1:22">
      <c r="A785" s="23"/>
      <c r="B785" s="23"/>
      <c r="C785" s="130">
        <v>4130</v>
      </c>
      <c r="D785" s="27" t="s">
        <v>306</v>
      </c>
      <c r="E785" s="26">
        <v>10998</v>
      </c>
      <c r="F785" s="26">
        <v>0</v>
      </c>
      <c r="G785" s="26">
        <v>10998</v>
      </c>
      <c r="H785" s="26">
        <v>0</v>
      </c>
      <c r="I785" s="26">
        <v>0</v>
      </c>
      <c r="J785" s="26"/>
      <c r="K785" s="18">
        <f t="shared" si="208"/>
        <v>-10296</v>
      </c>
      <c r="L785" s="18"/>
      <c r="M785" s="18">
        <v>-10296</v>
      </c>
      <c r="N785" s="18"/>
      <c r="O785" s="18"/>
      <c r="P785" s="114">
        <v>702</v>
      </c>
      <c r="Q785" s="123">
        <v>561.6</v>
      </c>
      <c r="R785" s="22">
        <f t="shared" si="209"/>
        <v>702</v>
      </c>
      <c r="S785" s="22">
        <f t="shared" si="210"/>
        <v>0</v>
      </c>
      <c r="T785" s="22">
        <f t="shared" si="207"/>
        <v>0</v>
      </c>
      <c r="V785" s="284">
        <f t="shared" si="216"/>
        <v>0.8</v>
      </c>
    </row>
    <row r="786" spans="1:22">
      <c r="A786" s="23"/>
      <c r="B786" s="23"/>
      <c r="C786" s="130"/>
      <c r="D786" s="31" t="s">
        <v>310</v>
      </c>
      <c r="E786" s="26">
        <v>3597600</v>
      </c>
      <c r="F786" s="26">
        <v>0</v>
      </c>
      <c r="G786" s="26">
        <v>3597600</v>
      </c>
      <c r="H786" s="26">
        <v>0</v>
      </c>
      <c r="I786" s="26">
        <v>0</v>
      </c>
      <c r="J786" s="26"/>
      <c r="K786" s="18">
        <f t="shared" si="208"/>
        <v>10296</v>
      </c>
      <c r="L786" s="18">
        <f>SUM(L787:L789)</f>
        <v>0</v>
      </c>
      <c r="M786" s="18">
        <f>SUM(M787:M789)</f>
        <v>10296</v>
      </c>
      <c r="N786" s="18">
        <f>SUM(N787:N789)</f>
        <v>0</v>
      </c>
      <c r="O786" s="18">
        <f>SUM(O787:O789)</f>
        <v>0</v>
      </c>
      <c r="P786" s="145">
        <v>3607896</v>
      </c>
      <c r="Q786" s="146">
        <f>SUM(Q787:Q789)</f>
        <v>2227859.23</v>
      </c>
      <c r="R786" s="22">
        <f t="shared" si="209"/>
        <v>3607896</v>
      </c>
      <c r="S786" s="22">
        <f t="shared" si="210"/>
        <v>0</v>
      </c>
      <c r="T786" s="22">
        <f t="shared" si="207"/>
        <v>0</v>
      </c>
      <c r="V786" s="284">
        <f t="shared" si="216"/>
        <v>0.61749541283895104</v>
      </c>
    </row>
    <row r="787" spans="1:22">
      <c r="A787" s="23"/>
      <c r="B787" s="23"/>
      <c r="C787" s="130">
        <v>4130</v>
      </c>
      <c r="D787" s="27" t="s">
        <v>306</v>
      </c>
      <c r="E787" s="26">
        <v>3597600</v>
      </c>
      <c r="F787" s="26">
        <v>0</v>
      </c>
      <c r="G787" s="26">
        <v>3597600</v>
      </c>
      <c r="H787" s="26">
        <v>0</v>
      </c>
      <c r="I787" s="26">
        <v>0</v>
      </c>
      <c r="J787" s="26"/>
      <c r="K787" s="18">
        <f t="shared" si="208"/>
        <v>10296</v>
      </c>
      <c r="L787" s="18"/>
      <c r="M787" s="18">
        <v>10296</v>
      </c>
      <c r="N787" s="18"/>
      <c r="O787" s="18"/>
      <c r="P787" s="114">
        <v>3607896</v>
      </c>
      <c r="Q787" s="123">
        <v>2227859.23</v>
      </c>
      <c r="R787" s="22">
        <f t="shared" si="209"/>
        <v>3607896</v>
      </c>
      <c r="S787" s="22">
        <f t="shared" si="210"/>
        <v>0</v>
      </c>
      <c r="T787" s="22">
        <f t="shared" si="207"/>
        <v>0</v>
      </c>
      <c r="V787" s="284">
        <f t="shared" si="216"/>
        <v>0.61749541283895104</v>
      </c>
    </row>
    <row r="788" spans="1:22" ht="15" hidden="1" customHeight="1">
      <c r="A788" s="23"/>
      <c r="B788" s="23"/>
      <c r="C788" s="130">
        <v>4430</v>
      </c>
      <c r="D788" s="27" t="s">
        <v>152</v>
      </c>
      <c r="E788" s="26">
        <v>0</v>
      </c>
      <c r="F788" s="26">
        <v>0</v>
      </c>
      <c r="G788" s="26">
        <v>0</v>
      </c>
      <c r="H788" s="26">
        <v>0</v>
      </c>
      <c r="I788" s="26">
        <v>0</v>
      </c>
      <c r="J788" s="26"/>
      <c r="K788" s="18">
        <f t="shared" si="208"/>
        <v>0</v>
      </c>
      <c r="L788" s="18"/>
      <c r="M788" s="18">
        <v>0</v>
      </c>
      <c r="N788" s="18"/>
      <c r="O788" s="18"/>
      <c r="P788" s="114">
        <v>0</v>
      </c>
      <c r="Q788" s="123"/>
      <c r="R788" s="22">
        <f t="shared" si="209"/>
        <v>0</v>
      </c>
      <c r="S788" s="22">
        <f t="shared" si="210"/>
        <v>0</v>
      </c>
      <c r="T788" s="22">
        <f t="shared" si="207"/>
        <v>0</v>
      </c>
      <c r="V788" s="284" t="e">
        <f t="shared" si="216"/>
        <v>#DIV/0!</v>
      </c>
    </row>
    <row r="789" spans="1:22" ht="15" hidden="1" customHeight="1">
      <c r="A789" s="23"/>
      <c r="B789" s="23"/>
      <c r="C789" s="130">
        <v>4580</v>
      </c>
      <c r="D789" s="27" t="s">
        <v>307</v>
      </c>
      <c r="E789" s="26">
        <v>0</v>
      </c>
      <c r="F789" s="26">
        <v>0</v>
      </c>
      <c r="G789" s="26">
        <v>0</v>
      </c>
      <c r="H789" s="26">
        <v>0</v>
      </c>
      <c r="I789" s="26">
        <v>0</v>
      </c>
      <c r="J789" s="26"/>
      <c r="K789" s="18">
        <f t="shared" si="208"/>
        <v>0</v>
      </c>
      <c r="L789" s="18"/>
      <c r="M789" s="18">
        <v>0</v>
      </c>
      <c r="N789" s="18"/>
      <c r="O789" s="18"/>
      <c r="P789" s="114">
        <v>0</v>
      </c>
      <c r="Q789" s="123"/>
      <c r="R789" s="22">
        <f t="shared" si="209"/>
        <v>0</v>
      </c>
      <c r="S789" s="22">
        <f t="shared" si="210"/>
        <v>0</v>
      </c>
      <c r="T789" s="22">
        <f t="shared" si="207"/>
        <v>0</v>
      </c>
      <c r="V789" s="284" t="e">
        <f t="shared" si="216"/>
        <v>#DIV/0!</v>
      </c>
    </row>
    <row r="790" spans="1:22">
      <c r="A790" s="23"/>
      <c r="B790" s="23"/>
      <c r="C790" s="130"/>
      <c r="D790" s="31" t="s">
        <v>311</v>
      </c>
      <c r="E790" s="26">
        <v>2884</v>
      </c>
      <c r="F790" s="26">
        <v>0</v>
      </c>
      <c r="G790" s="26">
        <v>2884</v>
      </c>
      <c r="H790" s="26">
        <v>0</v>
      </c>
      <c r="I790" s="26">
        <v>0</v>
      </c>
      <c r="J790" s="26"/>
      <c r="K790" s="18">
        <f t="shared" si="208"/>
        <v>0</v>
      </c>
      <c r="L790" s="18">
        <f>L791</f>
        <v>0</v>
      </c>
      <c r="M790" s="18">
        <f>M791</f>
        <v>0</v>
      </c>
      <c r="N790" s="18">
        <f>N791</f>
        <v>0</v>
      </c>
      <c r="O790" s="18">
        <f>O791</f>
        <v>0</v>
      </c>
      <c r="P790" s="145">
        <v>2884</v>
      </c>
      <c r="Q790" s="146">
        <f>Q791</f>
        <v>234</v>
      </c>
      <c r="R790" s="22">
        <f t="shared" si="209"/>
        <v>2884</v>
      </c>
      <c r="S790" s="22">
        <f t="shared" si="210"/>
        <v>0</v>
      </c>
      <c r="T790" s="22">
        <f t="shared" si="207"/>
        <v>0</v>
      </c>
      <c r="V790" s="284">
        <f t="shared" si="216"/>
        <v>8.1137309292649104E-2</v>
      </c>
    </row>
    <row r="791" spans="1:22">
      <c r="A791" s="23"/>
      <c r="B791" s="23"/>
      <c r="C791" s="130">
        <v>4130</v>
      </c>
      <c r="D791" s="27" t="s">
        <v>306</v>
      </c>
      <c r="E791" s="26">
        <v>2884</v>
      </c>
      <c r="F791" s="26">
        <v>0</v>
      </c>
      <c r="G791" s="26">
        <v>2884</v>
      </c>
      <c r="H791" s="26">
        <v>0</v>
      </c>
      <c r="I791" s="26">
        <v>0</v>
      </c>
      <c r="J791" s="26"/>
      <c r="K791" s="18">
        <f t="shared" si="208"/>
        <v>0</v>
      </c>
      <c r="L791" s="18"/>
      <c r="M791" s="18"/>
      <c r="N791" s="18"/>
      <c r="O791" s="18"/>
      <c r="P791" s="114">
        <v>2884</v>
      </c>
      <c r="Q791" s="123">
        <v>234</v>
      </c>
      <c r="R791" s="22">
        <f t="shared" si="209"/>
        <v>2884</v>
      </c>
      <c r="S791" s="22">
        <f t="shared" si="210"/>
        <v>0</v>
      </c>
      <c r="T791" s="22">
        <f t="shared" si="207"/>
        <v>0</v>
      </c>
      <c r="V791" s="284">
        <f t="shared" si="216"/>
        <v>8.1137309292649104E-2</v>
      </c>
    </row>
    <row r="792" spans="1:22">
      <c r="A792" s="23"/>
      <c r="B792" s="23"/>
      <c r="C792" s="130"/>
      <c r="D792" s="31" t="s">
        <v>312</v>
      </c>
      <c r="E792" s="26">
        <v>2416</v>
      </c>
      <c r="F792" s="26">
        <v>0</v>
      </c>
      <c r="G792" s="26">
        <v>2416</v>
      </c>
      <c r="H792" s="26">
        <v>0</v>
      </c>
      <c r="I792" s="26">
        <v>0</v>
      </c>
      <c r="J792" s="26"/>
      <c r="K792" s="18">
        <f t="shared" si="208"/>
        <v>0</v>
      </c>
      <c r="L792" s="18">
        <f>L793</f>
        <v>0</v>
      </c>
      <c r="M792" s="18">
        <f>M793</f>
        <v>0</v>
      </c>
      <c r="N792" s="18">
        <f>N793</f>
        <v>0</v>
      </c>
      <c r="O792" s="18">
        <v>0</v>
      </c>
      <c r="P792" s="145">
        <v>2416</v>
      </c>
      <c r="Q792" s="146">
        <v>0</v>
      </c>
      <c r="R792" s="22">
        <f t="shared" si="209"/>
        <v>2416</v>
      </c>
      <c r="S792" s="22">
        <f t="shared" si="210"/>
        <v>0</v>
      </c>
      <c r="T792" s="22">
        <f t="shared" si="207"/>
        <v>0</v>
      </c>
      <c r="V792" s="284">
        <f t="shared" si="216"/>
        <v>0</v>
      </c>
    </row>
    <row r="793" spans="1:22">
      <c r="A793" s="23"/>
      <c r="B793" s="23"/>
      <c r="C793" s="130">
        <v>4130</v>
      </c>
      <c r="D793" s="27" t="s">
        <v>306</v>
      </c>
      <c r="E793" s="26">
        <v>2416</v>
      </c>
      <c r="F793" s="26">
        <v>0</v>
      </c>
      <c r="G793" s="26">
        <v>2416</v>
      </c>
      <c r="H793" s="26">
        <v>0</v>
      </c>
      <c r="I793" s="26">
        <v>0</v>
      </c>
      <c r="J793" s="26"/>
      <c r="K793" s="18">
        <f t="shared" si="208"/>
        <v>0</v>
      </c>
      <c r="L793" s="18">
        <f>L794</f>
        <v>0</v>
      </c>
      <c r="M793" s="18"/>
      <c r="N793" s="18">
        <f>N794</f>
        <v>0</v>
      </c>
      <c r="O793" s="18">
        <v>0</v>
      </c>
      <c r="P793" s="114">
        <v>2416</v>
      </c>
      <c r="Q793" s="123">
        <v>0</v>
      </c>
      <c r="R793" s="22">
        <f t="shared" si="209"/>
        <v>2416</v>
      </c>
      <c r="S793" s="22">
        <f t="shared" si="210"/>
        <v>0</v>
      </c>
      <c r="T793" s="22">
        <f t="shared" si="207"/>
        <v>0</v>
      </c>
      <c r="V793" s="284">
        <f t="shared" si="216"/>
        <v>0</v>
      </c>
    </row>
    <row r="794" spans="1:22" ht="24" hidden="1" customHeight="1">
      <c r="A794" s="28"/>
      <c r="B794" s="23">
        <v>85149</v>
      </c>
      <c r="C794" s="131"/>
      <c r="D794" s="31" t="s">
        <v>313</v>
      </c>
      <c r="E794" s="26">
        <v>30202</v>
      </c>
      <c r="F794" s="26">
        <v>0</v>
      </c>
      <c r="G794" s="26">
        <v>1170</v>
      </c>
      <c r="H794" s="26">
        <v>29500</v>
      </c>
      <c r="I794" s="26">
        <v>-468</v>
      </c>
      <c r="J794" s="26"/>
      <c r="K794" s="18">
        <f t="shared" si="208"/>
        <v>0</v>
      </c>
      <c r="L794" s="18">
        <f>L795</f>
        <v>0</v>
      </c>
      <c r="M794" s="18">
        <f>M795</f>
        <v>0</v>
      </c>
      <c r="N794" s="18">
        <f>N795</f>
        <v>0</v>
      </c>
      <c r="O794" s="18">
        <f>O795</f>
        <v>0</v>
      </c>
      <c r="P794" s="114">
        <v>30202</v>
      </c>
      <c r="Q794" s="123">
        <f>Q795</f>
        <v>280.8</v>
      </c>
      <c r="R794" s="22">
        <f t="shared" si="209"/>
        <v>1170</v>
      </c>
      <c r="S794" s="22">
        <f t="shared" si="210"/>
        <v>29500</v>
      </c>
      <c r="T794" s="22">
        <f t="shared" si="207"/>
        <v>-468</v>
      </c>
      <c r="V794" s="284">
        <f t="shared" si="216"/>
        <v>9.2973975233428246E-3</v>
      </c>
    </row>
    <row r="795" spans="1:22" ht="15" hidden="1" customHeight="1">
      <c r="A795" s="23"/>
      <c r="B795" s="23"/>
      <c r="C795" s="130">
        <v>4280</v>
      </c>
      <c r="D795" s="27" t="s">
        <v>314</v>
      </c>
      <c r="E795" s="26">
        <v>30202</v>
      </c>
      <c r="F795" s="26">
        <v>0</v>
      </c>
      <c r="G795" s="26">
        <v>1170</v>
      </c>
      <c r="H795" s="26">
        <v>29500</v>
      </c>
      <c r="I795" s="26">
        <v>-468</v>
      </c>
      <c r="J795" s="26"/>
      <c r="K795" s="18">
        <f t="shared" si="208"/>
        <v>0</v>
      </c>
      <c r="L795" s="18">
        <f>L796</f>
        <v>0</v>
      </c>
      <c r="M795" s="18">
        <f>M796</f>
        <v>0</v>
      </c>
      <c r="N795" s="18">
        <f>N796</f>
        <v>0</v>
      </c>
      <c r="O795" s="18">
        <f>O796</f>
        <v>0</v>
      </c>
      <c r="P795" s="114">
        <v>30202</v>
      </c>
      <c r="Q795" s="123">
        <f>Q796</f>
        <v>280.8</v>
      </c>
      <c r="R795" s="22">
        <f t="shared" si="209"/>
        <v>1170</v>
      </c>
      <c r="S795" s="22">
        <f t="shared" si="210"/>
        <v>29500</v>
      </c>
      <c r="T795" s="22">
        <f t="shared" si="207"/>
        <v>-468</v>
      </c>
      <c r="V795" s="284">
        <f t="shared" si="216"/>
        <v>9.2973975233428246E-3</v>
      </c>
    </row>
    <row r="796" spans="1:22" ht="21" customHeight="1">
      <c r="A796" s="23"/>
      <c r="B796" s="23"/>
      <c r="C796" s="130"/>
      <c r="D796" s="31" t="s">
        <v>104</v>
      </c>
      <c r="E796" s="26">
        <v>702</v>
      </c>
      <c r="F796" s="26">
        <v>0</v>
      </c>
      <c r="G796" s="26">
        <v>702</v>
      </c>
      <c r="H796" s="26">
        <v>0</v>
      </c>
      <c r="I796" s="26">
        <v>0</v>
      </c>
      <c r="J796" s="26"/>
      <c r="K796" s="18">
        <f t="shared" si="208"/>
        <v>0</v>
      </c>
      <c r="L796" s="18">
        <f>L797</f>
        <v>0</v>
      </c>
      <c r="M796" s="18">
        <f>M797</f>
        <v>0</v>
      </c>
      <c r="N796" s="18">
        <f>N797</f>
        <v>0</v>
      </c>
      <c r="O796" s="18">
        <f>O797</f>
        <v>0</v>
      </c>
      <c r="P796" s="145">
        <v>702</v>
      </c>
      <c r="Q796" s="146">
        <f>Q797</f>
        <v>280.8</v>
      </c>
      <c r="R796" s="22">
        <f t="shared" si="209"/>
        <v>702</v>
      </c>
      <c r="S796" s="22">
        <f t="shared" si="210"/>
        <v>0</v>
      </c>
      <c r="T796" s="22">
        <f t="shared" si="207"/>
        <v>0</v>
      </c>
      <c r="V796" s="284">
        <f t="shared" si="216"/>
        <v>0.4</v>
      </c>
    </row>
    <row r="797" spans="1:22" ht="24.75" customHeight="1">
      <c r="A797" s="23"/>
      <c r="B797" s="23"/>
      <c r="C797" s="130">
        <v>4130</v>
      </c>
      <c r="D797" s="27" t="s">
        <v>306</v>
      </c>
      <c r="E797" s="26">
        <v>702</v>
      </c>
      <c r="F797" s="26">
        <v>0</v>
      </c>
      <c r="G797" s="26">
        <v>702</v>
      </c>
      <c r="H797" s="26">
        <v>0</v>
      </c>
      <c r="I797" s="26">
        <v>0</v>
      </c>
      <c r="J797" s="26"/>
      <c r="K797" s="18">
        <f t="shared" si="208"/>
        <v>0</v>
      </c>
      <c r="L797" s="18"/>
      <c r="M797" s="18"/>
      <c r="N797" s="18"/>
      <c r="O797" s="18"/>
      <c r="P797" s="114">
        <v>702</v>
      </c>
      <c r="Q797" s="123">
        <v>280.8</v>
      </c>
      <c r="R797" s="22">
        <f t="shared" si="209"/>
        <v>702</v>
      </c>
      <c r="S797" s="22">
        <f t="shared" si="210"/>
        <v>0</v>
      </c>
      <c r="T797" s="22">
        <f t="shared" si="207"/>
        <v>0</v>
      </c>
      <c r="V797" s="284">
        <f t="shared" si="216"/>
        <v>0.4</v>
      </c>
    </row>
    <row r="798" spans="1:22" ht="31.5" customHeight="1">
      <c r="A798" s="19">
        <v>852</v>
      </c>
      <c r="B798" s="72">
        <v>852</v>
      </c>
      <c r="C798" s="129"/>
      <c r="D798" s="32" t="s">
        <v>315</v>
      </c>
      <c r="E798" s="38">
        <v>19013496</v>
      </c>
      <c r="F798" s="21">
        <v>0</v>
      </c>
      <c r="G798" s="21">
        <v>1040400</v>
      </c>
      <c r="H798" s="21">
        <v>454440</v>
      </c>
      <c r="I798" s="38">
        <v>17518656</v>
      </c>
      <c r="J798" s="38"/>
      <c r="K798" s="18">
        <f t="shared" si="208"/>
        <v>-24150</v>
      </c>
      <c r="L798" s="18">
        <f>L799+L863+L1100+L1126+L1083+L1139+L1143+L1008</f>
        <v>0</v>
      </c>
      <c r="M798" s="18">
        <f>M799+M863+M1100+M1126+M1083+M1139+M1143+M1008</f>
        <v>0</v>
      </c>
      <c r="N798" s="18">
        <f>N799+N863+N1100+N1126+N1083+N1139+N1143+N1008</f>
        <v>223440</v>
      </c>
      <c r="O798" s="18">
        <f>O799+O863+O1100+O1126+O1083+O1139+O1143+O1008</f>
        <v>-247590</v>
      </c>
      <c r="P798" s="147">
        <v>18989346</v>
      </c>
      <c r="Q798" s="146">
        <f>Q799+Q863+Q1100+Q1126+Q1083+Q1139+Q1143+Q1008-1</f>
        <v>8945509.5099999998</v>
      </c>
      <c r="R798" s="22">
        <f t="shared" si="209"/>
        <v>1040400</v>
      </c>
      <c r="S798" s="22">
        <f t="shared" si="210"/>
        <v>677880</v>
      </c>
      <c r="T798" s="22">
        <f t="shared" si="207"/>
        <v>17271066</v>
      </c>
      <c r="V798" s="284">
        <f t="shared" si="216"/>
        <v>0.47108044215951406</v>
      </c>
    </row>
    <row r="799" spans="1:22">
      <c r="A799" s="28"/>
      <c r="B799" s="23">
        <v>85201</v>
      </c>
      <c r="C799" s="131"/>
      <c r="D799" s="31" t="s">
        <v>316</v>
      </c>
      <c r="E799" s="26">
        <v>1942826</v>
      </c>
      <c r="F799" s="26">
        <v>0</v>
      </c>
      <c r="G799" s="26">
        <v>0</v>
      </c>
      <c r="H799" s="26">
        <v>24806</v>
      </c>
      <c r="I799" s="26">
        <v>1918020</v>
      </c>
      <c r="J799" s="26"/>
      <c r="K799" s="18">
        <f t="shared" si="208"/>
        <v>-19090</v>
      </c>
      <c r="L799" s="18">
        <f>SUM(L800:L828)</f>
        <v>0</v>
      </c>
      <c r="M799" s="18">
        <f>SUM(M800:M828)</f>
        <v>0</v>
      </c>
      <c r="N799" s="18">
        <f>SUM(N800:N828)</f>
        <v>230910</v>
      </c>
      <c r="O799" s="18">
        <f>SUM(O800:O828)</f>
        <v>-250000</v>
      </c>
      <c r="P799" s="114">
        <v>2146990</v>
      </c>
      <c r="Q799" s="123">
        <f>SUM(Q800:Q828)</f>
        <v>1047621.6099999999</v>
      </c>
      <c r="R799" s="22">
        <f t="shared" si="209"/>
        <v>0</v>
      </c>
      <c r="S799" s="22">
        <f t="shared" si="210"/>
        <v>255716</v>
      </c>
      <c r="T799" s="22">
        <f t="shared" si="207"/>
        <v>1668020</v>
      </c>
      <c r="V799" s="284">
        <f t="shared" si="216"/>
        <v>0.48794899370746947</v>
      </c>
    </row>
    <row r="800" spans="1:22" ht="63" hidden="1">
      <c r="A800" s="23"/>
      <c r="B800" s="23"/>
      <c r="C800" s="130">
        <v>2310</v>
      </c>
      <c r="D800" s="27" t="s">
        <v>100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/>
      <c r="K800" s="18">
        <f t="shared" si="208"/>
        <v>0</v>
      </c>
      <c r="L800" s="18">
        <f t="shared" ref="L800:O801" si="218">L860</f>
        <v>0</v>
      </c>
      <c r="M800" s="18">
        <f t="shared" si="218"/>
        <v>0</v>
      </c>
      <c r="N800" s="18">
        <f t="shared" si="218"/>
        <v>0</v>
      </c>
      <c r="O800" s="18">
        <f t="shared" si="218"/>
        <v>0</v>
      </c>
      <c r="P800" s="114">
        <v>0</v>
      </c>
      <c r="Q800" s="123">
        <f t="shared" ref="Q800" si="219">Q860</f>
        <v>0</v>
      </c>
      <c r="R800" s="22">
        <f t="shared" si="209"/>
        <v>0</v>
      </c>
      <c r="S800" s="22">
        <f t="shared" si="210"/>
        <v>0</v>
      </c>
      <c r="T800" s="22">
        <f t="shared" ref="T800:T863" si="220">I800+O800</f>
        <v>0</v>
      </c>
      <c r="V800" s="284" t="e">
        <f t="shared" si="216"/>
        <v>#DIV/0!</v>
      </c>
    </row>
    <row r="801" spans="1:22" ht="63">
      <c r="A801" s="23"/>
      <c r="B801" s="23"/>
      <c r="C801" s="130">
        <v>2320</v>
      </c>
      <c r="D801" s="27" t="s">
        <v>317</v>
      </c>
      <c r="E801" s="26">
        <v>248060</v>
      </c>
      <c r="F801" s="26">
        <v>0</v>
      </c>
      <c r="G801" s="26">
        <v>0</v>
      </c>
      <c r="H801" s="26">
        <v>248060</v>
      </c>
      <c r="I801" s="26">
        <v>0</v>
      </c>
      <c r="J801" s="26"/>
      <c r="K801" s="18">
        <f>SUM(L801:O801)</f>
        <v>230910</v>
      </c>
      <c r="L801" s="18">
        <f t="shared" si="218"/>
        <v>0</v>
      </c>
      <c r="M801" s="18">
        <f t="shared" si="218"/>
        <v>0</v>
      </c>
      <c r="N801" s="18">
        <f t="shared" si="218"/>
        <v>230910</v>
      </c>
      <c r="O801" s="18">
        <f t="shared" si="218"/>
        <v>0</v>
      </c>
      <c r="P801" s="114">
        <v>478970</v>
      </c>
      <c r="Q801" s="123">
        <f t="shared" ref="Q801" si="221">Q861</f>
        <v>238775.59</v>
      </c>
      <c r="R801" s="22">
        <f t="shared" si="209"/>
        <v>0</v>
      </c>
      <c r="S801" s="22">
        <f t="shared" si="210"/>
        <v>478970</v>
      </c>
      <c r="T801" s="22">
        <f t="shared" si="220"/>
        <v>0</v>
      </c>
      <c r="V801" s="284">
        <f t="shared" si="216"/>
        <v>0.49851888427250141</v>
      </c>
    </row>
    <row r="802" spans="1:22" ht="31.5">
      <c r="A802" s="23"/>
      <c r="B802" s="23"/>
      <c r="C802" s="130">
        <v>3020</v>
      </c>
      <c r="D802" s="27" t="s">
        <v>138</v>
      </c>
      <c r="E802" s="26">
        <v>1600</v>
      </c>
      <c r="F802" s="26">
        <v>0</v>
      </c>
      <c r="G802" s="26">
        <v>0</v>
      </c>
      <c r="H802" s="26">
        <v>0</v>
      </c>
      <c r="I802" s="26">
        <v>1600</v>
      </c>
      <c r="J802" s="26"/>
      <c r="K802" s="18">
        <f t="shared" si="208"/>
        <v>0</v>
      </c>
      <c r="L802" s="18">
        <f>L830</f>
        <v>0</v>
      </c>
      <c r="M802" s="18">
        <f>M830</f>
        <v>0</v>
      </c>
      <c r="N802" s="18">
        <f>N830</f>
        <v>0</v>
      </c>
      <c r="O802" s="18">
        <f>O830</f>
        <v>0</v>
      </c>
      <c r="P802" s="114">
        <v>1600</v>
      </c>
      <c r="Q802" s="123">
        <f>Q830</f>
        <v>0</v>
      </c>
      <c r="R802" s="22">
        <f t="shared" si="209"/>
        <v>0</v>
      </c>
      <c r="S802" s="22">
        <f t="shared" si="210"/>
        <v>0</v>
      </c>
      <c r="T802" s="22">
        <f t="shared" si="220"/>
        <v>1600</v>
      </c>
      <c r="V802" s="284">
        <f t="shared" si="216"/>
        <v>0</v>
      </c>
    </row>
    <row r="803" spans="1:22">
      <c r="A803" s="23"/>
      <c r="B803" s="23"/>
      <c r="C803" s="130">
        <v>3110</v>
      </c>
      <c r="D803" s="27" t="s">
        <v>318</v>
      </c>
      <c r="E803" s="26">
        <v>77400</v>
      </c>
      <c r="F803" s="26">
        <v>0</v>
      </c>
      <c r="G803" s="26">
        <v>0</v>
      </c>
      <c r="H803" s="26">
        <v>0</v>
      </c>
      <c r="I803" s="26">
        <v>77400</v>
      </c>
      <c r="J803" s="26"/>
      <c r="K803" s="18">
        <f t="shared" si="208"/>
        <v>-3000</v>
      </c>
      <c r="L803" s="18">
        <f>L831+L857</f>
        <v>0</v>
      </c>
      <c r="M803" s="18">
        <f>M831+M857</f>
        <v>0</v>
      </c>
      <c r="N803" s="18">
        <f>N831+N857</f>
        <v>0</v>
      </c>
      <c r="O803" s="18">
        <f>O831+O857</f>
        <v>-3000</v>
      </c>
      <c r="P803" s="114">
        <v>74400</v>
      </c>
      <c r="Q803" s="123">
        <f>Q831+Q857</f>
        <v>24680.07</v>
      </c>
      <c r="R803" s="22">
        <f t="shared" si="209"/>
        <v>0</v>
      </c>
      <c r="S803" s="22">
        <f t="shared" si="210"/>
        <v>0</v>
      </c>
      <c r="T803" s="22">
        <f t="shared" si="220"/>
        <v>74400</v>
      </c>
      <c r="V803" s="284">
        <f t="shared" si="216"/>
        <v>0.33172137096774196</v>
      </c>
    </row>
    <row r="804" spans="1:22">
      <c r="A804" s="23"/>
      <c r="B804" s="23"/>
      <c r="C804" s="130">
        <v>4010</v>
      </c>
      <c r="D804" s="27" t="s">
        <v>139</v>
      </c>
      <c r="E804" s="26">
        <v>1020000</v>
      </c>
      <c r="F804" s="26">
        <v>0</v>
      </c>
      <c r="G804" s="26">
        <v>0</v>
      </c>
      <c r="H804" s="26">
        <v>0</v>
      </c>
      <c r="I804" s="26">
        <v>1020000</v>
      </c>
      <c r="J804" s="26"/>
      <c r="K804" s="18">
        <f t="shared" si="208"/>
        <v>-90000</v>
      </c>
      <c r="L804" s="18">
        <f t="shared" ref="L804:O816" si="222">L832</f>
        <v>0</v>
      </c>
      <c r="M804" s="18">
        <f t="shared" si="222"/>
        <v>0</v>
      </c>
      <c r="N804" s="18">
        <f t="shared" si="222"/>
        <v>0</v>
      </c>
      <c r="O804" s="18">
        <f t="shared" si="222"/>
        <v>-90000</v>
      </c>
      <c r="P804" s="114">
        <v>930000</v>
      </c>
      <c r="Q804" s="123">
        <f t="shared" ref="Q804" si="223">Q832</f>
        <v>398591.84</v>
      </c>
      <c r="R804" s="22">
        <f t="shared" si="209"/>
        <v>0</v>
      </c>
      <c r="S804" s="22">
        <f t="shared" si="210"/>
        <v>0</v>
      </c>
      <c r="T804" s="22">
        <f t="shared" si="220"/>
        <v>930000</v>
      </c>
      <c r="V804" s="284">
        <f t="shared" si="216"/>
        <v>0.42859337634408606</v>
      </c>
    </row>
    <row r="805" spans="1:22">
      <c r="A805" s="23"/>
      <c r="B805" s="23"/>
      <c r="C805" s="130">
        <v>4040</v>
      </c>
      <c r="D805" s="27" t="s">
        <v>140</v>
      </c>
      <c r="E805" s="26">
        <v>76900</v>
      </c>
      <c r="F805" s="26">
        <v>0</v>
      </c>
      <c r="G805" s="26">
        <v>0</v>
      </c>
      <c r="H805" s="26">
        <v>0</v>
      </c>
      <c r="I805" s="26">
        <v>76900</v>
      </c>
      <c r="J805" s="26"/>
      <c r="K805" s="18">
        <f t="shared" si="208"/>
        <v>-12000</v>
      </c>
      <c r="L805" s="18">
        <f t="shared" si="222"/>
        <v>0</v>
      </c>
      <c r="M805" s="18">
        <f t="shared" si="222"/>
        <v>0</v>
      </c>
      <c r="N805" s="18">
        <f t="shared" si="222"/>
        <v>0</v>
      </c>
      <c r="O805" s="18">
        <f t="shared" si="222"/>
        <v>-12000</v>
      </c>
      <c r="P805" s="114">
        <v>64900</v>
      </c>
      <c r="Q805" s="123">
        <f t="shared" ref="Q805" si="224">Q833</f>
        <v>64778.06</v>
      </c>
      <c r="R805" s="22">
        <f t="shared" si="209"/>
        <v>0</v>
      </c>
      <c r="S805" s="22">
        <f t="shared" si="210"/>
        <v>0</v>
      </c>
      <c r="T805" s="22">
        <f t="shared" si="220"/>
        <v>64900</v>
      </c>
      <c r="V805" s="284">
        <f t="shared" si="216"/>
        <v>0.9981211093990755</v>
      </c>
    </row>
    <row r="806" spans="1:22">
      <c r="A806" s="23"/>
      <c r="B806" s="24"/>
      <c r="C806" s="130">
        <v>4110</v>
      </c>
      <c r="D806" s="27" t="s">
        <v>141</v>
      </c>
      <c r="E806" s="26">
        <v>175100</v>
      </c>
      <c r="F806" s="26">
        <v>0</v>
      </c>
      <c r="G806" s="26">
        <v>0</v>
      </c>
      <c r="H806" s="26">
        <v>0</v>
      </c>
      <c r="I806" s="26">
        <v>175100</v>
      </c>
      <c r="J806" s="26"/>
      <c r="K806" s="18">
        <f t="shared" si="208"/>
        <v>-40000</v>
      </c>
      <c r="L806" s="18">
        <f t="shared" si="222"/>
        <v>0</v>
      </c>
      <c r="M806" s="18">
        <f t="shared" si="222"/>
        <v>0</v>
      </c>
      <c r="N806" s="18">
        <f t="shared" si="222"/>
        <v>0</v>
      </c>
      <c r="O806" s="18">
        <f t="shared" si="222"/>
        <v>-40000</v>
      </c>
      <c r="P806" s="114">
        <v>135100</v>
      </c>
      <c r="Q806" s="123">
        <f t="shared" ref="Q806" si="225">Q834</f>
        <v>68287.240000000005</v>
      </c>
      <c r="R806" s="22">
        <f t="shared" si="209"/>
        <v>0</v>
      </c>
      <c r="S806" s="22">
        <f t="shared" si="210"/>
        <v>0</v>
      </c>
      <c r="T806" s="22">
        <f t="shared" si="220"/>
        <v>135100</v>
      </c>
      <c r="V806" s="284">
        <f t="shared" si="216"/>
        <v>0.50545699481865292</v>
      </c>
    </row>
    <row r="807" spans="1:22">
      <c r="A807" s="23"/>
      <c r="B807" s="77"/>
      <c r="C807" s="130">
        <v>4120</v>
      </c>
      <c r="D807" s="27" t="s">
        <v>142</v>
      </c>
      <c r="E807" s="26">
        <v>24900</v>
      </c>
      <c r="F807" s="26">
        <v>0</v>
      </c>
      <c r="G807" s="26">
        <v>0</v>
      </c>
      <c r="H807" s="26">
        <v>0</v>
      </c>
      <c r="I807" s="26">
        <v>24900</v>
      </c>
      <c r="J807" s="26"/>
      <c r="K807" s="18">
        <f t="shared" si="208"/>
        <v>0</v>
      </c>
      <c r="L807" s="18">
        <f t="shared" si="222"/>
        <v>0</v>
      </c>
      <c r="M807" s="18">
        <f t="shared" si="222"/>
        <v>0</v>
      </c>
      <c r="N807" s="18">
        <f t="shared" si="222"/>
        <v>0</v>
      </c>
      <c r="O807" s="18">
        <f t="shared" si="222"/>
        <v>0</v>
      </c>
      <c r="P807" s="114">
        <v>24900</v>
      </c>
      <c r="Q807" s="123">
        <f t="shared" ref="Q807" si="226">Q835</f>
        <v>7423.76</v>
      </c>
      <c r="R807" s="22">
        <f t="shared" si="209"/>
        <v>0</v>
      </c>
      <c r="S807" s="22">
        <f t="shared" si="210"/>
        <v>0</v>
      </c>
      <c r="T807" s="22">
        <f t="shared" si="220"/>
        <v>24900</v>
      </c>
      <c r="V807" s="284">
        <f t="shared" si="216"/>
        <v>0.29814297188755023</v>
      </c>
    </row>
    <row r="808" spans="1:22">
      <c r="A808" s="23"/>
      <c r="B808" s="23"/>
      <c r="C808" s="130">
        <v>4170</v>
      </c>
      <c r="D808" s="27" t="s">
        <v>297</v>
      </c>
      <c r="E808" s="26">
        <v>18500</v>
      </c>
      <c r="F808" s="26">
        <v>0</v>
      </c>
      <c r="G808" s="26">
        <v>0</v>
      </c>
      <c r="H808" s="26">
        <v>0</v>
      </c>
      <c r="I808" s="26">
        <v>18500</v>
      </c>
      <c r="J808" s="26"/>
      <c r="K808" s="18">
        <f t="shared" si="208"/>
        <v>0</v>
      </c>
      <c r="L808" s="18">
        <f t="shared" si="222"/>
        <v>0</v>
      </c>
      <c r="M808" s="18">
        <f t="shared" si="222"/>
        <v>0</v>
      </c>
      <c r="N808" s="18">
        <f t="shared" si="222"/>
        <v>0</v>
      </c>
      <c r="O808" s="18">
        <f t="shared" si="222"/>
        <v>0</v>
      </c>
      <c r="P808" s="114">
        <v>18500</v>
      </c>
      <c r="Q808" s="123">
        <f t="shared" ref="Q808" si="227">Q836</f>
        <v>3374</v>
      </c>
      <c r="R808" s="22">
        <f t="shared" si="209"/>
        <v>0</v>
      </c>
      <c r="S808" s="22">
        <f t="shared" si="210"/>
        <v>0</v>
      </c>
      <c r="T808" s="22">
        <f t="shared" si="220"/>
        <v>18500</v>
      </c>
      <c r="V808" s="284">
        <f t="shared" si="216"/>
        <v>0.18237837837837839</v>
      </c>
    </row>
    <row r="809" spans="1:22">
      <c r="A809" s="23"/>
      <c r="B809" s="23"/>
      <c r="C809" s="130">
        <v>4210</v>
      </c>
      <c r="D809" s="27" t="s">
        <v>144</v>
      </c>
      <c r="E809" s="26">
        <v>33400</v>
      </c>
      <c r="F809" s="26">
        <v>0</v>
      </c>
      <c r="G809" s="26">
        <v>0</v>
      </c>
      <c r="H809" s="26">
        <v>0</v>
      </c>
      <c r="I809" s="26">
        <v>33400</v>
      </c>
      <c r="J809" s="26"/>
      <c r="K809" s="18">
        <f t="shared" si="208"/>
        <v>0</v>
      </c>
      <c r="L809" s="18">
        <f t="shared" si="222"/>
        <v>0</v>
      </c>
      <c r="M809" s="18">
        <f t="shared" si="222"/>
        <v>0</v>
      </c>
      <c r="N809" s="18">
        <f t="shared" si="222"/>
        <v>0</v>
      </c>
      <c r="O809" s="18">
        <f t="shared" si="222"/>
        <v>0</v>
      </c>
      <c r="P809" s="114">
        <v>33400</v>
      </c>
      <c r="Q809" s="123">
        <f t="shared" ref="Q809" si="228">Q837</f>
        <v>22333.86</v>
      </c>
      <c r="R809" s="22">
        <f t="shared" si="209"/>
        <v>0</v>
      </c>
      <c r="S809" s="22">
        <f t="shared" si="210"/>
        <v>0</v>
      </c>
      <c r="T809" s="22">
        <f t="shared" si="220"/>
        <v>33400</v>
      </c>
      <c r="V809" s="284">
        <f t="shared" si="216"/>
        <v>0.66867844311377245</v>
      </c>
    </row>
    <row r="810" spans="1:22">
      <c r="A810" s="23"/>
      <c r="B810" s="23"/>
      <c r="C810" s="130">
        <v>4220</v>
      </c>
      <c r="D810" s="27" t="s">
        <v>289</v>
      </c>
      <c r="E810" s="26">
        <v>51800</v>
      </c>
      <c r="F810" s="26">
        <v>0</v>
      </c>
      <c r="G810" s="26">
        <v>0</v>
      </c>
      <c r="H810" s="26">
        <v>0</v>
      </c>
      <c r="I810" s="26">
        <v>51800</v>
      </c>
      <c r="J810" s="26"/>
      <c r="K810" s="18">
        <f t="shared" si="208"/>
        <v>-35000</v>
      </c>
      <c r="L810" s="18">
        <f t="shared" si="222"/>
        <v>0</v>
      </c>
      <c r="M810" s="18">
        <f t="shared" si="222"/>
        <v>0</v>
      </c>
      <c r="N810" s="18">
        <f t="shared" si="222"/>
        <v>0</v>
      </c>
      <c r="O810" s="18">
        <f t="shared" si="222"/>
        <v>-35000</v>
      </c>
      <c r="P810" s="114">
        <v>16800</v>
      </c>
      <c r="Q810" s="123">
        <f t="shared" ref="Q810" si="229">Q838</f>
        <v>14377.78</v>
      </c>
      <c r="R810" s="22">
        <f t="shared" si="209"/>
        <v>0</v>
      </c>
      <c r="S810" s="22">
        <f t="shared" si="210"/>
        <v>0</v>
      </c>
      <c r="T810" s="22">
        <f t="shared" si="220"/>
        <v>16800</v>
      </c>
      <c r="V810" s="284">
        <f t="shared" si="216"/>
        <v>0.85582023809523811</v>
      </c>
    </row>
    <row r="811" spans="1:22" ht="31.5">
      <c r="A811" s="23"/>
      <c r="B811" s="23"/>
      <c r="C811" s="130">
        <v>4230</v>
      </c>
      <c r="D811" s="27" t="s">
        <v>319</v>
      </c>
      <c r="E811" s="26">
        <v>2300</v>
      </c>
      <c r="F811" s="26">
        <v>0</v>
      </c>
      <c r="G811" s="26">
        <v>0</v>
      </c>
      <c r="H811" s="26">
        <v>0</v>
      </c>
      <c r="I811" s="26">
        <v>2300</v>
      </c>
      <c r="J811" s="26"/>
      <c r="K811" s="18">
        <f t="shared" si="208"/>
        <v>0</v>
      </c>
      <c r="L811" s="18">
        <f t="shared" si="222"/>
        <v>0</v>
      </c>
      <c r="M811" s="18">
        <f t="shared" si="222"/>
        <v>0</v>
      </c>
      <c r="N811" s="18">
        <f t="shared" si="222"/>
        <v>0</v>
      </c>
      <c r="O811" s="18">
        <f t="shared" si="222"/>
        <v>0</v>
      </c>
      <c r="P811" s="114">
        <v>2300</v>
      </c>
      <c r="Q811" s="123">
        <f t="shared" ref="Q811" si="230">Q839</f>
        <v>809.47</v>
      </c>
      <c r="R811" s="22">
        <f t="shared" si="209"/>
        <v>0</v>
      </c>
      <c r="S811" s="22">
        <f t="shared" si="210"/>
        <v>0</v>
      </c>
      <c r="T811" s="22">
        <f t="shared" si="220"/>
        <v>2300</v>
      </c>
      <c r="V811" s="284">
        <f t="shared" si="216"/>
        <v>0.35194347826086958</v>
      </c>
    </row>
    <row r="812" spans="1:22" ht="31.5">
      <c r="A812" s="23"/>
      <c r="B812" s="23"/>
      <c r="C812" s="130">
        <v>4240</v>
      </c>
      <c r="D812" s="27" t="s">
        <v>320</v>
      </c>
      <c r="E812" s="26">
        <v>5300</v>
      </c>
      <c r="F812" s="26">
        <v>0</v>
      </c>
      <c r="G812" s="26">
        <v>0</v>
      </c>
      <c r="H812" s="26">
        <v>0</v>
      </c>
      <c r="I812" s="26">
        <v>5300</v>
      </c>
      <c r="J812" s="26"/>
      <c r="K812" s="18">
        <f t="shared" si="208"/>
        <v>0</v>
      </c>
      <c r="L812" s="18">
        <f t="shared" si="222"/>
        <v>0</v>
      </c>
      <c r="M812" s="18">
        <f t="shared" si="222"/>
        <v>0</v>
      </c>
      <c r="N812" s="18">
        <f t="shared" si="222"/>
        <v>0</v>
      </c>
      <c r="O812" s="18">
        <f t="shared" si="222"/>
        <v>0</v>
      </c>
      <c r="P812" s="114">
        <v>5300</v>
      </c>
      <c r="Q812" s="123">
        <f t="shared" ref="Q812" si="231">Q840</f>
        <v>193.79</v>
      </c>
      <c r="R812" s="22">
        <f t="shared" si="209"/>
        <v>0</v>
      </c>
      <c r="S812" s="22">
        <f t="shared" si="210"/>
        <v>0</v>
      </c>
      <c r="T812" s="22">
        <f t="shared" si="220"/>
        <v>5300</v>
      </c>
      <c r="V812" s="284">
        <f t="shared" si="216"/>
        <v>3.6564150943396226E-2</v>
      </c>
    </row>
    <row r="813" spans="1:22">
      <c r="A813" s="23"/>
      <c r="B813" s="23"/>
      <c r="C813" s="130">
        <v>4260</v>
      </c>
      <c r="D813" s="27" t="s">
        <v>145</v>
      </c>
      <c r="E813" s="26">
        <v>77700</v>
      </c>
      <c r="F813" s="26">
        <v>0</v>
      </c>
      <c r="G813" s="26">
        <v>0</v>
      </c>
      <c r="H813" s="26">
        <v>0</v>
      </c>
      <c r="I813" s="26">
        <v>77700</v>
      </c>
      <c r="J813" s="26"/>
      <c r="K813" s="18">
        <f t="shared" si="208"/>
        <v>-48500</v>
      </c>
      <c r="L813" s="18">
        <f t="shared" si="222"/>
        <v>0</v>
      </c>
      <c r="M813" s="18">
        <f t="shared" si="222"/>
        <v>0</v>
      </c>
      <c r="N813" s="18">
        <f t="shared" si="222"/>
        <v>0</v>
      </c>
      <c r="O813" s="18">
        <f t="shared" si="222"/>
        <v>-48500</v>
      </c>
      <c r="P813" s="114">
        <v>29200</v>
      </c>
      <c r="Q813" s="123">
        <f t="shared" ref="Q813" si="232">Q841</f>
        <v>17355.990000000002</v>
      </c>
      <c r="R813" s="22">
        <f t="shared" si="209"/>
        <v>0</v>
      </c>
      <c r="S813" s="22">
        <f t="shared" si="210"/>
        <v>0</v>
      </c>
      <c r="T813" s="22">
        <f t="shared" si="220"/>
        <v>29200</v>
      </c>
      <c r="V813" s="284">
        <f t="shared" si="216"/>
        <v>0.59438321917808223</v>
      </c>
    </row>
    <row r="814" spans="1:22">
      <c r="A814" s="23"/>
      <c r="B814" s="23"/>
      <c r="C814" s="130">
        <v>4270</v>
      </c>
      <c r="D814" s="27" t="s">
        <v>170</v>
      </c>
      <c r="E814" s="26">
        <v>7000</v>
      </c>
      <c r="F814" s="26">
        <v>0</v>
      </c>
      <c r="G814" s="26">
        <v>0</v>
      </c>
      <c r="H814" s="26">
        <v>0</v>
      </c>
      <c r="I814" s="26">
        <v>7000</v>
      </c>
      <c r="J814" s="26"/>
      <c r="K814" s="18">
        <f t="shared" si="208"/>
        <v>0</v>
      </c>
      <c r="L814" s="18">
        <f t="shared" si="222"/>
        <v>0</v>
      </c>
      <c r="M814" s="18">
        <f t="shared" si="222"/>
        <v>0</v>
      </c>
      <c r="N814" s="18">
        <f t="shared" si="222"/>
        <v>0</v>
      </c>
      <c r="O814" s="18">
        <f t="shared" si="222"/>
        <v>0</v>
      </c>
      <c r="P814" s="114">
        <v>7000</v>
      </c>
      <c r="Q814" s="123">
        <f t="shared" ref="Q814" si="233">Q842</f>
        <v>2626.34</v>
      </c>
      <c r="R814" s="22">
        <f t="shared" si="209"/>
        <v>0</v>
      </c>
      <c r="S814" s="22">
        <f t="shared" si="210"/>
        <v>0</v>
      </c>
      <c r="T814" s="22">
        <f t="shared" si="220"/>
        <v>7000</v>
      </c>
      <c r="V814" s="284">
        <f t="shared" si="216"/>
        <v>0.37519142857142856</v>
      </c>
    </row>
    <row r="815" spans="1:22">
      <c r="A815" s="23"/>
      <c r="B815" s="23"/>
      <c r="C815" s="130">
        <v>4280</v>
      </c>
      <c r="D815" s="27" t="s">
        <v>147</v>
      </c>
      <c r="E815" s="26">
        <v>320</v>
      </c>
      <c r="F815" s="26">
        <v>0</v>
      </c>
      <c r="G815" s="26">
        <v>0</v>
      </c>
      <c r="H815" s="26">
        <v>0</v>
      </c>
      <c r="I815" s="26">
        <v>320</v>
      </c>
      <c r="J815" s="26"/>
      <c r="K815" s="18">
        <f t="shared" si="208"/>
        <v>0</v>
      </c>
      <c r="L815" s="18">
        <f t="shared" si="222"/>
        <v>0</v>
      </c>
      <c r="M815" s="18">
        <f t="shared" si="222"/>
        <v>0</v>
      </c>
      <c r="N815" s="18">
        <f t="shared" si="222"/>
        <v>0</v>
      </c>
      <c r="O815" s="18">
        <f t="shared" si="222"/>
        <v>0</v>
      </c>
      <c r="P815" s="114">
        <v>320</v>
      </c>
      <c r="Q815" s="123">
        <f t="shared" ref="Q815" si="234">Q843</f>
        <v>165.5</v>
      </c>
      <c r="R815" s="22">
        <f t="shared" si="209"/>
        <v>0</v>
      </c>
      <c r="S815" s="22">
        <f t="shared" si="210"/>
        <v>0</v>
      </c>
      <c r="T815" s="22">
        <f t="shared" si="220"/>
        <v>320</v>
      </c>
      <c r="V815" s="284">
        <f t="shared" si="216"/>
        <v>0.51718750000000002</v>
      </c>
    </row>
    <row r="816" spans="1:22">
      <c r="A816" s="23"/>
      <c r="B816" s="23"/>
      <c r="C816" s="130">
        <v>4300</v>
      </c>
      <c r="D816" s="27" t="s">
        <v>181</v>
      </c>
      <c r="E816" s="26">
        <v>14500</v>
      </c>
      <c r="F816" s="26">
        <v>0</v>
      </c>
      <c r="G816" s="26">
        <v>0</v>
      </c>
      <c r="H816" s="26">
        <v>0</v>
      </c>
      <c r="I816" s="26">
        <v>14500</v>
      </c>
      <c r="J816" s="26"/>
      <c r="K816" s="18">
        <f t="shared" si="208"/>
        <v>-5000</v>
      </c>
      <c r="L816" s="18">
        <f t="shared" si="222"/>
        <v>0</v>
      </c>
      <c r="M816" s="18">
        <f t="shared" si="222"/>
        <v>0</v>
      </c>
      <c r="N816" s="18">
        <f t="shared" si="222"/>
        <v>0</v>
      </c>
      <c r="O816" s="18">
        <f t="shared" si="222"/>
        <v>-5000</v>
      </c>
      <c r="P816" s="114">
        <v>9500</v>
      </c>
      <c r="Q816" s="123">
        <f t="shared" ref="Q816" si="235">Q844</f>
        <v>5264.98</v>
      </c>
      <c r="R816" s="22">
        <f t="shared" si="209"/>
        <v>0</v>
      </c>
      <c r="S816" s="22">
        <f t="shared" si="210"/>
        <v>0</v>
      </c>
      <c r="T816" s="22">
        <f t="shared" si="220"/>
        <v>9500</v>
      </c>
      <c r="V816" s="284">
        <f t="shared" si="216"/>
        <v>0.55420842105263157</v>
      </c>
    </row>
    <row r="817" spans="1:22" ht="24" customHeight="1">
      <c r="A817" s="23"/>
      <c r="B817" s="23"/>
      <c r="C817" s="130">
        <v>4330</v>
      </c>
      <c r="D817" s="27" t="s">
        <v>321</v>
      </c>
      <c r="E817" s="26">
        <v>57500</v>
      </c>
      <c r="F817" s="26">
        <v>0</v>
      </c>
      <c r="G817" s="26">
        <v>0</v>
      </c>
      <c r="H817" s="26">
        <v>-57500</v>
      </c>
      <c r="I817" s="64">
        <v>115000</v>
      </c>
      <c r="J817" s="64"/>
      <c r="K817" s="18">
        <f t="shared" si="208"/>
        <v>0</v>
      </c>
      <c r="L817" s="18">
        <f>L858</f>
        <v>0</v>
      </c>
      <c r="M817" s="18">
        <f>M858</f>
        <v>0</v>
      </c>
      <c r="N817" s="18">
        <f>N858</f>
        <v>0</v>
      </c>
      <c r="O817" s="18">
        <f>O858</f>
        <v>0</v>
      </c>
      <c r="P817" s="114">
        <v>57500</v>
      </c>
      <c r="Q817" s="123">
        <f>Q858</f>
        <v>54893.35</v>
      </c>
      <c r="R817" s="22">
        <f t="shared" si="209"/>
        <v>0</v>
      </c>
      <c r="S817" s="22">
        <f t="shared" si="210"/>
        <v>-57500</v>
      </c>
      <c r="T817" s="22">
        <f t="shared" si="220"/>
        <v>115000</v>
      </c>
      <c r="V817" s="284">
        <f t="shared" si="216"/>
        <v>0.95466695652173905</v>
      </c>
    </row>
    <row r="818" spans="1:22">
      <c r="A818" s="23"/>
      <c r="B818" s="23"/>
      <c r="C818" s="130">
        <v>4350</v>
      </c>
      <c r="D818" s="27" t="s">
        <v>148</v>
      </c>
      <c r="E818" s="26">
        <v>1300</v>
      </c>
      <c r="F818" s="26">
        <v>0</v>
      </c>
      <c r="G818" s="26">
        <v>0</v>
      </c>
      <c r="H818" s="26">
        <v>0</v>
      </c>
      <c r="I818" s="26">
        <v>1300</v>
      </c>
      <c r="J818" s="26"/>
      <c r="K818" s="18">
        <f t="shared" si="208"/>
        <v>0</v>
      </c>
      <c r="L818" s="18">
        <f t="shared" ref="L818:O824" si="236">L845</f>
        <v>0</v>
      </c>
      <c r="M818" s="18">
        <f t="shared" si="236"/>
        <v>0</v>
      </c>
      <c r="N818" s="18">
        <f t="shared" si="236"/>
        <v>0</v>
      </c>
      <c r="O818" s="18">
        <f t="shared" si="236"/>
        <v>0</v>
      </c>
      <c r="P818" s="114">
        <v>1300</v>
      </c>
      <c r="Q818" s="123">
        <f t="shared" ref="Q818" si="237">Q845</f>
        <v>389.33</v>
      </c>
      <c r="R818" s="22">
        <f t="shared" si="209"/>
        <v>0</v>
      </c>
      <c r="S818" s="22">
        <f t="shared" si="210"/>
        <v>0</v>
      </c>
      <c r="T818" s="22">
        <f t="shared" si="220"/>
        <v>1300</v>
      </c>
      <c r="V818" s="284">
        <f t="shared" si="216"/>
        <v>0.29948461538461535</v>
      </c>
    </row>
    <row r="819" spans="1:22" ht="47.25">
      <c r="A819" s="23"/>
      <c r="B819" s="23"/>
      <c r="C819" s="130">
        <v>4360</v>
      </c>
      <c r="D819" s="27" t="s">
        <v>149</v>
      </c>
      <c r="E819" s="26">
        <v>1400</v>
      </c>
      <c r="F819" s="26">
        <v>0</v>
      </c>
      <c r="G819" s="26">
        <v>0</v>
      </c>
      <c r="H819" s="26">
        <v>0</v>
      </c>
      <c r="I819" s="26">
        <v>1400</v>
      </c>
      <c r="J819" s="26"/>
      <c r="K819" s="18">
        <f t="shared" si="208"/>
        <v>0</v>
      </c>
      <c r="L819" s="18">
        <f t="shared" si="236"/>
        <v>0</v>
      </c>
      <c r="M819" s="18">
        <f t="shared" si="236"/>
        <v>0</v>
      </c>
      <c r="N819" s="18">
        <f t="shared" si="236"/>
        <v>0</v>
      </c>
      <c r="O819" s="18">
        <f t="shared" si="236"/>
        <v>0</v>
      </c>
      <c r="P819" s="114">
        <v>1400</v>
      </c>
      <c r="Q819" s="123">
        <f t="shared" ref="Q819" si="238">Q846</f>
        <v>827.69</v>
      </c>
      <c r="R819" s="22">
        <f t="shared" si="209"/>
        <v>0</v>
      </c>
      <c r="S819" s="22">
        <f t="shared" si="210"/>
        <v>0</v>
      </c>
      <c r="T819" s="22">
        <f t="shared" si="220"/>
        <v>1400</v>
      </c>
      <c r="V819" s="284">
        <f t="shared" si="216"/>
        <v>0.59120714285714293</v>
      </c>
    </row>
    <row r="820" spans="1:22" ht="63">
      <c r="A820" s="23"/>
      <c r="B820" s="23"/>
      <c r="C820" s="130">
        <v>4370</v>
      </c>
      <c r="D820" s="27" t="s">
        <v>150</v>
      </c>
      <c r="E820" s="26">
        <v>5400</v>
      </c>
      <c r="F820" s="26">
        <v>0</v>
      </c>
      <c r="G820" s="26">
        <v>0</v>
      </c>
      <c r="H820" s="26">
        <v>0</v>
      </c>
      <c r="I820" s="26">
        <v>5400</v>
      </c>
      <c r="J820" s="26"/>
      <c r="K820" s="18">
        <f t="shared" si="208"/>
        <v>-4000</v>
      </c>
      <c r="L820" s="18">
        <f t="shared" si="236"/>
        <v>0</v>
      </c>
      <c r="M820" s="18">
        <f t="shared" si="236"/>
        <v>0</v>
      </c>
      <c r="N820" s="18">
        <f t="shared" si="236"/>
        <v>0</v>
      </c>
      <c r="O820" s="18">
        <f t="shared" si="236"/>
        <v>-4000</v>
      </c>
      <c r="P820" s="114">
        <v>1400</v>
      </c>
      <c r="Q820" s="123">
        <f t="shared" ref="Q820" si="239">Q847</f>
        <v>471.98</v>
      </c>
      <c r="R820" s="22">
        <f t="shared" si="209"/>
        <v>0</v>
      </c>
      <c r="S820" s="22">
        <f t="shared" si="210"/>
        <v>0</v>
      </c>
      <c r="T820" s="22">
        <f t="shared" si="220"/>
        <v>1400</v>
      </c>
      <c r="V820" s="284">
        <f t="shared" si="216"/>
        <v>0.33712857142857144</v>
      </c>
    </row>
    <row r="821" spans="1:22">
      <c r="A821" s="23"/>
      <c r="B821" s="23"/>
      <c r="C821" s="130">
        <v>4410</v>
      </c>
      <c r="D821" s="27" t="s">
        <v>151</v>
      </c>
      <c r="E821" s="26">
        <v>3400</v>
      </c>
      <c r="F821" s="26">
        <v>0</v>
      </c>
      <c r="G821" s="26">
        <v>0</v>
      </c>
      <c r="H821" s="26">
        <v>0</v>
      </c>
      <c r="I821" s="26">
        <v>3400</v>
      </c>
      <c r="J821" s="26"/>
      <c r="K821" s="18">
        <f t="shared" si="208"/>
        <v>0</v>
      </c>
      <c r="L821" s="18">
        <f t="shared" si="236"/>
        <v>0</v>
      </c>
      <c r="M821" s="18">
        <f t="shared" si="236"/>
        <v>0</v>
      </c>
      <c r="N821" s="18">
        <f t="shared" si="236"/>
        <v>0</v>
      </c>
      <c r="O821" s="18">
        <f t="shared" si="236"/>
        <v>0</v>
      </c>
      <c r="P821" s="114">
        <v>3400</v>
      </c>
      <c r="Q821" s="123">
        <f t="shared" ref="Q821" si="240">Q848</f>
        <v>1742.8</v>
      </c>
      <c r="R821" s="22">
        <f t="shared" si="209"/>
        <v>0</v>
      </c>
      <c r="S821" s="22">
        <f t="shared" si="210"/>
        <v>0</v>
      </c>
      <c r="T821" s="22">
        <f t="shared" si="220"/>
        <v>3400</v>
      </c>
      <c r="V821" s="284">
        <f t="shared" si="216"/>
        <v>0.51258823529411768</v>
      </c>
    </row>
    <row r="822" spans="1:22">
      <c r="A822" s="23"/>
      <c r="B822" s="23"/>
      <c r="C822" s="130">
        <v>4430</v>
      </c>
      <c r="D822" s="27" t="s">
        <v>152</v>
      </c>
      <c r="E822" s="26">
        <v>3000</v>
      </c>
      <c r="F822" s="26">
        <v>0</v>
      </c>
      <c r="G822" s="26">
        <v>0</v>
      </c>
      <c r="H822" s="26">
        <v>0</v>
      </c>
      <c r="I822" s="26">
        <v>3000</v>
      </c>
      <c r="J822" s="26"/>
      <c r="K822" s="18">
        <f t="shared" si="208"/>
        <v>0</v>
      </c>
      <c r="L822" s="18">
        <f t="shared" si="236"/>
        <v>0</v>
      </c>
      <c r="M822" s="18">
        <f t="shared" si="236"/>
        <v>0</v>
      </c>
      <c r="N822" s="18">
        <f t="shared" si="236"/>
        <v>0</v>
      </c>
      <c r="O822" s="18">
        <f t="shared" si="236"/>
        <v>0</v>
      </c>
      <c r="P822" s="114">
        <v>3000</v>
      </c>
      <c r="Q822" s="123">
        <f t="shared" ref="Q822" si="241">Q849</f>
        <v>1666</v>
      </c>
      <c r="R822" s="22">
        <f t="shared" si="209"/>
        <v>0</v>
      </c>
      <c r="S822" s="22">
        <f t="shared" si="210"/>
        <v>0</v>
      </c>
      <c r="T822" s="22">
        <f t="shared" si="220"/>
        <v>3000</v>
      </c>
      <c r="V822" s="284">
        <f t="shared" si="216"/>
        <v>0.55533333333333335</v>
      </c>
    </row>
    <row r="823" spans="1:22" ht="31.5">
      <c r="A823" s="23"/>
      <c r="B823" s="23"/>
      <c r="C823" s="130">
        <v>4440</v>
      </c>
      <c r="D823" s="27" t="s">
        <v>153</v>
      </c>
      <c r="E823" s="26">
        <v>47900</v>
      </c>
      <c r="F823" s="26">
        <v>0</v>
      </c>
      <c r="G823" s="26">
        <v>0</v>
      </c>
      <c r="H823" s="26">
        <v>0</v>
      </c>
      <c r="I823" s="26">
        <v>47900</v>
      </c>
      <c r="J823" s="26"/>
      <c r="K823" s="18">
        <f t="shared" si="208"/>
        <v>0</v>
      </c>
      <c r="L823" s="18">
        <f t="shared" si="236"/>
        <v>0</v>
      </c>
      <c r="M823" s="18">
        <f t="shared" si="236"/>
        <v>0</v>
      </c>
      <c r="N823" s="18">
        <f t="shared" si="236"/>
        <v>0</v>
      </c>
      <c r="O823" s="18">
        <f t="shared" si="236"/>
        <v>0</v>
      </c>
      <c r="P823" s="114">
        <v>47900</v>
      </c>
      <c r="Q823" s="123">
        <f t="shared" ref="Q823" si="242">Q850</f>
        <v>28552</v>
      </c>
      <c r="R823" s="22">
        <f t="shared" si="209"/>
        <v>0</v>
      </c>
      <c r="S823" s="22">
        <f t="shared" si="210"/>
        <v>0</v>
      </c>
      <c r="T823" s="22">
        <f t="shared" si="220"/>
        <v>47900</v>
      </c>
      <c r="V823" s="284">
        <f t="shared" si="216"/>
        <v>0.59607515657620047</v>
      </c>
    </row>
    <row r="824" spans="1:22">
      <c r="A824" s="23"/>
      <c r="B824" s="23"/>
      <c r="C824" s="130">
        <v>4480</v>
      </c>
      <c r="D824" s="27" t="s">
        <v>182</v>
      </c>
      <c r="E824" s="26">
        <v>5200</v>
      </c>
      <c r="F824" s="26">
        <v>0</v>
      </c>
      <c r="G824" s="26">
        <v>0</v>
      </c>
      <c r="H824" s="26">
        <v>0</v>
      </c>
      <c r="I824" s="26">
        <v>5200</v>
      </c>
      <c r="J824" s="26"/>
      <c r="K824" s="18">
        <f t="shared" si="208"/>
        <v>0</v>
      </c>
      <c r="L824" s="18">
        <f t="shared" si="236"/>
        <v>0</v>
      </c>
      <c r="M824" s="18">
        <f t="shared" si="236"/>
        <v>0</v>
      </c>
      <c r="N824" s="18">
        <f t="shared" si="236"/>
        <v>0</v>
      </c>
      <c r="O824" s="18">
        <f t="shared" si="236"/>
        <v>0</v>
      </c>
      <c r="P824" s="114">
        <v>5200</v>
      </c>
      <c r="Q824" s="123">
        <f>Q851</f>
        <v>1605.6</v>
      </c>
      <c r="R824" s="22">
        <f t="shared" si="209"/>
        <v>0</v>
      </c>
      <c r="S824" s="22">
        <f t="shared" si="210"/>
        <v>0</v>
      </c>
      <c r="T824" s="22">
        <f t="shared" si="220"/>
        <v>5200</v>
      </c>
      <c r="V824" s="284">
        <f t="shared" si="216"/>
        <v>0.30876923076923074</v>
      </c>
    </row>
    <row r="825" spans="1:22" ht="32.25" customHeight="1">
      <c r="A825" s="23"/>
      <c r="B825" s="23"/>
      <c r="C825" s="130">
        <v>4520</v>
      </c>
      <c r="D825" s="27" t="s">
        <v>322</v>
      </c>
      <c r="E825" s="26">
        <v>16200</v>
      </c>
      <c r="F825" s="26">
        <v>0</v>
      </c>
      <c r="G825" s="26">
        <v>0</v>
      </c>
      <c r="H825" s="26">
        <v>0</v>
      </c>
      <c r="I825" s="26">
        <v>16200</v>
      </c>
      <c r="J825" s="26"/>
      <c r="K825" s="18">
        <f t="shared" si="208"/>
        <v>-12500</v>
      </c>
      <c r="L825" s="18">
        <f t="shared" ref="L825:O826" si="243">L853</f>
        <v>0</v>
      </c>
      <c r="M825" s="18">
        <f t="shared" si="243"/>
        <v>0</v>
      </c>
      <c r="N825" s="18">
        <f t="shared" si="243"/>
        <v>0</v>
      </c>
      <c r="O825" s="18">
        <f t="shared" si="243"/>
        <v>-12500</v>
      </c>
      <c r="P825" s="114">
        <v>3700</v>
      </c>
      <c r="Q825" s="123">
        <f t="shared" ref="Q825" si="244">Q853</f>
        <v>3684.59</v>
      </c>
      <c r="R825" s="22">
        <f t="shared" si="209"/>
        <v>0</v>
      </c>
      <c r="S825" s="22">
        <f t="shared" si="210"/>
        <v>0</v>
      </c>
      <c r="T825" s="22">
        <f t="shared" si="220"/>
        <v>3700</v>
      </c>
      <c r="V825" s="284">
        <f t="shared" si="216"/>
        <v>0.99583513513513522</v>
      </c>
    </row>
    <row r="826" spans="1:22" ht="48" hidden="1" customHeight="1">
      <c r="A826" s="23"/>
      <c r="B826" s="23"/>
      <c r="C826" s="130">
        <v>4740</v>
      </c>
      <c r="D826" s="27" t="s">
        <v>198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/>
      <c r="K826" s="18">
        <f t="shared" si="208"/>
        <v>0</v>
      </c>
      <c r="L826" s="18">
        <f t="shared" si="243"/>
        <v>0</v>
      </c>
      <c r="M826" s="18">
        <f t="shared" si="243"/>
        <v>0</v>
      </c>
      <c r="N826" s="18">
        <f t="shared" si="243"/>
        <v>0</v>
      </c>
      <c r="O826" s="18">
        <f t="shared" si="243"/>
        <v>0</v>
      </c>
      <c r="P826" s="114">
        <v>0</v>
      </c>
      <c r="Q826" s="123">
        <f t="shared" ref="Q826" si="245">Q854</f>
        <v>0</v>
      </c>
      <c r="R826" s="22">
        <f t="shared" si="209"/>
        <v>0</v>
      </c>
      <c r="S826" s="22">
        <f t="shared" si="210"/>
        <v>0</v>
      </c>
      <c r="T826" s="22">
        <f t="shared" si="220"/>
        <v>0</v>
      </c>
      <c r="V826" s="284" t="e">
        <f t="shared" si="216"/>
        <v>#DIV/0!</v>
      </c>
    </row>
    <row r="827" spans="1:22" ht="36" hidden="1" customHeight="1">
      <c r="A827" s="23"/>
      <c r="B827" s="23"/>
      <c r="C827" s="130">
        <v>4750</v>
      </c>
      <c r="D827" s="27" t="s">
        <v>253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/>
      <c r="K827" s="18">
        <f t="shared" si="208"/>
        <v>0</v>
      </c>
      <c r="L827" s="18">
        <f>L854</f>
        <v>0</v>
      </c>
      <c r="M827" s="18">
        <f>M854</f>
        <v>0</v>
      </c>
      <c r="N827" s="18">
        <f>N854</f>
        <v>0</v>
      </c>
      <c r="O827" s="18">
        <f>O854</f>
        <v>0</v>
      </c>
      <c r="P827" s="114">
        <v>0</v>
      </c>
      <c r="Q827" s="123">
        <f>Q854</f>
        <v>0</v>
      </c>
      <c r="R827" s="22">
        <f t="shared" si="209"/>
        <v>0</v>
      </c>
      <c r="S827" s="22">
        <f t="shared" si="210"/>
        <v>0</v>
      </c>
      <c r="T827" s="22">
        <f t="shared" si="220"/>
        <v>0</v>
      </c>
      <c r="V827" s="284" t="e">
        <f t="shared" si="216"/>
        <v>#DIV/0!</v>
      </c>
    </row>
    <row r="828" spans="1:22" ht="36" customHeight="1">
      <c r="A828" s="24"/>
      <c r="B828" s="23"/>
      <c r="C828" s="130">
        <v>6050</v>
      </c>
      <c r="D828" s="34" t="s">
        <v>272</v>
      </c>
      <c r="E828" s="26">
        <v>190000</v>
      </c>
      <c r="F828" s="26">
        <v>0</v>
      </c>
      <c r="G828" s="26">
        <v>0</v>
      </c>
      <c r="H828" s="26">
        <v>0</v>
      </c>
      <c r="I828" s="26">
        <v>190000</v>
      </c>
      <c r="J828" s="26"/>
      <c r="K828" s="18">
        <f t="shared" si="208"/>
        <v>0</v>
      </c>
      <c r="L828" s="18">
        <f>L862</f>
        <v>0</v>
      </c>
      <c r="M828" s="18">
        <f>M862</f>
        <v>0</v>
      </c>
      <c r="N828" s="18">
        <f>N862</f>
        <v>0</v>
      </c>
      <c r="O828" s="18">
        <f>O862</f>
        <v>0</v>
      </c>
      <c r="P828" s="114">
        <v>190000</v>
      </c>
      <c r="Q828" s="123">
        <f>Q862</f>
        <v>84750</v>
      </c>
      <c r="R828" s="22">
        <f t="shared" si="209"/>
        <v>0</v>
      </c>
      <c r="S828" s="22">
        <f t="shared" si="210"/>
        <v>0</v>
      </c>
      <c r="T828" s="22">
        <f t="shared" si="220"/>
        <v>190000</v>
      </c>
      <c r="V828" s="284">
        <f t="shared" si="216"/>
        <v>0.44605263157894737</v>
      </c>
    </row>
    <row r="829" spans="1:22" ht="31.5">
      <c r="A829" s="28"/>
      <c r="B829" s="23"/>
      <c r="C829" s="138" t="s">
        <v>259</v>
      </c>
      <c r="D829" s="31" t="s">
        <v>309</v>
      </c>
      <c r="E829" s="26">
        <v>1598520</v>
      </c>
      <c r="F829" s="26">
        <v>0</v>
      </c>
      <c r="G829" s="26">
        <v>0</v>
      </c>
      <c r="H829" s="26">
        <v>0</v>
      </c>
      <c r="I829" s="26">
        <v>1598520</v>
      </c>
      <c r="J829" s="26"/>
      <c r="K829" s="18">
        <f t="shared" si="208"/>
        <v>-250000</v>
      </c>
      <c r="L829" s="18">
        <f>SUM(L830:L855)</f>
        <v>0</v>
      </c>
      <c r="M829" s="18">
        <f>SUM(M830:M855)</f>
        <v>0</v>
      </c>
      <c r="N829" s="18">
        <f>SUM(N830:N855)</f>
        <v>0</v>
      </c>
      <c r="O829" s="18">
        <f>SUM(O830:O855)</f>
        <v>-250000</v>
      </c>
      <c r="P829" s="145">
        <v>1348520</v>
      </c>
      <c r="Q829" s="146">
        <f>SUM(Q830:Q855)</f>
        <v>646922.59999999986</v>
      </c>
      <c r="R829" s="22">
        <f t="shared" si="209"/>
        <v>0</v>
      </c>
      <c r="S829" s="22">
        <f t="shared" si="210"/>
        <v>0</v>
      </c>
      <c r="T829" s="22">
        <f t="shared" si="220"/>
        <v>1348520</v>
      </c>
      <c r="V829" s="284">
        <f t="shared" si="216"/>
        <v>0.47972784979088173</v>
      </c>
    </row>
    <row r="830" spans="1:22" ht="31.5">
      <c r="A830" s="23"/>
      <c r="B830" s="23"/>
      <c r="C830" s="130">
        <v>3020</v>
      </c>
      <c r="D830" s="27" t="s">
        <v>138</v>
      </c>
      <c r="E830" s="26">
        <v>1600</v>
      </c>
      <c r="F830" s="26">
        <v>0</v>
      </c>
      <c r="G830" s="26">
        <v>0</v>
      </c>
      <c r="H830" s="26">
        <v>0</v>
      </c>
      <c r="I830" s="26">
        <v>1600</v>
      </c>
      <c r="J830" s="26"/>
      <c r="K830" s="18">
        <f t="shared" si="208"/>
        <v>0</v>
      </c>
      <c r="L830" s="18"/>
      <c r="M830" s="18"/>
      <c r="N830" s="18"/>
      <c r="O830" s="18"/>
      <c r="P830" s="114">
        <v>1600</v>
      </c>
      <c r="Q830" s="123">
        <v>0</v>
      </c>
      <c r="R830" s="22">
        <f t="shared" si="209"/>
        <v>0</v>
      </c>
      <c r="S830" s="22">
        <f t="shared" si="210"/>
        <v>0</v>
      </c>
      <c r="T830" s="22">
        <f t="shared" si="220"/>
        <v>1600</v>
      </c>
      <c r="V830" s="284">
        <f t="shared" si="216"/>
        <v>0</v>
      </c>
    </row>
    <row r="831" spans="1:22">
      <c r="A831" s="23"/>
      <c r="B831" s="23"/>
      <c r="C831" s="130">
        <v>3110</v>
      </c>
      <c r="D831" s="27" t="s">
        <v>318</v>
      </c>
      <c r="E831" s="26">
        <v>5400</v>
      </c>
      <c r="F831" s="26">
        <v>0</v>
      </c>
      <c r="G831" s="26">
        <v>0</v>
      </c>
      <c r="H831" s="26">
        <v>0</v>
      </c>
      <c r="I831" s="26">
        <v>5400</v>
      </c>
      <c r="J831" s="26"/>
      <c r="K831" s="18">
        <f t="shared" si="208"/>
        <v>-3000</v>
      </c>
      <c r="L831" s="18"/>
      <c r="M831" s="18"/>
      <c r="N831" s="18"/>
      <c r="O831" s="18">
        <v>-3000</v>
      </c>
      <c r="P831" s="114">
        <v>2400</v>
      </c>
      <c r="Q831" s="123">
        <v>2400</v>
      </c>
      <c r="R831" s="22">
        <f t="shared" ref="R831:R863" si="246">G831+M831</f>
        <v>0</v>
      </c>
      <c r="S831" s="22">
        <f t="shared" ref="S831:S863" si="247">H831+N831</f>
        <v>0</v>
      </c>
      <c r="T831" s="22">
        <f t="shared" si="220"/>
        <v>2400</v>
      </c>
      <c r="V831" s="284">
        <f t="shared" si="216"/>
        <v>1</v>
      </c>
    </row>
    <row r="832" spans="1:22">
      <c r="A832" s="23"/>
      <c r="B832" s="23"/>
      <c r="C832" s="130">
        <v>4010</v>
      </c>
      <c r="D832" s="27" t="s">
        <v>139</v>
      </c>
      <c r="E832" s="26">
        <v>1020000</v>
      </c>
      <c r="F832" s="26">
        <v>0</v>
      </c>
      <c r="G832" s="26">
        <v>0</v>
      </c>
      <c r="H832" s="26">
        <v>0</v>
      </c>
      <c r="I832" s="26">
        <v>1020000</v>
      </c>
      <c r="J832" s="26"/>
      <c r="K832" s="18">
        <f t="shared" si="208"/>
        <v>-90000</v>
      </c>
      <c r="L832" s="18"/>
      <c r="M832" s="18"/>
      <c r="N832" s="18"/>
      <c r="O832" s="18">
        <v>-90000</v>
      </c>
      <c r="P832" s="114">
        <v>930000</v>
      </c>
      <c r="Q832" s="123">
        <v>398591.84</v>
      </c>
      <c r="R832" s="22">
        <f t="shared" si="246"/>
        <v>0</v>
      </c>
      <c r="S832" s="22">
        <f t="shared" si="247"/>
        <v>0</v>
      </c>
      <c r="T832" s="22">
        <f t="shared" si="220"/>
        <v>930000</v>
      </c>
      <c r="V832" s="284">
        <f t="shared" si="216"/>
        <v>0.42859337634408606</v>
      </c>
    </row>
    <row r="833" spans="1:22">
      <c r="A833" s="23"/>
      <c r="B833" s="23"/>
      <c r="C833" s="130">
        <v>4040</v>
      </c>
      <c r="D833" s="27" t="s">
        <v>140</v>
      </c>
      <c r="E833" s="26">
        <v>76900</v>
      </c>
      <c r="F833" s="26">
        <v>0</v>
      </c>
      <c r="G833" s="26">
        <v>0</v>
      </c>
      <c r="H833" s="26">
        <v>0</v>
      </c>
      <c r="I833" s="26">
        <v>76900</v>
      </c>
      <c r="J833" s="26"/>
      <c r="K833" s="18">
        <f t="shared" si="208"/>
        <v>-12000</v>
      </c>
      <c r="L833" s="18"/>
      <c r="M833" s="18"/>
      <c r="N833" s="18"/>
      <c r="O833" s="18">
        <v>-12000</v>
      </c>
      <c r="P833" s="114">
        <v>64900</v>
      </c>
      <c r="Q833" s="123">
        <v>64778.06</v>
      </c>
      <c r="R833" s="22">
        <f t="shared" si="246"/>
        <v>0</v>
      </c>
      <c r="S833" s="22">
        <f t="shared" si="247"/>
        <v>0</v>
      </c>
      <c r="T833" s="22">
        <f t="shared" si="220"/>
        <v>64900</v>
      </c>
      <c r="V833" s="284">
        <f t="shared" si="216"/>
        <v>0.9981211093990755</v>
      </c>
    </row>
    <row r="834" spans="1:22">
      <c r="A834" s="23"/>
      <c r="B834" s="23"/>
      <c r="C834" s="130">
        <v>4110</v>
      </c>
      <c r="D834" s="27" t="s">
        <v>141</v>
      </c>
      <c r="E834" s="26">
        <v>175100</v>
      </c>
      <c r="F834" s="26">
        <v>0</v>
      </c>
      <c r="G834" s="26">
        <v>0</v>
      </c>
      <c r="H834" s="26">
        <v>0</v>
      </c>
      <c r="I834" s="26">
        <v>175100</v>
      </c>
      <c r="J834" s="26"/>
      <c r="K834" s="18">
        <f t="shared" ref="K834:K899" si="248">SUM(L834:O834)</f>
        <v>-40000</v>
      </c>
      <c r="L834" s="18"/>
      <c r="M834" s="18"/>
      <c r="N834" s="18"/>
      <c r="O834" s="18">
        <v>-40000</v>
      </c>
      <c r="P834" s="114">
        <v>135100</v>
      </c>
      <c r="Q834" s="123">
        <v>68287.240000000005</v>
      </c>
      <c r="R834" s="22">
        <f t="shared" si="246"/>
        <v>0</v>
      </c>
      <c r="S834" s="22">
        <f t="shared" si="247"/>
        <v>0</v>
      </c>
      <c r="T834" s="22">
        <f t="shared" si="220"/>
        <v>135100</v>
      </c>
      <c r="V834" s="284">
        <f t="shared" si="216"/>
        <v>0.50545699481865292</v>
      </c>
    </row>
    <row r="835" spans="1:22">
      <c r="A835" s="23"/>
      <c r="B835" s="28"/>
      <c r="C835" s="130">
        <v>4120</v>
      </c>
      <c r="D835" s="27" t="s">
        <v>142</v>
      </c>
      <c r="E835" s="26">
        <v>24900</v>
      </c>
      <c r="F835" s="26">
        <v>0</v>
      </c>
      <c r="G835" s="26">
        <v>0</v>
      </c>
      <c r="H835" s="26">
        <v>0</v>
      </c>
      <c r="I835" s="26">
        <v>24900</v>
      </c>
      <c r="J835" s="26"/>
      <c r="K835" s="18">
        <f t="shared" si="248"/>
        <v>0</v>
      </c>
      <c r="L835" s="18"/>
      <c r="M835" s="18"/>
      <c r="N835" s="18"/>
      <c r="O835" s="18"/>
      <c r="P835" s="114">
        <v>24900</v>
      </c>
      <c r="Q835" s="123">
        <v>7423.76</v>
      </c>
      <c r="R835" s="22">
        <f t="shared" si="246"/>
        <v>0</v>
      </c>
      <c r="S835" s="22">
        <f t="shared" si="247"/>
        <v>0</v>
      </c>
      <c r="T835" s="22">
        <f t="shared" si="220"/>
        <v>24900</v>
      </c>
      <c r="V835" s="284">
        <f t="shared" si="216"/>
        <v>0.29814297188755023</v>
      </c>
    </row>
    <row r="836" spans="1:22">
      <c r="A836" s="23"/>
      <c r="B836" s="23"/>
      <c r="C836" s="130">
        <v>4170</v>
      </c>
      <c r="D836" s="27" t="s">
        <v>297</v>
      </c>
      <c r="E836" s="26">
        <v>18500</v>
      </c>
      <c r="F836" s="26">
        <v>0</v>
      </c>
      <c r="G836" s="26">
        <v>0</v>
      </c>
      <c r="H836" s="26">
        <v>0</v>
      </c>
      <c r="I836" s="26">
        <v>18500</v>
      </c>
      <c r="J836" s="26"/>
      <c r="K836" s="18">
        <f t="shared" si="248"/>
        <v>0</v>
      </c>
      <c r="L836" s="18"/>
      <c r="M836" s="18"/>
      <c r="N836" s="18"/>
      <c r="O836" s="18"/>
      <c r="P836" s="114">
        <v>18500</v>
      </c>
      <c r="Q836" s="123">
        <v>3374</v>
      </c>
      <c r="R836" s="22">
        <f t="shared" si="246"/>
        <v>0</v>
      </c>
      <c r="S836" s="22">
        <f t="shared" si="247"/>
        <v>0</v>
      </c>
      <c r="T836" s="22">
        <f t="shared" si="220"/>
        <v>18500</v>
      </c>
      <c r="V836" s="284">
        <f t="shared" si="216"/>
        <v>0.18237837837837839</v>
      </c>
    </row>
    <row r="837" spans="1:22">
      <c r="A837" s="23"/>
      <c r="B837" s="78"/>
      <c r="C837" s="130">
        <v>4210</v>
      </c>
      <c r="D837" s="27" t="s">
        <v>144</v>
      </c>
      <c r="E837" s="26">
        <v>33400</v>
      </c>
      <c r="F837" s="26">
        <v>0</v>
      </c>
      <c r="G837" s="26">
        <v>0</v>
      </c>
      <c r="H837" s="26">
        <v>0</v>
      </c>
      <c r="I837" s="26">
        <v>33400</v>
      </c>
      <c r="J837" s="26"/>
      <c r="K837" s="18">
        <f t="shared" si="248"/>
        <v>0</v>
      </c>
      <c r="L837" s="18"/>
      <c r="M837" s="18"/>
      <c r="N837" s="18"/>
      <c r="O837" s="18"/>
      <c r="P837" s="114">
        <v>33400</v>
      </c>
      <c r="Q837" s="123">
        <v>22333.86</v>
      </c>
      <c r="R837" s="22">
        <f t="shared" si="246"/>
        <v>0</v>
      </c>
      <c r="S837" s="22">
        <f t="shared" si="247"/>
        <v>0</v>
      </c>
      <c r="T837" s="22">
        <f t="shared" si="220"/>
        <v>33400</v>
      </c>
      <c r="V837" s="284">
        <f t="shared" si="216"/>
        <v>0.66867844311377245</v>
      </c>
    </row>
    <row r="838" spans="1:22">
      <c r="A838" s="23"/>
      <c r="B838" s="23"/>
      <c r="C838" s="130">
        <v>4220</v>
      </c>
      <c r="D838" s="27" t="s">
        <v>289</v>
      </c>
      <c r="E838" s="26">
        <v>51800</v>
      </c>
      <c r="F838" s="26">
        <v>0</v>
      </c>
      <c r="G838" s="26">
        <v>0</v>
      </c>
      <c r="H838" s="26">
        <v>0</v>
      </c>
      <c r="I838" s="26">
        <v>51800</v>
      </c>
      <c r="J838" s="26"/>
      <c r="K838" s="18">
        <f t="shared" si="248"/>
        <v>-35000</v>
      </c>
      <c r="L838" s="18"/>
      <c r="M838" s="18"/>
      <c r="N838" s="18"/>
      <c r="O838" s="18">
        <v>-35000</v>
      </c>
      <c r="P838" s="114">
        <v>16800</v>
      </c>
      <c r="Q838" s="123">
        <v>14377.78</v>
      </c>
      <c r="R838" s="22">
        <f t="shared" si="246"/>
        <v>0</v>
      </c>
      <c r="S838" s="22">
        <f t="shared" si="247"/>
        <v>0</v>
      </c>
      <c r="T838" s="22">
        <f t="shared" si="220"/>
        <v>16800</v>
      </c>
      <c r="V838" s="284">
        <f t="shared" si="216"/>
        <v>0.85582023809523811</v>
      </c>
    </row>
    <row r="839" spans="1:22" ht="31.5">
      <c r="A839" s="23"/>
      <c r="B839" s="24"/>
      <c r="C839" s="130">
        <v>4230</v>
      </c>
      <c r="D839" s="27" t="s">
        <v>319</v>
      </c>
      <c r="E839" s="26">
        <v>2300</v>
      </c>
      <c r="F839" s="26">
        <v>0</v>
      </c>
      <c r="G839" s="26">
        <v>0</v>
      </c>
      <c r="H839" s="26">
        <v>0</v>
      </c>
      <c r="I839" s="26">
        <v>2300</v>
      </c>
      <c r="J839" s="26"/>
      <c r="K839" s="18">
        <f t="shared" si="248"/>
        <v>0</v>
      </c>
      <c r="L839" s="18"/>
      <c r="M839" s="18"/>
      <c r="N839" s="18"/>
      <c r="O839" s="18"/>
      <c r="P839" s="114">
        <v>2300</v>
      </c>
      <c r="Q839" s="123">
        <v>809.47</v>
      </c>
      <c r="R839" s="22">
        <f t="shared" si="246"/>
        <v>0</v>
      </c>
      <c r="S839" s="22">
        <f t="shared" si="247"/>
        <v>0</v>
      </c>
      <c r="T839" s="22">
        <f t="shared" si="220"/>
        <v>2300</v>
      </c>
      <c r="V839" s="284">
        <f t="shared" si="216"/>
        <v>0.35194347826086958</v>
      </c>
    </row>
    <row r="840" spans="1:22" ht="31.5">
      <c r="A840" s="23"/>
      <c r="B840" s="28"/>
      <c r="C840" s="130">
        <v>4240</v>
      </c>
      <c r="D840" s="27" t="s">
        <v>249</v>
      </c>
      <c r="E840" s="26">
        <v>5300</v>
      </c>
      <c r="F840" s="26">
        <v>0</v>
      </c>
      <c r="G840" s="26">
        <v>0</v>
      </c>
      <c r="H840" s="26">
        <v>0</v>
      </c>
      <c r="I840" s="26">
        <v>5300</v>
      </c>
      <c r="J840" s="26"/>
      <c r="K840" s="18">
        <f t="shared" si="248"/>
        <v>0</v>
      </c>
      <c r="L840" s="18"/>
      <c r="M840" s="18"/>
      <c r="N840" s="18"/>
      <c r="O840" s="18"/>
      <c r="P840" s="114">
        <v>5300</v>
      </c>
      <c r="Q840" s="123">
        <v>193.79</v>
      </c>
      <c r="R840" s="22">
        <f t="shared" si="246"/>
        <v>0</v>
      </c>
      <c r="S840" s="22">
        <f t="shared" si="247"/>
        <v>0</v>
      </c>
      <c r="T840" s="22">
        <f t="shared" si="220"/>
        <v>5300</v>
      </c>
      <c r="V840" s="284">
        <f t="shared" si="216"/>
        <v>3.6564150943396226E-2</v>
      </c>
    </row>
    <row r="841" spans="1:22">
      <c r="A841" s="23"/>
      <c r="B841" s="23"/>
      <c r="C841" s="130">
        <v>4260</v>
      </c>
      <c r="D841" s="27" t="s">
        <v>145</v>
      </c>
      <c r="E841" s="26">
        <v>77700</v>
      </c>
      <c r="F841" s="26">
        <v>0</v>
      </c>
      <c r="G841" s="26">
        <v>0</v>
      </c>
      <c r="H841" s="26">
        <v>0</v>
      </c>
      <c r="I841" s="26">
        <v>77700</v>
      </c>
      <c r="J841" s="26"/>
      <c r="K841" s="18">
        <f t="shared" si="248"/>
        <v>-48500</v>
      </c>
      <c r="L841" s="18"/>
      <c r="M841" s="18"/>
      <c r="N841" s="18"/>
      <c r="O841" s="18">
        <v>-48500</v>
      </c>
      <c r="P841" s="114">
        <v>29200</v>
      </c>
      <c r="Q841" s="123">
        <v>17355.990000000002</v>
      </c>
      <c r="R841" s="22">
        <f t="shared" si="246"/>
        <v>0</v>
      </c>
      <c r="S841" s="22">
        <f t="shared" si="247"/>
        <v>0</v>
      </c>
      <c r="T841" s="22">
        <f t="shared" si="220"/>
        <v>29200</v>
      </c>
      <c r="V841" s="284">
        <f t="shared" si="216"/>
        <v>0.59438321917808223</v>
      </c>
    </row>
    <row r="842" spans="1:22">
      <c r="A842" s="23"/>
      <c r="B842" s="23"/>
      <c r="C842" s="130">
        <v>4270</v>
      </c>
      <c r="D842" s="27" t="s">
        <v>170</v>
      </c>
      <c r="E842" s="26">
        <v>7000</v>
      </c>
      <c r="F842" s="26">
        <v>0</v>
      </c>
      <c r="G842" s="26">
        <v>0</v>
      </c>
      <c r="H842" s="26">
        <v>0</v>
      </c>
      <c r="I842" s="26">
        <v>7000</v>
      </c>
      <c r="J842" s="26"/>
      <c r="K842" s="18">
        <f t="shared" si="248"/>
        <v>0</v>
      </c>
      <c r="L842" s="18"/>
      <c r="M842" s="18"/>
      <c r="N842" s="18"/>
      <c r="O842" s="18"/>
      <c r="P842" s="114">
        <v>7000</v>
      </c>
      <c r="Q842" s="123">
        <v>2626.34</v>
      </c>
      <c r="R842" s="22">
        <f t="shared" si="246"/>
        <v>0</v>
      </c>
      <c r="S842" s="22">
        <f t="shared" si="247"/>
        <v>0</v>
      </c>
      <c r="T842" s="22">
        <f t="shared" si="220"/>
        <v>7000</v>
      </c>
      <c r="V842" s="284">
        <f t="shared" si="216"/>
        <v>0.37519142857142856</v>
      </c>
    </row>
    <row r="843" spans="1:22">
      <c r="A843" s="23"/>
      <c r="B843" s="23"/>
      <c r="C843" s="130">
        <v>4280</v>
      </c>
      <c r="D843" s="27" t="s">
        <v>147</v>
      </c>
      <c r="E843" s="26">
        <v>320</v>
      </c>
      <c r="F843" s="26">
        <v>0</v>
      </c>
      <c r="G843" s="26">
        <v>0</v>
      </c>
      <c r="H843" s="26">
        <v>0</v>
      </c>
      <c r="I843" s="26">
        <v>320</v>
      </c>
      <c r="J843" s="26"/>
      <c r="K843" s="18">
        <f t="shared" si="248"/>
        <v>0</v>
      </c>
      <c r="L843" s="18"/>
      <c r="M843" s="18"/>
      <c r="N843" s="18"/>
      <c r="O843" s="18"/>
      <c r="P843" s="114">
        <v>320</v>
      </c>
      <c r="Q843" s="123">
        <v>165.5</v>
      </c>
      <c r="R843" s="22">
        <f t="shared" si="246"/>
        <v>0</v>
      </c>
      <c r="S843" s="22">
        <f t="shared" si="247"/>
        <v>0</v>
      </c>
      <c r="T843" s="22">
        <f t="shared" si="220"/>
        <v>320</v>
      </c>
      <c r="V843" s="284">
        <f t="shared" si="216"/>
        <v>0.51718750000000002</v>
      </c>
    </row>
    <row r="844" spans="1:22">
      <c r="A844" s="23"/>
      <c r="B844" s="23"/>
      <c r="C844" s="130">
        <v>4300</v>
      </c>
      <c r="D844" s="27" t="s">
        <v>323</v>
      </c>
      <c r="E844" s="26">
        <v>14500</v>
      </c>
      <c r="F844" s="26">
        <v>0</v>
      </c>
      <c r="G844" s="26">
        <v>0</v>
      </c>
      <c r="H844" s="26">
        <v>0</v>
      </c>
      <c r="I844" s="26">
        <v>14500</v>
      </c>
      <c r="J844" s="26"/>
      <c r="K844" s="18">
        <f t="shared" si="248"/>
        <v>-5000</v>
      </c>
      <c r="L844" s="18"/>
      <c r="M844" s="18"/>
      <c r="N844" s="18"/>
      <c r="O844" s="18">
        <v>-5000</v>
      </c>
      <c r="P844" s="114">
        <v>9500</v>
      </c>
      <c r="Q844" s="123">
        <v>5264.98</v>
      </c>
      <c r="R844" s="22">
        <f t="shared" si="246"/>
        <v>0</v>
      </c>
      <c r="S844" s="22">
        <f t="shared" si="247"/>
        <v>0</v>
      </c>
      <c r="T844" s="22">
        <f t="shared" si="220"/>
        <v>9500</v>
      </c>
      <c r="V844" s="284">
        <f t="shared" si="216"/>
        <v>0.55420842105263157</v>
      </c>
    </row>
    <row r="845" spans="1:22">
      <c r="A845" s="23"/>
      <c r="B845" s="23"/>
      <c r="C845" s="130">
        <v>4350</v>
      </c>
      <c r="D845" s="27" t="s">
        <v>148</v>
      </c>
      <c r="E845" s="26">
        <v>1300</v>
      </c>
      <c r="F845" s="26">
        <v>0</v>
      </c>
      <c r="G845" s="26">
        <v>0</v>
      </c>
      <c r="H845" s="26">
        <v>0</v>
      </c>
      <c r="I845" s="26">
        <v>1300</v>
      </c>
      <c r="J845" s="26"/>
      <c r="K845" s="18">
        <f t="shared" si="248"/>
        <v>0</v>
      </c>
      <c r="L845" s="18"/>
      <c r="M845" s="18"/>
      <c r="N845" s="18"/>
      <c r="O845" s="18"/>
      <c r="P845" s="114">
        <v>1300</v>
      </c>
      <c r="Q845" s="123">
        <v>389.33</v>
      </c>
      <c r="R845" s="22">
        <f t="shared" si="246"/>
        <v>0</v>
      </c>
      <c r="S845" s="22">
        <f t="shared" si="247"/>
        <v>0</v>
      </c>
      <c r="T845" s="22">
        <f t="shared" si="220"/>
        <v>1300</v>
      </c>
      <c r="V845" s="284">
        <f t="shared" si="216"/>
        <v>0.29948461538461535</v>
      </c>
    </row>
    <row r="846" spans="1:22" ht="47.25">
      <c r="A846" s="23"/>
      <c r="B846" s="23"/>
      <c r="C846" s="130">
        <v>4360</v>
      </c>
      <c r="D846" s="27" t="s">
        <v>149</v>
      </c>
      <c r="E846" s="26">
        <v>1400</v>
      </c>
      <c r="F846" s="26">
        <v>0</v>
      </c>
      <c r="G846" s="26">
        <v>0</v>
      </c>
      <c r="H846" s="26">
        <v>0</v>
      </c>
      <c r="I846" s="26">
        <v>1400</v>
      </c>
      <c r="J846" s="26"/>
      <c r="K846" s="18">
        <f t="shared" si="248"/>
        <v>0</v>
      </c>
      <c r="L846" s="18"/>
      <c r="M846" s="18"/>
      <c r="N846" s="18"/>
      <c r="O846" s="18"/>
      <c r="P846" s="114">
        <v>1400</v>
      </c>
      <c r="Q846" s="123">
        <v>827.69</v>
      </c>
      <c r="R846" s="22">
        <f t="shared" si="246"/>
        <v>0</v>
      </c>
      <c r="S846" s="22">
        <f t="shared" si="247"/>
        <v>0</v>
      </c>
      <c r="T846" s="22">
        <f t="shared" si="220"/>
        <v>1400</v>
      </c>
      <c r="V846" s="284">
        <f t="shared" ref="V846:V909" si="249">Q846/P846</f>
        <v>0.59120714285714293</v>
      </c>
    </row>
    <row r="847" spans="1:22" ht="63">
      <c r="A847" s="23"/>
      <c r="B847" s="23"/>
      <c r="C847" s="130">
        <v>4370</v>
      </c>
      <c r="D847" s="27" t="s">
        <v>150</v>
      </c>
      <c r="E847" s="26">
        <v>5400</v>
      </c>
      <c r="F847" s="26">
        <v>0</v>
      </c>
      <c r="G847" s="26">
        <v>0</v>
      </c>
      <c r="H847" s="26">
        <v>0</v>
      </c>
      <c r="I847" s="26">
        <v>5400</v>
      </c>
      <c r="J847" s="26"/>
      <c r="K847" s="18">
        <f t="shared" si="248"/>
        <v>-4000</v>
      </c>
      <c r="L847" s="18"/>
      <c r="M847" s="18"/>
      <c r="N847" s="18"/>
      <c r="O847" s="18">
        <v>-4000</v>
      </c>
      <c r="P847" s="114">
        <v>1400</v>
      </c>
      <c r="Q847" s="123">
        <v>471.98</v>
      </c>
      <c r="R847" s="22">
        <f t="shared" si="246"/>
        <v>0</v>
      </c>
      <c r="S847" s="22">
        <f t="shared" si="247"/>
        <v>0</v>
      </c>
      <c r="T847" s="22">
        <f t="shared" si="220"/>
        <v>1400</v>
      </c>
      <c r="V847" s="284">
        <f t="shared" si="249"/>
        <v>0.33712857142857144</v>
      </c>
    </row>
    <row r="848" spans="1:22">
      <c r="A848" s="23"/>
      <c r="B848" s="23"/>
      <c r="C848" s="130">
        <v>4410</v>
      </c>
      <c r="D848" s="27" t="s">
        <v>151</v>
      </c>
      <c r="E848" s="26">
        <v>3400</v>
      </c>
      <c r="F848" s="26">
        <v>0</v>
      </c>
      <c r="G848" s="26">
        <v>0</v>
      </c>
      <c r="H848" s="26">
        <v>0</v>
      </c>
      <c r="I848" s="26">
        <v>3400</v>
      </c>
      <c r="J848" s="26"/>
      <c r="K848" s="18">
        <f t="shared" si="248"/>
        <v>0</v>
      </c>
      <c r="L848" s="18"/>
      <c r="M848" s="18"/>
      <c r="N848" s="18"/>
      <c r="O848" s="18"/>
      <c r="P848" s="114">
        <v>3400</v>
      </c>
      <c r="Q848" s="123">
        <v>1742.8</v>
      </c>
      <c r="R848" s="22">
        <f t="shared" si="246"/>
        <v>0</v>
      </c>
      <c r="S848" s="22">
        <f t="shared" si="247"/>
        <v>0</v>
      </c>
      <c r="T848" s="22">
        <f t="shared" si="220"/>
        <v>3400</v>
      </c>
      <c r="V848" s="284">
        <f t="shared" si="249"/>
        <v>0.51258823529411768</v>
      </c>
    </row>
    <row r="849" spans="1:22">
      <c r="A849" s="23"/>
      <c r="B849" s="23"/>
      <c r="C849" s="130">
        <v>4430</v>
      </c>
      <c r="D849" s="27" t="s">
        <v>152</v>
      </c>
      <c r="E849" s="26">
        <v>3000</v>
      </c>
      <c r="F849" s="26">
        <v>0</v>
      </c>
      <c r="G849" s="26">
        <v>0</v>
      </c>
      <c r="H849" s="26">
        <v>0</v>
      </c>
      <c r="I849" s="26">
        <v>3000</v>
      </c>
      <c r="J849" s="26"/>
      <c r="K849" s="18">
        <f t="shared" si="248"/>
        <v>0</v>
      </c>
      <c r="L849" s="18"/>
      <c r="M849" s="18"/>
      <c r="N849" s="18"/>
      <c r="O849" s="18"/>
      <c r="P849" s="114">
        <v>3000</v>
      </c>
      <c r="Q849" s="123">
        <v>1666</v>
      </c>
      <c r="R849" s="22">
        <f t="shared" si="246"/>
        <v>0</v>
      </c>
      <c r="S849" s="22">
        <f t="shared" si="247"/>
        <v>0</v>
      </c>
      <c r="T849" s="22">
        <f t="shared" si="220"/>
        <v>3000</v>
      </c>
      <c r="V849" s="284">
        <f t="shared" si="249"/>
        <v>0.55533333333333335</v>
      </c>
    </row>
    <row r="850" spans="1:22" ht="31.5">
      <c r="A850" s="23"/>
      <c r="B850" s="23"/>
      <c r="C850" s="130">
        <v>4440</v>
      </c>
      <c r="D850" s="27" t="s">
        <v>153</v>
      </c>
      <c r="E850" s="26">
        <v>47900</v>
      </c>
      <c r="F850" s="26">
        <v>0</v>
      </c>
      <c r="G850" s="26">
        <v>0</v>
      </c>
      <c r="H850" s="26">
        <v>0</v>
      </c>
      <c r="I850" s="26">
        <v>47900</v>
      </c>
      <c r="J850" s="26"/>
      <c r="K850" s="18">
        <f t="shared" si="248"/>
        <v>0</v>
      </c>
      <c r="L850" s="18"/>
      <c r="M850" s="18"/>
      <c r="N850" s="18"/>
      <c r="O850" s="18"/>
      <c r="P850" s="114">
        <v>47900</v>
      </c>
      <c r="Q850" s="123">
        <v>28552</v>
      </c>
      <c r="R850" s="22">
        <f t="shared" si="246"/>
        <v>0</v>
      </c>
      <c r="S850" s="22">
        <f t="shared" si="247"/>
        <v>0</v>
      </c>
      <c r="T850" s="22">
        <f t="shared" si="220"/>
        <v>47900</v>
      </c>
      <c r="V850" s="284">
        <f t="shared" si="249"/>
        <v>0.59607515657620047</v>
      </c>
    </row>
    <row r="851" spans="1:22">
      <c r="A851" s="23"/>
      <c r="B851" s="23"/>
      <c r="C851" s="130">
        <v>4480</v>
      </c>
      <c r="D851" s="27" t="s">
        <v>182</v>
      </c>
      <c r="E851" s="26">
        <v>5200</v>
      </c>
      <c r="F851" s="26">
        <v>0</v>
      </c>
      <c r="G851" s="26">
        <v>0</v>
      </c>
      <c r="H851" s="26">
        <v>0</v>
      </c>
      <c r="I851" s="26">
        <v>5200</v>
      </c>
      <c r="J851" s="26"/>
      <c r="K851" s="18">
        <f t="shared" si="248"/>
        <v>0</v>
      </c>
      <c r="L851" s="18"/>
      <c r="M851" s="18"/>
      <c r="N851" s="18"/>
      <c r="O851" s="18"/>
      <c r="P851" s="114">
        <v>5200</v>
      </c>
      <c r="Q851" s="123">
        <v>1605.6</v>
      </c>
      <c r="R851" s="22">
        <f t="shared" si="246"/>
        <v>0</v>
      </c>
      <c r="S851" s="22">
        <f t="shared" si="247"/>
        <v>0</v>
      </c>
      <c r="T851" s="22">
        <f t="shared" si="220"/>
        <v>5200</v>
      </c>
      <c r="V851" s="284">
        <f t="shared" si="249"/>
        <v>0.30876923076923074</v>
      </c>
    </row>
    <row r="852" spans="1:22" ht="15" hidden="1" customHeight="1">
      <c r="A852" s="23"/>
      <c r="B852" s="23"/>
      <c r="C852" s="130"/>
      <c r="D852" s="27"/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/>
      <c r="K852" s="18">
        <f t="shared" si="248"/>
        <v>0</v>
      </c>
      <c r="L852" s="18"/>
      <c r="M852" s="18"/>
      <c r="N852" s="18"/>
      <c r="O852" s="18"/>
      <c r="P852" s="114">
        <v>0</v>
      </c>
      <c r="Q852" s="123"/>
      <c r="R852" s="22">
        <f t="shared" si="246"/>
        <v>0</v>
      </c>
      <c r="S852" s="22">
        <f t="shared" si="247"/>
        <v>0</v>
      </c>
      <c r="T852" s="22">
        <f t="shared" si="220"/>
        <v>0</v>
      </c>
      <c r="V852" s="284" t="e">
        <f t="shared" si="249"/>
        <v>#DIV/0!</v>
      </c>
    </row>
    <row r="853" spans="1:22" ht="31.5">
      <c r="A853" s="23"/>
      <c r="B853" s="23"/>
      <c r="C853" s="130">
        <v>4520</v>
      </c>
      <c r="D853" s="27" t="s">
        <v>324</v>
      </c>
      <c r="E853" s="26">
        <v>16200</v>
      </c>
      <c r="F853" s="26">
        <v>0</v>
      </c>
      <c r="G853" s="26">
        <v>0</v>
      </c>
      <c r="H853" s="26">
        <v>0</v>
      </c>
      <c r="I853" s="26">
        <v>16200</v>
      </c>
      <c r="J853" s="26"/>
      <c r="K853" s="18">
        <f t="shared" si="248"/>
        <v>-12500</v>
      </c>
      <c r="L853" s="18"/>
      <c r="M853" s="18"/>
      <c r="N853" s="18"/>
      <c r="O853" s="18">
        <v>-12500</v>
      </c>
      <c r="P853" s="114">
        <v>3700</v>
      </c>
      <c r="Q853" s="123">
        <v>3684.59</v>
      </c>
      <c r="R853" s="22">
        <f t="shared" si="246"/>
        <v>0</v>
      </c>
      <c r="S853" s="22">
        <f t="shared" si="247"/>
        <v>0</v>
      </c>
      <c r="T853" s="22">
        <f t="shared" si="220"/>
        <v>3700</v>
      </c>
      <c r="V853" s="284">
        <f t="shared" si="249"/>
        <v>0.99583513513513522</v>
      </c>
    </row>
    <row r="854" spans="1:22" ht="48" hidden="1" customHeight="1">
      <c r="A854" s="23"/>
      <c r="B854" s="23"/>
      <c r="C854" s="130">
        <v>4740</v>
      </c>
      <c r="D854" s="27" t="s">
        <v>198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/>
      <c r="K854" s="18">
        <f t="shared" si="248"/>
        <v>0</v>
      </c>
      <c r="L854" s="18"/>
      <c r="M854" s="18"/>
      <c r="N854" s="18"/>
      <c r="O854" s="18">
        <v>0</v>
      </c>
      <c r="P854" s="114">
        <v>0</v>
      </c>
      <c r="Q854" s="123">
        <v>0</v>
      </c>
      <c r="R854" s="22">
        <f t="shared" si="246"/>
        <v>0</v>
      </c>
      <c r="S854" s="22">
        <f t="shared" si="247"/>
        <v>0</v>
      </c>
      <c r="T854" s="22">
        <f t="shared" si="220"/>
        <v>0</v>
      </c>
      <c r="V854" s="284" t="e">
        <f t="shared" si="249"/>
        <v>#DIV/0!</v>
      </c>
    </row>
    <row r="855" spans="1:22" ht="36" hidden="1" customHeight="1">
      <c r="A855" s="23"/>
      <c r="B855" s="23"/>
      <c r="C855" s="130">
        <v>4750</v>
      </c>
      <c r="D855" s="27" t="s">
        <v>253</v>
      </c>
      <c r="E855" s="26">
        <v>0</v>
      </c>
      <c r="F855" s="26">
        <v>0</v>
      </c>
      <c r="G855" s="26">
        <v>0</v>
      </c>
      <c r="H855" s="26">
        <v>0</v>
      </c>
      <c r="I855" s="26">
        <v>0</v>
      </c>
      <c r="J855" s="26"/>
      <c r="K855" s="18">
        <f t="shared" si="248"/>
        <v>0</v>
      </c>
      <c r="L855" s="18"/>
      <c r="M855" s="18"/>
      <c r="N855" s="18"/>
      <c r="O855" s="18">
        <v>0</v>
      </c>
      <c r="P855" s="114">
        <v>0</v>
      </c>
      <c r="Q855" s="123">
        <v>0</v>
      </c>
      <c r="R855" s="22">
        <f t="shared" si="246"/>
        <v>0</v>
      </c>
      <c r="S855" s="22">
        <f t="shared" si="247"/>
        <v>0</v>
      </c>
      <c r="T855" s="22">
        <f t="shared" si="220"/>
        <v>0</v>
      </c>
      <c r="V855" s="284" t="e">
        <f t="shared" si="249"/>
        <v>#DIV/0!</v>
      </c>
    </row>
    <row r="856" spans="1:22">
      <c r="A856" s="28"/>
      <c r="B856" s="23"/>
      <c r="C856" s="131"/>
      <c r="D856" s="31" t="s">
        <v>325</v>
      </c>
      <c r="E856" s="26">
        <v>129500</v>
      </c>
      <c r="F856" s="26">
        <v>0</v>
      </c>
      <c r="G856" s="26">
        <v>0</v>
      </c>
      <c r="H856" s="26">
        <v>-57500</v>
      </c>
      <c r="I856" s="26">
        <v>187000</v>
      </c>
      <c r="J856" s="26"/>
      <c r="K856" s="18">
        <f t="shared" si="248"/>
        <v>0</v>
      </c>
      <c r="L856" s="18">
        <f>SUM(L857:L858)</f>
        <v>0</v>
      </c>
      <c r="M856" s="18">
        <f>SUM(M857:M858)</f>
        <v>0</v>
      </c>
      <c r="N856" s="18">
        <f>SUM(N857:N858)</f>
        <v>0</v>
      </c>
      <c r="O856" s="18">
        <f>SUM(O857:O858)</f>
        <v>0</v>
      </c>
      <c r="P856" s="145">
        <v>129500</v>
      </c>
      <c r="Q856" s="146">
        <f>SUM(Q857:Q858)</f>
        <v>77173.42</v>
      </c>
      <c r="R856" s="22">
        <f t="shared" si="246"/>
        <v>0</v>
      </c>
      <c r="S856" s="22">
        <f t="shared" si="247"/>
        <v>-57500</v>
      </c>
      <c r="T856" s="22">
        <f t="shared" si="220"/>
        <v>187000</v>
      </c>
      <c r="V856" s="284">
        <f t="shared" si="249"/>
        <v>0.5959337451737452</v>
      </c>
    </row>
    <row r="857" spans="1:22">
      <c r="A857" s="23"/>
      <c r="B857" s="23"/>
      <c r="C857" s="130">
        <v>3110</v>
      </c>
      <c r="D857" s="27" t="s">
        <v>318</v>
      </c>
      <c r="E857" s="26">
        <v>72000</v>
      </c>
      <c r="F857" s="26">
        <v>0</v>
      </c>
      <c r="G857" s="26">
        <v>0</v>
      </c>
      <c r="H857" s="26">
        <v>0</v>
      </c>
      <c r="I857" s="26">
        <v>72000</v>
      </c>
      <c r="J857" s="26"/>
      <c r="K857" s="18">
        <f t="shared" si="248"/>
        <v>0</v>
      </c>
      <c r="L857" s="18"/>
      <c r="M857" s="18"/>
      <c r="N857" s="18"/>
      <c r="O857" s="18"/>
      <c r="P857" s="114">
        <v>72000</v>
      </c>
      <c r="Q857" s="123">
        <v>22280.07</v>
      </c>
      <c r="R857" s="22">
        <f t="shared" si="246"/>
        <v>0</v>
      </c>
      <c r="S857" s="22">
        <f t="shared" si="247"/>
        <v>0</v>
      </c>
      <c r="T857" s="22">
        <f t="shared" si="220"/>
        <v>72000</v>
      </c>
      <c r="V857" s="284">
        <f t="shared" si="249"/>
        <v>0.30944541666666664</v>
      </c>
    </row>
    <row r="858" spans="1:22" ht="24" customHeight="1">
      <c r="A858" s="23"/>
      <c r="B858" s="23"/>
      <c r="C858" s="130">
        <v>4330</v>
      </c>
      <c r="D858" s="27" t="s">
        <v>321</v>
      </c>
      <c r="E858" s="26">
        <v>57500</v>
      </c>
      <c r="F858" s="26">
        <v>0</v>
      </c>
      <c r="G858" s="26">
        <v>0</v>
      </c>
      <c r="H858" s="26">
        <v>0</v>
      </c>
      <c r="I858" s="26">
        <v>57500</v>
      </c>
      <c r="J858" s="26"/>
      <c r="K858" s="18">
        <f t="shared" si="248"/>
        <v>0</v>
      </c>
      <c r="L858" s="18"/>
      <c r="M858" s="18"/>
      <c r="N858" s="18"/>
      <c r="O858" s="18"/>
      <c r="P858" s="114">
        <v>57500</v>
      </c>
      <c r="Q858" s="123">
        <v>54893.35</v>
      </c>
      <c r="R858" s="22">
        <f t="shared" si="246"/>
        <v>0</v>
      </c>
      <c r="S858" s="22">
        <f t="shared" si="247"/>
        <v>0</v>
      </c>
      <c r="T858" s="22">
        <f t="shared" si="220"/>
        <v>57500</v>
      </c>
      <c r="V858" s="284">
        <f t="shared" si="249"/>
        <v>0.95466695652173905</v>
      </c>
    </row>
    <row r="859" spans="1:22">
      <c r="A859" s="78"/>
      <c r="B859" s="23"/>
      <c r="C859" s="131"/>
      <c r="D859" s="25" t="s">
        <v>326</v>
      </c>
      <c r="E859" s="26">
        <v>438060</v>
      </c>
      <c r="F859" s="26">
        <v>0</v>
      </c>
      <c r="G859" s="26">
        <v>0</v>
      </c>
      <c r="H859" s="26">
        <v>248060</v>
      </c>
      <c r="I859" s="26">
        <v>190000</v>
      </c>
      <c r="J859" s="26"/>
      <c r="K859" s="18">
        <f t="shared" si="248"/>
        <v>230910</v>
      </c>
      <c r="L859" s="18">
        <f>SUM(L860:L862)</f>
        <v>0</v>
      </c>
      <c r="M859" s="18">
        <f>SUM(M860:M862)</f>
        <v>0</v>
      </c>
      <c r="N859" s="18">
        <f>SUM(N860:N862)</f>
        <v>230910</v>
      </c>
      <c r="O859" s="18">
        <f>SUM(O860:O862)</f>
        <v>0</v>
      </c>
      <c r="P859" s="145">
        <v>668970</v>
      </c>
      <c r="Q859" s="146">
        <f>SUM(Q860:Q862)</f>
        <v>323525.58999999997</v>
      </c>
      <c r="R859" s="22">
        <f t="shared" si="246"/>
        <v>0</v>
      </c>
      <c r="S859" s="22">
        <f t="shared" si="247"/>
        <v>478970</v>
      </c>
      <c r="T859" s="22">
        <f t="shared" si="220"/>
        <v>190000</v>
      </c>
      <c r="V859" s="284">
        <f t="shared" si="249"/>
        <v>0.48361748658385273</v>
      </c>
    </row>
    <row r="860" spans="1:22" ht="63" hidden="1">
      <c r="A860" s="23"/>
      <c r="B860" s="23"/>
      <c r="C860" s="130">
        <v>2310</v>
      </c>
      <c r="D860" s="27" t="s">
        <v>100</v>
      </c>
      <c r="E860" s="26">
        <v>0</v>
      </c>
      <c r="F860" s="26">
        <v>0</v>
      </c>
      <c r="G860" s="26">
        <v>0</v>
      </c>
      <c r="H860" s="26">
        <v>0</v>
      </c>
      <c r="I860" s="26">
        <v>0</v>
      </c>
      <c r="J860" s="26"/>
      <c r="K860" s="18">
        <f t="shared" si="248"/>
        <v>0</v>
      </c>
      <c r="L860" s="18"/>
      <c r="M860" s="18"/>
      <c r="N860" s="18"/>
      <c r="O860" s="18"/>
      <c r="P860" s="114">
        <v>0</v>
      </c>
      <c r="Q860" s="123"/>
      <c r="R860" s="22">
        <f t="shared" si="246"/>
        <v>0</v>
      </c>
      <c r="S860" s="22">
        <f t="shared" si="247"/>
        <v>0</v>
      </c>
      <c r="T860" s="22">
        <f t="shared" si="220"/>
        <v>0</v>
      </c>
      <c r="V860" s="284" t="e">
        <f t="shared" si="249"/>
        <v>#DIV/0!</v>
      </c>
    </row>
    <row r="861" spans="1:22" ht="63">
      <c r="A861" s="23"/>
      <c r="B861" s="23"/>
      <c r="C861" s="130">
        <v>2320</v>
      </c>
      <c r="D861" s="27" t="s">
        <v>317</v>
      </c>
      <c r="E861" s="26">
        <v>248060</v>
      </c>
      <c r="F861" s="26">
        <v>0</v>
      </c>
      <c r="G861" s="26">
        <v>0</v>
      </c>
      <c r="H861" s="26">
        <v>248060</v>
      </c>
      <c r="I861" s="26">
        <v>0</v>
      </c>
      <c r="J861" s="26"/>
      <c r="K861" s="18">
        <f>SUM(L861:O861)</f>
        <v>230910</v>
      </c>
      <c r="L861" s="18"/>
      <c r="M861" s="18"/>
      <c r="N861" s="18">
        <v>230910</v>
      </c>
      <c r="O861" s="18"/>
      <c r="P861" s="114">
        <v>478970</v>
      </c>
      <c r="Q861" s="123">
        <v>238775.59</v>
      </c>
      <c r="R861" s="22">
        <f t="shared" si="246"/>
        <v>0</v>
      </c>
      <c r="S861" s="22">
        <f t="shared" si="247"/>
        <v>478970</v>
      </c>
      <c r="T861" s="22">
        <f t="shared" si="220"/>
        <v>0</v>
      </c>
      <c r="V861" s="284">
        <f t="shared" si="249"/>
        <v>0.49851888427250141</v>
      </c>
    </row>
    <row r="862" spans="1:22" ht="42.75" customHeight="1">
      <c r="A862" s="24"/>
      <c r="B862" s="23"/>
      <c r="C862" s="130">
        <v>6050</v>
      </c>
      <c r="D862" s="34" t="s">
        <v>272</v>
      </c>
      <c r="E862" s="26">
        <v>190000</v>
      </c>
      <c r="F862" s="26">
        <v>0</v>
      </c>
      <c r="G862" s="26">
        <v>0</v>
      </c>
      <c r="H862" s="26">
        <v>0</v>
      </c>
      <c r="I862" s="26">
        <v>190000</v>
      </c>
      <c r="J862" s="26"/>
      <c r="K862" s="18">
        <f t="shared" si="248"/>
        <v>0</v>
      </c>
      <c r="L862" s="18"/>
      <c r="M862" s="18"/>
      <c r="N862" s="18">
        <v>0</v>
      </c>
      <c r="O862" s="18"/>
      <c r="P862" s="114">
        <v>190000</v>
      </c>
      <c r="Q862" s="123">
        <v>84750</v>
      </c>
      <c r="R862" s="22">
        <f t="shared" si="246"/>
        <v>0</v>
      </c>
      <c r="S862" s="22">
        <f t="shared" si="247"/>
        <v>0</v>
      </c>
      <c r="T862" s="22">
        <f t="shared" si="220"/>
        <v>190000</v>
      </c>
      <c r="V862" s="284">
        <f t="shared" si="249"/>
        <v>0.44605263157894737</v>
      </c>
    </row>
    <row r="863" spans="1:22">
      <c r="A863" s="28"/>
      <c r="B863" s="23">
        <v>85202</v>
      </c>
      <c r="C863" s="131"/>
      <c r="D863" s="31" t="s">
        <v>327</v>
      </c>
      <c r="E863" s="39">
        <v>12127107</v>
      </c>
      <c r="F863" s="26">
        <v>0</v>
      </c>
      <c r="G863" s="26">
        <v>0</v>
      </c>
      <c r="H863" s="26">
        <v>0</v>
      </c>
      <c r="I863" s="39">
        <v>12127107</v>
      </c>
      <c r="J863" s="39"/>
      <c r="K863" s="18">
        <f t="shared" si="248"/>
        <v>2410</v>
      </c>
      <c r="L863" s="18">
        <f>SUM(L864:L893)</f>
        <v>0</v>
      </c>
      <c r="M863" s="18">
        <f t="shared" ref="M863:O863" si="250">SUM(M864:M893)</f>
        <v>0</v>
      </c>
      <c r="N863" s="18">
        <f t="shared" si="250"/>
        <v>0</v>
      </c>
      <c r="O863" s="18">
        <f t="shared" si="250"/>
        <v>2410</v>
      </c>
      <c r="P863" s="145">
        <v>12129517</v>
      </c>
      <c r="Q863" s="146">
        <f t="shared" ref="Q863" si="251">SUM(Q864:Q893)</f>
        <v>5753713.7399999993</v>
      </c>
      <c r="R863" s="22">
        <f t="shared" si="246"/>
        <v>0</v>
      </c>
      <c r="S863" s="22">
        <f t="shared" si="247"/>
        <v>0</v>
      </c>
      <c r="T863" s="22">
        <f t="shared" si="220"/>
        <v>12129517</v>
      </c>
      <c r="V863" s="284">
        <f t="shared" si="249"/>
        <v>0.47435637709234418</v>
      </c>
    </row>
    <row r="864" spans="1:22" ht="123" customHeight="1">
      <c r="A864" s="28"/>
      <c r="B864" s="23"/>
      <c r="C864" s="130">
        <v>2910</v>
      </c>
      <c r="D864" s="27" t="s">
        <v>361</v>
      </c>
      <c r="E864" s="39"/>
      <c r="F864" s="26"/>
      <c r="G864" s="26"/>
      <c r="H864" s="26"/>
      <c r="I864" s="39"/>
      <c r="J864" s="39"/>
      <c r="K864" s="18">
        <f t="shared" si="248"/>
        <v>0</v>
      </c>
      <c r="L864" s="18">
        <f t="shared" ref="L864:N864" si="252">L1003</f>
        <v>0</v>
      </c>
      <c r="M864" s="18">
        <f t="shared" si="252"/>
        <v>0</v>
      </c>
      <c r="N864" s="18">
        <f t="shared" si="252"/>
        <v>0</v>
      </c>
      <c r="O864" s="18">
        <f>O1003</f>
        <v>0</v>
      </c>
      <c r="P864" s="247">
        <v>1890</v>
      </c>
      <c r="Q864" s="123">
        <f>Q1003</f>
        <v>1890</v>
      </c>
      <c r="R864" s="22"/>
      <c r="S864" s="22"/>
      <c r="T864" s="22"/>
      <c r="V864" s="284">
        <f t="shared" si="249"/>
        <v>1</v>
      </c>
    </row>
    <row r="865" spans="1:22" ht="31.5">
      <c r="A865" s="23"/>
      <c r="B865" s="23"/>
      <c r="C865" s="130">
        <v>3020</v>
      </c>
      <c r="D865" s="27" t="s">
        <v>138</v>
      </c>
      <c r="E865" s="26">
        <v>26300</v>
      </c>
      <c r="F865" s="26">
        <v>0</v>
      </c>
      <c r="G865" s="26">
        <v>0</v>
      </c>
      <c r="H865" s="26">
        <v>0</v>
      </c>
      <c r="I865" s="26">
        <v>26300</v>
      </c>
      <c r="J865" s="26"/>
      <c r="K865" s="18">
        <f t="shared" si="248"/>
        <v>0</v>
      </c>
      <c r="L865" s="18">
        <f t="shared" ref="L865:O871" si="253">L895+L924+L950+L977</f>
        <v>0</v>
      </c>
      <c r="M865" s="18">
        <f t="shared" si="253"/>
        <v>0</v>
      </c>
      <c r="N865" s="18">
        <f t="shared" si="253"/>
        <v>0</v>
      </c>
      <c r="O865" s="18">
        <f t="shared" si="253"/>
        <v>0</v>
      </c>
      <c r="P865" s="114">
        <v>26300</v>
      </c>
      <c r="Q865" s="123">
        <f t="shared" ref="Q865" si="254">Q895+Q924+Q950+Q977</f>
        <v>11053.6</v>
      </c>
      <c r="R865" s="22">
        <f t="shared" ref="R865:R896" si="255">G865+M865</f>
        <v>0</v>
      </c>
      <c r="S865" s="22">
        <f t="shared" ref="S865:S896" si="256">H865+N865</f>
        <v>0</v>
      </c>
      <c r="T865" s="22">
        <f t="shared" ref="T865:T896" si="257">I865+O865</f>
        <v>26300</v>
      </c>
      <c r="V865" s="284">
        <f t="shared" si="249"/>
        <v>0.42028897338403043</v>
      </c>
    </row>
    <row r="866" spans="1:22">
      <c r="A866" s="23"/>
      <c r="B866" s="23"/>
      <c r="C866" s="130">
        <v>4010</v>
      </c>
      <c r="D866" s="27" t="s">
        <v>139</v>
      </c>
      <c r="E866" s="39">
        <v>5938820</v>
      </c>
      <c r="F866" s="26">
        <v>0</v>
      </c>
      <c r="G866" s="26">
        <v>0</v>
      </c>
      <c r="H866" s="26">
        <v>0</v>
      </c>
      <c r="I866" s="39">
        <v>5938820</v>
      </c>
      <c r="J866" s="39"/>
      <c r="K866" s="18">
        <f t="shared" si="248"/>
        <v>0</v>
      </c>
      <c r="L866" s="18">
        <f t="shared" si="253"/>
        <v>0</v>
      </c>
      <c r="M866" s="18">
        <f t="shared" si="253"/>
        <v>0</v>
      </c>
      <c r="N866" s="18">
        <f t="shared" si="253"/>
        <v>0</v>
      </c>
      <c r="O866" s="18">
        <f t="shared" si="253"/>
        <v>0</v>
      </c>
      <c r="P866" s="114">
        <v>5938820</v>
      </c>
      <c r="Q866" s="123">
        <f t="shared" ref="Q866" si="258">Q896+Q925+Q951+Q978</f>
        <v>2838403.94</v>
      </c>
      <c r="R866" s="22">
        <f t="shared" si="255"/>
        <v>0</v>
      </c>
      <c r="S866" s="22">
        <f t="shared" si="256"/>
        <v>0</v>
      </c>
      <c r="T866" s="22">
        <f t="shared" si="257"/>
        <v>5938820</v>
      </c>
      <c r="V866" s="284">
        <f t="shared" si="249"/>
        <v>0.47794072559868794</v>
      </c>
    </row>
    <row r="867" spans="1:22">
      <c r="A867" s="23"/>
      <c r="B867" s="23"/>
      <c r="C867" s="130">
        <v>4040</v>
      </c>
      <c r="D867" s="27" t="s">
        <v>140</v>
      </c>
      <c r="E867" s="26">
        <v>464368</v>
      </c>
      <c r="F867" s="26">
        <v>0</v>
      </c>
      <c r="G867" s="26">
        <v>0</v>
      </c>
      <c r="H867" s="26">
        <v>0</v>
      </c>
      <c r="I867" s="26">
        <v>464368</v>
      </c>
      <c r="J867" s="26"/>
      <c r="K867" s="18">
        <f t="shared" si="248"/>
        <v>0</v>
      </c>
      <c r="L867" s="18">
        <f t="shared" si="253"/>
        <v>0</v>
      </c>
      <c r="M867" s="18">
        <f t="shared" si="253"/>
        <v>0</v>
      </c>
      <c r="N867" s="18">
        <f t="shared" si="253"/>
        <v>0</v>
      </c>
      <c r="O867" s="18">
        <f t="shared" si="253"/>
        <v>0</v>
      </c>
      <c r="P867" s="114">
        <v>464368</v>
      </c>
      <c r="Q867" s="123">
        <f t="shared" ref="Q867" si="259">Q897+Q926+Q952+Q979</f>
        <v>452333.56000000006</v>
      </c>
      <c r="R867" s="22">
        <f t="shared" si="255"/>
        <v>0</v>
      </c>
      <c r="S867" s="22">
        <f t="shared" si="256"/>
        <v>0</v>
      </c>
      <c r="T867" s="22">
        <f t="shared" si="257"/>
        <v>464368</v>
      </c>
      <c r="V867" s="284">
        <f t="shared" si="249"/>
        <v>0.97408426075870869</v>
      </c>
    </row>
    <row r="868" spans="1:22">
      <c r="A868" s="23"/>
      <c r="B868" s="23"/>
      <c r="C868" s="130">
        <v>4110</v>
      </c>
      <c r="D868" s="27" t="s">
        <v>141</v>
      </c>
      <c r="E868" s="39">
        <v>1096527</v>
      </c>
      <c r="F868" s="26">
        <v>0</v>
      </c>
      <c r="G868" s="26">
        <v>0</v>
      </c>
      <c r="H868" s="26">
        <v>0</v>
      </c>
      <c r="I868" s="39">
        <v>1096527</v>
      </c>
      <c r="J868" s="39"/>
      <c r="K868" s="18">
        <f t="shared" si="248"/>
        <v>0</v>
      </c>
      <c r="L868" s="18">
        <f t="shared" si="253"/>
        <v>0</v>
      </c>
      <c r="M868" s="18">
        <f t="shared" si="253"/>
        <v>0</v>
      </c>
      <c r="N868" s="18">
        <f t="shared" si="253"/>
        <v>0</v>
      </c>
      <c r="O868" s="18">
        <f t="shared" si="253"/>
        <v>0</v>
      </c>
      <c r="P868" s="114">
        <v>1096527</v>
      </c>
      <c r="Q868" s="123">
        <f t="shared" ref="Q868" si="260">Q898+Q927+Q953+Q980</f>
        <v>539742.23</v>
      </c>
      <c r="R868" s="22">
        <f t="shared" si="255"/>
        <v>0</v>
      </c>
      <c r="S868" s="22">
        <f t="shared" si="256"/>
        <v>0</v>
      </c>
      <c r="T868" s="22">
        <f t="shared" si="257"/>
        <v>1096527</v>
      </c>
      <c r="V868" s="284">
        <f t="shared" si="249"/>
        <v>0.49222885528582516</v>
      </c>
    </row>
    <row r="869" spans="1:22">
      <c r="A869" s="23"/>
      <c r="B869" s="24"/>
      <c r="C869" s="130">
        <v>4120</v>
      </c>
      <c r="D869" s="27" t="s">
        <v>142</v>
      </c>
      <c r="E869" s="39">
        <v>153509</v>
      </c>
      <c r="F869" s="26">
        <v>0</v>
      </c>
      <c r="G869" s="26">
        <v>0</v>
      </c>
      <c r="H869" s="26">
        <v>0</v>
      </c>
      <c r="I869" s="39">
        <v>153509</v>
      </c>
      <c r="J869" s="39"/>
      <c r="K869" s="18">
        <f t="shared" si="248"/>
        <v>0</v>
      </c>
      <c r="L869" s="18">
        <f t="shared" si="253"/>
        <v>0</v>
      </c>
      <c r="M869" s="18">
        <f t="shared" si="253"/>
        <v>0</v>
      </c>
      <c r="N869" s="18">
        <f t="shared" si="253"/>
        <v>0</v>
      </c>
      <c r="O869" s="18">
        <f t="shared" si="253"/>
        <v>0</v>
      </c>
      <c r="P869" s="114">
        <v>153509</v>
      </c>
      <c r="Q869" s="123">
        <f t="shared" ref="Q869" si="261">Q899+Q928+Q954+Q981</f>
        <v>52701.520000000004</v>
      </c>
      <c r="R869" s="22">
        <f t="shared" si="255"/>
        <v>0</v>
      </c>
      <c r="S869" s="22">
        <f t="shared" si="256"/>
        <v>0</v>
      </c>
      <c r="T869" s="22">
        <f t="shared" si="257"/>
        <v>153509</v>
      </c>
      <c r="V869" s="284">
        <f t="shared" si="249"/>
        <v>0.34331224879323041</v>
      </c>
    </row>
    <row r="870" spans="1:22">
      <c r="A870" s="23"/>
      <c r="B870" s="24"/>
      <c r="C870" s="130">
        <v>4170</v>
      </c>
      <c r="D870" s="27" t="s">
        <v>143</v>
      </c>
      <c r="E870" s="26">
        <v>52300</v>
      </c>
      <c r="F870" s="26">
        <v>0</v>
      </c>
      <c r="G870" s="26">
        <v>0</v>
      </c>
      <c r="H870" s="26">
        <v>0</v>
      </c>
      <c r="I870" s="26">
        <v>52300</v>
      </c>
      <c r="J870" s="26"/>
      <c r="K870" s="18">
        <f t="shared" si="248"/>
        <v>0</v>
      </c>
      <c r="L870" s="18">
        <f t="shared" si="253"/>
        <v>0</v>
      </c>
      <c r="M870" s="18">
        <f t="shared" si="253"/>
        <v>0</v>
      </c>
      <c r="N870" s="18">
        <f t="shared" si="253"/>
        <v>0</v>
      </c>
      <c r="O870" s="18">
        <f t="shared" si="253"/>
        <v>0</v>
      </c>
      <c r="P870" s="114">
        <v>52300</v>
      </c>
      <c r="Q870" s="123">
        <f t="shared" ref="Q870" si="262">Q900+Q929+Q955+Q982</f>
        <v>7158.36</v>
      </c>
      <c r="R870" s="22">
        <f t="shared" si="255"/>
        <v>0</v>
      </c>
      <c r="S870" s="22">
        <f t="shared" si="256"/>
        <v>0</v>
      </c>
      <c r="T870" s="22">
        <f t="shared" si="257"/>
        <v>52300</v>
      </c>
      <c r="V870" s="284">
        <f t="shared" si="249"/>
        <v>0.13687112810707455</v>
      </c>
    </row>
    <row r="871" spans="1:22">
      <c r="A871" s="23"/>
      <c r="B871" s="24"/>
      <c r="C871" s="130">
        <v>4210</v>
      </c>
      <c r="D871" s="27" t="s">
        <v>144</v>
      </c>
      <c r="E871" s="39">
        <v>1268791</v>
      </c>
      <c r="F871" s="26">
        <v>0</v>
      </c>
      <c r="G871" s="26">
        <v>0</v>
      </c>
      <c r="H871" s="26">
        <v>0</v>
      </c>
      <c r="I871" s="39">
        <v>1268791</v>
      </c>
      <c r="J871" s="39"/>
      <c r="K871" s="18">
        <f t="shared" si="248"/>
        <v>410</v>
      </c>
      <c r="L871" s="18">
        <f t="shared" si="253"/>
        <v>0</v>
      </c>
      <c r="M871" s="18">
        <f t="shared" si="253"/>
        <v>0</v>
      </c>
      <c r="N871" s="18">
        <f t="shared" si="253"/>
        <v>0</v>
      </c>
      <c r="O871" s="18">
        <f t="shared" si="253"/>
        <v>410</v>
      </c>
      <c r="P871" s="114">
        <v>1269201</v>
      </c>
      <c r="Q871" s="123">
        <f t="shared" ref="Q871" si="263">Q901+Q930+Q956+Q983</f>
        <v>416242.87</v>
      </c>
      <c r="R871" s="22">
        <f t="shared" si="255"/>
        <v>0</v>
      </c>
      <c r="S871" s="22">
        <f t="shared" si="256"/>
        <v>0</v>
      </c>
      <c r="T871" s="22">
        <f t="shared" si="257"/>
        <v>1269201</v>
      </c>
      <c r="V871" s="284">
        <f t="shared" si="249"/>
        <v>0.32795661995223768</v>
      </c>
    </row>
    <row r="872" spans="1:22">
      <c r="A872" s="23"/>
      <c r="B872" s="24"/>
      <c r="C872" s="130">
        <v>4220</v>
      </c>
      <c r="D872" s="27" t="s">
        <v>289</v>
      </c>
      <c r="E872" s="26">
        <v>1016700</v>
      </c>
      <c r="F872" s="26">
        <v>0</v>
      </c>
      <c r="G872" s="26">
        <v>0</v>
      </c>
      <c r="H872" s="26">
        <v>0</v>
      </c>
      <c r="I872" s="26">
        <v>1016700</v>
      </c>
      <c r="J872" s="26"/>
      <c r="K872" s="18">
        <f t="shared" si="248"/>
        <v>0</v>
      </c>
      <c r="L872" s="18">
        <f>L902+L957+L984+L931</f>
        <v>0</v>
      </c>
      <c r="M872" s="18">
        <f>M902+M957+M984+M931</f>
        <v>0</v>
      </c>
      <c r="N872" s="18">
        <f>N902+N957+N984+N931</f>
        <v>0</v>
      </c>
      <c r="O872" s="18">
        <f>O902+O957+O984+O931</f>
        <v>0</v>
      </c>
      <c r="P872" s="114">
        <v>1016700</v>
      </c>
      <c r="Q872" s="123">
        <f>Q902+Q957+Q984+Q931</f>
        <v>417570.63</v>
      </c>
      <c r="R872" s="22">
        <f t="shared" si="255"/>
        <v>0</v>
      </c>
      <c r="S872" s="22">
        <f t="shared" si="256"/>
        <v>0</v>
      </c>
      <c r="T872" s="22">
        <f t="shared" si="257"/>
        <v>1016700</v>
      </c>
      <c r="V872" s="284">
        <f t="shared" si="249"/>
        <v>0.41071174387724996</v>
      </c>
    </row>
    <row r="873" spans="1:22" ht="31.5">
      <c r="A873" s="23"/>
      <c r="B873" s="23"/>
      <c r="C873" s="130">
        <v>4230</v>
      </c>
      <c r="D873" s="27" t="s">
        <v>220</v>
      </c>
      <c r="E873" s="26">
        <v>217500</v>
      </c>
      <c r="F873" s="26">
        <v>0</v>
      </c>
      <c r="G873" s="26">
        <v>0</v>
      </c>
      <c r="H873" s="26">
        <v>0</v>
      </c>
      <c r="I873" s="26">
        <v>217500</v>
      </c>
      <c r="J873" s="26"/>
      <c r="K873" s="18">
        <f t="shared" si="248"/>
        <v>0</v>
      </c>
      <c r="L873" s="18">
        <f t="shared" ref="L873:O874" si="264">L903+L932+L958+L985</f>
        <v>0</v>
      </c>
      <c r="M873" s="18">
        <f t="shared" si="264"/>
        <v>0</v>
      </c>
      <c r="N873" s="18">
        <f t="shared" si="264"/>
        <v>0</v>
      </c>
      <c r="O873" s="18">
        <f t="shared" si="264"/>
        <v>0</v>
      </c>
      <c r="P873" s="114">
        <v>217500</v>
      </c>
      <c r="Q873" s="123">
        <f t="shared" ref="Q873" si="265">Q903+Q932+Q958+Q985</f>
        <v>92864.83</v>
      </c>
      <c r="R873" s="22">
        <f t="shared" si="255"/>
        <v>0</v>
      </c>
      <c r="S873" s="22">
        <f t="shared" si="256"/>
        <v>0</v>
      </c>
      <c r="T873" s="22">
        <f t="shared" si="257"/>
        <v>217500</v>
      </c>
      <c r="V873" s="284">
        <f t="shared" si="249"/>
        <v>0.4269647356321839</v>
      </c>
    </row>
    <row r="874" spans="1:22">
      <c r="A874" s="23"/>
      <c r="B874" s="23"/>
      <c r="C874" s="130">
        <v>4260</v>
      </c>
      <c r="D874" s="27" t="s">
        <v>145</v>
      </c>
      <c r="E874" s="26">
        <v>470000</v>
      </c>
      <c r="F874" s="26">
        <v>0</v>
      </c>
      <c r="G874" s="26">
        <v>0</v>
      </c>
      <c r="H874" s="26">
        <v>0</v>
      </c>
      <c r="I874" s="26">
        <v>470000</v>
      </c>
      <c r="J874" s="26"/>
      <c r="K874" s="18">
        <f t="shared" si="248"/>
        <v>0</v>
      </c>
      <c r="L874" s="18">
        <f t="shared" si="264"/>
        <v>0</v>
      </c>
      <c r="M874" s="18">
        <f t="shared" si="264"/>
        <v>0</v>
      </c>
      <c r="N874" s="18">
        <f t="shared" si="264"/>
        <v>0</v>
      </c>
      <c r="O874" s="18">
        <f t="shared" si="264"/>
        <v>0</v>
      </c>
      <c r="P874" s="114">
        <v>470000</v>
      </c>
      <c r="Q874" s="123">
        <f t="shared" ref="Q874" si="266">Q904+Q933+Q959+Q986</f>
        <v>255144.46</v>
      </c>
      <c r="R874" s="22">
        <f t="shared" si="255"/>
        <v>0</v>
      </c>
      <c r="S874" s="22">
        <f t="shared" si="256"/>
        <v>0</v>
      </c>
      <c r="T874" s="22">
        <f t="shared" si="257"/>
        <v>470000</v>
      </c>
      <c r="V874" s="284">
        <f t="shared" si="249"/>
        <v>0.54286055319148929</v>
      </c>
    </row>
    <row r="875" spans="1:22">
      <c r="A875" s="23"/>
      <c r="B875" s="23"/>
      <c r="C875" s="130">
        <v>4270</v>
      </c>
      <c r="D875" s="27" t="s">
        <v>146</v>
      </c>
      <c r="E875" s="39">
        <v>189700</v>
      </c>
      <c r="F875" s="26">
        <v>0</v>
      </c>
      <c r="G875" s="26">
        <v>0</v>
      </c>
      <c r="H875" s="26">
        <v>0</v>
      </c>
      <c r="I875" s="39">
        <v>189700</v>
      </c>
      <c r="J875" s="39"/>
      <c r="K875" s="18">
        <f t="shared" si="248"/>
        <v>0</v>
      </c>
      <c r="L875" s="18">
        <f t="shared" ref="L875:N883" si="267">L905+L934+L960+L987</f>
        <v>0</v>
      </c>
      <c r="M875" s="18">
        <f t="shared" si="267"/>
        <v>0</v>
      </c>
      <c r="N875" s="18">
        <f t="shared" si="267"/>
        <v>0</v>
      </c>
      <c r="O875" s="18">
        <f>O905+O934+O960+O987+O1004</f>
        <v>0</v>
      </c>
      <c r="P875" s="114">
        <v>189700</v>
      </c>
      <c r="Q875" s="123">
        <f>Q905+Q934+Q960+Q987+Q1004</f>
        <v>56413.13</v>
      </c>
      <c r="R875" s="22">
        <f t="shared" si="255"/>
        <v>0</v>
      </c>
      <c r="S875" s="22">
        <f t="shared" si="256"/>
        <v>0</v>
      </c>
      <c r="T875" s="22">
        <f t="shared" si="257"/>
        <v>189700</v>
      </c>
      <c r="V875" s="284">
        <f t="shared" si="249"/>
        <v>0.29738075909330519</v>
      </c>
    </row>
    <row r="876" spans="1:22">
      <c r="A876" s="23"/>
      <c r="B876" s="23"/>
      <c r="C876" s="130">
        <v>4280</v>
      </c>
      <c r="D876" s="27" t="s">
        <v>147</v>
      </c>
      <c r="E876" s="26">
        <v>52410</v>
      </c>
      <c r="F876" s="26">
        <v>0</v>
      </c>
      <c r="G876" s="26">
        <v>0</v>
      </c>
      <c r="H876" s="26">
        <v>0</v>
      </c>
      <c r="I876" s="26">
        <v>52410</v>
      </c>
      <c r="J876" s="26"/>
      <c r="K876" s="18">
        <f t="shared" si="248"/>
        <v>0</v>
      </c>
      <c r="L876" s="18">
        <f t="shared" si="267"/>
        <v>0</v>
      </c>
      <c r="M876" s="18">
        <f t="shared" si="267"/>
        <v>0</v>
      </c>
      <c r="N876" s="18">
        <f t="shared" si="267"/>
        <v>0</v>
      </c>
      <c r="O876" s="18">
        <f t="shared" ref="O876:Q883" si="268">O906+O935+O961+O988</f>
        <v>0</v>
      </c>
      <c r="P876" s="114">
        <v>52410</v>
      </c>
      <c r="Q876" s="123">
        <f t="shared" si="268"/>
        <v>21262.3</v>
      </c>
      <c r="R876" s="22">
        <f t="shared" si="255"/>
        <v>0</v>
      </c>
      <c r="S876" s="22">
        <f t="shared" si="256"/>
        <v>0</v>
      </c>
      <c r="T876" s="22">
        <f t="shared" si="257"/>
        <v>52410</v>
      </c>
      <c r="V876" s="284">
        <f t="shared" si="249"/>
        <v>0.40569166189658462</v>
      </c>
    </row>
    <row r="877" spans="1:22">
      <c r="A877" s="23"/>
      <c r="B877" s="23"/>
      <c r="C877" s="130">
        <v>4300</v>
      </c>
      <c r="D877" s="27" t="s">
        <v>126</v>
      </c>
      <c r="E877" s="26">
        <v>401069</v>
      </c>
      <c r="F877" s="26">
        <v>0</v>
      </c>
      <c r="G877" s="26">
        <v>0</v>
      </c>
      <c r="H877" s="26">
        <v>0</v>
      </c>
      <c r="I877" s="26">
        <v>401069</v>
      </c>
      <c r="J877" s="26"/>
      <c r="K877" s="18">
        <f t="shared" si="248"/>
        <v>0</v>
      </c>
      <c r="L877" s="18">
        <f t="shared" si="267"/>
        <v>0</v>
      </c>
      <c r="M877" s="18">
        <f t="shared" si="267"/>
        <v>0</v>
      </c>
      <c r="N877" s="18">
        <f t="shared" si="267"/>
        <v>0</v>
      </c>
      <c r="O877" s="18">
        <f t="shared" si="268"/>
        <v>0</v>
      </c>
      <c r="P877" s="114">
        <v>401069</v>
      </c>
      <c r="Q877" s="123">
        <f t="shared" si="268"/>
        <v>246560.15000000002</v>
      </c>
      <c r="R877" s="22">
        <f t="shared" si="255"/>
        <v>0</v>
      </c>
      <c r="S877" s="22">
        <f t="shared" si="256"/>
        <v>0</v>
      </c>
      <c r="T877" s="22">
        <f t="shared" si="257"/>
        <v>401069</v>
      </c>
      <c r="V877" s="284">
        <f t="shared" si="249"/>
        <v>0.61475743575295028</v>
      </c>
    </row>
    <row r="878" spans="1:22">
      <c r="A878" s="23"/>
      <c r="B878" s="23"/>
      <c r="C878" s="130">
        <v>4350</v>
      </c>
      <c r="D878" s="27" t="s">
        <v>148</v>
      </c>
      <c r="E878" s="26">
        <v>7650</v>
      </c>
      <c r="F878" s="26">
        <v>0</v>
      </c>
      <c r="G878" s="26">
        <v>0</v>
      </c>
      <c r="H878" s="26">
        <v>0</v>
      </c>
      <c r="I878" s="26">
        <v>7650</v>
      </c>
      <c r="J878" s="26"/>
      <c r="K878" s="18">
        <f t="shared" si="248"/>
        <v>0</v>
      </c>
      <c r="L878" s="18">
        <f t="shared" si="267"/>
        <v>0</v>
      </c>
      <c r="M878" s="18">
        <f t="shared" si="267"/>
        <v>0</v>
      </c>
      <c r="N878" s="18">
        <f t="shared" si="267"/>
        <v>0</v>
      </c>
      <c r="O878" s="18">
        <f t="shared" si="268"/>
        <v>0</v>
      </c>
      <c r="P878" s="114">
        <v>7650</v>
      </c>
      <c r="Q878" s="123">
        <f t="shared" si="268"/>
        <v>1962.3899999999999</v>
      </c>
      <c r="R878" s="22">
        <f t="shared" si="255"/>
        <v>0</v>
      </c>
      <c r="S878" s="22">
        <f t="shared" si="256"/>
        <v>0</v>
      </c>
      <c r="T878" s="22">
        <f t="shared" si="257"/>
        <v>7650</v>
      </c>
      <c r="V878" s="284">
        <f t="shared" si="249"/>
        <v>0.25652156862745096</v>
      </c>
    </row>
    <row r="879" spans="1:22" ht="47.25">
      <c r="A879" s="23"/>
      <c r="B879" s="23"/>
      <c r="C879" s="130">
        <v>4360</v>
      </c>
      <c r="D879" s="27" t="s">
        <v>149</v>
      </c>
      <c r="E879" s="26">
        <v>14750</v>
      </c>
      <c r="F879" s="26">
        <v>0</v>
      </c>
      <c r="G879" s="26">
        <v>0</v>
      </c>
      <c r="H879" s="26">
        <v>0</v>
      </c>
      <c r="I879" s="26">
        <v>14750</v>
      </c>
      <c r="J879" s="26"/>
      <c r="K879" s="18">
        <f t="shared" si="248"/>
        <v>0</v>
      </c>
      <c r="L879" s="18">
        <f t="shared" si="267"/>
        <v>0</v>
      </c>
      <c r="M879" s="18">
        <f t="shared" si="267"/>
        <v>0</v>
      </c>
      <c r="N879" s="18">
        <f t="shared" si="267"/>
        <v>0</v>
      </c>
      <c r="O879" s="18">
        <f t="shared" si="268"/>
        <v>0</v>
      </c>
      <c r="P879" s="114">
        <v>14750</v>
      </c>
      <c r="Q879" s="123">
        <f t="shared" si="268"/>
        <v>7626</v>
      </c>
      <c r="R879" s="22">
        <f t="shared" si="255"/>
        <v>0</v>
      </c>
      <c r="S879" s="22">
        <f t="shared" si="256"/>
        <v>0</v>
      </c>
      <c r="T879" s="22">
        <f t="shared" si="257"/>
        <v>14750</v>
      </c>
      <c r="V879" s="284">
        <f t="shared" si="249"/>
        <v>0.51701694915254237</v>
      </c>
    </row>
    <row r="880" spans="1:22" ht="63">
      <c r="A880" s="23"/>
      <c r="B880" s="23"/>
      <c r="C880" s="130">
        <v>4370</v>
      </c>
      <c r="D880" s="27" t="s">
        <v>150</v>
      </c>
      <c r="E880" s="26">
        <v>19900</v>
      </c>
      <c r="F880" s="26">
        <v>0</v>
      </c>
      <c r="G880" s="26">
        <v>0</v>
      </c>
      <c r="H880" s="26">
        <v>0</v>
      </c>
      <c r="I880" s="26">
        <v>19900</v>
      </c>
      <c r="J880" s="26"/>
      <c r="K880" s="18">
        <f t="shared" si="248"/>
        <v>0</v>
      </c>
      <c r="L880" s="18">
        <f t="shared" si="267"/>
        <v>0</v>
      </c>
      <c r="M880" s="18">
        <f t="shared" si="267"/>
        <v>0</v>
      </c>
      <c r="N880" s="18">
        <f t="shared" si="267"/>
        <v>0</v>
      </c>
      <c r="O880" s="18">
        <f t="shared" si="268"/>
        <v>0</v>
      </c>
      <c r="P880" s="114">
        <v>19900</v>
      </c>
      <c r="Q880" s="123">
        <f t="shared" si="268"/>
        <v>6212.84</v>
      </c>
      <c r="R880" s="22">
        <f t="shared" si="255"/>
        <v>0</v>
      </c>
      <c r="S880" s="22">
        <f t="shared" si="256"/>
        <v>0</v>
      </c>
      <c r="T880" s="22">
        <f t="shared" si="257"/>
        <v>19900</v>
      </c>
      <c r="V880" s="284">
        <f t="shared" si="249"/>
        <v>0.3122030150753769</v>
      </c>
    </row>
    <row r="881" spans="1:22">
      <c r="A881" s="23"/>
      <c r="B881" s="23"/>
      <c r="C881" s="130">
        <v>4410</v>
      </c>
      <c r="D881" s="27" t="s">
        <v>151</v>
      </c>
      <c r="E881" s="26">
        <v>10300</v>
      </c>
      <c r="F881" s="26">
        <v>0</v>
      </c>
      <c r="G881" s="26">
        <v>0</v>
      </c>
      <c r="H881" s="26">
        <v>0</v>
      </c>
      <c r="I881" s="26">
        <v>10300</v>
      </c>
      <c r="J881" s="26"/>
      <c r="K881" s="18">
        <f t="shared" si="248"/>
        <v>0</v>
      </c>
      <c r="L881" s="18">
        <f t="shared" si="267"/>
        <v>0</v>
      </c>
      <c r="M881" s="18">
        <f t="shared" si="267"/>
        <v>0</v>
      </c>
      <c r="N881" s="18">
        <f t="shared" si="267"/>
        <v>0</v>
      </c>
      <c r="O881" s="18">
        <f t="shared" si="268"/>
        <v>0</v>
      </c>
      <c r="P881" s="114">
        <v>10300</v>
      </c>
      <c r="Q881" s="123">
        <f t="shared" si="268"/>
        <v>3994.4700000000003</v>
      </c>
      <c r="R881" s="22">
        <f t="shared" si="255"/>
        <v>0</v>
      </c>
      <c r="S881" s="22">
        <f t="shared" si="256"/>
        <v>0</v>
      </c>
      <c r="T881" s="22">
        <f t="shared" si="257"/>
        <v>10300</v>
      </c>
      <c r="V881" s="284">
        <f t="shared" si="249"/>
        <v>0.38781262135922334</v>
      </c>
    </row>
    <row r="882" spans="1:22">
      <c r="A882" s="23"/>
      <c r="B882" s="23"/>
      <c r="C882" s="130">
        <v>4430</v>
      </c>
      <c r="D882" s="27" t="s">
        <v>152</v>
      </c>
      <c r="E882" s="26">
        <v>33789</v>
      </c>
      <c r="F882" s="26">
        <v>0</v>
      </c>
      <c r="G882" s="26">
        <v>0</v>
      </c>
      <c r="H882" s="26">
        <v>0</v>
      </c>
      <c r="I882" s="26">
        <v>33789</v>
      </c>
      <c r="J882" s="26"/>
      <c r="K882" s="18">
        <f t="shared" si="248"/>
        <v>2000</v>
      </c>
      <c r="L882" s="18">
        <f t="shared" si="267"/>
        <v>0</v>
      </c>
      <c r="M882" s="18">
        <f t="shared" si="267"/>
        <v>0</v>
      </c>
      <c r="N882" s="18">
        <f t="shared" si="267"/>
        <v>0</v>
      </c>
      <c r="O882" s="18">
        <f t="shared" si="268"/>
        <v>2000</v>
      </c>
      <c r="P882" s="114">
        <v>35789</v>
      </c>
      <c r="Q882" s="123">
        <f t="shared" si="268"/>
        <v>23813.200000000001</v>
      </c>
      <c r="R882" s="22">
        <f t="shared" si="255"/>
        <v>0</v>
      </c>
      <c r="S882" s="22">
        <f t="shared" si="256"/>
        <v>0</v>
      </c>
      <c r="T882" s="22">
        <f t="shared" si="257"/>
        <v>35789</v>
      </c>
      <c r="V882" s="284">
        <f t="shared" si="249"/>
        <v>0.66537762999804406</v>
      </c>
    </row>
    <row r="883" spans="1:22" ht="31.5">
      <c r="A883" s="23"/>
      <c r="B883" s="23"/>
      <c r="C883" s="130">
        <v>4440</v>
      </c>
      <c r="D883" s="27" t="s">
        <v>153</v>
      </c>
      <c r="E883" s="26">
        <v>250694</v>
      </c>
      <c r="F883" s="26">
        <v>0</v>
      </c>
      <c r="G883" s="26">
        <v>0</v>
      </c>
      <c r="H883" s="26">
        <v>0</v>
      </c>
      <c r="I883" s="26">
        <v>250694</v>
      </c>
      <c r="J883" s="26"/>
      <c r="K883" s="18">
        <f t="shared" si="248"/>
        <v>0</v>
      </c>
      <c r="L883" s="18">
        <f t="shared" si="267"/>
        <v>0</v>
      </c>
      <c r="M883" s="18">
        <f t="shared" si="267"/>
        <v>0</v>
      </c>
      <c r="N883" s="18">
        <f t="shared" si="267"/>
        <v>0</v>
      </c>
      <c r="O883" s="18">
        <f t="shared" si="268"/>
        <v>0</v>
      </c>
      <c r="P883" s="114">
        <v>250694</v>
      </c>
      <c r="Q883" s="123">
        <f t="shared" si="268"/>
        <v>201375</v>
      </c>
      <c r="R883" s="22">
        <f t="shared" si="255"/>
        <v>0</v>
      </c>
      <c r="S883" s="22">
        <f t="shared" si="256"/>
        <v>0</v>
      </c>
      <c r="T883" s="22">
        <f t="shared" si="257"/>
        <v>250694</v>
      </c>
      <c r="V883" s="284">
        <f t="shared" si="249"/>
        <v>0.80327012214093674</v>
      </c>
    </row>
    <row r="884" spans="1:22">
      <c r="A884" s="23"/>
      <c r="B884" s="23"/>
      <c r="C884" s="130">
        <v>4480</v>
      </c>
      <c r="D884" s="27" t="s">
        <v>182</v>
      </c>
      <c r="E884" s="26">
        <v>41378</v>
      </c>
      <c r="F884" s="26">
        <v>0</v>
      </c>
      <c r="G884" s="26">
        <v>0</v>
      </c>
      <c r="H884" s="26">
        <v>0</v>
      </c>
      <c r="I884" s="26">
        <v>41378</v>
      </c>
      <c r="J884" s="26"/>
      <c r="K884" s="18">
        <f t="shared" si="248"/>
        <v>0</v>
      </c>
      <c r="L884" s="18">
        <f>L914+L943+L969+L997</f>
        <v>0</v>
      </c>
      <c r="M884" s="18">
        <f>M914+M943+M969+M997</f>
        <v>0</v>
      </c>
      <c r="N884" s="18">
        <f>N914+N943+N969+N997</f>
        <v>0</v>
      </c>
      <c r="O884" s="18">
        <f>O914+O943+O969+O997</f>
        <v>0</v>
      </c>
      <c r="P884" s="114">
        <v>41378</v>
      </c>
      <c r="Q884" s="123">
        <f>Q914+Q943+Q969+Q997</f>
        <v>20436</v>
      </c>
      <c r="R884" s="22">
        <f t="shared" si="255"/>
        <v>0</v>
      </c>
      <c r="S884" s="22">
        <f t="shared" si="256"/>
        <v>0</v>
      </c>
      <c r="T884" s="22">
        <f t="shared" si="257"/>
        <v>41378</v>
      </c>
      <c r="V884" s="284">
        <f t="shared" si="249"/>
        <v>0.49388563971192423</v>
      </c>
    </row>
    <row r="885" spans="1:22" ht="31.5">
      <c r="A885" s="23"/>
      <c r="B885" s="23"/>
      <c r="C885" s="130">
        <v>4520</v>
      </c>
      <c r="D885" s="27" t="s">
        <v>324</v>
      </c>
      <c r="E885" s="26">
        <v>57700</v>
      </c>
      <c r="F885" s="26">
        <v>0</v>
      </c>
      <c r="G885" s="26">
        <v>0</v>
      </c>
      <c r="H885" s="26">
        <v>0</v>
      </c>
      <c r="I885" s="26">
        <v>57700</v>
      </c>
      <c r="J885" s="26"/>
      <c r="K885" s="18">
        <f t="shared" si="248"/>
        <v>0</v>
      </c>
      <c r="L885" s="18">
        <f>L915+L970+L996</f>
        <v>0</v>
      </c>
      <c r="M885" s="18">
        <f>M915+M970+M996</f>
        <v>0</v>
      </c>
      <c r="N885" s="18">
        <f>N915+N970+N996</f>
        <v>0</v>
      </c>
      <c r="O885" s="18">
        <f>O915+O970+O996</f>
        <v>0</v>
      </c>
      <c r="P885" s="114">
        <v>57700</v>
      </c>
      <c r="Q885" s="123">
        <f>Q915+Q970+Q996</f>
        <v>57621</v>
      </c>
      <c r="R885" s="22">
        <f t="shared" si="255"/>
        <v>0</v>
      </c>
      <c r="S885" s="22">
        <f t="shared" si="256"/>
        <v>0</v>
      </c>
      <c r="T885" s="22">
        <f t="shared" si="257"/>
        <v>57700</v>
      </c>
      <c r="V885" s="284">
        <f t="shared" si="249"/>
        <v>0.99863084922010403</v>
      </c>
    </row>
    <row r="886" spans="1:22" ht="31.5">
      <c r="A886" s="23"/>
      <c r="B886" s="23"/>
      <c r="C886" s="130">
        <v>4700</v>
      </c>
      <c r="D886" s="27" t="s">
        <v>155</v>
      </c>
      <c r="E886" s="26">
        <v>16500</v>
      </c>
      <c r="F886" s="26">
        <v>0</v>
      </c>
      <c r="G886" s="26">
        <v>0</v>
      </c>
      <c r="H886" s="26">
        <v>0</v>
      </c>
      <c r="I886" s="26">
        <v>16500</v>
      </c>
      <c r="J886" s="26"/>
      <c r="K886" s="18">
        <f t="shared" si="248"/>
        <v>0</v>
      </c>
      <c r="L886" s="18">
        <f t="shared" ref="L886:O888" si="269">L916+L945+L971+L998</f>
        <v>0</v>
      </c>
      <c r="M886" s="18">
        <f t="shared" si="269"/>
        <v>0</v>
      </c>
      <c r="N886" s="18">
        <f t="shared" si="269"/>
        <v>0</v>
      </c>
      <c r="O886" s="18">
        <f t="shared" si="269"/>
        <v>0</v>
      </c>
      <c r="P886" s="114">
        <v>16500</v>
      </c>
      <c r="Q886" s="123">
        <f t="shared" ref="Q886" si="270">Q916+Q945+Q971+Q998</f>
        <v>5362.29</v>
      </c>
      <c r="R886" s="22">
        <f t="shared" si="255"/>
        <v>0</v>
      </c>
      <c r="S886" s="22">
        <f t="shared" si="256"/>
        <v>0</v>
      </c>
      <c r="T886" s="22">
        <f t="shared" si="257"/>
        <v>16500</v>
      </c>
      <c r="V886" s="284">
        <f t="shared" si="249"/>
        <v>0.32498727272727274</v>
      </c>
    </row>
    <row r="887" spans="1:22" ht="48" hidden="1" customHeight="1">
      <c r="A887" s="23"/>
      <c r="B887" s="23"/>
      <c r="C887" s="130">
        <v>4740</v>
      </c>
      <c r="D887" s="27" t="s">
        <v>198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/>
      <c r="K887" s="18">
        <f t="shared" si="248"/>
        <v>0</v>
      </c>
      <c r="L887" s="18">
        <f t="shared" si="269"/>
        <v>0</v>
      </c>
      <c r="M887" s="18">
        <f t="shared" si="269"/>
        <v>0</v>
      </c>
      <c r="N887" s="18">
        <f t="shared" si="269"/>
        <v>0</v>
      </c>
      <c r="O887" s="18">
        <f t="shared" si="269"/>
        <v>0</v>
      </c>
      <c r="P887" s="114">
        <v>0</v>
      </c>
      <c r="Q887" s="123">
        <f t="shared" ref="Q887" si="271">Q917+Q946+Q972+Q999</f>
        <v>0</v>
      </c>
      <c r="R887" s="22">
        <f t="shared" si="255"/>
        <v>0</v>
      </c>
      <c r="S887" s="22">
        <f t="shared" si="256"/>
        <v>0</v>
      </c>
      <c r="T887" s="22">
        <f t="shared" si="257"/>
        <v>0</v>
      </c>
      <c r="V887" s="284" t="e">
        <f t="shared" si="249"/>
        <v>#DIV/0!</v>
      </c>
    </row>
    <row r="888" spans="1:22" ht="36" hidden="1" customHeight="1">
      <c r="A888" s="23"/>
      <c r="B888" s="23"/>
      <c r="C888" s="130">
        <v>4750</v>
      </c>
      <c r="D888" s="27" t="s">
        <v>253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/>
      <c r="K888" s="18">
        <f t="shared" si="248"/>
        <v>0</v>
      </c>
      <c r="L888" s="18">
        <f t="shared" si="269"/>
        <v>0</v>
      </c>
      <c r="M888" s="18">
        <f t="shared" si="269"/>
        <v>0</v>
      </c>
      <c r="N888" s="18">
        <f t="shared" si="269"/>
        <v>0</v>
      </c>
      <c r="O888" s="18">
        <f t="shared" si="269"/>
        <v>0</v>
      </c>
      <c r="P888" s="114">
        <v>0</v>
      </c>
      <c r="Q888" s="123">
        <f t="shared" ref="Q888" si="272">Q918+Q947+Q973+Q1000</f>
        <v>0</v>
      </c>
      <c r="R888" s="22">
        <f t="shared" si="255"/>
        <v>0</v>
      </c>
      <c r="S888" s="22">
        <f t="shared" si="256"/>
        <v>0</v>
      </c>
      <c r="T888" s="22">
        <f t="shared" si="257"/>
        <v>0</v>
      </c>
      <c r="V888" s="284" t="e">
        <f t="shared" si="249"/>
        <v>#DIV/0!</v>
      </c>
    </row>
    <row r="889" spans="1:22" ht="31.5">
      <c r="A889" s="23"/>
      <c r="B889" s="23"/>
      <c r="C889" s="130">
        <v>4780</v>
      </c>
      <c r="D889" s="27" t="s">
        <v>328</v>
      </c>
      <c r="E889" s="39">
        <v>11339</v>
      </c>
      <c r="F889" s="26">
        <v>0</v>
      </c>
      <c r="G889" s="26">
        <v>0</v>
      </c>
      <c r="H889" s="26">
        <v>0</v>
      </c>
      <c r="I889" s="39">
        <v>11339</v>
      </c>
      <c r="J889" s="39"/>
      <c r="K889" s="18">
        <f t="shared" si="248"/>
        <v>0</v>
      </c>
      <c r="L889" s="18">
        <f>L919</f>
        <v>0</v>
      </c>
      <c r="M889" s="18">
        <f>M919</f>
        <v>0</v>
      </c>
      <c r="N889" s="18">
        <f>N919</f>
        <v>0</v>
      </c>
      <c r="O889" s="18">
        <f>O919</f>
        <v>0</v>
      </c>
      <c r="P889" s="114">
        <v>11339</v>
      </c>
      <c r="Q889" s="123">
        <f>Q919</f>
        <v>3888.97</v>
      </c>
      <c r="R889" s="22">
        <f t="shared" si="255"/>
        <v>0</v>
      </c>
      <c r="S889" s="22">
        <f t="shared" si="256"/>
        <v>0</v>
      </c>
      <c r="T889" s="22">
        <f t="shared" si="257"/>
        <v>11339</v>
      </c>
      <c r="V889" s="284">
        <f t="shared" si="249"/>
        <v>0.34297292530205481</v>
      </c>
    </row>
    <row r="890" spans="1:22" ht="38.25" customHeight="1">
      <c r="A890" s="24"/>
      <c r="B890" s="23"/>
      <c r="C890" s="132">
        <v>6050</v>
      </c>
      <c r="D890" s="34" t="s">
        <v>160</v>
      </c>
      <c r="E890" s="26">
        <v>308223</v>
      </c>
      <c r="F890" s="26">
        <v>0</v>
      </c>
      <c r="G890" s="26">
        <v>0</v>
      </c>
      <c r="H890" s="26">
        <v>0</v>
      </c>
      <c r="I890" s="26">
        <v>308223</v>
      </c>
      <c r="J890" s="26"/>
      <c r="K890" s="18">
        <f t="shared" si="248"/>
        <v>0</v>
      </c>
      <c r="L890" s="18">
        <f>L1005+L920+L974</f>
        <v>0</v>
      </c>
      <c r="M890" s="18">
        <f>M1005+M920+M974</f>
        <v>0</v>
      </c>
      <c r="N890" s="18">
        <f>N1005+N920+N974</f>
        <v>0</v>
      </c>
      <c r="O890" s="18">
        <f>O1005+O920+O974+O1001</f>
        <v>0</v>
      </c>
      <c r="P890" s="114">
        <v>308223</v>
      </c>
      <c r="Q890" s="123">
        <f>Q1005+Q920+Q974+Q1001</f>
        <v>7500</v>
      </c>
      <c r="R890" s="22">
        <f t="shared" si="255"/>
        <v>0</v>
      </c>
      <c r="S890" s="22">
        <f t="shared" si="256"/>
        <v>0</v>
      </c>
      <c r="T890" s="22">
        <f t="shared" si="257"/>
        <v>308223</v>
      </c>
      <c r="V890" s="284">
        <f t="shared" si="249"/>
        <v>2.4333031603741447E-2</v>
      </c>
    </row>
    <row r="891" spans="1:22" ht="38.25" hidden="1" customHeight="1">
      <c r="A891" s="24"/>
      <c r="B891" s="23"/>
      <c r="C891" s="130">
        <v>6057</v>
      </c>
      <c r="D891" s="34" t="s">
        <v>160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/>
      <c r="K891" s="18">
        <f t="shared" si="248"/>
        <v>0</v>
      </c>
      <c r="L891" s="18">
        <f t="shared" ref="L891:O892" si="273">L1006</f>
        <v>0</v>
      </c>
      <c r="M891" s="18">
        <f t="shared" si="273"/>
        <v>0</v>
      </c>
      <c r="N891" s="18">
        <f t="shared" si="273"/>
        <v>0</v>
      </c>
      <c r="O891" s="18">
        <f t="shared" si="273"/>
        <v>0</v>
      </c>
      <c r="P891" s="114">
        <v>0</v>
      </c>
      <c r="Q891" s="123">
        <f t="shared" ref="Q891" si="274">Q1006</f>
        <v>0</v>
      </c>
      <c r="R891" s="22">
        <f t="shared" si="255"/>
        <v>0</v>
      </c>
      <c r="S891" s="22">
        <f t="shared" si="256"/>
        <v>0</v>
      </c>
      <c r="T891" s="22">
        <f t="shared" si="257"/>
        <v>0</v>
      </c>
      <c r="V891" s="284" t="e">
        <f t="shared" si="249"/>
        <v>#DIV/0!</v>
      </c>
    </row>
    <row r="892" spans="1:22" ht="36" hidden="1" customHeight="1">
      <c r="A892" s="24"/>
      <c r="B892" s="23"/>
      <c r="C892" s="130">
        <v>6059</v>
      </c>
      <c r="D892" s="34" t="s">
        <v>160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/>
      <c r="K892" s="18">
        <f t="shared" si="248"/>
        <v>0</v>
      </c>
      <c r="L892" s="18">
        <f t="shared" si="273"/>
        <v>0</v>
      </c>
      <c r="M892" s="18">
        <f t="shared" si="273"/>
        <v>0</v>
      </c>
      <c r="N892" s="18">
        <f t="shared" si="273"/>
        <v>0</v>
      </c>
      <c r="O892" s="79">
        <f>O1007</f>
        <v>0</v>
      </c>
      <c r="P892" s="114">
        <v>0</v>
      </c>
      <c r="Q892" s="123">
        <f>Q1007</f>
        <v>0</v>
      </c>
      <c r="R892" s="22">
        <f t="shared" si="255"/>
        <v>0</v>
      </c>
      <c r="S892" s="22">
        <f t="shared" si="256"/>
        <v>0</v>
      </c>
      <c r="T892" s="22">
        <f t="shared" si="257"/>
        <v>0</v>
      </c>
      <c r="V892" s="284" t="e">
        <f t="shared" si="249"/>
        <v>#DIV/0!</v>
      </c>
    </row>
    <row r="893" spans="1:22" ht="43.5" customHeight="1">
      <c r="A893" s="24"/>
      <c r="B893" s="23"/>
      <c r="C893" s="130">
        <v>6060</v>
      </c>
      <c r="D893" s="34" t="s">
        <v>166</v>
      </c>
      <c r="E893" s="39">
        <v>5000</v>
      </c>
      <c r="F893" s="26">
        <v>0</v>
      </c>
      <c r="G893" s="26">
        <v>0</v>
      </c>
      <c r="H893" s="26">
        <v>0</v>
      </c>
      <c r="I893" s="39">
        <v>5000</v>
      </c>
      <c r="J893" s="39"/>
      <c r="K893" s="18">
        <f t="shared" si="248"/>
        <v>0</v>
      </c>
      <c r="L893" s="18">
        <f>L921+L975+L1001</f>
        <v>0</v>
      </c>
      <c r="M893" s="18">
        <f>M921+M975+M1001</f>
        <v>0</v>
      </c>
      <c r="N893" s="18">
        <f>N921+N975+N1001</f>
        <v>0</v>
      </c>
      <c r="O893" s="18">
        <f>O921</f>
        <v>0</v>
      </c>
      <c r="P893" s="114">
        <v>5000</v>
      </c>
      <c r="Q893" s="123">
        <f>Q921</f>
        <v>4580</v>
      </c>
      <c r="R893" s="22">
        <f t="shared" si="255"/>
        <v>0</v>
      </c>
      <c r="S893" s="22">
        <f t="shared" si="256"/>
        <v>0</v>
      </c>
      <c r="T893" s="22">
        <f t="shared" si="257"/>
        <v>5000</v>
      </c>
      <c r="V893" s="284">
        <f t="shared" si="249"/>
        <v>0.91600000000000004</v>
      </c>
    </row>
    <row r="894" spans="1:22">
      <c r="A894" s="23"/>
      <c r="B894" s="23"/>
      <c r="C894" s="130" t="s">
        <v>259</v>
      </c>
      <c r="D894" s="31" t="s">
        <v>329</v>
      </c>
      <c r="E894" s="26">
        <v>2333705</v>
      </c>
      <c r="F894" s="26">
        <v>0</v>
      </c>
      <c r="G894" s="26">
        <v>0</v>
      </c>
      <c r="H894" s="26">
        <v>0</v>
      </c>
      <c r="I894" s="26">
        <v>2333705</v>
      </c>
      <c r="J894" s="26"/>
      <c r="K894" s="18">
        <f t="shared" si="248"/>
        <v>0</v>
      </c>
      <c r="L894" s="18">
        <f>SUM(L895:L922)</f>
        <v>0</v>
      </c>
      <c r="M894" s="18">
        <f>SUM(M895:M922)</f>
        <v>0</v>
      </c>
      <c r="N894" s="18">
        <f>SUM(N895:N922)</f>
        <v>0</v>
      </c>
      <c r="O894" s="18">
        <f>SUM(O895:O922)</f>
        <v>0</v>
      </c>
      <c r="P894" s="145">
        <v>2333705</v>
      </c>
      <c r="Q894" s="146">
        <f>SUM(Q895:Q922)</f>
        <v>1174707.8100000003</v>
      </c>
      <c r="R894" s="22">
        <f t="shared" si="255"/>
        <v>0</v>
      </c>
      <c r="S894" s="22">
        <f t="shared" si="256"/>
        <v>0</v>
      </c>
      <c r="T894" s="22">
        <f t="shared" si="257"/>
        <v>2333705</v>
      </c>
      <c r="V894" s="284">
        <f t="shared" si="249"/>
        <v>0.50336602526883234</v>
      </c>
    </row>
    <row r="895" spans="1:22" ht="31.5">
      <c r="A895" s="23"/>
      <c r="B895" s="23"/>
      <c r="C895" s="130">
        <v>3020</v>
      </c>
      <c r="D895" s="27" t="s">
        <v>138</v>
      </c>
      <c r="E895" s="26">
        <v>6200</v>
      </c>
      <c r="F895" s="26">
        <v>0</v>
      </c>
      <c r="G895" s="26">
        <v>0</v>
      </c>
      <c r="H895" s="26">
        <v>0</v>
      </c>
      <c r="I895" s="26">
        <v>6200</v>
      </c>
      <c r="J895" s="26"/>
      <c r="K895" s="18">
        <f t="shared" si="248"/>
        <v>0</v>
      </c>
      <c r="L895" s="18"/>
      <c r="M895" s="18"/>
      <c r="N895" s="18"/>
      <c r="O895" s="18"/>
      <c r="P895" s="114">
        <v>6200</v>
      </c>
      <c r="Q895" s="123">
        <v>3703.68</v>
      </c>
      <c r="R895" s="22">
        <f t="shared" si="255"/>
        <v>0</v>
      </c>
      <c r="S895" s="22">
        <f t="shared" si="256"/>
        <v>0</v>
      </c>
      <c r="T895" s="22">
        <f t="shared" si="257"/>
        <v>6200</v>
      </c>
      <c r="V895" s="284">
        <f t="shared" si="249"/>
        <v>0.59736774193548381</v>
      </c>
    </row>
    <row r="896" spans="1:22">
      <c r="A896" s="23"/>
      <c r="B896" s="23"/>
      <c r="C896" s="130">
        <v>4010</v>
      </c>
      <c r="D896" s="27" t="s">
        <v>139</v>
      </c>
      <c r="E896" s="26">
        <v>1244710</v>
      </c>
      <c r="F896" s="26">
        <v>0</v>
      </c>
      <c r="G896" s="26">
        <v>0</v>
      </c>
      <c r="H896" s="26">
        <v>0</v>
      </c>
      <c r="I896" s="26">
        <v>1244710</v>
      </c>
      <c r="J896" s="26"/>
      <c r="K896" s="18">
        <f t="shared" si="248"/>
        <v>0</v>
      </c>
      <c r="L896" s="18"/>
      <c r="M896" s="18"/>
      <c r="N896" s="18"/>
      <c r="O896" s="18"/>
      <c r="P896" s="114">
        <v>1244710</v>
      </c>
      <c r="Q896" s="123">
        <v>580407.11</v>
      </c>
      <c r="R896" s="22">
        <f t="shared" si="255"/>
        <v>0</v>
      </c>
      <c r="S896" s="22">
        <f t="shared" si="256"/>
        <v>0</v>
      </c>
      <c r="T896" s="22">
        <f t="shared" si="257"/>
        <v>1244710</v>
      </c>
      <c r="V896" s="284">
        <f t="shared" si="249"/>
        <v>0.46629906564581308</v>
      </c>
    </row>
    <row r="897" spans="1:22">
      <c r="A897" s="23"/>
      <c r="B897" s="23"/>
      <c r="C897" s="130">
        <v>4040</v>
      </c>
      <c r="D897" s="27" t="s">
        <v>140</v>
      </c>
      <c r="E897" s="26">
        <v>99700</v>
      </c>
      <c r="F897" s="26">
        <v>0</v>
      </c>
      <c r="G897" s="26">
        <v>0</v>
      </c>
      <c r="H897" s="26">
        <v>0</v>
      </c>
      <c r="I897" s="26">
        <v>99700</v>
      </c>
      <c r="J897" s="26"/>
      <c r="K897" s="18">
        <f t="shared" si="248"/>
        <v>0</v>
      </c>
      <c r="L897" s="18"/>
      <c r="M897" s="18"/>
      <c r="N897" s="18"/>
      <c r="O897" s="18"/>
      <c r="P897" s="114">
        <v>99700</v>
      </c>
      <c r="Q897" s="123">
        <v>91594.09</v>
      </c>
      <c r="R897" s="22">
        <f t="shared" ref="R897:R928" si="275">G897+M897</f>
        <v>0</v>
      </c>
      <c r="S897" s="22">
        <f t="shared" ref="S897:S928" si="276">H897+N897</f>
        <v>0</v>
      </c>
      <c r="T897" s="22">
        <f t="shared" ref="T897:T928" si="277">I897+O897</f>
        <v>99700</v>
      </c>
      <c r="V897" s="284">
        <f t="shared" si="249"/>
        <v>0.91869699097291868</v>
      </c>
    </row>
    <row r="898" spans="1:22">
      <c r="A898" s="23"/>
      <c r="B898" s="23"/>
      <c r="C898" s="130">
        <v>4110</v>
      </c>
      <c r="D898" s="27" t="s">
        <v>141</v>
      </c>
      <c r="E898" s="26">
        <v>237802</v>
      </c>
      <c r="F898" s="26">
        <v>0</v>
      </c>
      <c r="G898" s="26">
        <v>0</v>
      </c>
      <c r="H898" s="26">
        <v>0</v>
      </c>
      <c r="I898" s="26">
        <v>237802</v>
      </c>
      <c r="J898" s="26"/>
      <c r="K898" s="18">
        <f t="shared" si="248"/>
        <v>0</v>
      </c>
      <c r="L898" s="18"/>
      <c r="M898" s="18"/>
      <c r="N898" s="18"/>
      <c r="O898" s="18"/>
      <c r="P898" s="114">
        <v>237802</v>
      </c>
      <c r="Q898" s="123">
        <v>107644.4</v>
      </c>
      <c r="R898" s="22">
        <f t="shared" si="275"/>
        <v>0</v>
      </c>
      <c r="S898" s="22">
        <f t="shared" si="276"/>
        <v>0</v>
      </c>
      <c r="T898" s="22">
        <f t="shared" si="277"/>
        <v>237802</v>
      </c>
      <c r="V898" s="284">
        <f t="shared" si="249"/>
        <v>0.452663980958949</v>
      </c>
    </row>
    <row r="899" spans="1:22">
      <c r="A899" s="23"/>
      <c r="B899" s="23"/>
      <c r="C899" s="130">
        <v>4120</v>
      </c>
      <c r="D899" s="27" t="s">
        <v>142</v>
      </c>
      <c r="E899" s="26">
        <v>32954</v>
      </c>
      <c r="F899" s="26">
        <v>0</v>
      </c>
      <c r="G899" s="26">
        <v>0</v>
      </c>
      <c r="H899" s="26">
        <v>0</v>
      </c>
      <c r="I899" s="26">
        <v>32954</v>
      </c>
      <c r="J899" s="26"/>
      <c r="K899" s="18">
        <f t="shared" si="248"/>
        <v>0</v>
      </c>
      <c r="L899" s="18"/>
      <c r="M899" s="18"/>
      <c r="N899" s="18"/>
      <c r="O899" s="18"/>
      <c r="P899" s="114">
        <v>32954</v>
      </c>
      <c r="Q899" s="123">
        <v>9798.7000000000007</v>
      </c>
      <c r="R899" s="22">
        <f t="shared" si="275"/>
        <v>0</v>
      </c>
      <c r="S899" s="22">
        <f t="shared" si="276"/>
        <v>0</v>
      </c>
      <c r="T899" s="22">
        <f t="shared" si="277"/>
        <v>32954</v>
      </c>
      <c r="V899" s="284">
        <f t="shared" si="249"/>
        <v>0.29734478363779815</v>
      </c>
    </row>
    <row r="900" spans="1:22">
      <c r="A900" s="23"/>
      <c r="B900" s="24"/>
      <c r="C900" s="130">
        <v>4170</v>
      </c>
      <c r="D900" s="27" t="s">
        <v>143</v>
      </c>
      <c r="E900" s="26">
        <v>10300</v>
      </c>
      <c r="F900" s="26">
        <v>0</v>
      </c>
      <c r="G900" s="26">
        <v>0</v>
      </c>
      <c r="H900" s="26">
        <v>0</v>
      </c>
      <c r="I900" s="26">
        <v>10300</v>
      </c>
      <c r="J900" s="26"/>
      <c r="K900" s="18">
        <f t="shared" ref="K900:K963" si="278">SUM(L900:O900)</f>
        <v>0</v>
      </c>
      <c r="L900" s="18"/>
      <c r="M900" s="18"/>
      <c r="N900" s="18"/>
      <c r="O900" s="18"/>
      <c r="P900" s="114">
        <v>10300</v>
      </c>
      <c r="Q900" s="123">
        <v>2513.1999999999998</v>
      </c>
      <c r="R900" s="22">
        <f t="shared" si="275"/>
        <v>0</v>
      </c>
      <c r="S900" s="22">
        <f t="shared" si="276"/>
        <v>0</v>
      </c>
      <c r="T900" s="22">
        <f t="shared" si="277"/>
        <v>10300</v>
      </c>
      <c r="V900" s="284">
        <f t="shared" si="249"/>
        <v>0.24399999999999999</v>
      </c>
    </row>
    <row r="901" spans="1:22">
      <c r="A901" s="23"/>
      <c r="B901" s="24"/>
      <c r="C901" s="130">
        <v>4210</v>
      </c>
      <c r="D901" s="27" t="s">
        <v>144</v>
      </c>
      <c r="E901" s="26">
        <v>132500</v>
      </c>
      <c r="F901" s="26">
        <v>0</v>
      </c>
      <c r="G901" s="26">
        <v>0</v>
      </c>
      <c r="H901" s="26">
        <v>0</v>
      </c>
      <c r="I901" s="26">
        <v>132500</v>
      </c>
      <c r="J901" s="26"/>
      <c r="K901" s="18">
        <f t="shared" si="278"/>
        <v>0</v>
      </c>
      <c r="L901" s="18"/>
      <c r="M901" s="18"/>
      <c r="N901" s="18"/>
      <c r="O901" s="18"/>
      <c r="P901" s="114">
        <v>132500</v>
      </c>
      <c r="Q901" s="123">
        <v>70068.06</v>
      </c>
      <c r="R901" s="22">
        <f t="shared" si="275"/>
        <v>0</v>
      </c>
      <c r="S901" s="22">
        <f t="shared" si="276"/>
        <v>0</v>
      </c>
      <c r="T901" s="22">
        <f t="shared" si="277"/>
        <v>132500</v>
      </c>
      <c r="V901" s="284">
        <f t="shared" si="249"/>
        <v>0.52881554716981127</v>
      </c>
    </row>
    <row r="902" spans="1:22">
      <c r="A902" s="23"/>
      <c r="B902" s="28"/>
      <c r="C902" s="130">
        <v>4220</v>
      </c>
      <c r="D902" s="27" t="s">
        <v>289</v>
      </c>
      <c r="E902" s="26">
        <v>201700</v>
      </c>
      <c r="F902" s="26">
        <v>0</v>
      </c>
      <c r="G902" s="26">
        <v>0</v>
      </c>
      <c r="H902" s="26">
        <v>0</v>
      </c>
      <c r="I902" s="26">
        <v>201700</v>
      </c>
      <c r="J902" s="26"/>
      <c r="K902" s="18">
        <f t="shared" si="278"/>
        <v>0</v>
      </c>
      <c r="L902" s="18"/>
      <c r="M902" s="18"/>
      <c r="N902" s="18"/>
      <c r="O902" s="18"/>
      <c r="P902" s="114">
        <v>201700</v>
      </c>
      <c r="Q902" s="123">
        <v>84391.51</v>
      </c>
      <c r="R902" s="22">
        <f t="shared" si="275"/>
        <v>0</v>
      </c>
      <c r="S902" s="22">
        <f t="shared" si="276"/>
        <v>0</v>
      </c>
      <c r="T902" s="22">
        <f t="shared" si="277"/>
        <v>201700</v>
      </c>
      <c r="V902" s="284">
        <f t="shared" si="249"/>
        <v>0.41840114030738718</v>
      </c>
    </row>
    <row r="903" spans="1:22" ht="31.5">
      <c r="A903" s="23"/>
      <c r="B903" s="23"/>
      <c r="C903" s="130">
        <v>4230</v>
      </c>
      <c r="D903" s="27" t="s">
        <v>319</v>
      </c>
      <c r="E903" s="26">
        <v>46200</v>
      </c>
      <c r="F903" s="26">
        <v>0</v>
      </c>
      <c r="G903" s="26">
        <v>0</v>
      </c>
      <c r="H903" s="26">
        <v>0</v>
      </c>
      <c r="I903" s="26">
        <v>46200</v>
      </c>
      <c r="J903" s="26"/>
      <c r="K903" s="18">
        <f t="shared" si="278"/>
        <v>0</v>
      </c>
      <c r="L903" s="18"/>
      <c r="M903" s="18"/>
      <c r="N903" s="18"/>
      <c r="O903" s="18"/>
      <c r="P903" s="114">
        <v>46200</v>
      </c>
      <c r="Q903" s="123">
        <v>14961.03</v>
      </c>
      <c r="R903" s="22">
        <f t="shared" si="275"/>
        <v>0</v>
      </c>
      <c r="S903" s="22">
        <f t="shared" si="276"/>
        <v>0</v>
      </c>
      <c r="T903" s="22">
        <f t="shared" si="277"/>
        <v>46200</v>
      </c>
      <c r="V903" s="284">
        <f t="shared" si="249"/>
        <v>0.32383181818181822</v>
      </c>
    </row>
    <row r="904" spans="1:22">
      <c r="A904" s="23"/>
      <c r="B904" s="23"/>
      <c r="C904" s="130">
        <v>4260</v>
      </c>
      <c r="D904" s="27" t="s">
        <v>145</v>
      </c>
      <c r="E904" s="26">
        <v>76000</v>
      </c>
      <c r="F904" s="26">
        <v>0</v>
      </c>
      <c r="G904" s="26">
        <v>0</v>
      </c>
      <c r="H904" s="26">
        <v>0</v>
      </c>
      <c r="I904" s="26">
        <v>76000</v>
      </c>
      <c r="J904" s="26"/>
      <c r="K904" s="18">
        <f t="shared" si="278"/>
        <v>0</v>
      </c>
      <c r="L904" s="18"/>
      <c r="M904" s="18"/>
      <c r="N904" s="18"/>
      <c r="O904" s="18"/>
      <c r="P904" s="114">
        <v>76000</v>
      </c>
      <c r="Q904" s="123">
        <v>58843.53</v>
      </c>
      <c r="R904" s="22">
        <f t="shared" si="275"/>
        <v>0</v>
      </c>
      <c r="S904" s="22">
        <f t="shared" si="276"/>
        <v>0</v>
      </c>
      <c r="T904" s="22">
        <f t="shared" si="277"/>
        <v>76000</v>
      </c>
      <c r="V904" s="284">
        <f t="shared" si="249"/>
        <v>0.77425697368421054</v>
      </c>
    </row>
    <row r="905" spans="1:22">
      <c r="A905" s="23"/>
      <c r="B905" s="23"/>
      <c r="C905" s="130">
        <v>4270</v>
      </c>
      <c r="D905" s="27" t="s">
        <v>146</v>
      </c>
      <c r="E905" s="26">
        <v>34600</v>
      </c>
      <c r="F905" s="26">
        <v>0</v>
      </c>
      <c r="G905" s="26">
        <v>0</v>
      </c>
      <c r="H905" s="26">
        <v>0</v>
      </c>
      <c r="I905" s="26">
        <v>34600</v>
      </c>
      <c r="J905" s="26"/>
      <c r="K905" s="18">
        <f t="shared" si="278"/>
        <v>0</v>
      </c>
      <c r="L905" s="18"/>
      <c r="M905" s="18"/>
      <c r="N905" s="18"/>
      <c r="O905" s="18"/>
      <c r="P905" s="114">
        <v>34600</v>
      </c>
      <c r="Q905" s="123">
        <v>10578.52</v>
      </c>
      <c r="R905" s="22">
        <f t="shared" si="275"/>
        <v>0</v>
      </c>
      <c r="S905" s="22">
        <f t="shared" si="276"/>
        <v>0</v>
      </c>
      <c r="T905" s="22">
        <f t="shared" si="277"/>
        <v>34600</v>
      </c>
      <c r="V905" s="284">
        <f t="shared" si="249"/>
        <v>0.30573757225433529</v>
      </c>
    </row>
    <row r="906" spans="1:22">
      <c r="A906" s="23"/>
      <c r="B906" s="23"/>
      <c r="C906" s="130">
        <v>4280</v>
      </c>
      <c r="D906" s="27" t="s">
        <v>147</v>
      </c>
      <c r="E906" s="26">
        <v>39900</v>
      </c>
      <c r="F906" s="26">
        <v>0</v>
      </c>
      <c r="G906" s="26">
        <v>0</v>
      </c>
      <c r="H906" s="26">
        <v>0</v>
      </c>
      <c r="I906" s="26">
        <v>39900</v>
      </c>
      <c r="J906" s="26"/>
      <c r="K906" s="18">
        <f t="shared" si="278"/>
        <v>0</v>
      </c>
      <c r="L906" s="18"/>
      <c r="M906" s="18"/>
      <c r="N906" s="18"/>
      <c r="O906" s="18"/>
      <c r="P906" s="114">
        <v>39900</v>
      </c>
      <c r="Q906" s="123">
        <v>18764</v>
      </c>
      <c r="R906" s="22">
        <f t="shared" si="275"/>
        <v>0</v>
      </c>
      <c r="S906" s="22">
        <f t="shared" si="276"/>
        <v>0</v>
      </c>
      <c r="T906" s="22">
        <f t="shared" si="277"/>
        <v>39900</v>
      </c>
      <c r="V906" s="284">
        <f t="shared" si="249"/>
        <v>0.47027568922305762</v>
      </c>
    </row>
    <row r="907" spans="1:22">
      <c r="A907" s="23"/>
      <c r="B907" s="23"/>
      <c r="C907" s="130">
        <v>4300</v>
      </c>
      <c r="D907" s="27" t="s">
        <v>126</v>
      </c>
      <c r="E907" s="26">
        <v>63700</v>
      </c>
      <c r="F907" s="26">
        <v>0</v>
      </c>
      <c r="G907" s="26">
        <v>0</v>
      </c>
      <c r="H907" s="26">
        <v>0</v>
      </c>
      <c r="I907" s="26">
        <v>63700</v>
      </c>
      <c r="J907" s="26"/>
      <c r="K907" s="18">
        <f t="shared" si="278"/>
        <v>0</v>
      </c>
      <c r="L907" s="18"/>
      <c r="M907" s="18"/>
      <c r="N907" s="18"/>
      <c r="O907" s="18"/>
      <c r="P907" s="114">
        <v>63700</v>
      </c>
      <c r="Q907" s="123">
        <v>36287.25</v>
      </c>
      <c r="R907" s="22">
        <f t="shared" si="275"/>
        <v>0</v>
      </c>
      <c r="S907" s="22">
        <f t="shared" si="276"/>
        <v>0</v>
      </c>
      <c r="T907" s="22">
        <f t="shared" si="277"/>
        <v>63700</v>
      </c>
      <c r="V907" s="284">
        <f t="shared" si="249"/>
        <v>0.56965855572998425</v>
      </c>
    </row>
    <row r="908" spans="1:22">
      <c r="A908" s="23"/>
      <c r="B908" s="23"/>
      <c r="C908" s="130">
        <v>4350</v>
      </c>
      <c r="D908" s="27" t="s">
        <v>148</v>
      </c>
      <c r="E908" s="26">
        <v>2400</v>
      </c>
      <c r="F908" s="26">
        <v>0</v>
      </c>
      <c r="G908" s="26">
        <v>0</v>
      </c>
      <c r="H908" s="26">
        <v>0</v>
      </c>
      <c r="I908" s="26">
        <v>2400</v>
      </c>
      <c r="J908" s="26"/>
      <c r="K908" s="18">
        <f t="shared" si="278"/>
        <v>0</v>
      </c>
      <c r="L908" s="18"/>
      <c r="M908" s="18"/>
      <c r="N908" s="18"/>
      <c r="O908" s="18"/>
      <c r="P908" s="114">
        <v>2400</v>
      </c>
      <c r="Q908" s="123">
        <v>196.3</v>
      </c>
      <c r="R908" s="22">
        <f t="shared" si="275"/>
        <v>0</v>
      </c>
      <c r="S908" s="22">
        <f t="shared" si="276"/>
        <v>0</v>
      </c>
      <c r="T908" s="22">
        <f t="shared" si="277"/>
        <v>2400</v>
      </c>
      <c r="V908" s="284">
        <f t="shared" si="249"/>
        <v>8.1791666666666665E-2</v>
      </c>
    </row>
    <row r="909" spans="1:22" ht="59.25" customHeight="1">
      <c r="A909" s="23"/>
      <c r="B909" s="23"/>
      <c r="C909" s="130">
        <v>4360</v>
      </c>
      <c r="D909" s="27" t="s">
        <v>149</v>
      </c>
      <c r="E909" s="26">
        <v>2500</v>
      </c>
      <c r="F909" s="26">
        <v>0</v>
      </c>
      <c r="G909" s="26">
        <v>0</v>
      </c>
      <c r="H909" s="26">
        <v>0</v>
      </c>
      <c r="I909" s="26">
        <v>2500</v>
      </c>
      <c r="J909" s="26"/>
      <c r="K909" s="18">
        <f t="shared" si="278"/>
        <v>0</v>
      </c>
      <c r="L909" s="18"/>
      <c r="M909" s="18"/>
      <c r="N909" s="18"/>
      <c r="O909" s="18"/>
      <c r="P909" s="114">
        <v>2500</v>
      </c>
      <c r="Q909" s="123">
        <v>1097.56</v>
      </c>
      <c r="R909" s="22">
        <f t="shared" si="275"/>
        <v>0</v>
      </c>
      <c r="S909" s="22">
        <f t="shared" si="276"/>
        <v>0</v>
      </c>
      <c r="T909" s="22">
        <f t="shared" si="277"/>
        <v>2500</v>
      </c>
      <c r="V909" s="284">
        <f t="shared" si="249"/>
        <v>0.43902399999999997</v>
      </c>
    </row>
    <row r="910" spans="1:22" ht="63">
      <c r="A910" s="23"/>
      <c r="B910" s="23"/>
      <c r="C910" s="130">
        <v>4370</v>
      </c>
      <c r="D910" s="27" t="s">
        <v>150</v>
      </c>
      <c r="E910" s="26">
        <v>4300</v>
      </c>
      <c r="F910" s="26">
        <v>0</v>
      </c>
      <c r="G910" s="26">
        <v>0</v>
      </c>
      <c r="H910" s="26">
        <v>0</v>
      </c>
      <c r="I910" s="26">
        <v>4300</v>
      </c>
      <c r="J910" s="26"/>
      <c r="K910" s="18">
        <f t="shared" si="278"/>
        <v>0</v>
      </c>
      <c r="L910" s="18"/>
      <c r="M910" s="18"/>
      <c r="N910" s="18"/>
      <c r="O910" s="18"/>
      <c r="P910" s="114">
        <v>4300</v>
      </c>
      <c r="Q910" s="123">
        <v>1226.8399999999999</v>
      </c>
      <c r="R910" s="22">
        <f t="shared" si="275"/>
        <v>0</v>
      </c>
      <c r="S910" s="22">
        <f t="shared" si="276"/>
        <v>0</v>
      </c>
      <c r="T910" s="22">
        <f t="shared" si="277"/>
        <v>4300</v>
      </c>
      <c r="V910" s="284">
        <f t="shared" ref="V910:V973" si="279">Q910/P910</f>
        <v>0.28531162790697673</v>
      </c>
    </row>
    <row r="911" spans="1:22">
      <c r="A911" s="23"/>
      <c r="B911" s="23"/>
      <c r="C911" s="130">
        <v>4410</v>
      </c>
      <c r="D911" s="27" t="s">
        <v>151</v>
      </c>
      <c r="E911" s="26">
        <v>3200</v>
      </c>
      <c r="F911" s="26">
        <v>0</v>
      </c>
      <c r="G911" s="26">
        <v>0</v>
      </c>
      <c r="H911" s="26">
        <v>0</v>
      </c>
      <c r="I911" s="26">
        <v>3200</v>
      </c>
      <c r="J911" s="26"/>
      <c r="K911" s="18">
        <f t="shared" si="278"/>
        <v>0</v>
      </c>
      <c r="L911" s="18"/>
      <c r="M911" s="18"/>
      <c r="N911" s="18"/>
      <c r="O911" s="18"/>
      <c r="P911" s="114">
        <v>3200</v>
      </c>
      <c r="Q911" s="123">
        <v>712.86</v>
      </c>
      <c r="R911" s="22">
        <f t="shared" si="275"/>
        <v>0</v>
      </c>
      <c r="S911" s="22">
        <f t="shared" si="276"/>
        <v>0</v>
      </c>
      <c r="T911" s="22">
        <f t="shared" si="277"/>
        <v>3200</v>
      </c>
      <c r="V911" s="284">
        <f t="shared" si="279"/>
        <v>0.22276875000000002</v>
      </c>
    </row>
    <row r="912" spans="1:22">
      <c r="A912" s="23"/>
      <c r="B912" s="23"/>
      <c r="C912" s="130">
        <v>4430</v>
      </c>
      <c r="D912" s="27" t="s">
        <v>152</v>
      </c>
      <c r="E912" s="26">
        <v>7300</v>
      </c>
      <c r="F912" s="26">
        <v>0</v>
      </c>
      <c r="G912" s="26">
        <v>0</v>
      </c>
      <c r="H912" s="26">
        <v>0</v>
      </c>
      <c r="I912" s="26">
        <v>7300</v>
      </c>
      <c r="J912" s="26"/>
      <c r="K912" s="18">
        <f t="shared" si="278"/>
        <v>0</v>
      </c>
      <c r="L912" s="18"/>
      <c r="M912" s="18"/>
      <c r="N912" s="18"/>
      <c r="O912" s="18"/>
      <c r="P912" s="114">
        <v>7300</v>
      </c>
      <c r="Q912" s="123">
        <v>5627.5</v>
      </c>
      <c r="R912" s="22">
        <f t="shared" si="275"/>
        <v>0</v>
      </c>
      <c r="S912" s="22">
        <f t="shared" si="276"/>
        <v>0</v>
      </c>
      <c r="T912" s="22">
        <f t="shared" si="277"/>
        <v>7300</v>
      </c>
      <c r="V912" s="284">
        <f t="shared" si="279"/>
        <v>0.77089041095890409</v>
      </c>
    </row>
    <row r="913" spans="1:22" ht="31.5">
      <c r="A913" s="23"/>
      <c r="B913" s="23"/>
      <c r="C913" s="130">
        <v>4440</v>
      </c>
      <c r="D913" s="27" t="s">
        <v>153</v>
      </c>
      <c r="E913" s="26">
        <v>53100</v>
      </c>
      <c r="F913" s="26">
        <v>0</v>
      </c>
      <c r="G913" s="26">
        <v>0</v>
      </c>
      <c r="H913" s="26">
        <v>0</v>
      </c>
      <c r="I913" s="26">
        <v>53100</v>
      </c>
      <c r="J913" s="26"/>
      <c r="K913" s="18">
        <f t="shared" si="278"/>
        <v>0</v>
      </c>
      <c r="L913" s="18"/>
      <c r="M913" s="18"/>
      <c r="N913" s="18"/>
      <c r="O913" s="18"/>
      <c r="P913" s="114">
        <v>53100</v>
      </c>
      <c r="Q913" s="123">
        <v>53100</v>
      </c>
      <c r="R913" s="22">
        <f t="shared" si="275"/>
        <v>0</v>
      </c>
      <c r="S913" s="22">
        <f t="shared" si="276"/>
        <v>0</v>
      </c>
      <c r="T913" s="22">
        <f t="shared" si="277"/>
        <v>53100</v>
      </c>
      <c r="V913" s="284">
        <f t="shared" si="279"/>
        <v>1</v>
      </c>
    </row>
    <row r="914" spans="1:22">
      <c r="A914" s="23"/>
      <c r="B914" s="23"/>
      <c r="C914" s="130">
        <v>4480</v>
      </c>
      <c r="D914" s="27" t="s">
        <v>182</v>
      </c>
      <c r="E914" s="26">
        <v>4300</v>
      </c>
      <c r="F914" s="26">
        <v>0</v>
      </c>
      <c r="G914" s="26">
        <v>0</v>
      </c>
      <c r="H914" s="26">
        <v>0</v>
      </c>
      <c r="I914" s="26">
        <v>4300</v>
      </c>
      <c r="J914" s="26"/>
      <c r="K914" s="18">
        <f t="shared" si="278"/>
        <v>0</v>
      </c>
      <c r="L914" s="18"/>
      <c r="M914" s="18"/>
      <c r="N914" s="18"/>
      <c r="O914" s="18"/>
      <c r="P914" s="114">
        <v>4300</v>
      </c>
      <c r="Q914" s="123">
        <v>2163</v>
      </c>
      <c r="R914" s="22">
        <f t="shared" si="275"/>
        <v>0</v>
      </c>
      <c r="S914" s="22">
        <f t="shared" si="276"/>
        <v>0</v>
      </c>
      <c r="T914" s="22">
        <f t="shared" si="277"/>
        <v>4300</v>
      </c>
      <c r="V914" s="284">
        <f t="shared" si="279"/>
        <v>0.50302325581395346</v>
      </c>
    </row>
    <row r="915" spans="1:22" ht="31.5">
      <c r="A915" s="23"/>
      <c r="B915" s="23"/>
      <c r="C915" s="130">
        <v>4520</v>
      </c>
      <c r="D915" s="27" t="s">
        <v>330</v>
      </c>
      <c r="E915" s="26">
        <v>10800</v>
      </c>
      <c r="F915" s="26">
        <v>0</v>
      </c>
      <c r="G915" s="26">
        <v>0</v>
      </c>
      <c r="H915" s="26">
        <v>0</v>
      </c>
      <c r="I915" s="26">
        <v>10800</v>
      </c>
      <c r="J915" s="26"/>
      <c r="K915" s="18">
        <f t="shared" si="278"/>
        <v>0</v>
      </c>
      <c r="L915" s="18"/>
      <c r="M915" s="18"/>
      <c r="N915" s="18"/>
      <c r="O915" s="18"/>
      <c r="P915" s="114">
        <v>10800</v>
      </c>
      <c r="Q915" s="123">
        <v>10761</v>
      </c>
      <c r="R915" s="22">
        <f t="shared" si="275"/>
        <v>0</v>
      </c>
      <c r="S915" s="22">
        <f t="shared" si="276"/>
        <v>0</v>
      </c>
      <c r="T915" s="22">
        <f t="shared" si="277"/>
        <v>10800</v>
      </c>
      <c r="V915" s="284">
        <f t="shared" si="279"/>
        <v>0.99638888888888888</v>
      </c>
    </row>
    <row r="916" spans="1:22" ht="31.5">
      <c r="A916" s="23"/>
      <c r="B916" s="23"/>
      <c r="C916" s="130">
        <v>4700</v>
      </c>
      <c r="D916" s="27" t="s">
        <v>155</v>
      </c>
      <c r="E916" s="26">
        <v>3200</v>
      </c>
      <c r="F916" s="26">
        <v>0</v>
      </c>
      <c r="G916" s="26">
        <v>0</v>
      </c>
      <c r="H916" s="26">
        <v>0</v>
      </c>
      <c r="I916" s="26">
        <v>3200</v>
      </c>
      <c r="J916" s="26"/>
      <c r="K916" s="18">
        <f t="shared" si="278"/>
        <v>0</v>
      </c>
      <c r="L916" s="18"/>
      <c r="M916" s="18"/>
      <c r="N916" s="18"/>
      <c r="O916" s="18"/>
      <c r="P916" s="114">
        <v>3200</v>
      </c>
      <c r="Q916" s="123">
        <v>1798.7</v>
      </c>
      <c r="R916" s="22">
        <f t="shared" si="275"/>
        <v>0</v>
      </c>
      <c r="S916" s="22">
        <f t="shared" si="276"/>
        <v>0</v>
      </c>
      <c r="T916" s="22">
        <f t="shared" si="277"/>
        <v>3200</v>
      </c>
      <c r="V916" s="284">
        <f t="shared" si="279"/>
        <v>0.56209375000000006</v>
      </c>
    </row>
    <row r="917" spans="1:22" ht="48" hidden="1" customHeight="1">
      <c r="A917" s="23"/>
      <c r="B917" s="23"/>
      <c r="C917" s="130">
        <v>4740</v>
      </c>
      <c r="D917" s="27" t="s">
        <v>198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/>
      <c r="K917" s="18">
        <f t="shared" si="278"/>
        <v>0</v>
      </c>
      <c r="L917" s="18"/>
      <c r="M917" s="18"/>
      <c r="N917" s="18"/>
      <c r="O917" s="18"/>
      <c r="P917" s="114">
        <v>0</v>
      </c>
      <c r="Q917" s="123"/>
      <c r="R917" s="22">
        <f t="shared" si="275"/>
        <v>0</v>
      </c>
      <c r="S917" s="22">
        <f t="shared" si="276"/>
        <v>0</v>
      </c>
      <c r="T917" s="22">
        <f t="shared" si="277"/>
        <v>0</v>
      </c>
      <c r="V917" s="284" t="e">
        <f t="shared" si="279"/>
        <v>#DIV/0!</v>
      </c>
    </row>
    <row r="918" spans="1:22" ht="36" hidden="1" customHeight="1">
      <c r="A918" s="23"/>
      <c r="B918" s="23"/>
      <c r="C918" s="130">
        <v>4750</v>
      </c>
      <c r="D918" s="27" t="s">
        <v>253</v>
      </c>
      <c r="E918" s="26">
        <v>0</v>
      </c>
      <c r="F918" s="26">
        <v>0</v>
      </c>
      <c r="G918" s="26">
        <v>0</v>
      </c>
      <c r="H918" s="26">
        <v>0</v>
      </c>
      <c r="I918" s="26">
        <v>0</v>
      </c>
      <c r="J918" s="26"/>
      <c r="K918" s="18">
        <f t="shared" si="278"/>
        <v>0</v>
      </c>
      <c r="L918" s="18"/>
      <c r="M918" s="18"/>
      <c r="N918" s="18"/>
      <c r="O918" s="18"/>
      <c r="P918" s="114">
        <v>0</v>
      </c>
      <c r="Q918" s="123"/>
      <c r="R918" s="22">
        <f t="shared" si="275"/>
        <v>0</v>
      </c>
      <c r="S918" s="22">
        <f t="shared" si="276"/>
        <v>0</v>
      </c>
      <c r="T918" s="22">
        <f t="shared" si="277"/>
        <v>0</v>
      </c>
      <c r="V918" s="284" t="e">
        <f t="shared" si="279"/>
        <v>#DIV/0!</v>
      </c>
    </row>
    <row r="919" spans="1:22" ht="31.5">
      <c r="A919" s="23"/>
      <c r="B919" s="23"/>
      <c r="C919" s="130">
        <v>4780</v>
      </c>
      <c r="D919" s="27" t="s">
        <v>328</v>
      </c>
      <c r="E919" s="26">
        <v>11339</v>
      </c>
      <c r="F919" s="26">
        <v>0</v>
      </c>
      <c r="G919" s="26">
        <v>0</v>
      </c>
      <c r="H919" s="26">
        <v>0</v>
      </c>
      <c r="I919" s="26">
        <v>11339</v>
      </c>
      <c r="J919" s="26"/>
      <c r="K919" s="18">
        <f t="shared" si="278"/>
        <v>0</v>
      </c>
      <c r="L919" s="18"/>
      <c r="M919" s="18"/>
      <c r="N919" s="18"/>
      <c r="O919" s="18"/>
      <c r="P919" s="114">
        <v>11339</v>
      </c>
      <c r="Q919" s="123">
        <v>3888.97</v>
      </c>
      <c r="R919" s="22">
        <f t="shared" si="275"/>
        <v>0</v>
      </c>
      <c r="S919" s="22">
        <f t="shared" si="276"/>
        <v>0</v>
      </c>
      <c r="T919" s="22">
        <f t="shared" si="277"/>
        <v>11339</v>
      </c>
      <c r="V919" s="284">
        <f t="shared" si="279"/>
        <v>0.34297292530205481</v>
      </c>
    </row>
    <row r="920" spans="1:22" ht="24" hidden="1" customHeight="1">
      <c r="A920" s="23"/>
      <c r="B920" s="23"/>
      <c r="C920" s="130">
        <v>6050</v>
      </c>
      <c r="D920" s="27" t="s">
        <v>276</v>
      </c>
      <c r="E920" s="26">
        <v>0</v>
      </c>
      <c r="F920" s="26">
        <v>0</v>
      </c>
      <c r="G920" s="26">
        <v>0</v>
      </c>
      <c r="H920" s="26">
        <v>0</v>
      </c>
      <c r="I920" s="26">
        <v>0</v>
      </c>
      <c r="J920" s="26"/>
      <c r="K920" s="18">
        <f t="shared" si="278"/>
        <v>0</v>
      </c>
      <c r="L920" s="18"/>
      <c r="M920" s="18"/>
      <c r="N920" s="18"/>
      <c r="O920" s="18">
        <v>0</v>
      </c>
      <c r="P920" s="114">
        <v>0</v>
      </c>
      <c r="Q920" s="123"/>
      <c r="R920" s="22">
        <f t="shared" si="275"/>
        <v>0</v>
      </c>
      <c r="S920" s="22">
        <f t="shared" si="276"/>
        <v>0</v>
      </c>
      <c r="T920" s="22">
        <f t="shared" si="277"/>
        <v>0</v>
      </c>
      <c r="V920" s="284" t="e">
        <f t="shared" si="279"/>
        <v>#DIV/0!</v>
      </c>
    </row>
    <row r="921" spans="1:22" ht="35.25" customHeight="1">
      <c r="A921" s="24"/>
      <c r="B921" s="23"/>
      <c r="C921" s="130">
        <v>6060</v>
      </c>
      <c r="D921" s="34" t="s">
        <v>166</v>
      </c>
      <c r="E921" s="26">
        <v>5000</v>
      </c>
      <c r="F921" s="26">
        <v>0</v>
      </c>
      <c r="G921" s="26">
        <v>0</v>
      </c>
      <c r="H921" s="26">
        <v>0</v>
      </c>
      <c r="I921" s="26">
        <v>5000</v>
      </c>
      <c r="J921" s="26"/>
      <c r="K921" s="18">
        <f t="shared" si="278"/>
        <v>0</v>
      </c>
      <c r="L921" s="18"/>
      <c r="M921" s="18"/>
      <c r="N921" s="18"/>
      <c r="O921" s="18"/>
      <c r="P921" s="114">
        <v>5000</v>
      </c>
      <c r="Q921" s="123">
        <v>4580</v>
      </c>
      <c r="R921" s="22">
        <f t="shared" si="275"/>
        <v>0</v>
      </c>
      <c r="S921" s="22">
        <f t="shared" si="276"/>
        <v>0</v>
      </c>
      <c r="T921" s="22">
        <f t="shared" si="277"/>
        <v>5000</v>
      </c>
      <c r="V921" s="284">
        <f t="shared" si="279"/>
        <v>0.91600000000000004</v>
      </c>
    </row>
    <row r="922" spans="1:22" hidden="1">
      <c r="A922" s="24"/>
      <c r="B922" s="23"/>
      <c r="C922" s="130"/>
      <c r="D922" s="34"/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/>
      <c r="K922" s="18">
        <f t="shared" si="278"/>
        <v>0</v>
      </c>
      <c r="L922" s="18"/>
      <c r="M922" s="18"/>
      <c r="N922" s="18"/>
      <c r="O922" s="18">
        <v>0</v>
      </c>
      <c r="P922" s="114"/>
      <c r="Q922" s="123"/>
      <c r="R922" s="22">
        <f t="shared" si="275"/>
        <v>0</v>
      </c>
      <c r="S922" s="22">
        <f t="shared" si="276"/>
        <v>0</v>
      </c>
      <c r="T922" s="22">
        <f t="shared" si="277"/>
        <v>0</v>
      </c>
      <c r="V922" s="284" t="e">
        <f t="shared" si="279"/>
        <v>#DIV/0!</v>
      </c>
    </row>
    <row r="923" spans="1:22">
      <c r="A923" s="28"/>
      <c r="B923" s="23"/>
      <c r="C923" s="131"/>
      <c r="D923" s="31" t="s">
        <v>331</v>
      </c>
      <c r="E923" s="26">
        <v>4690750</v>
      </c>
      <c r="F923" s="26">
        <v>0</v>
      </c>
      <c r="G923" s="26">
        <v>0</v>
      </c>
      <c r="H923" s="26">
        <v>0</v>
      </c>
      <c r="I923" s="26">
        <v>4690750</v>
      </c>
      <c r="J923" s="26"/>
      <c r="K923" s="18">
        <f t="shared" si="278"/>
        <v>2410</v>
      </c>
      <c r="L923" s="18">
        <f>SUM(L924:L948)</f>
        <v>0</v>
      </c>
      <c r="M923" s="18">
        <f>SUM(M924:M948)</f>
        <v>0</v>
      </c>
      <c r="N923" s="18">
        <f>SUM(N924:N948)</f>
        <v>0</v>
      </c>
      <c r="O923" s="18">
        <f>SUM(O924:O948)</f>
        <v>2410</v>
      </c>
      <c r="P923" s="145">
        <v>4693160</v>
      </c>
      <c r="Q923" s="146">
        <f>SUM(Q924:Q948)</f>
        <v>2196110.3099999996</v>
      </c>
      <c r="R923" s="22">
        <f t="shared" si="275"/>
        <v>0</v>
      </c>
      <c r="S923" s="22">
        <f t="shared" si="276"/>
        <v>0</v>
      </c>
      <c r="T923" s="22">
        <f t="shared" si="277"/>
        <v>4693160</v>
      </c>
      <c r="V923" s="284">
        <f t="shared" si="279"/>
        <v>0.46793851264393277</v>
      </c>
    </row>
    <row r="924" spans="1:22" ht="31.5">
      <c r="A924" s="23"/>
      <c r="B924" s="23"/>
      <c r="C924" s="130">
        <v>3020</v>
      </c>
      <c r="D924" s="27" t="s">
        <v>138</v>
      </c>
      <c r="E924" s="26">
        <v>9300</v>
      </c>
      <c r="F924" s="26">
        <v>0</v>
      </c>
      <c r="G924" s="26">
        <v>0</v>
      </c>
      <c r="H924" s="26">
        <v>0</v>
      </c>
      <c r="I924" s="26">
        <v>9300</v>
      </c>
      <c r="J924" s="26"/>
      <c r="K924" s="18">
        <f t="shared" si="278"/>
        <v>0</v>
      </c>
      <c r="L924" s="18"/>
      <c r="M924" s="18"/>
      <c r="N924" s="18"/>
      <c r="O924" s="18"/>
      <c r="P924" s="114">
        <v>9300</v>
      </c>
      <c r="Q924" s="123">
        <v>3963.23</v>
      </c>
      <c r="R924" s="22">
        <f t="shared" si="275"/>
        <v>0</v>
      </c>
      <c r="S924" s="22">
        <f t="shared" si="276"/>
        <v>0</v>
      </c>
      <c r="T924" s="22">
        <f t="shared" si="277"/>
        <v>9300</v>
      </c>
      <c r="V924" s="284">
        <f t="shared" si="279"/>
        <v>0.4261537634408602</v>
      </c>
    </row>
    <row r="925" spans="1:22">
      <c r="A925" s="23"/>
      <c r="B925" s="23"/>
      <c r="C925" s="130">
        <v>4010</v>
      </c>
      <c r="D925" s="27" t="s">
        <v>139</v>
      </c>
      <c r="E925" s="26">
        <v>2292700</v>
      </c>
      <c r="F925" s="26">
        <v>0</v>
      </c>
      <c r="G925" s="26">
        <v>0</v>
      </c>
      <c r="H925" s="26">
        <v>0</v>
      </c>
      <c r="I925" s="26">
        <v>2292700</v>
      </c>
      <c r="J925" s="26"/>
      <c r="K925" s="18">
        <f t="shared" si="278"/>
        <v>0</v>
      </c>
      <c r="L925" s="18"/>
      <c r="M925" s="18"/>
      <c r="N925" s="18"/>
      <c r="O925" s="18"/>
      <c r="P925" s="114">
        <v>2292700</v>
      </c>
      <c r="Q925" s="123">
        <v>1129961.5</v>
      </c>
      <c r="R925" s="22">
        <f t="shared" si="275"/>
        <v>0</v>
      </c>
      <c r="S925" s="22">
        <f t="shared" si="276"/>
        <v>0</v>
      </c>
      <c r="T925" s="22">
        <f t="shared" si="277"/>
        <v>2292700</v>
      </c>
      <c r="V925" s="284">
        <f t="shared" si="279"/>
        <v>0.49285187769878308</v>
      </c>
    </row>
    <row r="926" spans="1:22">
      <c r="A926" s="23"/>
      <c r="B926" s="23"/>
      <c r="C926" s="130">
        <v>4040</v>
      </c>
      <c r="D926" s="27" t="s">
        <v>140</v>
      </c>
      <c r="E926" s="26">
        <v>180368</v>
      </c>
      <c r="F926" s="26">
        <v>0</v>
      </c>
      <c r="G926" s="26">
        <v>0</v>
      </c>
      <c r="H926" s="26">
        <v>0</v>
      </c>
      <c r="I926" s="26">
        <v>180368</v>
      </c>
      <c r="J926" s="26"/>
      <c r="K926" s="18">
        <f t="shared" si="278"/>
        <v>0</v>
      </c>
      <c r="L926" s="18"/>
      <c r="M926" s="18"/>
      <c r="N926" s="18"/>
      <c r="O926" s="18"/>
      <c r="P926" s="114">
        <v>180368</v>
      </c>
      <c r="Q926" s="123">
        <v>180367.95</v>
      </c>
      <c r="R926" s="22">
        <f t="shared" si="275"/>
        <v>0</v>
      </c>
      <c r="S926" s="22">
        <f t="shared" si="276"/>
        <v>0</v>
      </c>
      <c r="T926" s="22">
        <f t="shared" si="277"/>
        <v>180368</v>
      </c>
      <c r="V926" s="284">
        <f t="shared" si="279"/>
        <v>0.99999972278896487</v>
      </c>
    </row>
    <row r="927" spans="1:22">
      <c r="A927" s="23"/>
      <c r="B927" s="23"/>
      <c r="C927" s="130">
        <v>4110</v>
      </c>
      <c r="D927" s="27" t="s">
        <v>141</v>
      </c>
      <c r="E927" s="26">
        <v>423500</v>
      </c>
      <c r="F927" s="26">
        <v>0</v>
      </c>
      <c r="G927" s="26">
        <v>0</v>
      </c>
      <c r="H927" s="26">
        <v>0</v>
      </c>
      <c r="I927" s="26">
        <v>423500</v>
      </c>
      <c r="J927" s="26"/>
      <c r="K927" s="18">
        <f t="shared" si="278"/>
        <v>0</v>
      </c>
      <c r="L927" s="18"/>
      <c r="M927" s="18"/>
      <c r="N927" s="18"/>
      <c r="O927" s="18"/>
      <c r="P927" s="114">
        <v>423500</v>
      </c>
      <c r="Q927" s="123">
        <v>223151.64</v>
      </c>
      <c r="R927" s="22">
        <f t="shared" si="275"/>
        <v>0</v>
      </c>
      <c r="S927" s="22">
        <f t="shared" si="276"/>
        <v>0</v>
      </c>
      <c r="T927" s="22">
        <f t="shared" si="277"/>
        <v>423500</v>
      </c>
      <c r="V927" s="284">
        <f t="shared" si="279"/>
        <v>0.52692240850059036</v>
      </c>
    </row>
    <row r="928" spans="1:22">
      <c r="A928" s="23"/>
      <c r="B928" s="23"/>
      <c r="C928" s="130">
        <v>4120</v>
      </c>
      <c r="D928" s="27" t="s">
        <v>142</v>
      </c>
      <c r="E928" s="26">
        <v>59400</v>
      </c>
      <c r="F928" s="26">
        <v>0</v>
      </c>
      <c r="G928" s="26">
        <v>0</v>
      </c>
      <c r="H928" s="26">
        <v>0</v>
      </c>
      <c r="I928" s="26">
        <v>59400</v>
      </c>
      <c r="J928" s="26"/>
      <c r="K928" s="18">
        <f t="shared" si="278"/>
        <v>0</v>
      </c>
      <c r="L928" s="18"/>
      <c r="M928" s="18"/>
      <c r="N928" s="18"/>
      <c r="O928" s="18"/>
      <c r="P928" s="114">
        <v>59400</v>
      </c>
      <c r="Q928" s="123">
        <v>21925.9</v>
      </c>
      <c r="R928" s="22">
        <f t="shared" si="275"/>
        <v>0</v>
      </c>
      <c r="S928" s="22">
        <f t="shared" si="276"/>
        <v>0</v>
      </c>
      <c r="T928" s="22">
        <f t="shared" si="277"/>
        <v>59400</v>
      </c>
      <c r="V928" s="284">
        <f t="shared" si="279"/>
        <v>0.36912289562289563</v>
      </c>
    </row>
    <row r="929" spans="1:22">
      <c r="A929" s="23"/>
      <c r="B929" s="23"/>
      <c r="C929" s="130">
        <v>4170</v>
      </c>
      <c r="D929" s="27" t="s">
        <v>143</v>
      </c>
      <c r="E929" s="26">
        <v>40350</v>
      </c>
      <c r="F929" s="26">
        <v>0</v>
      </c>
      <c r="G929" s="26">
        <v>0</v>
      </c>
      <c r="H929" s="26">
        <v>0</v>
      </c>
      <c r="I929" s="26">
        <v>40350</v>
      </c>
      <c r="J929" s="26"/>
      <c r="K929" s="18">
        <f t="shared" si="278"/>
        <v>0</v>
      </c>
      <c r="L929" s="18"/>
      <c r="M929" s="18"/>
      <c r="N929" s="18"/>
      <c r="O929" s="18"/>
      <c r="P929" s="114">
        <v>40350</v>
      </c>
      <c r="Q929" s="123">
        <v>4470.16</v>
      </c>
      <c r="R929" s="22">
        <f t="shared" ref="R929:R960" si="280">G929+M929</f>
        <v>0</v>
      </c>
      <c r="S929" s="22">
        <f t="shared" ref="S929:S960" si="281">H929+N929</f>
        <v>0</v>
      </c>
      <c r="T929" s="22">
        <f t="shared" ref="T929:T960" si="282">I929+O929</f>
        <v>40350</v>
      </c>
      <c r="V929" s="284">
        <f t="shared" si="279"/>
        <v>0.11078463444857496</v>
      </c>
    </row>
    <row r="930" spans="1:22">
      <c r="A930" s="23"/>
      <c r="B930" s="23"/>
      <c r="C930" s="130">
        <v>4210</v>
      </c>
      <c r="D930" s="27" t="s">
        <v>144</v>
      </c>
      <c r="E930" s="26">
        <v>696400</v>
      </c>
      <c r="F930" s="26">
        <v>0</v>
      </c>
      <c r="G930" s="26">
        <v>0</v>
      </c>
      <c r="H930" s="26">
        <v>0</v>
      </c>
      <c r="I930" s="26">
        <v>696400</v>
      </c>
      <c r="J930" s="26"/>
      <c r="K930" s="18">
        <f t="shared" si="278"/>
        <v>410</v>
      </c>
      <c r="L930" s="18"/>
      <c r="M930" s="18"/>
      <c r="N930" s="18"/>
      <c r="O930" s="18">
        <f>2410-2000</f>
        <v>410</v>
      </c>
      <c r="P930" s="114">
        <v>696810</v>
      </c>
      <c r="Q930" s="123">
        <v>164813.41</v>
      </c>
      <c r="R930" s="22">
        <f t="shared" si="280"/>
        <v>0</v>
      </c>
      <c r="S930" s="22">
        <f t="shared" si="281"/>
        <v>0</v>
      </c>
      <c r="T930" s="22">
        <f t="shared" si="282"/>
        <v>696810</v>
      </c>
      <c r="V930" s="284">
        <f t="shared" si="279"/>
        <v>0.23652560956358262</v>
      </c>
    </row>
    <row r="931" spans="1:22">
      <c r="A931" s="23"/>
      <c r="B931" s="23"/>
      <c r="C931" s="130">
        <v>4220</v>
      </c>
      <c r="D931" s="27" t="s">
        <v>332</v>
      </c>
      <c r="E931" s="26">
        <v>365500</v>
      </c>
      <c r="F931" s="26">
        <v>0</v>
      </c>
      <c r="G931" s="26">
        <v>0</v>
      </c>
      <c r="H931" s="26">
        <v>0</v>
      </c>
      <c r="I931" s="26">
        <v>365500</v>
      </c>
      <c r="J931" s="26"/>
      <c r="K931" s="18">
        <f t="shared" si="278"/>
        <v>0</v>
      </c>
      <c r="L931" s="18"/>
      <c r="M931" s="18"/>
      <c r="N931" s="18"/>
      <c r="O931" s="18"/>
      <c r="P931" s="114">
        <v>365500</v>
      </c>
      <c r="Q931" s="123">
        <v>135104.28</v>
      </c>
      <c r="R931" s="22">
        <f t="shared" si="280"/>
        <v>0</v>
      </c>
      <c r="S931" s="22">
        <f t="shared" si="281"/>
        <v>0</v>
      </c>
      <c r="T931" s="22">
        <f t="shared" si="282"/>
        <v>365500</v>
      </c>
      <c r="V931" s="284">
        <f t="shared" si="279"/>
        <v>0.36964235294117648</v>
      </c>
    </row>
    <row r="932" spans="1:22" ht="31.5">
      <c r="A932" s="23"/>
      <c r="B932" s="23"/>
      <c r="C932" s="130">
        <v>4230</v>
      </c>
      <c r="D932" s="27" t="s">
        <v>319</v>
      </c>
      <c r="E932" s="26">
        <v>79500</v>
      </c>
      <c r="F932" s="26">
        <v>0</v>
      </c>
      <c r="G932" s="26">
        <v>0</v>
      </c>
      <c r="H932" s="26">
        <v>0</v>
      </c>
      <c r="I932" s="26">
        <v>79500</v>
      </c>
      <c r="J932" s="26"/>
      <c r="K932" s="18">
        <f t="shared" si="278"/>
        <v>0</v>
      </c>
      <c r="L932" s="18"/>
      <c r="M932" s="18"/>
      <c r="N932" s="18"/>
      <c r="O932" s="18"/>
      <c r="P932" s="114">
        <v>79500</v>
      </c>
      <c r="Q932" s="123">
        <v>34391.050000000003</v>
      </c>
      <c r="R932" s="22">
        <f t="shared" si="280"/>
        <v>0</v>
      </c>
      <c r="S932" s="22">
        <f t="shared" si="281"/>
        <v>0</v>
      </c>
      <c r="T932" s="22">
        <f t="shared" si="282"/>
        <v>79500</v>
      </c>
      <c r="V932" s="284">
        <f t="shared" si="279"/>
        <v>0.43259182389937112</v>
      </c>
    </row>
    <row r="933" spans="1:22">
      <c r="A933" s="23"/>
      <c r="B933" s="23"/>
      <c r="C933" s="130">
        <v>4260</v>
      </c>
      <c r="D933" s="27" t="s">
        <v>145</v>
      </c>
      <c r="E933" s="26">
        <v>143800</v>
      </c>
      <c r="F933" s="26">
        <v>0</v>
      </c>
      <c r="G933" s="26">
        <v>0</v>
      </c>
      <c r="H933" s="26">
        <v>0</v>
      </c>
      <c r="I933" s="26">
        <v>143800</v>
      </c>
      <c r="J933" s="26"/>
      <c r="K933" s="18">
        <f t="shared" si="278"/>
        <v>0</v>
      </c>
      <c r="L933" s="18"/>
      <c r="M933" s="18"/>
      <c r="N933" s="18"/>
      <c r="O933" s="18"/>
      <c r="P933" s="114">
        <v>143800</v>
      </c>
      <c r="Q933" s="123">
        <v>45582.95</v>
      </c>
      <c r="R933" s="22">
        <f t="shared" si="280"/>
        <v>0</v>
      </c>
      <c r="S933" s="22">
        <f t="shared" si="281"/>
        <v>0</v>
      </c>
      <c r="T933" s="22">
        <f t="shared" si="282"/>
        <v>143800</v>
      </c>
      <c r="V933" s="284">
        <f t="shared" si="279"/>
        <v>0.31698852573018077</v>
      </c>
    </row>
    <row r="934" spans="1:22">
      <c r="A934" s="23"/>
      <c r="B934" s="23"/>
      <c r="C934" s="130">
        <v>4270</v>
      </c>
      <c r="D934" s="27" t="s">
        <v>146</v>
      </c>
      <c r="E934" s="26">
        <v>43600</v>
      </c>
      <c r="F934" s="26">
        <v>0</v>
      </c>
      <c r="G934" s="26">
        <v>0</v>
      </c>
      <c r="H934" s="26">
        <v>0</v>
      </c>
      <c r="I934" s="26">
        <v>43600</v>
      </c>
      <c r="J934" s="26"/>
      <c r="K934" s="18">
        <f t="shared" si="278"/>
        <v>0</v>
      </c>
      <c r="L934" s="18"/>
      <c r="M934" s="18"/>
      <c r="N934" s="18"/>
      <c r="O934" s="18"/>
      <c r="P934" s="114">
        <v>43600</v>
      </c>
      <c r="Q934" s="123">
        <v>15159.49</v>
      </c>
      <c r="R934" s="22">
        <f t="shared" si="280"/>
        <v>0</v>
      </c>
      <c r="S934" s="22">
        <f t="shared" si="281"/>
        <v>0</v>
      </c>
      <c r="T934" s="22">
        <f t="shared" si="282"/>
        <v>43600</v>
      </c>
      <c r="V934" s="284">
        <f t="shared" si="279"/>
        <v>0.34769472477064217</v>
      </c>
    </row>
    <row r="935" spans="1:22">
      <c r="A935" s="23"/>
      <c r="B935" s="23"/>
      <c r="C935" s="130">
        <v>4280</v>
      </c>
      <c r="D935" s="27" t="s">
        <v>147</v>
      </c>
      <c r="E935" s="26">
        <v>8600</v>
      </c>
      <c r="F935" s="26">
        <v>0</v>
      </c>
      <c r="G935" s="26">
        <v>0</v>
      </c>
      <c r="H935" s="26">
        <v>0</v>
      </c>
      <c r="I935" s="26">
        <v>8600</v>
      </c>
      <c r="J935" s="26"/>
      <c r="K935" s="18">
        <f t="shared" si="278"/>
        <v>0</v>
      </c>
      <c r="L935" s="18"/>
      <c r="M935" s="18"/>
      <c r="N935" s="18"/>
      <c r="O935" s="18"/>
      <c r="P935" s="114">
        <v>8600</v>
      </c>
      <c r="Q935" s="123">
        <v>922.5</v>
      </c>
      <c r="R935" s="22">
        <f t="shared" si="280"/>
        <v>0</v>
      </c>
      <c r="S935" s="22">
        <f t="shared" si="281"/>
        <v>0</v>
      </c>
      <c r="T935" s="22">
        <f t="shared" si="282"/>
        <v>8600</v>
      </c>
      <c r="V935" s="284">
        <f t="shared" si="279"/>
        <v>0.10726744186046512</v>
      </c>
    </row>
    <row r="936" spans="1:22">
      <c r="A936" s="23"/>
      <c r="B936" s="23"/>
      <c r="C936" s="130">
        <v>4300</v>
      </c>
      <c r="D936" s="27" t="s">
        <v>126</v>
      </c>
      <c r="E936" s="26">
        <v>180969</v>
      </c>
      <c r="F936" s="26">
        <v>0</v>
      </c>
      <c r="G936" s="26">
        <v>0</v>
      </c>
      <c r="H936" s="26">
        <v>0</v>
      </c>
      <c r="I936" s="26">
        <v>180969</v>
      </c>
      <c r="J936" s="26"/>
      <c r="K936" s="18">
        <f t="shared" si="278"/>
        <v>0</v>
      </c>
      <c r="L936" s="18"/>
      <c r="M936" s="18"/>
      <c r="N936" s="18"/>
      <c r="O936" s="18"/>
      <c r="P936" s="114">
        <v>180969</v>
      </c>
      <c r="Q936" s="123">
        <v>128514.45</v>
      </c>
      <c r="R936" s="22">
        <f t="shared" si="280"/>
        <v>0</v>
      </c>
      <c r="S936" s="22">
        <f t="shared" si="281"/>
        <v>0</v>
      </c>
      <c r="T936" s="22">
        <f t="shared" si="282"/>
        <v>180969</v>
      </c>
      <c r="V936" s="284">
        <f t="shared" si="279"/>
        <v>0.71014621288729007</v>
      </c>
    </row>
    <row r="937" spans="1:22">
      <c r="A937" s="23"/>
      <c r="B937" s="23"/>
      <c r="C937" s="130">
        <v>4350</v>
      </c>
      <c r="D937" s="27" t="s">
        <v>148</v>
      </c>
      <c r="E937" s="26">
        <v>2700</v>
      </c>
      <c r="F937" s="26">
        <v>0</v>
      </c>
      <c r="G937" s="26">
        <v>0</v>
      </c>
      <c r="H937" s="26">
        <v>0</v>
      </c>
      <c r="I937" s="26">
        <v>2700</v>
      </c>
      <c r="J937" s="26"/>
      <c r="K937" s="18">
        <f t="shared" si="278"/>
        <v>0</v>
      </c>
      <c r="L937" s="18"/>
      <c r="M937" s="18"/>
      <c r="N937" s="18"/>
      <c r="O937" s="18"/>
      <c r="P937" s="114">
        <v>2700</v>
      </c>
      <c r="Q937" s="123">
        <v>751.61</v>
      </c>
      <c r="R937" s="22">
        <f t="shared" si="280"/>
        <v>0</v>
      </c>
      <c r="S937" s="22">
        <f t="shared" si="281"/>
        <v>0</v>
      </c>
      <c r="T937" s="22">
        <f t="shared" si="282"/>
        <v>2700</v>
      </c>
      <c r="V937" s="284">
        <f t="shared" si="279"/>
        <v>0.27837407407407405</v>
      </c>
    </row>
    <row r="938" spans="1:22" ht="47.25">
      <c r="A938" s="23"/>
      <c r="B938" s="23"/>
      <c r="C938" s="130">
        <v>4360</v>
      </c>
      <c r="D938" s="27" t="s">
        <v>149</v>
      </c>
      <c r="E938" s="26">
        <v>5900</v>
      </c>
      <c r="F938" s="26">
        <v>0</v>
      </c>
      <c r="G938" s="26">
        <v>0</v>
      </c>
      <c r="H938" s="26">
        <v>0</v>
      </c>
      <c r="I938" s="26">
        <v>5900</v>
      </c>
      <c r="J938" s="26"/>
      <c r="K938" s="18">
        <f t="shared" si="278"/>
        <v>0</v>
      </c>
      <c r="L938" s="18"/>
      <c r="M938" s="18"/>
      <c r="N938" s="18"/>
      <c r="O938" s="18"/>
      <c r="P938" s="114">
        <v>5900</v>
      </c>
      <c r="Q938" s="123">
        <v>3931.95</v>
      </c>
      <c r="R938" s="22">
        <f t="shared" si="280"/>
        <v>0</v>
      </c>
      <c r="S938" s="22">
        <f t="shared" si="281"/>
        <v>0</v>
      </c>
      <c r="T938" s="22">
        <f t="shared" si="282"/>
        <v>5900</v>
      </c>
      <c r="V938" s="284">
        <f t="shared" si="279"/>
        <v>0.66643220338983045</v>
      </c>
    </row>
    <row r="939" spans="1:22" ht="63">
      <c r="A939" s="23"/>
      <c r="B939" s="23"/>
      <c r="C939" s="130">
        <v>4370</v>
      </c>
      <c r="D939" s="27" t="s">
        <v>150</v>
      </c>
      <c r="E939" s="26">
        <v>5800</v>
      </c>
      <c r="F939" s="26">
        <v>0</v>
      </c>
      <c r="G939" s="26">
        <v>0</v>
      </c>
      <c r="H939" s="26">
        <v>0</v>
      </c>
      <c r="I939" s="26">
        <v>5800</v>
      </c>
      <c r="J939" s="26"/>
      <c r="K939" s="18">
        <f t="shared" si="278"/>
        <v>0</v>
      </c>
      <c r="L939" s="18"/>
      <c r="M939" s="18"/>
      <c r="N939" s="18"/>
      <c r="O939" s="18"/>
      <c r="P939" s="114">
        <v>5800</v>
      </c>
      <c r="Q939" s="123">
        <v>1540.21</v>
      </c>
      <c r="R939" s="22">
        <f t="shared" si="280"/>
        <v>0</v>
      </c>
      <c r="S939" s="22">
        <f t="shared" si="281"/>
        <v>0</v>
      </c>
      <c r="T939" s="22">
        <f t="shared" si="282"/>
        <v>5800</v>
      </c>
      <c r="V939" s="284">
        <f t="shared" si="279"/>
        <v>0.26555344827586208</v>
      </c>
    </row>
    <row r="940" spans="1:22">
      <c r="A940" s="23"/>
      <c r="B940" s="23"/>
      <c r="C940" s="130">
        <v>4410</v>
      </c>
      <c r="D940" s="27" t="s">
        <v>151</v>
      </c>
      <c r="E940" s="26">
        <v>3600</v>
      </c>
      <c r="F940" s="26">
        <v>0</v>
      </c>
      <c r="G940" s="26">
        <v>0</v>
      </c>
      <c r="H940" s="26">
        <v>0</v>
      </c>
      <c r="I940" s="26">
        <v>3600</v>
      </c>
      <c r="J940" s="26"/>
      <c r="K940" s="18">
        <f t="shared" si="278"/>
        <v>0</v>
      </c>
      <c r="L940" s="18"/>
      <c r="M940" s="18"/>
      <c r="N940" s="18"/>
      <c r="O940" s="18"/>
      <c r="P940" s="114">
        <v>3600</v>
      </c>
      <c r="Q940" s="123">
        <v>1678.03</v>
      </c>
      <c r="R940" s="22">
        <f t="shared" si="280"/>
        <v>0</v>
      </c>
      <c r="S940" s="22">
        <f t="shared" si="281"/>
        <v>0</v>
      </c>
      <c r="T940" s="22">
        <f t="shared" si="282"/>
        <v>3600</v>
      </c>
      <c r="V940" s="284">
        <f t="shared" si="279"/>
        <v>0.46611944444444442</v>
      </c>
    </row>
    <row r="941" spans="1:22">
      <c r="A941" s="23"/>
      <c r="B941" s="23"/>
      <c r="C941" s="130">
        <v>4430</v>
      </c>
      <c r="D941" s="27" t="s">
        <v>152</v>
      </c>
      <c r="E941" s="26">
        <v>11589</v>
      </c>
      <c r="F941" s="26">
        <v>0</v>
      </c>
      <c r="G941" s="26">
        <v>0</v>
      </c>
      <c r="H941" s="26">
        <v>0</v>
      </c>
      <c r="I941" s="26">
        <v>11589</v>
      </c>
      <c r="J941" s="26"/>
      <c r="K941" s="18">
        <f t="shared" si="278"/>
        <v>2000</v>
      </c>
      <c r="L941" s="18"/>
      <c r="M941" s="18"/>
      <c r="N941" s="18"/>
      <c r="O941" s="18">
        <v>2000</v>
      </c>
      <c r="P941" s="114">
        <v>13589</v>
      </c>
      <c r="Q941" s="123">
        <v>8101.4</v>
      </c>
      <c r="R941" s="22">
        <f t="shared" si="280"/>
        <v>0</v>
      </c>
      <c r="S941" s="22">
        <f t="shared" si="281"/>
        <v>0</v>
      </c>
      <c r="T941" s="22">
        <f t="shared" si="282"/>
        <v>13589</v>
      </c>
      <c r="V941" s="284">
        <f t="shared" si="279"/>
        <v>0.59617337552432115</v>
      </c>
    </row>
    <row r="942" spans="1:22" ht="31.5">
      <c r="A942" s="23"/>
      <c r="B942" s="23"/>
      <c r="C942" s="130">
        <v>4440</v>
      </c>
      <c r="D942" s="27" t="s">
        <v>153</v>
      </c>
      <c r="E942" s="26">
        <v>96800</v>
      </c>
      <c r="F942" s="26">
        <v>0</v>
      </c>
      <c r="G942" s="26">
        <v>0</v>
      </c>
      <c r="H942" s="26">
        <v>0</v>
      </c>
      <c r="I942" s="26">
        <v>96800</v>
      </c>
      <c r="J942" s="26"/>
      <c r="K942" s="18">
        <f t="shared" si="278"/>
        <v>0</v>
      </c>
      <c r="L942" s="18"/>
      <c r="M942" s="18"/>
      <c r="N942" s="18"/>
      <c r="O942" s="18"/>
      <c r="P942" s="114">
        <v>96800</v>
      </c>
      <c r="Q942" s="123">
        <v>72600</v>
      </c>
      <c r="R942" s="22">
        <f t="shared" si="280"/>
        <v>0</v>
      </c>
      <c r="S942" s="22">
        <f t="shared" si="281"/>
        <v>0</v>
      </c>
      <c r="T942" s="22">
        <f t="shared" si="282"/>
        <v>96800</v>
      </c>
      <c r="V942" s="284">
        <f t="shared" si="279"/>
        <v>0.75</v>
      </c>
    </row>
    <row r="943" spans="1:22">
      <c r="A943" s="23"/>
      <c r="B943" s="23"/>
      <c r="C943" s="130">
        <v>4480</v>
      </c>
      <c r="D943" s="27" t="s">
        <v>182</v>
      </c>
      <c r="E943" s="26">
        <v>34274</v>
      </c>
      <c r="F943" s="26">
        <v>0</v>
      </c>
      <c r="G943" s="26">
        <v>0</v>
      </c>
      <c r="H943" s="26">
        <v>0</v>
      </c>
      <c r="I943" s="26">
        <v>34274</v>
      </c>
      <c r="J943" s="26"/>
      <c r="K943" s="18">
        <f t="shared" si="278"/>
        <v>0</v>
      </c>
      <c r="L943" s="18"/>
      <c r="M943" s="18"/>
      <c r="N943" s="18"/>
      <c r="O943" s="18"/>
      <c r="P943" s="114">
        <v>34274</v>
      </c>
      <c r="Q943" s="123">
        <v>17142</v>
      </c>
      <c r="R943" s="22">
        <f t="shared" si="280"/>
        <v>0</v>
      </c>
      <c r="S943" s="22">
        <f t="shared" si="281"/>
        <v>0</v>
      </c>
      <c r="T943" s="22">
        <f t="shared" si="282"/>
        <v>34274</v>
      </c>
      <c r="V943" s="284">
        <f t="shared" si="279"/>
        <v>0.50014588317675202</v>
      </c>
    </row>
    <row r="944" spans="1:22" ht="15" hidden="1" customHeight="1">
      <c r="A944" s="23"/>
      <c r="B944" s="23"/>
      <c r="C944" s="130">
        <v>4520</v>
      </c>
      <c r="D944" s="27" t="s">
        <v>333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/>
      <c r="K944" s="18">
        <f t="shared" si="278"/>
        <v>0</v>
      </c>
      <c r="L944" s="18"/>
      <c r="M944" s="18"/>
      <c r="N944" s="18"/>
      <c r="O944" s="18"/>
      <c r="P944" s="114">
        <v>0</v>
      </c>
      <c r="Q944" s="123"/>
      <c r="R944" s="22">
        <f t="shared" si="280"/>
        <v>0</v>
      </c>
      <c r="S944" s="22">
        <f t="shared" si="281"/>
        <v>0</v>
      </c>
      <c r="T944" s="22">
        <f t="shared" si="282"/>
        <v>0</v>
      </c>
      <c r="V944" s="284" t="e">
        <f t="shared" si="279"/>
        <v>#DIV/0!</v>
      </c>
    </row>
    <row r="945" spans="1:22" ht="31.5">
      <c r="A945" s="23"/>
      <c r="B945" s="23"/>
      <c r="C945" s="130">
        <v>4700</v>
      </c>
      <c r="D945" s="27" t="s">
        <v>155</v>
      </c>
      <c r="E945" s="26">
        <v>6100</v>
      </c>
      <c r="F945" s="26">
        <v>0</v>
      </c>
      <c r="G945" s="26">
        <v>0</v>
      </c>
      <c r="H945" s="26">
        <v>0</v>
      </c>
      <c r="I945" s="26">
        <v>6100</v>
      </c>
      <c r="J945" s="26"/>
      <c r="K945" s="18">
        <f t="shared" si="278"/>
        <v>0</v>
      </c>
      <c r="L945" s="18"/>
      <c r="M945" s="18"/>
      <c r="N945" s="18"/>
      <c r="O945" s="18"/>
      <c r="P945" s="114">
        <v>6100</v>
      </c>
      <c r="Q945" s="123">
        <v>2036.6</v>
      </c>
      <c r="R945" s="22">
        <f t="shared" si="280"/>
        <v>0</v>
      </c>
      <c r="S945" s="22">
        <f t="shared" si="281"/>
        <v>0</v>
      </c>
      <c r="T945" s="22">
        <f t="shared" si="282"/>
        <v>6100</v>
      </c>
      <c r="V945" s="284">
        <f t="shared" si="279"/>
        <v>0.33386885245901637</v>
      </c>
    </row>
    <row r="946" spans="1:22" ht="48" hidden="1" customHeight="1">
      <c r="A946" s="23"/>
      <c r="B946" s="23"/>
      <c r="C946" s="130">
        <v>4740</v>
      </c>
      <c r="D946" s="27" t="s">
        <v>198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/>
      <c r="K946" s="18">
        <f t="shared" si="278"/>
        <v>0</v>
      </c>
      <c r="L946" s="18"/>
      <c r="M946" s="18"/>
      <c r="N946" s="18"/>
      <c r="O946" s="18">
        <v>0</v>
      </c>
      <c r="P946" s="114">
        <v>0</v>
      </c>
      <c r="Q946" s="123">
        <v>0</v>
      </c>
      <c r="R946" s="22">
        <f t="shared" si="280"/>
        <v>0</v>
      </c>
      <c r="S946" s="22">
        <f t="shared" si="281"/>
        <v>0</v>
      </c>
      <c r="T946" s="22">
        <f t="shared" si="282"/>
        <v>0</v>
      </c>
      <c r="V946" s="284" t="e">
        <f t="shared" si="279"/>
        <v>#DIV/0!</v>
      </c>
    </row>
    <row r="947" spans="1:22" ht="36" hidden="1" customHeight="1">
      <c r="A947" s="23"/>
      <c r="B947" s="23"/>
      <c r="C947" s="130">
        <v>4750</v>
      </c>
      <c r="D947" s="27" t="s">
        <v>253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/>
      <c r="K947" s="18">
        <f t="shared" si="278"/>
        <v>0</v>
      </c>
      <c r="L947" s="18"/>
      <c r="M947" s="18"/>
      <c r="N947" s="18"/>
      <c r="O947" s="18">
        <v>0</v>
      </c>
      <c r="P947" s="114">
        <v>0</v>
      </c>
      <c r="Q947" s="123">
        <v>0</v>
      </c>
      <c r="R947" s="22">
        <f t="shared" si="280"/>
        <v>0</v>
      </c>
      <c r="S947" s="22">
        <f t="shared" si="281"/>
        <v>0</v>
      </c>
      <c r="T947" s="22">
        <f t="shared" si="282"/>
        <v>0</v>
      </c>
      <c r="V947" s="284" t="e">
        <f t="shared" si="279"/>
        <v>#DIV/0!</v>
      </c>
    </row>
    <row r="948" spans="1:22" ht="24" hidden="1" customHeight="1">
      <c r="A948" s="23"/>
      <c r="B948" s="23"/>
      <c r="C948" s="130">
        <v>6060</v>
      </c>
      <c r="D948" s="34" t="s">
        <v>166</v>
      </c>
      <c r="E948" s="26">
        <v>0</v>
      </c>
      <c r="F948" s="26">
        <v>0</v>
      </c>
      <c r="G948" s="26">
        <v>0</v>
      </c>
      <c r="H948" s="26">
        <v>0</v>
      </c>
      <c r="I948" s="26">
        <v>0</v>
      </c>
      <c r="J948" s="26"/>
      <c r="K948" s="18">
        <f t="shared" si="278"/>
        <v>0</v>
      </c>
      <c r="L948" s="18"/>
      <c r="M948" s="18"/>
      <c r="N948" s="18"/>
      <c r="O948" s="18">
        <v>0</v>
      </c>
      <c r="P948" s="114">
        <v>0</v>
      </c>
      <c r="Q948" s="123">
        <v>0</v>
      </c>
      <c r="R948" s="22">
        <f t="shared" si="280"/>
        <v>0</v>
      </c>
      <c r="S948" s="22">
        <f t="shared" si="281"/>
        <v>0</v>
      </c>
      <c r="T948" s="22">
        <f t="shared" si="282"/>
        <v>0</v>
      </c>
      <c r="V948" s="284" t="e">
        <f t="shared" si="279"/>
        <v>#DIV/0!</v>
      </c>
    </row>
    <row r="949" spans="1:22">
      <c r="A949" s="23"/>
      <c r="B949" s="23"/>
      <c r="C949" s="131"/>
      <c r="D949" s="31" t="s">
        <v>334</v>
      </c>
      <c r="E949" s="26">
        <v>2878639</v>
      </c>
      <c r="F949" s="26">
        <v>0</v>
      </c>
      <c r="G949" s="26">
        <v>0</v>
      </c>
      <c r="H949" s="26">
        <v>0</v>
      </c>
      <c r="I949" s="26">
        <v>2878639</v>
      </c>
      <c r="J949" s="26"/>
      <c r="K949" s="18">
        <f t="shared" si="278"/>
        <v>0</v>
      </c>
      <c r="L949" s="18">
        <f>SUM(L950:L975)</f>
        <v>0</v>
      </c>
      <c r="M949" s="18">
        <f>SUM(M950:M975)</f>
        <v>0</v>
      </c>
      <c r="N949" s="18">
        <f>SUM(N950:N975)</f>
        <v>0</v>
      </c>
      <c r="O949" s="18">
        <f>SUM(O950:O975)</f>
        <v>0</v>
      </c>
      <c r="P949" s="145">
        <v>2878639</v>
      </c>
      <c r="Q949" s="146">
        <f>SUM(Q950:Q975)</f>
        <v>1363844.6200000003</v>
      </c>
      <c r="R949" s="22">
        <f t="shared" si="280"/>
        <v>0</v>
      </c>
      <c r="S949" s="22">
        <f t="shared" si="281"/>
        <v>0</v>
      </c>
      <c r="T949" s="22">
        <f t="shared" si="282"/>
        <v>2878639</v>
      </c>
      <c r="V949" s="284">
        <f t="shared" si="279"/>
        <v>0.47378105417178062</v>
      </c>
    </row>
    <row r="950" spans="1:22" ht="31.5">
      <c r="A950" s="23"/>
      <c r="B950" s="23"/>
      <c r="C950" s="130">
        <v>3020</v>
      </c>
      <c r="D950" s="27" t="s">
        <v>138</v>
      </c>
      <c r="E950" s="26">
        <v>6700</v>
      </c>
      <c r="F950" s="26">
        <v>0</v>
      </c>
      <c r="G950" s="26">
        <v>0</v>
      </c>
      <c r="H950" s="26">
        <v>0</v>
      </c>
      <c r="I950" s="26">
        <v>6700</v>
      </c>
      <c r="J950" s="26"/>
      <c r="K950" s="18">
        <f t="shared" si="278"/>
        <v>0</v>
      </c>
      <c r="L950" s="18"/>
      <c r="M950" s="18"/>
      <c r="N950" s="18"/>
      <c r="O950" s="18"/>
      <c r="P950" s="114">
        <v>6700</v>
      </c>
      <c r="Q950" s="123">
        <v>3351.69</v>
      </c>
      <c r="R950" s="22">
        <f t="shared" si="280"/>
        <v>0</v>
      </c>
      <c r="S950" s="22">
        <f t="shared" si="281"/>
        <v>0</v>
      </c>
      <c r="T950" s="22">
        <f t="shared" si="282"/>
        <v>6700</v>
      </c>
      <c r="V950" s="284">
        <f t="shared" si="279"/>
        <v>0.50025223880597014</v>
      </c>
    </row>
    <row r="951" spans="1:22">
      <c r="A951" s="23"/>
      <c r="B951" s="23"/>
      <c r="C951" s="130">
        <v>4010</v>
      </c>
      <c r="D951" s="27" t="s">
        <v>139</v>
      </c>
      <c r="E951" s="26">
        <v>1422110</v>
      </c>
      <c r="F951" s="26">
        <v>0</v>
      </c>
      <c r="G951" s="26">
        <v>0</v>
      </c>
      <c r="H951" s="26">
        <v>0</v>
      </c>
      <c r="I951" s="26">
        <v>1422110</v>
      </c>
      <c r="J951" s="26"/>
      <c r="K951" s="18">
        <f t="shared" si="278"/>
        <v>0</v>
      </c>
      <c r="L951" s="18"/>
      <c r="M951" s="18"/>
      <c r="N951" s="18"/>
      <c r="O951" s="18"/>
      <c r="P951" s="114">
        <v>1422110</v>
      </c>
      <c r="Q951" s="123">
        <v>645872.23</v>
      </c>
      <c r="R951" s="22">
        <f t="shared" si="280"/>
        <v>0</v>
      </c>
      <c r="S951" s="22">
        <f t="shared" si="281"/>
        <v>0</v>
      </c>
      <c r="T951" s="22">
        <f t="shared" si="282"/>
        <v>1422110</v>
      </c>
      <c r="V951" s="284">
        <f t="shared" si="279"/>
        <v>0.45416474815590918</v>
      </c>
    </row>
    <row r="952" spans="1:22">
      <c r="A952" s="23"/>
      <c r="B952" s="23"/>
      <c r="C952" s="130">
        <v>4040</v>
      </c>
      <c r="D952" s="27" t="s">
        <v>140</v>
      </c>
      <c r="E952" s="26">
        <v>105200</v>
      </c>
      <c r="F952" s="26">
        <v>0</v>
      </c>
      <c r="G952" s="26">
        <v>0</v>
      </c>
      <c r="H952" s="26">
        <v>0</v>
      </c>
      <c r="I952" s="26">
        <v>105200</v>
      </c>
      <c r="J952" s="26"/>
      <c r="K952" s="18">
        <f t="shared" si="278"/>
        <v>0</v>
      </c>
      <c r="L952" s="18"/>
      <c r="M952" s="18"/>
      <c r="N952" s="18"/>
      <c r="O952" s="18"/>
      <c r="P952" s="114">
        <v>105200</v>
      </c>
      <c r="Q952" s="123">
        <v>105157.08</v>
      </c>
      <c r="R952" s="22">
        <f t="shared" si="280"/>
        <v>0</v>
      </c>
      <c r="S952" s="22">
        <f t="shared" si="281"/>
        <v>0</v>
      </c>
      <c r="T952" s="22">
        <f t="shared" si="282"/>
        <v>105200</v>
      </c>
      <c r="V952" s="284">
        <f t="shared" si="279"/>
        <v>0.99959201520912544</v>
      </c>
    </row>
    <row r="953" spans="1:22">
      <c r="A953" s="23"/>
      <c r="B953" s="23"/>
      <c r="C953" s="130">
        <v>4110</v>
      </c>
      <c r="D953" s="27" t="s">
        <v>141</v>
      </c>
      <c r="E953" s="26">
        <v>252025</v>
      </c>
      <c r="F953" s="26">
        <v>0</v>
      </c>
      <c r="G953" s="26">
        <v>0</v>
      </c>
      <c r="H953" s="26">
        <v>0</v>
      </c>
      <c r="I953" s="26">
        <v>252025</v>
      </c>
      <c r="J953" s="26"/>
      <c r="K953" s="18">
        <f t="shared" si="278"/>
        <v>0</v>
      </c>
      <c r="L953" s="18"/>
      <c r="M953" s="18"/>
      <c r="N953" s="18"/>
      <c r="O953" s="18"/>
      <c r="P953" s="114">
        <v>252025</v>
      </c>
      <c r="Q953" s="123">
        <v>113420.54</v>
      </c>
      <c r="R953" s="22">
        <f t="shared" si="280"/>
        <v>0</v>
      </c>
      <c r="S953" s="22">
        <f t="shared" si="281"/>
        <v>0</v>
      </c>
      <c r="T953" s="22">
        <f t="shared" si="282"/>
        <v>252025</v>
      </c>
      <c r="V953" s="284">
        <f t="shared" si="279"/>
        <v>0.4500368614224779</v>
      </c>
    </row>
    <row r="954" spans="1:22">
      <c r="A954" s="23"/>
      <c r="B954" s="23"/>
      <c r="C954" s="130">
        <v>4120</v>
      </c>
      <c r="D954" s="27" t="s">
        <v>142</v>
      </c>
      <c r="E954" s="26">
        <v>35655</v>
      </c>
      <c r="F954" s="26">
        <v>0</v>
      </c>
      <c r="G954" s="26">
        <v>0</v>
      </c>
      <c r="H954" s="26">
        <v>0</v>
      </c>
      <c r="I954" s="26">
        <v>35655</v>
      </c>
      <c r="J954" s="26"/>
      <c r="K954" s="18">
        <f t="shared" si="278"/>
        <v>0</v>
      </c>
      <c r="L954" s="18"/>
      <c r="M954" s="18"/>
      <c r="N954" s="18"/>
      <c r="O954" s="18"/>
      <c r="P954" s="114">
        <v>35655</v>
      </c>
      <c r="Q954" s="123">
        <v>10717.35</v>
      </c>
      <c r="R954" s="22">
        <f t="shared" si="280"/>
        <v>0</v>
      </c>
      <c r="S954" s="22">
        <f t="shared" si="281"/>
        <v>0</v>
      </c>
      <c r="T954" s="22">
        <f t="shared" si="282"/>
        <v>35655</v>
      </c>
      <c r="V954" s="284">
        <f t="shared" si="279"/>
        <v>0.30058477071939421</v>
      </c>
    </row>
    <row r="955" spans="1:22">
      <c r="A955" s="23"/>
      <c r="B955" s="28"/>
      <c r="C955" s="130">
        <v>4170</v>
      </c>
      <c r="D955" s="27" t="s">
        <v>335</v>
      </c>
      <c r="E955" s="26">
        <v>1650</v>
      </c>
      <c r="F955" s="26">
        <v>0</v>
      </c>
      <c r="G955" s="26">
        <v>0</v>
      </c>
      <c r="H955" s="26">
        <v>0</v>
      </c>
      <c r="I955" s="26">
        <v>1650</v>
      </c>
      <c r="J955" s="26"/>
      <c r="K955" s="18">
        <f t="shared" si="278"/>
        <v>0</v>
      </c>
      <c r="L955" s="18"/>
      <c r="M955" s="18"/>
      <c r="N955" s="18"/>
      <c r="O955" s="18"/>
      <c r="P955" s="114">
        <v>1650</v>
      </c>
      <c r="Q955" s="123">
        <v>175</v>
      </c>
      <c r="R955" s="22">
        <f t="shared" si="280"/>
        <v>0</v>
      </c>
      <c r="S955" s="22">
        <f t="shared" si="281"/>
        <v>0</v>
      </c>
      <c r="T955" s="22">
        <f t="shared" si="282"/>
        <v>1650</v>
      </c>
      <c r="V955" s="284">
        <f t="shared" si="279"/>
        <v>0.10606060606060606</v>
      </c>
    </row>
    <row r="956" spans="1:22">
      <c r="A956" s="23"/>
      <c r="B956" s="23"/>
      <c r="C956" s="130">
        <v>4210</v>
      </c>
      <c r="D956" s="27" t="s">
        <v>144</v>
      </c>
      <c r="E956" s="26">
        <v>206005</v>
      </c>
      <c r="F956" s="26">
        <v>0</v>
      </c>
      <c r="G956" s="26">
        <v>0</v>
      </c>
      <c r="H956" s="26">
        <v>0</v>
      </c>
      <c r="I956" s="26">
        <v>206005</v>
      </c>
      <c r="J956" s="26"/>
      <c r="K956" s="18">
        <f t="shared" si="278"/>
        <v>0</v>
      </c>
      <c r="L956" s="18"/>
      <c r="M956" s="18"/>
      <c r="N956" s="18"/>
      <c r="O956" s="18"/>
      <c r="P956" s="114">
        <v>206005</v>
      </c>
      <c r="Q956" s="123">
        <v>58807.61</v>
      </c>
      <c r="R956" s="22">
        <f t="shared" si="280"/>
        <v>0</v>
      </c>
      <c r="S956" s="22">
        <f t="shared" si="281"/>
        <v>0</v>
      </c>
      <c r="T956" s="22">
        <f t="shared" si="282"/>
        <v>206005</v>
      </c>
      <c r="V956" s="284">
        <f t="shared" si="279"/>
        <v>0.28546690614305481</v>
      </c>
    </row>
    <row r="957" spans="1:22">
      <c r="A957" s="23"/>
      <c r="B957" s="23"/>
      <c r="C957" s="130">
        <v>4220</v>
      </c>
      <c r="D957" s="27" t="s">
        <v>289</v>
      </c>
      <c r="E957" s="26">
        <v>263100</v>
      </c>
      <c r="F957" s="26">
        <v>0</v>
      </c>
      <c r="G957" s="26">
        <v>0</v>
      </c>
      <c r="H957" s="26">
        <v>0</v>
      </c>
      <c r="I957" s="26">
        <v>263100</v>
      </c>
      <c r="J957" s="26"/>
      <c r="K957" s="18">
        <f t="shared" si="278"/>
        <v>0</v>
      </c>
      <c r="L957" s="18"/>
      <c r="M957" s="18"/>
      <c r="N957" s="18"/>
      <c r="O957" s="18"/>
      <c r="P957" s="114">
        <v>263100</v>
      </c>
      <c r="Q957" s="123">
        <v>121775.64</v>
      </c>
      <c r="R957" s="22">
        <f t="shared" si="280"/>
        <v>0</v>
      </c>
      <c r="S957" s="22">
        <f t="shared" si="281"/>
        <v>0</v>
      </c>
      <c r="T957" s="22">
        <f t="shared" si="282"/>
        <v>263100</v>
      </c>
      <c r="V957" s="284">
        <f t="shared" si="279"/>
        <v>0.46284925883694411</v>
      </c>
    </row>
    <row r="958" spans="1:22" ht="31.5">
      <c r="A958" s="23"/>
      <c r="B958" s="23"/>
      <c r="C958" s="130">
        <v>4230</v>
      </c>
      <c r="D958" s="27" t="s">
        <v>319</v>
      </c>
      <c r="E958" s="26">
        <v>60300</v>
      </c>
      <c r="F958" s="26">
        <v>0</v>
      </c>
      <c r="G958" s="26">
        <v>0</v>
      </c>
      <c r="H958" s="26">
        <v>0</v>
      </c>
      <c r="I958" s="26">
        <v>60300</v>
      </c>
      <c r="J958" s="26"/>
      <c r="K958" s="18">
        <f t="shared" si="278"/>
        <v>0</v>
      </c>
      <c r="L958" s="18"/>
      <c r="M958" s="18"/>
      <c r="N958" s="18"/>
      <c r="O958" s="18"/>
      <c r="P958" s="114">
        <v>60300</v>
      </c>
      <c r="Q958" s="123">
        <v>31849.25</v>
      </c>
      <c r="R958" s="22">
        <f t="shared" si="280"/>
        <v>0</v>
      </c>
      <c r="S958" s="22">
        <f t="shared" si="281"/>
        <v>0</v>
      </c>
      <c r="T958" s="22">
        <f t="shared" si="282"/>
        <v>60300</v>
      </c>
      <c r="V958" s="284">
        <f t="shared" si="279"/>
        <v>0.52817993366500826</v>
      </c>
    </row>
    <row r="959" spans="1:22">
      <c r="A959" s="23"/>
      <c r="B959" s="23"/>
      <c r="C959" s="130">
        <v>4260</v>
      </c>
      <c r="D959" s="27" t="s">
        <v>145</v>
      </c>
      <c r="E959" s="26">
        <v>191700</v>
      </c>
      <c r="F959" s="26">
        <v>0</v>
      </c>
      <c r="G959" s="26">
        <v>0</v>
      </c>
      <c r="H959" s="26">
        <v>0</v>
      </c>
      <c r="I959" s="26">
        <v>191700</v>
      </c>
      <c r="J959" s="26"/>
      <c r="K959" s="18">
        <f t="shared" si="278"/>
        <v>0</v>
      </c>
      <c r="L959" s="18"/>
      <c r="M959" s="18"/>
      <c r="N959" s="18"/>
      <c r="O959" s="18"/>
      <c r="P959" s="114">
        <v>191700</v>
      </c>
      <c r="Q959" s="123">
        <v>120472.88</v>
      </c>
      <c r="R959" s="22">
        <f t="shared" si="280"/>
        <v>0</v>
      </c>
      <c r="S959" s="22">
        <f t="shared" si="281"/>
        <v>0</v>
      </c>
      <c r="T959" s="22">
        <f t="shared" si="282"/>
        <v>191700</v>
      </c>
      <c r="V959" s="284">
        <f t="shared" si="279"/>
        <v>0.6284448617631716</v>
      </c>
    </row>
    <row r="960" spans="1:22">
      <c r="A960" s="23"/>
      <c r="B960" s="23"/>
      <c r="C960" s="130">
        <v>4270</v>
      </c>
      <c r="D960" s="27" t="s">
        <v>146</v>
      </c>
      <c r="E960" s="26">
        <v>85700</v>
      </c>
      <c r="F960" s="26">
        <v>0</v>
      </c>
      <c r="G960" s="26">
        <v>0</v>
      </c>
      <c r="H960" s="26">
        <v>0</v>
      </c>
      <c r="I960" s="26">
        <v>85700</v>
      </c>
      <c r="J960" s="26"/>
      <c r="K960" s="18">
        <f t="shared" si="278"/>
        <v>0</v>
      </c>
      <c r="L960" s="18"/>
      <c r="M960" s="18"/>
      <c r="N960" s="18"/>
      <c r="O960" s="18"/>
      <c r="P960" s="114">
        <v>85700</v>
      </c>
      <c r="Q960" s="123">
        <v>18757.27</v>
      </c>
      <c r="R960" s="22">
        <f t="shared" si="280"/>
        <v>0</v>
      </c>
      <c r="S960" s="22">
        <f t="shared" si="281"/>
        <v>0</v>
      </c>
      <c r="T960" s="22">
        <f t="shared" si="282"/>
        <v>85700</v>
      </c>
      <c r="V960" s="284">
        <f t="shared" si="279"/>
        <v>0.21887129521586932</v>
      </c>
    </row>
    <row r="961" spans="1:22">
      <c r="A961" s="23"/>
      <c r="B961" s="23"/>
      <c r="C961" s="130">
        <v>4280</v>
      </c>
      <c r="D961" s="27" t="s">
        <v>147</v>
      </c>
      <c r="E961" s="26">
        <v>2700</v>
      </c>
      <c r="F961" s="26">
        <v>0</v>
      </c>
      <c r="G961" s="26">
        <v>0</v>
      </c>
      <c r="H961" s="26">
        <v>0</v>
      </c>
      <c r="I961" s="26">
        <v>2700</v>
      </c>
      <c r="J961" s="26"/>
      <c r="K961" s="18">
        <f t="shared" si="278"/>
        <v>0</v>
      </c>
      <c r="L961" s="18"/>
      <c r="M961" s="18"/>
      <c r="N961" s="18"/>
      <c r="O961" s="18"/>
      <c r="P961" s="114">
        <v>2700</v>
      </c>
      <c r="Q961" s="123">
        <v>665.8</v>
      </c>
      <c r="R961" s="22">
        <f t="shared" ref="R961:R992" si="283">G961+M961</f>
        <v>0</v>
      </c>
      <c r="S961" s="22">
        <f t="shared" ref="S961:S992" si="284">H961+N961</f>
        <v>0</v>
      </c>
      <c r="T961" s="22">
        <f t="shared" ref="T961:T992" si="285">I961+O961</f>
        <v>2700</v>
      </c>
      <c r="V961" s="284">
        <f t="shared" si="279"/>
        <v>0.24659259259259259</v>
      </c>
    </row>
    <row r="962" spans="1:22">
      <c r="A962" s="23"/>
      <c r="B962" s="23"/>
      <c r="C962" s="130">
        <v>4300</v>
      </c>
      <c r="D962" s="27" t="s">
        <v>126</v>
      </c>
      <c r="E962" s="26">
        <v>89200</v>
      </c>
      <c r="F962" s="26">
        <v>0</v>
      </c>
      <c r="G962" s="26">
        <v>0</v>
      </c>
      <c r="H962" s="26">
        <v>0</v>
      </c>
      <c r="I962" s="26">
        <v>89200</v>
      </c>
      <c r="J962" s="26"/>
      <c r="K962" s="18">
        <f t="shared" si="278"/>
        <v>0</v>
      </c>
      <c r="L962" s="18"/>
      <c r="M962" s="18"/>
      <c r="N962" s="18"/>
      <c r="O962" s="18"/>
      <c r="P962" s="114">
        <v>89200</v>
      </c>
      <c r="Q962" s="123">
        <v>47906.1</v>
      </c>
      <c r="R962" s="22">
        <f t="shared" si="283"/>
        <v>0</v>
      </c>
      <c r="S962" s="22">
        <f t="shared" si="284"/>
        <v>0</v>
      </c>
      <c r="T962" s="22">
        <f t="shared" si="285"/>
        <v>89200</v>
      </c>
      <c r="V962" s="284">
        <f t="shared" si="279"/>
        <v>0.53706390134529147</v>
      </c>
    </row>
    <row r="963" spans="1:22">
      <c r="A963" s="23"/>
      <c r="B963" s="23"/>
      <c r="C963" s="130">
        <v>4350</v>
      </c>
      <c r="D963" s="27" t="s">
        <v>148</v>
      </c>
      <c r="E963" s="26">
        <v>800</v>
      </c>
      <c r="F963" s="26">
        <v>0</v>
      </c>
      <c r="G963" s="26">
        <v>0</v>
      </c>
      <c r="H963" s="26">
        <v>0</v>
      </c>
      <c r="I963" s="26">
        <v>800</v>
      </c>
      <c r="J963" s="26"/>
      <c r="K963" s="18">
        <f t="shared" si="278"/>
        <v>0</v>
      </c>
      <c r="L963" s="18"/>
      <c r="M963" s="18"/>
      <c r="N963" s="18"/>
      <c r="O963" s="18"/>
      <c r="P963" s="114">
        <v>800</v>
      </c>
      <c r="Q963" s="123">
        <v>283.86</v>
      </c>
      <c r="R963" s="22">
        <f t="shared" si="283"/>
        <v>0</v>
      </c>
      <c r="S963" s="22">
        <f t="shared" si="284"/>
        <v>0</v>
      </c>
      <c r="T963" s="22">
        <f t="shared" si="285"/>
        <v>800</v>
      </c>
      <c r="V963" s="284">
        <f t="shared" si="279"/>
        <v>0.354825</v>
      </c>
    </row>
    <row r="964" spans="1:22" ht="47.25">
      <c r="A964" s="23"/>
      <c r="B964" s="23"/>
      <c r="C964" s="130">
        <v>4360</v>
      </c>
      <c r="D964" s="27" t="s">
        <v>149</v>
      </c>
      <c r="E964" s="26">
        <v>4800</v>
      </c>
      <c r="F964" s="26">
        <v>0</v>
      </c>
      <c r="G964" s="26">
        <v>0</v>
      </c>
      <c r="H964" s="26">
        <v>0</v>
      </c>
      <c r="I964" s="26">
        <v>4800</v>
      </c>
      <c r="J964" s="26"/>
      <c r="K964" s="18">
        <f t="shared" ref="K964:K1029" si="286">SUM(L964:O964)</f>
        <v>0</v>
      </c>
      <c r="L964" s="18"/>
      <c r="M964" s="18"/>
      <c r="N964" s="18"/>
      <c r="O964" s="18"/>
      <c r="P964" s="114">
        <v>4800</v>
      </c>
      <c r="Q964" s="123">
        <v>1993.5</v>
      </c>
      <c r="R964" s="22">
        <f t="shared" si="283"/>
        <v>0</v>
      </c>
      <c r="S964" s="22">
        <f t="shared" si="284"/>
        <v>0</v>
      </c>
      <c r="T964" s="22">
        <f t="shared" si="285"/>
        <v>4800</v>
      </c>
      <c r="V964" s="284">
        <f t="shared" si="279"/>
        <v>0.41531249999999997</v>
      </c>
    </row>
    <row r="965" spans="1:22" ht="63">
      <c r="A965" s="23"/>
      <c r="B965" s="23"/>
      <c r="C965" s="130">
        <v>4370</v>
      </c>
      <c r="D965" s="27" t="s">
        <v>150</v>
      </c>
      <c r="E965" s="26">
        <v>5900</v>
      </c>
      <c r="F965" s="26">
        <v>0</v>
      </c>
      <c r="G965" s="26">
        <v>0</v>
      </c>
      <c r="H965" s="26">
        <v>0</v>
      </c>
      <c r="I965" s="26">
        <v>5900</v>
      </c>
      <c r="J965" s="26"/>
      <c r="K965" s="18">
        <f t="shared" si="286"/>
        <v>0</v>
      </c>
      <c r="L965" s="18"/>
      <c r="M965" s="18"/>
      <c r="N965" s="18"/>
      <c r="O965" s="18"/>
      <c r="P965" s="114">
        <v>5900</v>
      </c>
      <c r="Q965" s="123">
        <v>2018.05</v>
      </c>
      <c r="R965" s="22">
        <f t="shared" si="283"/>
        <v>0</v>
      </c>
      <c r="S965" s="22">
        <f t="shared" si="284"/>
        <v>0</v>
      </c>
      <c r="T965" s="22">
        <f t="shared" si="285"/>
        <v>5900</v>
      </c>
      <c r="V965" s="284">
        <f t="shared" si="279"/>
        <v>0.34204237288135592</v>
      </c>
    </row>
    <row r="966" spans="1:22">
      <c r="A966" s="23"/>
      <c r="B966" s="23"/>
      <c r="C966" s="130">
        <v>4410</v>
      </c>
      <c r="D966" s="27" t="s">
        <v>151</v>
      </c>
      <c r="E966" s="26">
        <v>2400</v>
      </c>
      <c r="F966" s="26">
        <v>0</v>
      </c>
      <c r="G966" s="26">
        <v>0</v>
      </c>
      <c r="H966" s="26">
        <v>0</v>
      </c>
      <c r="I966" s="26">
        <v>2400</v>
      </c>
      <c r="J966" s="26"/>
      <c r="K966" s="18">
        <f t="shared" si="286"/>
        <v>0</v>
      </c>
      <c r="L966" s="18"/>
      <c r="M966" s="18"/>
      <c r="N966" s="18"/>
      <c r="O966" s="18"/>
      <c r="P966" s="114">
        <v>2400</v>
      </c>
      <c r="Q966" s="123">
        <v>1578.78</v>
      </c>
      <c r="R966" s="22">
        <f t="shared" si="283"/>
        <v>0</v>
      </c>
      <c r="S966" s="22">
        <f t="shared" si="284"/>
        <v>0</v>
      </c>
      <c r="T966" s="22">
        <f t="shared" si="285"/>
        <v>2400</v>
      </c>
      <c r="V966" s="284">
        <f t="shared" si="279"/>
        <v>0.65782499999999999</v>
      </c>
    </row>
    <row r="967" spans="1:22">
      <c r="A967" s="23"/>
      <c r="B967" s="23"/>
      <c r="C967" s="130">
        <v>4430</v>
      </c>
      <c r="D967" s="27" t="s">
        <v>152</v>
      </c>
      <c r="E967" s="26">
        <v>7500</v>
      </c>
      <c r="F967" s="26">
        <v>0</v>
      </c>
      <c r="G967" s="26">
        <v>0</v>
      </c>
      <c r="H967" s="26">
        <v>0</v>
      </c>
      <c r="I967" s="26">
        <v>7500</v>
      </c>
      <c r="J967" s="26"/>
      <c r="K967" s="18">
        <f t="shared" si="286"/>
        <v>0</v>
      </c>
      <c r="L967" s="18"/>
      <c r="M967" s="18"/>
      <c r="N967" s="18"/>
      <c r="O967" s="18"/>
      <c r="P967" s="114">
        <v>7500</v>
      </c>
      <c r="Q967" s="123">
        <v>4672</v>
      </c>
      <c r="R967" s="22">
        <f t="shared" si="283"/>
        <v>0</v>
      </c>
      <c r="S967" s="22">
        <f t="shared" si="284"/>
        <v>0</v>
      </c>
      <c r="T967" s="22">
        <f t="shared" si="285"/>
        <v>7500</v>
      </c>
      <c r="V967" s="284">
        <f t="shared" si="279"/>
        <v>0.62293333333333334</v>
      </c>
    </row>
    <row r="968" spans="1:22" ht="31.5">
      <c r="A968" s="23"/>
      <c r="B968" s="23"/>
      <c r="C968" s="130">
        <v>4440</v>
      </c>
      <c r="D968" s="27" t="s">
        <v>153</v>
      </c>
      <c r="E968" s="26">
        <v>58894</v>
      </c>
      <c r="F968" s="26">
        <v>0</v>
      </c>
      <c r="G968" s="26">
        <v>0</v>
      </c>
      <c r="H968" s="26">
        <v>0</v>
      </c>
      <c r="I968" s="26">
        <v>58894</v>
      </c>
      <c r="J968" s="26"/>
      <c r="K968" s="18">
        <f t="shared" si="286"/>
        <v>0</v>
      </c>
      <c r="L968" s="18"/>
      <c r="M968" s="18"/>
      <c r="N968" s="18"/>
      <c r="O968" s="18"/>
      <c r="P968" s="114">
        <v>58894</v>
      </c>
      <c r="Q968" s="123">
        <v>44250</v>
      </c>
      <c r="R968" s="22">
        <f t="shared" si="283"/>
        <v>0</v>
      </c>
      <c r="S968" s="22">
        <f t="shared" si="284"/>
        <v>0</v>
      </c>
      <c r="T968" s="22">
        <f t="shared" si="285"/>
        <v>58894</v>
      </c>
      <c r="V968" s="284">
        <f t="shared" si="279"/>
        <v>0.7513498828403572</v>
      </c>
    </row>
    <row r="969" spans="1:22">
      <c r="A969" s="23"/>
      <c r="B969" s="23"/>
      <c r="C969" s="130">
        <v>4480</v>
      </c>
      <c r="D969" s="27" t="s">
        <v>182</v>
      </c>
      <c r="E969" s="26">
        <v>2700</v>
      </c>
      <c r="F969" s="26">
        <v>0</v>
      </c>
      <c r="G969" s="26">
        <v>0</v>
      </c>
      <c r="H969" s="26">
        <v>0</v>
      </c>
      <c r="I969" s="26">
        <v>2700</v>
      </c>
      <c r="J969" s="26"/>
      <c r="K969" s="18">
        <f t="shared" si="286"/>
        <v>0</v>
      </c>
      <c r="L969" s="18"/>
      <c r="M969" s="18"/>
      <c r="N969" s="18"/>
      <c r="O969" s="18"/>
      <c r="P969" s="114">
        <v>2700</v>
      </c>
      <c r="Q969" s="123">
        <v>1027</v>
      </c>
      <c r="R969" s="22">
        <f t="shared" si="283"/>
        <v>0</v>
      </c>
      <c r="S969" s="22">
        <f t="shared" si="284"/>
        <v>0</v>
      </c>
      <c r="T969" s="22">
        <f t="shared" si="285"/>
        <v>2700</v>
      </c>
      <c r="V969" s="284">
        <f t="shared" si="279"/>
        <v>0.38037037037037036</v>
      </c>
    </row>
    <row r="970" spans="1:22" ht="31.5">
      <c r="A970" s="23"/>
      <c r="B970" s="23"/>
      <c r="C970" s="130">
        <v>4520</v>
      </c>
      <c r="D970" s="27" t="s">
        <v>330</v>
      </c>
      <c r="E970" s="26">
        <v>28000</v>
      </c>
      <c r="F970" s="26">
        <v>0</v>
      </c>
      <c r="G970" s="26">
        <v>0</v>
      </c>
      <c r="H970" s="26">
        <v>0</v>
      </c>
      <c r="I970" s="26">
        <v>28000</v>
      </c>
      <c r="J970" s="26"/>
      <c r="K970" s="18">
        <f t="shared" si="286"/>
        <v>0</v>
      </c>
      <c r="L970" s="18"/>
      <c r="M970" s="18"/>
      <c r="N970" s="18"/>
      <c r="O970" s="18"/>
      <c r="P970" s="114">
        <v>28000</v>
      </c>
      <c r="Q970" s="123">
        <v>27966</v>
      </c>
      <c r="R970" s="22">
        <f t="shared" si="283"/>
        <v>0</v>
      </c>
      <c r="S970" s="22">
        <f t="shared" si="284"/>
        <v>0</v>
      </c>
      <c r="T970" s="22">
        <f t="shared" si="285"/>
        <v>28000</v>
      </c>
      <c r="V970" s="284">
        <f t="shared" si="279"/>
        <v>0.99878571428571428</v>
      </c>
    </row>
    <row r="971" spans="1:22" ht="31.5">
      <c r="A971" s="23"/>
      <c r="B971" s="23"/>
      <c r="C971" s="130">
        <v>4700</v>
      </c>
      <c r="D971" s="27" t="s">
        <v>155</v>
      </c>
      <c r="E971" s="26">
        <v>3600</v>
      </c>
      <c r="F971" s="26">
        <v>0</v>
      </c>
      <c r="G971" s="26">
        <v>0</v>
      </c>
      <c r="H971" s="26">
        <v>0</v>
      </c>
      <c r="I971" s="26">
        <v>3600</v>
      </c>
      <c r="J971" s="26"/>
      <c r="K971" s="18">
        <f t="shared" si="286"/>
        <v>0</v>
      </c>
      <c r="L971" s="18"/>
      <c r="M971" s="18"/>
      <c r="N971" s="18"/>
      <c r="O971" s="18"/>
      <c r="P971" s="114">
        <v>3600</v>
      </c>
      <c r="Q971" s="123">
        <v>1126.99</v>
      </c>
      <c r="R971" s="22">
        <f t="shared" si="283"/>
        <v>0</v>
      </c>
      <c r="S971" s="22">
        <f t="shared" si="284"/>
        <v>0</v>
      </c>
      <c r="T971" s="22">
        <f t="shared" si="285"/>
        <v>3600</v>
      </c>
      <c r="V971" s="284">
        <f t="shared" si="279"/>
        <v>0.31305277777777779</v>
      </c>
    </row>
    <row r="972" spans="1:22" ht="48" hidden="1" customHeight="1">
      <c r="A972" s="23"/>
      <c r="B972" s="23"/>
      <c r="C972" s="130">
        <v>4740</v>
      </c>
      <c r="D972" s="27" t="s">
        <v>198</v>
      </c>
      <c r="E972" s="26">
        <v>0</v>
      </c>
      <c r="F972" s="26">
        <v>0</v>
      </c>
      <c r="G972" s="26">
        <v>0</v>
      </c>
      <c r="H972" s="26">
        <v>0</v>
      </c>
      <c r="I972" s="26">
        <v>0</v>
      </c>
      <c r="J972" s="26"/>
      <c r="K972" s="18">
        <f t="shared" si="286"/>
        <v>0</v>
      </c>
      <c r="L972" s="18"/>
      <c r="M972" s="18"/>
      <c r="N972" s="18"/>
      <c r="O972" s="18"/>
      <c r="P972" s="114">
        <v>0</v>
      </c>
      <c r="Q972" s="123"/>
      <c r="R972" s="22">
        <f t="shared" si="283"/>
        <v>0</v>
      </c>
      <c r="S972" s="22">
        <f t="shared" si="284"/>
        <v>0</v>
      </c>
      <c r="T972" s="22">
        <f t="shared" si="285"/>
        <v>0</v>
      </c>
      <c r="V972" s="284" t="e">
        <f t="shared" si="279"/>
        <v>#DIV/0!</v>
      </c>
    </row>
    <row r="973" spans="1:22" ht="36" hidden="1" customHeight="1">
      <c r="A973" s="23"/>
      <c r="B973" s="23"/>
      <c r="C973" s="130">
        <v>4750</v>
      </c>
      <c r="D973" s="27" t="s">
        <v>253</v>
      </c>
      <c r="E973" s="26">
        <v>0</v>
      </c>
      <c r="F973" s="26">
        <v>0</v>
      </c>
      <c r="G973" s="26">
        <v>0</v>
      </c>
      <c r="H973" s="26">
        <v>0</v>
      </c>
      <c r="I973" s="26">
        <v>0</v>
      </c>
      <c r="J973" s="26"/>
      <c r="K973" s="18">
        <f t="shared" si="286"/>
        <v>0</v>
      </c>
      <c r="L973" s="18"/>
      <c r="M973" s="18"/>
      <c r="N973" s="18"/>
      <c r="O973" s="18"/>
      <c r="P973" s="114">
        <v>0</v>
      </c>
      <c r="Q973" s="123"/>
      <c r="R973" s="22">
        <f t="shared" si="283"/>
        <v>0</v>
      </c>
      <c r="S973" s="22">
        <f t="shared" si="284"/>
        <v>0</v>
      </c>
      <c r="T973" s="22">
        <f t="shared" si="285"/>
        <v>0</v>
      </c>
      <c r="V973" s="284" t="e">
        <f t="shared" si="279"/>
        <v>#DIV/0!</v>
      </c>
    </row>
    <row r="974" spans="1:22" ht="31.5">
      <c r="A974" s="23"/>
      <c r="B974" s="23"/>
      <c r="C974" s="130">
        <v>6050</v>
      </c>
      <c r="D974" s="27" t="s">
        <v>276</v>
      </c>
      <c r="E974" s="26">
        <v>42000</v>
      </c>
      <c r="F974" s="26">
        <v>0</v>
      </c>
      <c r="G974" s="26">
        <v>0</v>
      </c>
      <c r="H974" s="26">
        <v>0</v>
      </c>
      <c r="I974" s="26">
        <v>42000</v>
      </c>
      <c r="J974" s="26"/>
      <c r="K974" s="18">
        <f t="shared" si="286"/>
        <v>0</v>
      </c>
      <c r="L974" s="18"/>
      <c r="M974" s="18"/>
      <c r="N974" s="18"/>
      <c r="O974" s="18"/>
      <c r="P974" s="114">
        <v>42000</v>
      </c>
      <c r="Q974" s="123">
        <v>0</v>
      </c>
      <c r="R974" s="22">
        <f t="shared" si="283"/>
        <v>0</v>
      </c>
      <c r="S974" s="22">
        <f t="shared" si="284"/>
        <v>0</v>
      </c>
      <c r="T974" s="22">
        <f t="shared" si="285"/>
        <v>42000</v>
      </c>
      <c r="V974" s="284">
        <f t="shared" ref="V974:V1037" si="287">Q974/P974</f>
        <v>0</v>
      </c>
    </row>
    <row r="975" spans="1:22" ht="42.75" hidden="1" customHeight="1">
      <c r="A975" s="23"/>
      <c r="B975" s="23"/>
      <c r="C975" s="130">
        <v>6060</v>
      </c>
      <c r="D975" s="27" t="s">
        <v>166</v>
      </c>
      <c r="E975" s="26">
        <v>0</v>
      </c>
      <c r="F975" s="26">
        <v>0</v>
      </c>
      <c r="G975" s="26">
        <v>0</v>
      </c>
      <c r="H975" s="26">
        <v>0</v>
      </c>
      <c r="I975" s="26">
        <v>0</v>
      </c>
      <c r="J975" s="26"/>
      <c r="K975" s="18">
        <f t="shared" si="286"/>
        <v>0</v>
      </c>
      <c r="L975" s="18"/>
      <c r="M975" s="18"/>
      <c r="N975" s="18"/>
      <c r="O975" s="18"/>
      <c r="P975" s="114">
        <v>0</v>
      </c>
      <c r="Q975" s="123">
        <v>0</v>
      </c>
      <c r="R975" s="22">
        <f t="shared" si="283"/>
        <v>0</v>
      </c>
      <c r="S975" s="22">
        <f t="shared" si="284"/>
        <v>0</v>
      </c>
      <c r="T975" s="22">
        <f t="shared" si="285"/>
        <v>0</v>
      </c>
      <c r="V975" s="284" t="e">
        <f t="shared" si="287"/>
        <v>#DIV/0!</v>
      </c>
    </row>
    <row r="976" spans="1:22">
      <c r="A976" s="28"/>
      <c r="B976" s="23"/>
      <c r="C976" s="131"/>
      <c r="D976" s="31" t="s">
        <v>336</v>
      </c>
      <c r="E976" s="26">
        <v>1959400</v>
      </c>
      <c r="F976" s="26">
        <v>0</v>
      </c>
      <c r="G976" s="26">
        <v>0</v>
      </c>
      <c r="H976" s="26">
        <v>0</v>
      </c>
      <c r="I976" s="26">
        <v>1959400</v>
      </c>
      <c r="J976" s="26"/>
      <c r="K976" s="18">
        <f t="shared" si="286"/>
        <v>0</v>
      </c>
      <c r="L976" s="18">
        <f>SUM(L977:L1001)</f>
        <v>0</v>
      </c>
      <c r="M976" s="18">
        <f>SUM(M977:M1001)</f>
        <v>0</v>
      </c>
      <c r="N976" s="18">
        <f>SUM(N977:N1001)</f>
        <v>0</v>
      </c>
      <c r="O976" s="18">
        <f>SUM(O977:O1001)</f>
        <v>0</v>
      </c>
      <c r="P976" s="145">
        <v>1959400</v>
      </c>
      <c r="Q976" s="146">
        <f>SUM(Q977:Q1001)</f>
        <v>1013161</v>
      </c>
      <c r="R976" s="22">
        <f t="shared" si="283"/>
        <v>0</v>
      </c>
      <c r="S976" s="22">
        <f t="shared" si="284"/>
        <v>0</v>
      </c>
      <c r="T976" s="22">
        <f t="shared" si="285"/>
        <v>1959400</v>
      </c>
      <c r="V976" s="284">
        <f t="shared" si="287"/>
        <v>0.5170771664795345</v>
      </c>
    </row>
    <row r="977" spans="1:22" ht="31.5">
      <c r="A977" s="23"/>
      <c r="B977" s="23"/>
      <c r="C977" s="130">
        <v>3020</v>
      </c>
      <c r="D977" s="27" t="s">
        <v>138</v>
      </c>
      <c r="E977" s="26">
        <v>4100</v>
      </c>
      <c r="F977" s="26">
        <v>0</v>
      </c>
      <c r="G977" s="26">
        <v>0</v>
      </c>
      <c r="H977" s="26">
        <v>0</v>
      </c>
      <c r="I977" s="26">
        <v>4100</v>
      </c>
      <c r="J977" s="26"/>
      <c r="K977" s="18">
        <f t="shared" si="286"/>
        <v>0</v>
      </c>
      <c r="L977" s="18"/>
      <c r="M977" s="18"/>
      <c r="N977" s="18"/>
      <c r="O977" s="18"/>
      <c r="P977" s="114">
        <v>4100</v>
      </c>
      <c r="Q977" s="123">
        <v>35</v>
      </c>
      <c r="R977" s="22">
        <f t="shared" si="283"/>
        <v>0</v>
      </c>
      <c r="S977" s="22">
        <f t="shared" si="284"/>
        <v>0</v>
      </c>
      <c r="T977" s="22">
        <f t="shared" si="285"/>
        <v>4100</v>
      </c>
      <c r="V977" s="284">
        <f t="shared" si="287"/>
        <v>8.5365853658536592E-3</v>
      </c>
    </row>
    <row r="978" spans="1:22">
      <c r="A978" s="23"/>
      <c r="B978" s="23"/>
      <c r="C978" s="130">
        <v>4010</v>
      </c>
      <c r="D978" s="27" t="s">
        <v>139</v>
      </c>
      <c r="E978" s="26">
        <v>979300</v>
      </c>
      <c r="F978" s="26">
        <v>0</v>
      </c>
      <c r="G978" s="26">
        <v>0</v>
      </c>
      <c r="H978" s="26">
        <v>0</v>
      </c>
      <c r="I978" s="26">
        <v>979300</v>
      </c>
      <c r="J978" s="26"/>
      <c r="K978" s="18">
        <f t="shared" si="286"/>
        <v>0</v>
      </c>
      <c r="L978" s="18"/>
      <c r="M978" s="18"/>
      <c r="N978" s="18"/>
      <c r="O978" s="18"/>
      <c r="P978" s="114">
        <v>979300</v>
      </c>
      <c r="Q978" s="123">
        <v>482163.1</v>
      </c>
      <c r="R978" s="22">
        <f t="shared" si="283"/>
        <v>0</v>
      </c>
      <c r="S978" s="22">
        <f t="shared" si="284"/>
        <v>0</v>
      </c>
      <c r="T978" s="22">
        <f t="shared" si="285"/>
        <v>979300</v>
      </c>
      <c r="V978" s="284">
        <f t="shared" si="287"/>
        <v>0.49235484529766155</v>
      </c>
    </row>
    <row r="979" spans="1:22">
      <c r="A979" s="23"/>
      <c r="B979" s="23"/>
      <c r="C979" s="130">
        <v>4040</v>
      </c>
      <c r="D979" s="27" t="s">
        <v>140</v>
      </c>
      <c r="E979" s="26">
        <v>79100</v>
      </c>
      <c r="F979" s="26">
        <v>0</v>
      </c>
      <c r="G979" s="26">
        <v>0</v>
      </c>
      <c r="H979" s="26">
        <v>0</v>
      </c>
      <c r="I979" s="26">
        <v>79100</v>
      </c>
      <c r="J979" s="26"/>
      <c r="K979" s="18">
        <f t="shared" si="286"/>
        <v>0</v>
      </c>
      <c r="L979" s="18"/>
      <c r="M979" s="18"/>
      <c r="N979" s="18"/>
      <c r="O979" s="18"/>
      <c r="P979" s="114">
        <v>79100</v>
      </c>
      <c r="Q979" s="123">
        <v>75214.44</v>
      </c>
      <c r="R979" s="22">
        <f t="shared" si="283"/>
        <v>0</v>
      </c>
      <c r="S979" s="22">
        <f t="shared" si="284"/>
        <v>0</v>
      </c>
      <c r="T979" s="22">
        <f t="shared" si="285"/>
        <v>79100</v>
      </c>
      <c r="V979" s="284">
        <f t="shared" si="287"/>
        <v>0.95087787610619467</v>
      </c>
    </row>
    <row r="980" spans="1:22">
      <c r="A980" s="23"/>
      <c r="B980" s="23"/>
      <c r="C980" s="130">
        <v>4110</v>
      </c>
      <c r="D980" s="27" t="s">
        <v>141</v>
      </c>
      <c r="E980" s="26">
        <v>183200</v>
      </c>
      <c r="F980" s="26">
        <v>0</v>
      </c>
      <c r="G980" s="26">
        <v>0</v>
      </c>
      <c r="H980" s="26">
        <v>0</v>
      </c>
      <c r="I980" s="26">
        <v>183200</v>
      </c>
      <c r="J980" s="26"/>
      <c r="K980" s="18">
        <f t="shared" si="286"/>
        <v>0</v>
      </c>
      <c r="L980" s="18"/>
      <c r="M980" s="18"/>
      <c r="N980" s="18"/>
      <c r="O980" s="18"/>
      <c r="P980" s="114">
        <v>183200</v>
      </c>
      <c r="Q980" s="123">
        <v>95525.65</v>
      </c>
      <c r="R980" s="22">
        <f t="shared" si="283"/>
        <v>0</v>
      </c>
      <c r="S980" s="22">
        <f t="shared" si="284"/>
        <v>0</v>
      </c>
      <c r="T980" s="22">
        <f t="shared" si="285"/>
        <v>183200</v>
      </c>
      <c r="V980" s="284">
        <f t="shared" si="287"/>
        <v>0.52142822052401738</v>
      </c>
    </row>
    <row r="981" spans="1:22">
      <c r="A981" s="23"/>
      <c r="B981" s="23"/>
      <c r="C981" s="130">
        <v>4120</v>
      </c>
      <c r="D981" s="27" t="s">
        <v>142</v>
      </c>
      <c r="E981" s="26">
        <v>25500</v>
      </c>
      <c r="F981" s="26">
        <v>0</v>
      </c>
      <c r="G981" s="26">
        <v>0</v>
      </c>
      <c r="H981" s="26">
        <v>0</v>
      </c>
      <c r="I981" s="26">
        <v>25500</v>
      </c>
      <c r="J981" s="26"/>
      <c r="K981" s="18">
        <f t="shared" si="286"/>
        <v>0</v>
      </c>
      <c r="L981" s="18"/>
      <c r="M981" s="18"/>
      <c r="N981" s="18"/>
      <c r="O981" s="18"/>
      <c r="P981" s="114">
        <v>25500</v>
      </c>
      <c r="Q981" s="123">
        <v>10259.57</v>
      </c>
      <c r="R981" s="22">
        <f t="shared" si="283"/>
        <v>0</v>
      </c>
      <c r="S981" s="22">
        <f t="shared" si="284"/>
        <v>0</v>
      </c>
      <c r="T981" s="22">
        <f t="shared" si="285"/>
        <v>25500</v>
      </c>
      <c r="V981" s="284">
        <f t="shared" si="287"/>
        <v>0.40233607843137253</v>
      </c>
    </row>
    <row r="982" spans="1:22" ht="15" hidden="1" customHeight="1">
      <c r="A982" s="23"/>
      <c r="B982" s="24"/>
      <c r="C982" s="130">
        <v>4170</v>
      </c>
      <c r="D982" s="27" t="s">
        <v>165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/>
      <c r="K982" s="18">
        <f t="shared" si="286"/>
        <v>0</v>
      </c>
      <c r="L982" s="18"/>
      <c r="M982" s="18"/>
      <c r="N982" s="18"/>
      <c r="O982" s="18"/>
      <c r="P982" s="114">
        <v>0</v>
      </c>
      <c r="Q982" s="123"/>
      <c r="R982" s="22">
        <f t="shared" si="283"/>
        <v>0</v>
      </c>
      <c r="S982" s="22">
        <f t="shared" si="284"/>
        <v>0</v>
      </c>
      <c r="T982" s="22">
        <f t="shared" si="285"/>
        <v>0</v>
      </c>
      <c r="V982" s="284" t="e">
        <f t="shared" si="287"/>
        <v>#DIV/0!</v>
      </c>
    </row>
    <row r="983" spans="1:22">
      <c r="A983" s="23"/>
      <c r="B983" s="24"/>
      <c r="C983" s="130">
        <v>4210</v>
      </c>
      <c r="D983" s="27" t="s">
        <v>144</v>
      </c>
      <c r="E983" s="26">
        <v>233886</v>
      </c>
      <c r="F983" s="26">
        <v>0</v>
      </c>
      <c r="G983" s="26">
        <v>0</v>
      </c>
      <c r="H983" s="26">
        <v>0</v>
      </c>
      <c r="I983" s="26">
        <v>233886</v>
      </c>
      <c r="J983" s="26"/>
      <c r="K983" s="18">
        <f t="shared" si="286"/>
        <v>0</v>
      </c>
      <c r="L983" s="18"/>
      <c r="M983" s="18"/>
      <c r="N983" s="18"/>
      <c r="O983" s="18"/>
      <c r="P983" s="114">
        <v>233886</v>
      </c>
      <c r="Q983" s="123">
        <v>122553.79</v>
      </c>
      <c r="R983" s="22">
        <f t="shared" si="283"/>
        <v>0</v>
      </c>
      <c r="S983" s="22">
        <f t="shared" si="284"/>
        <v>0</v>
      </c>
      <c r="T983" s="22">
        <f t="shared" si="285"/>
        <v>233886</v>
      </c>
      <c r="V983" s="284">
        <f t="shared" si="287"/>
        <v>0.52398942219713873</v>
      </c>
    </row>
    <row r="984" spans="1:22">
      <c r="A984" s="23"/>
      <c r="B984" s="24"/>
      <c r="C984" s="130">
        <v>4220</v>
      </c>
      <c r="D984" s="27" t="s">
        <v>289</v>
      </c>
      <c r="E984" s="26">
        <v>186400</v>
      </c>
      <c r="F984" s="26">
        <v>0</v>
      </c>
      <c r="G984" s="26">
        <v>0</v>
      </c>
      <c r="H984" s="26">
        <v>0</v>
      </c>
      <c r="I984" s="26">
        <v>186400</v>
      </c>
      <c r="J984" s="26"/>
      <c r="K984" s="18">
        <f t="shared" si="286"/>
        <v>0</v>
      </c>
      <c r="L984" s="18"/>
      <c r="M984" s="18"/>
      <c r="N984" s="18"/>
      <c r="O984" s="18"/>
      <c r="P984" s="114">
        <v>186400</v>
      </c>
      <c r="Q984" s="123">
        <v>76299.199999999997</v>
      </c>
      <c r="R984" s="22">
        <f t="shared" si="283"/>
        <v>0</v>
      </c>
      <c r="S984" s="22">
        <f t="shared" si="284"/>
        <v>0</v>
      </c>
      <c r="T984" s="22">
        <f t="shared" si="285"/>
        <v>186400</v>
      </c>
      <c r="V984" s="284">
        <f t="shared" si="287"/>
        <v>0.40933047210300427</v>
      </c>
    </row>
    <row r="985" spans="1:22" ht="31.5">
      <c r="A985" s="23"/>
      <c r="B985" s="28"/>
      <c r="C985" s="130">
        <v>4230</v>
      </c>
      <c r="D985" s="27" t="s">
        <v>319</v>
      </c>
      <c r="E985" s="26">
        <v>31500</v>
      </c>
      <c r="F985" s="26">
        <v>0</v>
      </c>
      <c r="G985" s="26">
        <v>0</v>
      </c>
      <c r="H985" s="26">
        <v>0</v>
      </c>
      <c r="I985" s="26">
        <v>31500</v>
      </c>
      <c r="J985" s="26"/>
      <c r="K985" s="18">
        <f t="shared" si="286"/>
        <v>0</v>
      </c>
      <c r="L985" s="18"/>
      <c r="M985" s="18"/>
      <c r="N985" s="18"/>
      <c r="O985" s="18"/>
      <c r="P985" s="114">
        <v>31500</v>
      </c>
      <c r="Q985" s="123">
        <v>11663.5</v>
      </c>
      <c r="R985" s="22">
        <f t="shared" si="283"/>
        <v>0</v>
      </c>
      <c r="S985" s="22">
        <f t="shared" si="284"/>
        <v>0</v>
      </c>
      <c r="T985" s="22">
        <f t="shared" si="285"/>
        <v>31500</v>
      </c>
      <c r="V985" s="284">
        <f t="shared" si="287"/>
        <v>0.37026984126984125</v>
      </c>
    </row>
    <row r="986" spans="1:22">
      <c r="A986" s="23"/>
      <c r="B986" s="23"/>
      <c r="C986" s="130">
        <v>4260</v>
      </c>
      <c r="D986" s="27" t="s">
        <v>145</v>
      </c>
      <c r="E986" s="26">
        <v>58500</v>
      </c>
      <c r="F986" s="26">
        <v>0</v>
      </c>
      <c r="G986" s="26">
        <v>0</v>
      </c>
      <c r="H986" s="26">
        <v>0</v>
      </c>
      <c r="I986" s="26">
        <v>58500</v>
      </c>
      <c r="J986" s="26"/>
      <c r="K986" s="18">
        <f t="shared" si="286"/>
        <v>0</v>
      </c>
      <c r="L986" s="18"/>
      <c r="M986" s="18"/>
      <c r="N986" s="18"/>
      <c r="O986" s="18"/>
      <c r="P986" s="114">
        <v>58500</v>
      </c>
      <c r="Q986" s="123">
        <v>30245.1</v>
      </c>
      <c r="R986" s="22">
        <f t="shared" si="283"/>
        <v>0</v>
      </c>
      <c r="S986" s="22">
        <f t="shared" si="284"/>
        <v>0</v>
      </c>
      <c r="T986" s="22">
        <f t="shared" si="285"/>
        <v>58500</v>
      </c>
      <c r="V986" s="284">
        <f t="shared" si="287"/>
        <v>0.51701025641025633</v>
      </c>
    </row>
    <row r="987" spans="1:22">
      <c r="A987" s="23"/>
      <c r="B987" s="23"/>
      <c r="C987" s="130">
        <v>4270</v>
      </c>
      <c r="D987" s="27" t="s">
        <v>146</v>
      </c>
      <c r="E987" s="26">
        <v>21800</v>
      </c>
      <c r="F987" s="26">
        <v>0</v>
      </c>
      <c r="G987" s="26">
        <v>0</v>
      </c>
      <c r="H987" s="26">
        <v>0</v>
      </c>
      <c r="I987" s="26">
        <v>21800</v>
      </c>
      <c r="J987" s="26"/>
      <c r="K987" s="18">
        <f t="shared" si="286"/>
        <v>0</v>
      </c>
      <c r="L987" s="18"/>
      <c r="M987" s="18"/>
      <c r="N987" s="18"/>
      <c r="O987" s="18"/>
      <c r="P987" s="114">
        <v>21800</v>
      </c>
      <c r="Q987" s="123">
        <v>7917.85</v>
      </c>
      <c r="R987" s="22">
        <f t="shared" si="283"/>
        <v>0</v>
      </c>
      <c r="S987" s="22">
        <f t="shared" si="284"/>
        <v>0</v>
      </c>
      <c r="T987" s="22">
        <f t="shared" si="285"/>
        <v>21800</v>
      </c>
      <c r="V987" s="284">
        <f t="shared" si="287"/>
        <v>0.36320412844036698</v>
      </c>
    </row>
    <row r="988" spans="1:22">
      <c r="A988" s="23"/>
      <c r="B988" s="23"/>
      <c r="C988" s="130">
        <v>4280</v>
      </c>
      <c r="D988" s="27" t="s">
        <v>147</v>
      </c>
      <c r="E988" s="26">
        <v>1210</v>
      </c>
      <c r="F988" s="26">
        <v>0</v>
      </c>
      <c r="G988" s="26">
        <v>0</v>
      </c>
      <c r="H988" s="26">
        <v>0</v>
      </c>
      <c r="I988" s="26">
        <v>1210</v>
      </c>
      <c r="J988" s="26"/>
      <c r="K988" s="18">
        <f t="shared" si="286"/>
        <v>0</v>
      </c>
      <c r="L988" s="18"/>
      <c r="M988" s="18"/>
      <c r="N988" s="18"/>
      <c r="O988" s="18"/>
      <c r="P988" s="114">
        <v>1210</v>
      </c>
      <c r="Q988" s="123">
        <v>910</v>
      </c>
      <c r="R988" s="22">
        <f t="shared" si="283"/>
        <v>0</v>
      </c>
      <c r="S988" s="22">
        <f t="shared" si="284"/>
        <v>0</v>
      </c>
      <c r="T988" s="22">
        <f t="shared" si="285"/>
        <v>1210</v>
      </c>
      <c r="V988" s="284">
        <f t="shared" si="287"/>
        <v>0.75206611570247939</v>
      </c>
    </row>
    <row r="989" spans="1:22">
      <c r="A989" s="23"/>
      <c r="B989" s="23"/>
      <c r="C989" s="130">
        <v>4300</v>
      </c>
      <c r="D989" s="27" t="s">
        <v>126</v>
      </c>
      <c r="E989" s="26">
        <v>67200</v>
      </c>
      <c r="F989" s="26">
        <v>0</v>
      </c>
      <c r="G989" s="26">
        <v>0</v>
      </c>
      <c r="H989" s="26">
        <v>0</v>
      </c>
      <c r="I989" s="26">
        <v>67200</v>
      </c>
      <c r="J989" s="26"/>
      <c r="K989" s="18">
        <f t="shared" si="286"/>
        <v>0</v>
      </c>
      <c r="L989" s="18"/>
      <c r="M989" s="18"/>
      <c r="N989" s="18"/>
      <c r="O989" s="18"/>
      <c r="P989" s="114">
        <v>67200</v>
      </c>
      <c r="Q989" s="123">
        <v>33852.35</v>
      </c>
      <c r="R989" s="22">
        <f t="shared" si="283"/>
        <v>0</v>
      </c>
      <c r="S989" s="22">
        <f t="shared" si="284"/>
        <v>0</v>
      </c>
      <c r="T989" s="22">
        <f t="shared" si="285"/>
        <v>67200</v>
      </c>
      <c r="V989" s="284">
        <f t="shared" si="287"/>
        <v>0.50375520833333332</v>
      </c>
    </row>
    <row r="990" spans="1:22">
      <c r="A990" s="23"/>
      <c r="B990" s="23"/>
      <c r="C990" s="130">
        <v>4350</v>
      </c>
      <c r="D990" s="27" t="s">
        <v>148</v>
      </c>
      <c r="E990" s="26">
        <v>1750</v>
      </c>
      <c r="F990" s="26">
        <v>0</v>
      </c>
      <c r="G990" s="26">
        <v>0</v>
      </c>
      <c r="H990" s="26">
        <v>0</v>
      </c>
      <c r="I990" s="26">
        <v>1750</v>
      </c>
      <c r="J990" s="26"/>
      <c r="K990" s="18">
        <f t="shared" si="286"/>
        <v>0</v>
      </c>
      <c r="L990" s="18"/>
      <c r="M990" s="18"/>
      <c r="N990" s="18"/>
      <c r="O990" s="18"/>
      <c r="P990" s="114">
        <v>1750</v>
      </c>
      <c r="Q990" s="123">
        <v>730.62</v>
      </c>
      <c r="R990" s="22">
        <f t="shared" si="283"/>
        <v>0</v>
      </c>
      <c r="S990" s="22">
        <f t="shared" si="284"/>
        <v>0</v>
      </c>
      <c r="T990" s="22">
        <f t="shared" si="285"/>
        <v>1750</v>
      </c>
      <c r="V990" s="284">
        <f t="shared" si="287"/>
        <v>0.41749714285714284</v>
      </c>
    </row>
    <row r="991" spans="1:22" ht="47.25">
      <c r="A991" s="23"/>
      <c r="B991" s="23"/>
      <c r="C991" s="130">
        <v>4360</v>
      </c>
      <c r="D991" s="27" t="s">
        <v>149</v>
      </c>
      <c r="E991" s="26">
        <v>1550</v>
      </c>
      <c r="F991" s="26">
        <v>0</v>
      </c>
      <c r="G991" s="26">
        <v>0</v>
      </c>
      <c r="H991" s="26">
        <v>0</v>
      </c>
      <c r="I991" s="26">
        <v>1550</v>
      </c>
      <c r="J991" s="26"/>
      <c r="K991" s="18">
        <f t="shared" si="286"/>
        <v>0</v>
      </c>
      <c r="L991" s="18"/>
      <c r="M991" s="18"/>
      <c r="N991" s="18"/>
      <c r="O991" s="18"/>
      <c r="P991" s="114">
        <v>1550</v>
      </c>
      <c r="Q991" s="123">
        <v>602.99</v>
      </c>
      <c r="R991" s="22">
        <f t="shared" si="283"/>
        <v>0</v>
      </c>
      <c r="S991" s="22">
        <f t="shared" si="284"/>
        <v>0</v>
      </c>
      <c r="T991" s="22">
        <f t="shared" si="285"/>
        <v>1550</v>
      </c>
      <c r="V991" s="284">
        <f t="shared" si="287"/>
        <v>0.38902580645161289</v>
      </c>
    </row>
    <row r="992" spans="1:22" ht="63">
      <c r="A992" s="23"/>
      <c r="B992" s="23"/>
      <c r="C992" s="130">
        <v>4370</v>
      </c>
      <c r="D992" s="27" t="s">
        <v>150</v>
      </c>
      <c r="E992" s="26">
        <v>3900</v>
      </c>
      <c r="F992" s="26">
        <v>0</v>
      </c>
      <c r="G992" s="26">
        <v>0</v>
      </c>
      <c r="H992" s="26">
        <v>0</v>
      </c>
      <c r="I992" s="26">
        <v>3900</v>
      </c>
      <c r="J992" s="26"/>
      <c r="K992" s="18">
        <f t="shared" si="286"/>
        <v>0</v>
      </c>
      <c r="L992" s="18"/>
      <c r="M992" s="18"/>
      <c r="N992" s="18"/>
      <c r="O992" s="18"/>
      <c r="P992" s="114">
        <v>3900</v>
      </c>
      <c r="Q992" s="123">
        <v>1427.74</v>
      </c>
      <c r="R992" s="22">
        <f t="shared" si="283"/>
        <v>0</v>
      </c>
      <c r="S992" s="22">
        <f t="shared" si="284"/>
        <v>0</v>
      </c>
      <c r="T992" s="22">
        <f t="shared" si="285"/>
        <v>3900</v>
      </c>
      <c r="V992" s="284">
        <f t="shared" si="287"/>
        <v>0.3660871794871795</v>
      </c>
    </row>
    <row r="993" spans="1:22">
      <c r="A993" s="23"/>
      <c r="B993" s="23"/>
      <c r="C993" s="130">
        <v>4410</v>
      </c>
      <c r="D993" s="27" t="s">
        <v>151</v>
      </c>
      <c r="E993" s="26">
        <v>1100</v>
      </c>
      <c r="F993" s="26">
        <v>0</v>
      </c>
      <c r="G993" s="26">
        <v>0</v>
      </c>
      <c r="H993" s="26">
        <v>0</v>
      </c>
      <c r="I993" s="26">
        <v>1100</v>
      </c>
      <c r="J993" s="26"/>
      <c r="K993" s="18">
        <f t="shared" si="286"/>
        <v>0</v>
      </c>
      <c r="L993" s="18"/>
      <c r="M993" s="18"/>
      <c r="N993" s="18"/>
      <c r="O993" s="18"/>
      <c r="P993" s="114">
        <v>1100</v>
      </c>
      <c r="Q993" s="123">
        <v>24.8</v>
      </c>
      <c r="R993" s="22">
        <f t="shared" ref="R993:R1002" si="288">G993+M993</f>
        <v>0</v>
      </c>
      <c r="S993" s="22">
        <f t="shared" ref="S993:S1002" si="289">H993+N993</f>
        <v>0</v>
      </c>
      <c r="T993" s="22">
        <f t="shared" ref="T993:T1002" si="290">I993+O993</f>
        <v>1100</v>
      </c>
      <c r="V993" s="284">
        <f t="shared" si="287"/>
        <v>2.2545454545454546E-2</v>
      </c>
    </row>
    <row r="994" spans="1:22">
      <c r="A994" s="23"/>
      <c r="B994" s="23"/>
      <c r="C994" s="130">
        <v>4430</v>
      </c>
      <c r="D994" s="27" t="s">
        <v>152</v>
      </c>
      <c r="E994" s="26">
        <v>7400</v>
      </c>
      <c r="F994" s="26">
        <v>0</v>
      </c>
      <c r="G994" s="26">
        <v>0</v>
      </c>
      <c r="H994" s="26">
        <v>0</v>
      </c>
      <c r="I994" s="26">
        <v>7400</v>
      </c>
      <c r="J994" s="26"/>
      <c r="K994" s="18">
        <f t="shared" si="286"/>
        <v>0</v>
      </c>
      <c r="L994" s="18"/>
      <c r="M994" s="18"/>
      <c r="N994" s="18"/>
      <c r="O994" s="18"/>
      <c r="P994" s="114">
        <v>7400</v>
      </c>
      <c r="Q994" s="123">
        <v>5412.3</v>
      </c>
      <c r="R994" s="22">
        <f t="shared" si="288"/>
        <v>0</v>
      </c>
      <c r="S994" s="22">
        <f t="shared" si="289"/>
        <v>0</v>
      </c>
      <c r="T994" s="22">
        <f t="shared" si="290"/>
        <v>7400</v>
      </c>
      <c r="V994" s="284">
        <f t="shared" si="287"/>
        <v>0.73139189189189191</v>
      </c>
    </row>
    <row r="995" spans="1:22" ht="31.5">
      <c r="A995" s="23"/>
      <c r="B995" s="23"/>
      <c r="C995" s="130">
        <v>4440</v>
      </c>
      <c r="D995" s="27" t="s">
        <v>153</v>
      </c>
      <c r="E995" s="26">
        <v>41900</v>
      </c>
      <c r="F995" s="26">
        <v>0</v>
      </c>
      <c r="G995" s="26">
        <v>0</v>
      </c>
      <c r="H995" s="26">
        <v>0</v>
      </c>
      <c r="I995" s="26">
        <v>41900</v>
      </c>
      <c r="J995" s="26"/>
      <c r="K995" s="18">
        <f t="shared" si="286"/>
        <v>0</v>
      </c>
      <c r="L995" s="18"/>
      <c r="M995" s="18"/>
      <c r="N995" s="18"/>
      <c r="O995" s="18"/>
      <c r="P995" s="114">
        <v>41900</v>
      </c>
      <c r="Q995" s="123">
        <v>31425</v>
      </c>
      <c r="R995" s="22">
        <f t="shared" si="288"/>
        <v>0</v>
      </c>
      <c r="S995" s="22">
        <f t="shared" si="289"/>
        <v>0</v>
      </c>
      <c r="T995" s="22">
        <f t="shared" si="290"/>
        <v>41900</v>
      </c>
      <c r="V995" s="284">
        <f t="shared" si="287"/>
        <v>0.75</v>
      </c>
    </row>
    <row r="996" spans="1:22" ht="31.5">
      <c r="A996" s="23"/>
      <c r="B996" s="23"/>
      <c r="C996" s="130">
        <v>4520</v>
      </c>
      <c r="D996" s="27" t="s">
        <v>330</v>
      </c>
      <c r="E996" s="26">
        <v>18900</v>
      </c>
      <c r="F996" s="26">
        <v>0</v>
      </c>
      <c r="G996" s="26">
        <v>0</v>
      </c>
      <c r="H996" s="26">
        <v>0</v>
      </c>
      <c r="I996" s="26">
        <v>18900</v>
      </c>
      <c r="J996" s="26"/>
      <c r="K996" s="18">
        <f t="shared" si="286"/>
        <v>0</v>
      </c>
      <c r="L996" s="18"/>
      <c r="M996" s="18"/>
      <c r="N996" s="18"/>
      <c r="O996" s="18"/>
      <c r="P996" s="114">
        <v>18900</v>
      </c>
      <c r="Q996" s="123">
        <v>18894</v>
      </c>
      <c r="R996" s="22">
        <f t="shared" si="288"/>
        <v>0</v>
      </c>
      <c r="S996" s="22">
        <f t="shared" si="289"/>
        <v>0</v>
      </c>
      <c r="T996" s="22">
        <f t="shared" si="290"/>
        <v>18900</v>
      </c>
      <c r="V996" s="284">
        <f t="shared" si="287"/>
        <v>0.99968253968253973</v>
      </c>
    </row>
    <row r="997" spans="1:22">
      <c r="A997" s="23"/>
      <c r="B997" s="23"/>
      <c r="C997" s="130">
        <v>4480</v>
      </c>
      <c r="D997" s="27" t="s">
        <v>182</v>
      </c>
      <c r="E997" s="26">
        <v>104</v>
      </c>
      <c r="F997" s="26">
        <v>0</v>
      </c>
      <c r="G997" s="26">
        <v>0</v>
      </c>
      <c r="H997" s="26">
        <v>0</v>
      </c>
      <c r="I997" s="26">
        <v>104</v>
      </c>
      <c r="J997" s="26"/>
      <c r="K997" s="18">
        <f t="shared" si="286"/>
        <v>0</v>
      </c>
      <c r="L997" s="18"/>
      <c r="M997" s="18"/>
      <c r="N997" s="18"/>
      <c r="O997" s="18"/>
      <c r="P997" s="114">
        <v>104</v>
      </c>
      <c r="Q997" s="123">
        <v>104</v>
      </c>
      <c r="R997" s="22">
        <f t="shared" si="288"/>
        <v>0</v>
      </c>
      <c r="S997" s="22">
        <f t="shared" si="289"/>
        <v>0</v>
      </c>
      <c r="T997" s="22">
        <f t="shared" si="290"/>
        <v>104</v>
      </c>
      <c r="V997" s="284">
        <f t="shared" si="287"/>
        <v>1</v>
      </c>
    </row>
    <row r="998" spans="1:22" ht="31.5">
      <c r="A998" s="23"/>
      <c r="B998" s="23"/>
      <c r="C998" s="130">
        <v>4700</v>
      </c>
      <c r="D998" s="27" t="s">
        <v>155</v>
      </c>
      <c r="E998" s="26">
        <v>3600</v>
      </c>
      <c r="F998" s="26">
        <v>0</v>
      </c>
      <c r="G998" s="26">
        <v>0</v>
      </c>
      <c r="H998" s="26">
        <v>0</v>
      </c>
      <c r="I998" s="26">
        <v>3600</v>
      </c>
      <c r="J998" s="26"/>
      <c r="K998" s="18">
        <f t="shared" si="286"/>
        <v>0</v>
      </c>
      <c r="L998" s="18"/>
      <c r="M998" s="18"/>
      <c r="N998" s="18"/>
      <c r="O998" s="18"/>
      <c r="P998" s="114">
        <v>3600</v>
      </c>
      <c r="Q998" s="123">
        <v>400</v>
      </c>
      <c r="R998" s="22">
        <f t="shared" si="288"/>
        <v>0</v>
      </c>
      <c r="S998" s="22">
        <f t="shared" si="289"/>
        <v>0</v>
      </c>
      <c r="T998" s="22">
        <f t="shared" si="290"/>
        <v>3600</v>
      </c>
      <c r="V998" s="284">
        <f t="shared" si="287"/>
        <v>0.1111111111111111</v>
      </c>
    </row>
    <row r="999" spans="1:22" ht="48" hidden="1" customHeight="1">
      <c r="A999" s="23"/>
      <c r="B999" s="23"/>
      <c r="C999" s="130">
        <v>4740</v>
      </c>
      <c r="D999" s="27" t="s">
        <v>198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/>
      <c r="K999" s="18">
        <f t="shared" si="286"/>
        <v>0</v>
      </c>
      <c r="L999" s="18"/>
      <c r="M999" s="18"/>
      <c r="N999" s="18"/>
      <c r="O999" s="18">
        <v>0</v>
      </c>
      <c r="P999" s="114">
        <v>0</v>
      </c>
      <c r="Q999" s="123"/>
      <c r="R999" s="22">
        <f t="shared" si="288"/>
        <v>0</v>
      </c>
      <c r="S999" s="22">
        <f t="shared" si="289"/>
        <v>0</v>
      </c>
      <c r="T999" s="22">
        <f t="shared" si="290"/>
        <v>0</v>
      </c>
      <c r="V999" s="284" t="e">
        <f t="shared" si="287"/>
        <v>#DIV/0!</v>
      </c>
    </row>
    <row r="1000" spans="1:22" ht="36" hidden="1" customHeight="1">
      <c r="A1000" s="23"/>
      <c r="B1000" s="23"/>
      <c r="C1000" s="130">
        <v>4750</v>
      </c>
      <c r="D1000" s="27" t="s">
        <v>253</v>
      </c>
      <c r="E1000" s="26">
        <v>0</v>
      </c>
      <c r="F1000" s="26">
        <v>0</v>
      </c>
      <c r="G1000" s="26">
        <v>0</v>
      </c>
      <c r="H1000" s="26">
        <v>0</v>
      </c>
      <c r="I1000" s="26">
        <v>0</v>
      </c>
      <c r="J1000" s="26"/>
      <c r="K1000" s="18">
        <f t="shared" si="286"/>
        <v>0</v>
      </c>
      <c r="L1000" s="18"/>
      <c r="M1000" s="18"/>
      <c r="N1000" s="18"/>
      <c r="O1000" s="18">
        <v>0</v>
      </c>
      <c r="P1000" s="114">
        <v>0</v>
      </c>
      <c r="Q1000" s="123">
        <v>0</v>
      </c>
      <c r="R1000" s="22">
        <f t="shared" si="288"/>
        <v>0</v>
      </c>
      <c r="S1000" s="22">
        <f t="shared" si="289"/>
        <v>0</v>
      </c>
      <c r="T1000" s="22">
        <f t="shared" si="290"/>
        <v>0</v>
      </c>
      <c r="V1000" s="284" t="e">
        <f t="shared" si="287"/>
        <v>#DIV/0!</v>
      </c>
    </row>
    <row r="1001" spans="1:22" ht="34.5" customHeight="1">
      <c r="A1001" s="23"/>
      <c r="B1001" s="23"/>
      <c r="C1001" s="130">
        <v>6050</v>
      </c>
      <c r="D1001" s="27" t="s">
        <v>276</v>
      </c>
      <c r="E1001" s="26">
        <v>7500</v>
      </c>
      <c r="F1001" s="26">
        <v>0</v>
      </c>
      <c r="G1001" s="26">
        <v>0</v>
      </c>
      <c r="H1001" s="26">
        <v>0</v>
      </c>
      <c r="I1001" s="26">
        <v>7500</v>
      </c>
      <c r="J1001" s="26"/>
      <c r="K1001" s="18">
        <f t="shared" si="286"/>
        <v>0</v>
      </c>
      <c r="L1001" s="18"/>
      <c r="M1001" s="18"/>
      <c r="N1001" s="18"/>
      <c r="O1001" s="18"/>
      <c r="P1001" s="114">
        <v>7500</v>
      </c>
      <c r="Q1001" s="123">
        <v>7500</v>
      </c>
      <c r="R1001" s="22">
        <f t="shared" si="288"/>
        <v>0</v>
      </c>
      <c r="S1001" s="22">
        <f t="shared" si="289"/>
        <v>0</v>
      </c>
      <c r="T1001" s="22">
        <f t="shared" si="290"/>
        <v>7500</v>
      </c>
      <c r="V1001" s="284">
        <f t="shared" si="287"/>
        <v>1</v>
      </c>
    </row>
    <row r="1002" spans="1:22">
      <c r="A1002" s="23"/>
      <c r="B1002" s="23"/>
      <c r="C1002" s="130"/>
      <c r="D1002" s="31" t="s">
        <v>283</v>
      </c>
      <c r="E1002" s="26">
        <v>264613</v>
      </c>
      <c r="F1002" s="26">
        <v>0</v>
      </c>
      <c r="G1002" s="26">
        <v>0</v>
      </c>
      <c r="H1002" s="26">
        <v>0</v>
      </c>
      <c r="I1002" s="26">
        <v>264613</v>
      </c>
      <c r="J1002" s="26"/>
      <c r="K1002" s="18">
        <f t="shared" si="286"/>
        <v>0</v>
      </c>
      <c r="L1002" s="18">
        <f>SUM(L1003:L1007)</f>
        <v>0</v>
      </c>
      <c r="M1002" s="18">
        <f t="shared" ref="M1002:O1002" si="291">SUM(M1003:M1007)</f>
        <v>0</v>
      </c>
      <c r="N1002" s="18">
        <f t="shared" si="291"/>
        <v>0</v>
      </c>
      <c r="O1002" s="18">
        <f t="shared" si="291"/>
        <v>0</v>
      </c>
      <c r="P1002" s="145">
        <v>264613</v>
      </c>
      <c r="Q1002" s="146">
        <f t="shared" ref="Q1002" si="292">SUM(Q1003:Q1007)</f>
        <v>5890</v>
      </c>
      <c r="R1002" s="22">
        <f t="shared" si="288"/>
        <v>0</v>
      </c>
      <c r="S1002" s="22">
        <f t="shared" si="289"/>
        <v>0</v>
      </c>
      <c r="T1002" s="22">
        <f t="shared" si="290"/>
        <v>264613</v>
      </c>
      <c r="V1002" s="284">
        <f t="shared" si="287"/>
        <v>2.22589215193509E-2</v>
      </c>
    </row>
    <row r="1003" spans="1:22" ht="117" customHeight="1">
      <c r="A1003" s="23"/>
      <c r="B1003" s="23"/>
      <c r="C1003" s="130">
        <v>2910</v>
      </c>
      <c r="D1003" s="27" t="s">
        <v>361</v>
      </c>
      <c r="E1003" s="26"/>
      <c r="F1003" s="26"/>
      <c r="G1003" s="26"/>
      <c r="H1003" s="26"/>
      <c r="I1003" s="26"/>
      <c r="J1003" s="26"/>
      <c r="K1003" s="18"/>
      <c r="L1003" s="18"/>
      <c r="M1003" s="18"/>
      <c r="N1003" s="18"/>
      <c r="O1003" s="18"/>
      <c r="P1003" s="247">
        <v>1890</v>
      </c>
      <c r="Q1003" s="123">
        <v>1890</v>
      </c>
      <c r="R1003" s="22"/>
      <c r="S1003" s="22"/>
      <c r="T1003" s="22"/>
      <c r="V1003" s="284">
        <f t="shared" si="287"/>
        <v>1</v>
      </c>
    </row>
    <row r="1004" spans="1:22">
      <c r="A1004" s="23"/>
      <c r="B1004" s="23"/>
      <c r="C1004" s="130">
        <v>4270</v>
      </c>
      <c r="D1004" s="27" t="s">
        <v>146</v>
      </c>
      <c r="E1004" s="26">
        <v>4000</v>
      </c>
      <c r="F1004" s="26">
        <v>0</v>
      </c>
      <c r="G1004" s="26">
        <v>0</v>
      </c>
      <c r="H1004" s="26">
        <v>0</v>
      </c>
      <c r="I1004" s="26">
        <v>4000</v>
      </c>
      <c r="J1004" s="26"/>
      <c r="K1004" s="18">
        <f>SUM(L1004:O1004)</f>
        <v>0</v>
      </c>
      <c r="L1004" s="18"/>
      <c r="M1004" s="18"/>
      <c r="N1004" s="18"/>
      <c r="O1004" s="18"/>
      <c r="P1004" s="114">
        <v>4000</v>
      </c>
      <c r="Q1004" s="123">
        <v>4000</v>
      </c>
      <c r="R1004" s="22">
        <f t="shared" ref="R1004:R1067" si="293">G1004+M1004</f>
        <v>0</v>
      </c>
      <c r="S1004" s="22">
        <f t="shared" ref="S1004:S1067" si="294">H1004+N1004</f>
        <v>0</v>
      </c>
      <c r="T1004" s="22">
        <f t="shared" ref="T1004:T1067" si="295">I1004+O1004</f>
        <v>4000</v>
      </c>
      <c r="V1004" s="284">
        <f t="shared" si="287"/>
        <v>1</v>
      </c>
    </row>
    <row r="1005" spans="1:22" ht="38.25" customHeight="1">
      <c r="A1005" s="24"/>
      <c r="B1005" s="23"/>
      <c r="C1005" s="130">
        <v>6050</v>
      </c>
      <c r="D1005" s="34" t="s">
        <v>276</v>
      </c>
      <c r="E1005" s="26">
        <v>258723</v>
      </c>
      <c r="F1005" s="26">
        <v>0</v>
      </c>
      <c r="G1005" s="26">
        <v>0</v>
      </c>
      <c r="H1005" s="26">
        <v>0</v>
      </c>
      <c r="I1005" s="26">
        <v>258723</v>
      </c>
      <c r="J1005" s="26"/>
      <c r="K1005" s="18">
        <f t="shared" si="286"/>
        <v>0</v>
      </c>
      <c r="L1005" s="18"/>
      <c r="M1005" s="18"/>
      <c r="N1005" s="18"/>
      <c r="O1005" s="18"/>
      <c r="P1005" s="114">
        <v>258723</v>
      </c>
      <c r="Q1005" s="123">
        <v>0</v>
      </c>
      <c r="R1005" s="22">
        <f t="shared" si="293"/>
        <v>0</v>
      </c>
      <c r="S1005" s="22">
        <f t="shared" si="294"/>
        <v>0</v>
      </c>
      <c r="T1005" s="22">
        <f t="shared" si="295"/>
        <v>258723</v>
      </c>
      <c r="V1005" s="284">
        <f t="shared" si="287"/>
        <v>0</v>
      </c>
    </row>
    <row r="1006" spans="1:22" ht="34.5" hidden="1" customHeight="1">
      <c r="A1006" s="24"/>
      <c r="B1006" s="23"/>
      <c r="C1006" s="130">
        <v>6057</v>
      </c>
      <c r="D1006" s="34" t="s">
        <v>276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/>
      <c r="K1006" s="18">
        <f t="shared" si="286"/>
        <v>0</v>
      </c>
      <c r="L1006" s="18"/>
      <c r="M1006" s="18"/>
      <c r="N1006" s="18"/>
      <c r="O1006" s="18"/>
      <c r="P1006" s="114">
        <v>0</v>
      </c>
      <c r="Q1006" s="123"/>
      <c r="R1006" s="22">
        <f t="shared" si="293"/>
        <v>0</v>
      </c>
      <c r="S1006" s="22">
        <f t="shared" si="294"/>
        <v>0</v>
      </c>
      <c r="T1006" s="22">
        <f t="shared" si="295"/>
        <v>0</v>
      </c>
      <c r="V1006" s="284" t="e">
        <f t="shared" si="287"/>
        <v>#DIV/0!</v>
      </c>
    </row>
    <row r="1007" spans="1:22" ht="30" hidden="1" customHeight="1">
      <c r="A1007" s="24"/>
      <c r="B1007" s="23"/>
      <c r="C1007" s="130">
        <v>6059</v>
      </c>
      <c r="D1007" s="34" t="s">
        <v>276</v>
      </c>
      <c r="E1007" s="26">
        <v>0</v>
      </c>
      <c r="F1007" s="26">
        <v>0</v>
      </c>
      <c r="G1007" s="26">
        <v>0</v>
      </c>
      <c r="H1007" s="26">
        <v>0</v>
      </c>
      <c r="I1007" s="26">
        <v>0</v>
      </c>
      <c r="J1007" s="26"/>
      <c r="K1007" s="18">
        <f t="shared" si="286"/>
        <v>0</v>
      </c>
      <c r="L1007" s="18"/>
      <c r="M1007" s="18"/>
      <c r="N1007" s="18"/>
      <c r="O1007" s="18"/>
      <c r="P1007" s="114">
        <v>0</v>
      </c>
      <c r="Q1007" s="123"/>
      <c r="R1007" s="22">
        <f t="shared" si="293"/>
        <v>0</v>
      </c>
      <c r="S1007" s="22">
        <f t="shared" si="294"/>
        <v>0</v>
      </c>
      <c r="T1007" s="22">
        <f t="shared" si="295"/>
        <v>0</v>
      </c>
      <c r="V1007" s="284" t="e">
        <f t="shared" si="287"/>
        <v>#DIV/0!</v>
      </c>
    </row>
    <row r="1008" spans="1:22">
      <c r="A1008" s="28"/>
      <c r="B1008" s="24">
        <v>85203</v>
      </c>
      <c r="C1008" s="131"/>
      <c r="D1008" s="31" t="s">
        <v>337</v>
      </c>
      <c r="E1008" s="26">
        <v>1040400</v>
      </c>
      <c r="F1008" s="26">
        <v>0</v>
      </c>
      <c r="G1008" s="26">
        <v>1040400</v>
      </c>
      <c r="H1008" s="26">
        <v>0</v>
      </c>
      <c r="I1008" s="26">
        <v>0</v>
      </c>
      <c r="J1008" s="26"/>
      <c r="K1008" s="18">
        <f t="shared" si="286"/>
        <v>0</v>
      </c>
      <c r="L1008" s="18">
        <f>SUM(L1009:L1033)</f>
        <v>0</v>
      </c>
      <c r="M1008" s="18">
        <f>SUM(M1009:M1033)</f>
        <v>0</v>
      </c>
      <c r="N1008" s="18">
        <f>SUM(N1009:N1033)</f>
        <v>0</v>
      </c>
      <c r="O1008" s="18">
        <f>SUM(O1009:O1033)</f>
        <v>0</v>
      </c>
      <c r="P1008" s="145">
        <v>1040400</v>
      </c>
      <c r="Q1008" s="146">
        <f>SUM(Q1009:Q1033)</f>
        <v>449655.49</v>
      </c>
      <c r="R1008" s="22">
        <f t="shared" si="293"/>
        <v>1040400</v>
      </c>
      <c r="S1008" s="22">
        <f t="shared" si="294"/>
        <v>0</v>
      </c>
      <c r="T1008" s="22">
        <f t="shared" si="295"/>
        <v>0</v>
      </c>
      <c r="V1008" s="284">
        <f t="shared" si="287"/>
        <v>0.4321948193002691</v>
      </c>
    </row>
    <row r="1009" spans="1:22" ht="31.5">
      <c r="A1009" s="23"/>
      <c r="B1009" s="23"/>
      <c r="C1009" s="130">
        <v>3020</v>
      </c>
      <c r="D1009" s="27" t="s">
        <v>138</v>
      </c>
      <c r="E1009" s="26">
        <v>1520</v>
      </c>
      <c r="F1009" s="26">
        <v>0</v>
      </c>
      <c r="G1009" s="26">
        <v>1520</v>
      </c>
      <c r="H1009" s="26">
        <v>0</v>
      </c>
      <c r="I1009" s="26">
        <v>0</v>
      </c>
      <c r="J1009" s="26"/>
      <c r="K1009" s="18">
        <f t="shared" si="286"/>
        <v>0</v>
      </c>
      <c r="L1009" s="18">
        <f t="shared" ref="L1009:O1013" si="296">L1035+L1060</f>
        <v>0</v>
      </c>
      <c r="M1009" s="18">
        <f t="shared" si="296"/>
        <v>0</v>
      </c>
      <c r="N1009" s="18">
        <f t="shared" si="296"/>
        <v>0</v>
      </c>
      <c r="O1009" s="18">
        <f t="shared" si="296"/>
        <v>0</v>
      </c>
      <c r="P1009" s="114">
        <v>1520</v>
      </c>
      <c r="Q1009" s="123">
        <f t="shared" ref="Q1009" si="297">Q1035+Q1060</f>
        <v>354.02</v>
      </c>
      <c r="R1009" s="22">
        <f t="shared" si="293"/>
        <v>1520</v>
      </c>
      <c r="S1009" s="22">
        <f t="shared" si="294"/>
        <v>0</v>
      </c>
      <c r="T1009" s="22">
        <f t="shared" si="295"/>
        <v>0</v>
      </c>
      <c r="V1009" s="284">
        <f t="shared" si="287"/>
        <v>0.23290789473684209</v>
      </c>
    </row>
    <row r="1010" spans="1:22">
      <c r="A1010" s="23"/>
      <c r="B1010" s="23"/>
      <c r="C1010" s="130">
        <v>4010</v>
      </c>
      <c r="D1010" s="27" t="s">
        <v>139</v>
      </c>
      <c r="E1010" s="26">
        <v>464400</v>
      </c>
      <c r="F1010" s="26">
        <v>0</v>
      </c>
      <c r="G1010" s="26">
        <v>464400</v>
      </c>
      <c r="H1010" s="26">
        <v>0</v>
      </c>
      <c r="I1010" s="26">
        <v>0</v>
      </c>
      <c r="J1010" s="26"/>
      <c r="K1010" s="18">
        <f t="shared" si="286"/>
        <v>0</v>
      </c>
      <c r="L1010" s="18">
        <f t="shared" si="296"/>
        <v>0</v>
      </c>
      <c r="M1010" s="18">
        <f t="shared" si="296"/>
        <v>0</v>
      </c>
      <c r="N1010" s="18">
        <f t="shared" si="296"/>
        <v>0</v>
      </c>
      <c r="O1010" s="18">
        <f t="shared" si="296"/>
        <v>0</v>
      </c>
      <c r="P1010" s="114">
        <v>464400</v>
      </c>
      <c r="Q1010" s="123">
        <f t="shared" ref="Q1010" si="298">Q1036+Q1061</f>
        <v>201170.14</v>
      </c>
      <c r="R1010" s="22">
        <f t="shared" si="293"/>
        <v>464400</v>
      </c>
      <c r="S1010" s="22">
        <f t="shared" si="294"/>
        <v>0</v>
      </c>
      <c r="T1010" s="22">
        <f t="shared" si="295"/>
        <v>0</v>
      </c>
      <c r="V1010" s="284">
        <f t="shared" si="287"/>
        <v>0.433182902670112</v>
      </c>
    </row>
    <row r="1011" spans="1:22">
      <c r="A1011" s="23"/>
      <c r="B1011" s="23"/>
      <c r="C1011" s="130">
        <v>4040</v>
      </c>
      <c r="D1011" s="27" t="s">
        <v>140</v>
      </c>
      <c r="E1011" s="26">
        <v>37069</v>
      </c>
      <c r="F1011" s="26">
        <v>0</v>
      </c>
      <c r="G1011" s="26">
        <v>37069</v>
      </c>
      <c r="H1011" s="26">
        <v>0</v>
      </c>
      <c r="I1011" s="26">
        <v>0</v>
      </c>
      <c r="J1011" s="26"/>
      <c r="K1011" s="18">
        <f t="shared" si="286"/>
        <v>0</v>
      </c>
      <c r="L1011" s="18">
        <f t="shared" si="296"/>
        <v>0</v>
      </c>
      <c r="M1011" s="18">
        <f t="shared" si="296"/>
        <v>0</v>
      </c>
      <c r="N1011" s="18">
        <f t="shared" si="296"/>
        <v>0</v>
      </c>
      <c r="O1011" s="18">
        <f t="shared" si="296"/>
        <v>0</v>
      </c>
      <c r="P1011" s="114">
        <v>37069</v>
      </c>
      <c r="Q1011" s="123">
        <f t="shared" ref="Q1011" si="299">Q1037+Q1062</f>
        <v>36599.64</v>
      </c>
      <c r="R1011" s="22">
        <f t="shared" si="293"/>
        <v>37069</v>
      </c>
      <c r="S1011" s="22">
        <f t="shared" si="294"/>
        <v>0</v>
      </c>
      <c r="T1011" s="22">
        <f t="shared" si="295"/>
        <v>0</v>
      </c>
      <c r="V1011" s="284">
        <f t="shared" si="287"/>
        <v>0.98733820712724918</v>
      </c>
    </row>
    <row r="1012" spans="1:22">
      <c r="A1012" s="23"/>
      <c r="B1012" s="24"/>
      <c r="C1012" s="130">
        <v>4110</v>
      </c>
      <c r="D1012" s="27" t="s">
        <v>141</v>
      </c>
      <c r="E1012" s="26">
        <v>87400</v>
      </c>
      <c r="F1012" s="26">
        <v>0</v>
      </c>
      <c r="G1012" s="26">
        <v>87400</v>
      </c>
      <c r="H1012" s="26">
        <v>0</v>
      </c>
      <c r="I1012" s="26">
        <v>0</v>
      </c>
      <c r="J1012" s="26"/>
      <c r="K1012" s="18">
        <f t="shared" si="286"/>
        <v>0</v>
      </c>
      <c r="L1012" s="18">
        <f t="shared" si="296"/>
        <v>0</v>
      </c>
      <c r="M1012" s="18">
        <f t="shared" si="296"/>
        <v>0</v>
      </c>
      <c r="N1012" s="18">
        <f t="shared" si="296"/>
        <v>0</v>
      </c>
      <c r="O1012" s="18">
        <f t="shared" si="296"/>
        <v>0</v>
      </c>
      <c r="P1012" s="114">
        <v>87400</v>
      </c>
      <c r="Q1012" s="123">
        <f t="shared" ref="Q1012" si="300">Q1038+Q1063</f>
        <v>36531.24</v>
      </c>
      <c r="R1012" s="22">
        <f t="shared" si="293"/>
        <v>87400</v>
      </c>
      <c r="S1012" s="22">
        <f t="shared" si="294"/>
        <v>0</v>
      </c>
      <c r="T1012" s="22">
        <f t="shared" si="295"/>
        <v>0</v>
      </c>
      <c r="V1012" s="284">
        <f t="shared" si="287"/>
        <v>0.41797757437070937</v>
      </c>
    </row>
    <row r="1013" spans="1:22">
      <c r="A1013" s="23"/>
      <c r="B1013" s="24"/>
      <c r="C1013" s="130">
        <v>4120</v>
      </c>
      <c r="D1013" s="27" t="s">
        <v>142</v>
      </c>
      <c r="E1013" s="26">
        <v>12300</v>
      </c>
      <c r="F1013" s="26">
        <v>0</v>
      </c>
      <c r="G1013" s="26">
        <v>12300</v>
      </c>
      <c r="H1013" s="26">
        <v>0</v>
      </c>
      <c r="I1013" s="26">
        <v>0</v>
      </c>
      <c r="J1013" s="26"/>
      <c r="K1013" s="18">
        <f t="shared" si="286"/>
        <v>0</v>
      </c>
      <c r="L1013" s="18">
        <f t="shared" si="296"/>
        <v>0</v>
      </c>
      <c r="M1013" s="18">
        <f t="shared" si="296"/>
        <v>0</v>
      </c>
      <c r="N1013" s="18">
        <f t="shared" si="296"/>
        <v>0</v>
      </c>
      <c r="O1013" s="18">
        <f t="shared" si="296"/>
        <v>0</v>
      </c>
      <c r="P1013" s="114">
        <v>12300</v>
      </c>
      <c r="Q1013" s="123">
        <f t="shared" ref="Q1013" si="301">Q1039+Q1064</f>
        <v>4304.8599999999997</v>
      </c>
      <c r="R1013" s="22">
        <f t="shared" si="293"/>
        <v>12300</v>
      </c>
      <c r="S1013" s="22">
        <f t="shared" si="294"/>
        <v>0</v>
      </c>
      <c r="T1013" s="22">
        <f t="shared" si="295"/>
        <v>0</v>
      </c>
      <c r="V1013" s="284">
        <f t="shared" si="287"/>
        <v>0.34998861788617885</v>
      </c>
    </row>
    <row r="1014" spans="1:22" ht="15" hidden="1" customHeight="1">
      <c r="A1014" s="23"/>
      <c r="B1014" s="24"/>
      <c r="C1014" s="130">
        <v>4170</v>
      </c>
      <c r="D1014" s="27" t="s">
        <v>143</v>
      </c>
      <c r="E1014" s="26">
        <v>0</v>
      </c>
      <c r="F1014" s="26">
        <v>0</v>
      </c>
      <c r="G1014" s="26">
        <v>0</v>
      </c>
      <c r="H1014" s="26">
        <v>0</v>
      </c>
      <c r="I1014" s="26">
        <v>0</v>
      </c>
      <c r="J1014" s="26"/>
      <c r="K1014" s="18">
        <f t="shared" si="286"/>
        <v>0</v>
      </c>
      <c r="L1014" s="18">
        <f>L1040</f>
        <v>0</v>
      </c>
      <c r="M1014" s="18">
        <f>M1040</f>
        <v>0</v>
      </c>
      <c r="N1014" s="18">
        <f>N1040</f>
        <v>0</v>
      </c>
      <c r="O1014" s="18">
        <f>O1040</f>
        <v>0</v>
      </c>
      <c r="P1014" s="114">
        <v>0</v>
      </c>
      <c r="Q1014" s="123">
        <f>Q1040</f>
        <v>0</v>
      </c>
      <c r="R1014" s="22">
        <f t="shared" si="293"/>
        <v>0</v>
      </c>
      <c r="S1014" s="22">
        <f t="shared" si="294"/>
        <v>0</v>
      </c>
      <c r="T1014" s="22">
        <f t="shared" si="295"/>
        <v>0</v>
      </c>
      <c r="V1014" s="284" t="e">
        <f t="shared" si="287"/>
        <v>#DIV/0!</v>
      </c>
    </row>
    <row r="1015" spans="1:22">
      <c r="A1015" s="23"/>
      <c r="B1015" s="24"/>
      <c r="C1015" s="130">
        <v>4210</v>
      </c>
      <c r="D1015" s="27" t="s">
        <v>144</v>
      </c>
      <c r="E1015" s="26">
        <v>259887</v>
      </c>
      <c r="F1015" s="26">
        <v>0</v>
      </c>
      <c r="G1015" s="26">
        <v>259887</v>
      </c>
      <c r="H1015" s="26">
        <v>0</v>
      </c>
      <c r="I1015" s="26">
        <v>0</v>
      </c>
      <c r="J1015" s="26"/>
      <c r="K1015" s="18">
        <f t="shared" si="286"/>
        <v>-1000</v>
      </c>
      <c r="L1015" s="18">
        <f t="shared" ref="L1015:O1016" si="302">L1041+L1065</f>
        <v>0</v>
      </c>
      <c r="M1015" s="18">
        <f t="shared" si="302"/>
        <v>-1000</v>
      </c>
      <c r="N1015" s="18">
        <f t="shared" si="302"/>
        <v>0</v>
      </c>
      <c r="O1015" s="18">
        <f t="shared" si="302"/>
        <v>0</v>
      </c>
      <c r="P1015" s="114">
        <v>258887</v>
      </c>
      <c r="Q1015" s="123">
        <f t="shared" ref="Q1015" si="303">Q1041+Q1065</f>
        <v>93096.93</v>
      </c>
      <c r="R1015" s="22">
        <f t="shared" si="293"/>
        <v>258887</v>
      </c>
      <c r="S1015" s="22">
        <f t="shared" si="294"/>
        <v>0</v>
      </c>
      <c r="T1015" s="22">
        <f t="shared" si="295"/>
        <v>0</v>
      </c>
      <c r="V1015" s="284">
        <f t="shared" si="287"/>
        <v>0.35960449926029503</v>
      </c>
    </row>
    <row r="1016" spans="1:22">
      <c r="A1016" s="23"/>
      <c r="B1016" s="24"/>
      <c r="C1016" s="130">
        <v>4220</v>
      </c>
      <c r="D1016" s="27" t="s">
        <v>289</v>
      </c>
      <c r="E1016" s="26">
        <v>44300</v>
      </c>
      <c r="F1016" s="26">
        <v>0</v>
      </c>
      <c r="G1016" s="26">
        <v>44300</v>
      </c>
      <c r="H1016" s="26">
        <v>0</v>
      </c>
      <c r="I1016" s="26">
        <v>0</v>
      </c>
      <c r="J1016" s="26"/>
      <c r="K1016" s="18">
        <f t="shared" si="286"/>
        <v>0</v>
      </c>
      <c r="L1016" s="18">
        <f t="shared" si="302"/>
        <v>0</v>
      </c>
      <c r="M1016" s="18">
        <f t="shared" si="302"/>
        <v>0</v>
      </c>
      <c r="N1016" s="18">
        <f t="shared" si="302"/>
        <v>0</v>
      </c>
      <c r="O1016" s="18">
        <f t="shared" si="302"/>
        <v>0</v>
      </c>
      <c r="P1016" s="114">
        <v>44300</v>
      </c>
      <c r="Q1016" s="123">
        <f t="shared" ref="Q1016" si="304">Q1042+Q1066</f>
        <v>20006.47</v>
      </c>
      <c r="R1016" s="22">
        <f t="shared" si="293"/>
        <v>44300</v>
      </c>
      <c r="S1016" s="22">
        <f t="shared" si="294"/>
        <v>0</v>
      </c>
      <c r="T1016" s="22">
        <f t="shared" si="295"/>
        <v>0</v>
      </c>
      <c r="V1016" s="284">
        <f t="shared" si="287"/>
        <v>0.45161331828442441</v>
      </c>
    </row>
    <row r="1017" spans="1:22">
      <c r="A1017" s="23"/>
      <c r="B1017" s="24"/>
      <c r="C1017" s="130">
        <v>4230</v>
      </c>
      <c r="D1017" s="27" t="s">
        <v>338</v>
      </c>
      <c r="E1017" s="26">
        <v>220</v>
      </c>
      <c r="F1017" s="26">
        <v>0</v>
      </c>
      <c r="G1017" s="26">
        <v>220</v>
      </c>
      <c r="H1017" s="26">
        <v>0</v>
      </c>
      <c r="I1017" s="26">
        <v>0</v>
      </c>
      <c r="J1017" s="26"/>
      <c r="K1017" s="18">
        <f t="shared" si="286"/>
        <v>0</v>
      </c>
      <c r="L1017" s="18">
        <f>L1043</f>
        <v>0</v>
      </c>
      <c r="M1017" s="18">
        <f>M1043</f>
        <v>0</v>
      </c>
      <c r="N1017" s="18">
        <f>N1043</f>
        <v>0</v>
      </c>
      <c r="O1017" s="18">
        <f>O1043</f>
        <v>0</v>
      </c>
      <c r="P1017" s="114">
        <v>220</v>
      </c>
      <c r="Q1017" s="123">
        <f>Q1043</f>
        <v>168.31</v>
      </c>
      <c r="R1017" s="22">
        <f t="shared" si="293"/>
        <v>220</v>
      </c>
      <c r="S1017" s="22">
        <f t="shared" si="294"/>
        <v>0</v>
      </c>
      <c r="T1017" s="22">
        <f t="shared" si="295"/>
        <v>0</v>
      </c>
      <c r="V1017" s="284">
        <f t="shared" si="287"/>
        <v>0.76504545454545458</v>
      </c>
    </row>
    <row r="1018" spans="1:22">
      <c r="A1018" s="23"/>
      <c r="B1018" s="24"/>
      <c r="C1018" s="130">
        <v>4260</v>
      </c>
      <c r="D1018" s="27" t="s">
        <v>145</v>
      </c>
      <c r="E1018" s="26">
        <v>21600</v>
      </c>
      <c r="F1018" s="26">
        <v>0</v>
      </c>
      <c r="G1018" s="26">
        <v>21600</v>
      </c>
      <c r="H1018" s="26">
        <v>0</v>
      </c>
      <c r="I1018" s="26">
        <v>0</v>
      </c>
      <c r="J1018" s="26"/>
      <c r="K1018" s="18">
        <f t="shared" si="286"/>
        <v>0</v>
      </c>
      <c r="L1018" s="18">
        <f t="shared" ref="L1018:O1021" si="305">L1044+L1067</f>
        <v>0</v>
      </c>
      <c r="M1018" s="18">
        <f t="shared" si="305"/>
        <v>0</v>
      </c>
      <c r="N1018" s="18">
        <f t="shared" si="305"/>
        <v>0</v>
      </c>
      <c r="O1018" s="18">
        <f t="shared" si="305"/>
        <v>0</v>
      </c>
      <c r="P1018" s="114">
        <v>21600</v>
      </c>
      <c r="Q1018" s="123">
        <f t="shared" ref="Q1018" si="306">Q1044+Q1067</f>
        <v>4022.8999999999996</v>
      </c>
      <c r="R1018" s="22">
        <f t="shared" si="293"/>
        <v>21600</v>
      </c>
      <c r="S1018" s="22">
        <f t="shared" si="294"/>
        <v>0</v>
      </c>
      <c r="T1018" s="22">
        <f t="shared" si="295"/>
        <v>0</v>
      </c>
      <c r="V1018" s="284">
        <f t="shared" si="287"/>
        <v>0.18624537037037037</v>
      </c>
    </row>
    <row r="1019" spans="1:22">
      <c r="A1019" s="23"/>
      <c r="B1019" s="24"/>
      <c r="C1019" s="130">
        <v>4270</v>
      </c>
      <c r="D1019" s="27" t="s">
        <v>146</v>
      </c>
      <c r="E1019" s="26">
        <v>23100</v>
      </c>
      <c r="F1019" s="26">
        <v>0</v>
      </c>
      <c r="G1019" s="26">
        <v>23100</v>
      </c>
      <c r="H1019" s="26">
        <v>0</v>
      </c>
      <c r="I1019" s="26">
        <v>0</v>
      </c>
      <c r="J1019" s="26"/>
      <c r="K1019" s="18">
        <f t="shared" si="286"/>
        <v>0</v>
      </c>
      <c r="L1019" s="18">
        <f t="shared" si="305"/>
        <v>0</v>
      </c>
      <c r="M1019" s="18">
        <f t="shared" si="305"/>
        <v>0</v>
      </c>
      <c r="N1019" s="18">
        <f t="shared" si="305"/>
        <v>0</v>
      </c>
      <c r="O1019" s="18">
        <f t="shared" si="305"/>
        <v>0</v>
      </c>
      <c r="P1019" s="114">
        <v>23100</v>
      </c>
      <c r="Q1019" s="123">
        <f t="shared" ref="Q1019" si="307">Q1045+Q1068</f>
        <v>7141.6</v>
      </c>
      <c r="R1019" s="22">
        <f t="shared" si="293"/>
        <v>23100</v>
      </c>
      <c r="S1019" s="22">
        <f t="shared" si="294"/>
        <v>0</v>
      </c>
      <c r="T1019" s="22">
        <f t="shared" si="295"/>
        <v>0</v>
      </c>
      <c r="V1019" s="284">
        <f t="shared" si="287"/>
        <v>0.30916017316017319</v>
      </c>
    </row>
    <row r="1020" spans="1:22">
      <c r="A1020" s="23"/>
      <c r="B1020" s="24"/>
      <c r="C1020" s="130">
        <v>4280</v>
      </c>
      <c r="D1020" s="27" t="s">
        <v>147</v>
      </c>
      <c r="E1020" s="26">
        <v>7420</v>
      </c>
      <c r="F1020" s="26">
        <v>0</v>
      </c>
      <c r="G1020" s="26">
        <v>7420</v>
      </c>
      <c r="H1020" s="26">
        <v>0</v>
      </c>
      <c r="I1020" s="26">
        <v>0</v>
      </c>
      <c r="J1020" s="26"/>
      <c r="K1020" s="18">
        <f t="shared" si="286"/>
        <v>0</v>
      </c>
      <c r="L1020" s="18">
        <f t="shared" si="305"/>
        <v>0</v>
      </c>
      <c r="M1020" s="18">
        <f t="shared" si="305"/>
        <v>0</v>
      </c>
      <c r="N1020" s="18">
        <f t="shared" si="305"/>
        <v>0</v>
      </c>
      <c r="O1020" s="18">
        <f t="shared" si="305"/>
        <v>0</v>
      </c>
      <c r="P1020" s="114">
        <v>7420</v>
      </c>
      <c r="Q1020" s="123">
        <f t="shared" ref="Q1020" si="308">Q1046+Q1069</f>
        <v>131.5</v>
      </c>
      <c r="R1020" s="22">
        <f t="shared" si="293"/>
        <v>7420</v>
      </c>
      <c r="S1020" s="22">
        <f t="shared" si="294"/>
        <v>0</v>
      </c>
      <c r="T1020" s="22">
        <f t="shared" si="295"/>
        <v>0</v>
      </c>
      <c r="V1020" s="284">
        <f t="shared" si="287"/>
        <v>1.7722371967654988E-2</v>
      </c>
    </row>
    <row r="1021" spans="1:22">
      <c r="A1021" s="23"/>
      <c r="B1021" s="24"/>
      <c r="C1021" s="130">
        <v>4300</v>
      </c>
      <c r="D1021" s="27" t="s">
        <v>126</v>
      </c>
      <c r="E1021" s="26">
        <v>35600</v>
      </c>
      <c r="F1021" s="26">
        <v>0</v>
      </c>
      <c r="G1021" s="26">
        <v>35600</v>
      </c>
      <c r="H1021" s="26">
        <v>0</v>
      </c>
      <c r="I1021" s="26">
        <v>0</v>
      </c>
      <c r="J1021" s="26"/>
      <c r="K1021" s="18">
        <f t="shared" si="286"/>
        <v>-700</v>
      </c>
      <c r="L1021" s="18">
        <f t="shared" si="305"/>
        <v>0</v>
      </c>
      <c r="M1021" s="18">
        <f t="shared" si="305"/>
        <v>-700</v>
      </c>
      <c r="N1021" s="18">
        <f t="shared" si="305"/>
        <v>0</v>
      </c>
      <c r="O1021" s="18">
        <f t="shared" si="305"/>
        <v>0</v>
      </c>
      <c r="P1021" s="114">
        <v>34900</v>
      </c>
      <c r="Q1021" s="123">
        <f t="shared" ref="Q1021" si="309">Q1047+Q1070</f>
        <v>9114.7200000000012</v>
      </c>
      <c r="R1021" s="22">
        <f t="shared" si="293"/>
        <v>34900</v>
      </c>
      <c r="S1021" s="22">
        <f t="shared" si="294"/>
        <v>0</v>
      </c>
      <c r="T1021" s="22">
        <f t="shared" si="295"/>
        <v>0</v>
      </c>
      <c r="V1021" s="284">
        <f t="shared" si="287"/>
        <v>0.26116676217765045</v>
      </c>
    </row>
    <row r="1022" spans="1:22" ht="24" hidden="1" customHeight="1">
      <c r="A1022" s="23"/>
      <c r="B1022" s="24"/>
      <c r="C1022" s="130">
        <v>4350</v>
      </c>
      <c r="D1022" s="27" t="s">
        <v>148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/>
      <c r="K1022" s="18">
        <f t="shared" si="286"/>
        <v>0</v>
      </c>
      <c r="L1022" s="18">
        <f t="shared" ref="L1022:O1023" si="310">L1048</f>
        <v>0</v>
      </c>
      <c r="M1022" s="18">
        <f t="shared" si="310"/>
        <v>0</v>
      </c>
      <c r="N1022" s="18">
        <f t="shared" si="310"/>
        <v>0</v>
      </c>
      <c r="O1022" s="18">
        <f t="shared" si="310"/>
        <v>0</v>
      </c>
      <c r="P1022" s="114">
        <v>0</v>
      </c>
      <c r="Q1022" s="123">
        <f t="shared" ref="Q1022" si="311">Q1048</f>
        <v>0</v>
      </c>
      <c r="R1022" s="22">
        <f t="shared" si="293"/>
        <v>0</v>
      </c>
      <c r="S1022" s="22">
        <f t="shared" si="294"/>
        <v>0</v>
      </c>
      <c r="T1022" s="22">
        <f t="shared" si="295"/>
        <v>0</v>
      </c>
      <c r="V1022" s="284" t="e">
        <f t="shared" si="287"/>
        <v>#DIV/0!</v>
      </c>
    </row>
    <row r="1023" spans="1:22" ht="47.25">
      <c r="A1023" s="23"/>
      <c r="B1023" s="24"/>
      <c r="C1023" s="130">
        <v>4360</v>
      </c>
      <c r="D1023" s="27" t="s">
        <v>149</v>
      </c>
      <c r="E1023" s="26">
        <v>330</v>
      </c>
      <c r="F1023" s="26">
        <v>0</v>
      </c>
      <c r="G1023" s="26">
        <v>330</v>
      </c>
      <c r="H1023" s="26">
        <v>0</v>
      </c>
      <c r="I1023" s="26">
        <v>0</v>
      </c>
      <c r="J1023" s="26"/>
      <c r="K1023" s="18">
        <f t="shared" si="286"/>
        <v>0</v>
      </c>
      <c r="L1023" s="18">
        <f t="shared" si="310"/>
        <v>0</v>
      </c>
      <c r="M1023" s="18">
        <f t="shared" si="310"/>
        <v>0</v>
      </c>
      <c r="N1023" s="18">
        <f t="shared" si="310"/>
        <v>0</v>
      </c>
      <c r="O1023" s="18">
        <f t="shared" si="310"/>
        <v>0</v>
      </c>
      <c r="P1023" s="114">
        <v>330</v>
      </c>
      <c r="Q1023" s="123">
        <f t="shared" ref="Q1023" si="312">Q1049</f>
        <v>190.96</v>
      </c>
      <c r="R1023" s="22">
        <f t="shared" si="293"/>
        <v>330</v>
      </c>
      <c r="S1023" s="22">
        <f t="shared" si="294"/>
        <v>0</v>
      </c>
      <c r="T1023" s="22">
        <f t="shared" si="295"/>
        <v>0</v>
      </c>
      <c r="V1023" s="284">
        <f t="shared" si="287"/>
        <v>0.57866666666666666</v>
      </c>
    </row>
    <row r="1024" spans="1:22" ht="63">
      <c r="A1024" s="23"/>
      <c r="B1024" s="24"/>
      <c r="C1024" s="130">
        <v>4370</v>
      </c>
      <c r="D1024" s="27" t="s">
        <v>150</v>
      </c>
      <c r="E1024" s="26">
        <v>2850</v>
      </c>
      <c r="F1024" s="26">
        <v>0</v>
      </c>
      <c r="G1024" s="26">
        <v>2850</v>
      </c>
      <c r="H1024" s="26">
        <v>0</v>
      </c>
      <c r="I1024" s="26">
        <v>0</v>
      </c>
      <c r="J1024" s="26"/>
      <c r="K1024" s="18">
        <f t="shared" si="286"/>
        <v>0</v>
      </c>
      <c r="L1024" s="18">
        <f t="shared" ref="L1024:O1032" si="313">L1050+L1071</f>
        <v>0</v>
      </c>
      <c r="M1024" s="18">
        <f t="shared" si="313"/>
        <v>0</v>
      </c>
      <c r="N1024" s="18">
        <f t="shared" si="313"/>
        <v>0</v>
      </c>
      <c r="O1024" s="18">
        <f t="shared" si="313"/>
        <v>0</v>
      </c>
      <c r="P1024" s="114">
        <v>2850</v>
      </c>
      <c r="Q1024" s="123">
        <f t="shared" ref="Q1024" si="314">Q1050+Q1071</f>
        <v>751.56999999999994</v>
      </c>
      <c r="R1024" s="22">
        <f t="shared" si="293"/>
        <v>2850</v>
      </c>
      <c r="S1024" s="22">
        <f t="shared" si="294"/>
        <v>0</v>
      </c>
      <c r="T1024" s="22">
        <f t="shared" si="295"/>
        <v>0</v>
      </c>
      <c r="V1024" s="284">
        <f t="shared" si="287"/>
        <v>0.26370877192982456</v>
      </c>
    </row>
    <row r="1025" spans="1:22">
      <c r="A1025" s="23"/>
      <c r="B1025" s="24"/>
      <c r="C1025" s="130">
        <v>4410</v>
      </c>
      <c r="D1025" s="27" t="s">
        <v>151</v>
      </c>
      <c r="E1025" s="26">
        <v>400</v>
      </c>
      <c r="F1025" s="26">
        <v>0</v>
      </c>
      <c r="G1025" s="26">
        <v>400</v>
      </c>
      <c r="H1025" s="26">
        <v>0</v>
      </c>
      <c r="I1025" s="26">
        <v>0</v>
      </c>
      <c r="J1025" s="26"/>
      <c r="K1025" s="18">
        <f t="shared" si="286"/>
        <v>0</v>
      </c>
      <c r="L1025" s="18">
        <f t="shared" si="313"/>
        <v>0</v>
      </c>
      <c r="M1025" s="18">
        <f t="shared" si="313"/>
        <v>0</v>
      </c>
      <c r="N1025" s="18">
        <f t="shared" si="313"/>
        <v>0</v>
      </c>
      <c r="O1025" s="18">
        <f t="shared" si="313"/>
        <v>0</v>
      </c>
      <c r="P1025" s="114">
        <v>400</v>
      </c>
      <c r="Q1025" s="123">
        <f t="shared" ref="Q1025" si="315">Q1051+Q1072</f>
        <v>138.26</v>
      </c>
      <c r="R1025" s="22">
        <f t="shared" si="293"/>
        <v>400</v>
      </c>
      <c r="S1025" s="22">
        <f t="shared" si="294"/>
        <v>0</v>
      </c>
      <c r="T1025" s="22">
        <f t="shared" si="295"/>
        <v>0</v>
      </c>
      <c r="V1025" s="284">
        <f t="shared" si="287"/>
        <v>0.34564999999999996</v>
      </c>
    </row>
    <row r="1026" spans="1:22">
      <c r="A1026" s="23"/>
      <c r="B1026" s="24"/>
      <c r="C1026" s="130">
        <v>4430</v>
      </c>
      <c r="D1026" s="27" t="s">
        <v>152</v>
      </c>
      <c r="E1026" s="26">
        <v>10685</v>
      </c>
      <c r="F1026" s="26">
        <v>0</v>
      </c>
      <c r="G1026" s="26">
        <v>10685</v>
      </c>
      <c r="H1026" s="26">
        <v>0</v>
      </c>
      <c r="I1026" s="26">
        <v>0</v>
      </c>
      <c r="J1026" s="26"/>
      <c r="K1026" s="18">
        <f t="shared" si="286"/>
        <v>700</v>
      </c>
      <c r="L1026" s="18">
        <f t="shared" si="313"/>
        <v>0</v>
      </c>
      <c r="M1026" s="18">
        <f t="shared" si="313"/>
        <v>700</v>
      </c>
      <c r="N1026" s="18">
        <f t="shared" si="313"/>
        <v>0</v>
      </c>
      <c r="O1026" s="18">
        <f t="shared" si="313"/>
        <v>0</v>
      </c>
      <c r="P1026" s="114">
        <v>11385</v>
      </c>
      <c r="Q1026" s="123">
        <f t="shared" ref="Q1026" si="316">Q1052+Q1073</f>
        <v>10568.2</v>
      </c>
      <c r="R1026" s="22">
        <f t="shared" si="293"/>
        <v>11385</v>
      </c>
      <c r="S1026" s="22">
        <f t="shared" si="294"/>
        <v>0</v>
      </c>
      <c r="T1026" s="22">
        <f t="shared" si="295"/>
        <v>0</v>
      </c>
      <c r="V1026" s="284">
        <f t="shared" si="287"/>
        <v>0.92825647782169529</v>
      </c>
    </row>
    <row r="1027" spans="1:22" ht="31.5">
      <c r="A1027" s="23"/>
      <c r="B1027" s="24"/>
      <c r="C1027" s="130">
        <v>4440</v>
      </c>
      <c r="D1027" s="27" t="s">
        <v>153</v>
      </c>
      <c r="E1027" s="26">
        <v>20100</v>
      </c>
      <c r="F1027" s="26">
        <v>0</v>
      </c>
      <c r="G1027" s="26">
        <v>20100</v>
      </c>
      <c r="H1027" s="26">
        <v>0</v>
      </c>
      <c r="I1027" s="26">
        <v>0</v>
      </c>
      <c r="J1027" s="26"/>
      <c r="K1027" s="18">
        <f t="shared" si="286"/>
        <v>0</v>
      </c>
      <c r="L1027" s="18">
        <f t="shared" si="313"/>
        <v>0</v>
      </c>
      <c r="M1027" s="18">
        <f t="shared" si="313"/>
        <v>0</v>
      </c>
      <c r="N1027" s="18">
        <f t="shared" si="313"/>
        <v>0</v>
      </c>
      <c r="O1027" s="18">
        <f t="shared" si="313"/>
        <v>0</v>
      </c>
      <c r="P1027" s="114">
        <v>20100</v>
      </c>
      <c r="Q1027" s="123">
        <f t="shared" ref="Q1027" si="317">Q1053+Q1074</f>
        <v>15075</v>
      </c>
      <c r="R1027" s="22">
        <f t="shared" si="293"/>
        <v>20100</v>
      </c>
      <c r="S1027" s="22">
        <f t="shared" si="294"/>
        <v>0</v>
      </c>
      <c r="T1027" s="22">
        <f t="shared" si="295"/>
        <v>0</v>
      </c>
      <c r="V1027" s="284">
        <f t="shared" si="287"/>
        <v>0.75</v>
      </c>
    </row>
    <row r="1028" spans="1:22">
      <c r="A1028" s="23"/>
      <c r="B1028" s="24"/>
      <c r="C1028" s="130">
        <v>4480</v>
      </c>
      <c r="D1028" s="27" t="s">
        <v>182</v>
      </c>
      <c r="E1028" s="26">
        <v>1800</v>
      </c>
      <c r="F1028" s="26">
        <v>0</v>
      </c>
      <c r="G1028" s="26">
        <v>1800</v>
      </c>
      <c r="H1028" s="26">
        <v>0</v>
      </c>
      <c r="I1028" s="26">
        <v>0</v>
      </c>
      <c r="J1028" s="26"/>
      <c r="K1028" s="18">
        <f t="shared" si="286"/>
        <v>0</v>
      </c>
      <c r="L1028" s="18">
        <f t="shared" si="313"/>
        <v>0</v>
      </c>
      <c r="M1028" s="18">
        <f t="shared" si="313"/>
        <v>0</v>
      </c>
      <c r="N1028" s="18">
        <f t="shared" si="313"/>
        <v>0</v>
      </c>
      <c r="O1028" s="18">
        <f t="shared" si="313"/>
        <v>0</v>
      </c>
      <c r="P1028" s="114">
        <v>1800</v>
      </c>
      <c r="Q1028" s="123">
        <f t="shared" ref="Q1028" si="318">Q1054+Q1075</f>
        <v>1250</v>
      </c>
      <c r="R1028" s="22">
        <f t="shared" si="293"/>
        <v>1800</v>
      </c>
      <c r="S1028" s="22">
        <f t="shared" si="294"/>
        <v>0</v>
      </c>
      <c r="T1028" s="22">
        <f t="shared" si="295"/>
        <v>0</v>
      </c>
      <c r="V1028" s="284">
        <f t="shared" si="287"/>
        <v>0.69444444444444442</v>
      </c>
    </row>
    <row r="1029" spans="1:22">
      <c r="A1029" s="24"/>
      <c r="B1029" s="24"/>
      <c r="C1029" s="130">
        <v>4520</v>
      </c>
      <c r="D1029" s="27" t="s">
        <v>333</v>
      </c>
      <c r="E1029" s="26">
        <v>8199</v>
      </c>
      <c r="F1029" s="26">
        <v>0</v>
      </c>
      <c r="G1029" s="26">
        <v>8199</v>
      </c>
      <c r="H1029" s="26">
        <v>0</v>
      </c>
      <c r="I1029" s="26">
        <v>0</v>
      </c>
      <c r="J1029" s="26"/>
      <c r="K1029" s="18">
        <f t="shared" si="286"/>
        <v>0</v>
      </c>
      <c r="L1029" s="18">
        <f t="shared" si="313"/>
        <v>0</v>
      </c>
      <c r="M1029" s="18">
        <f t="shared" si="313"/>
        <v>0</v>
      </c>
      <c r="N1029" s="18">
        <f t="shared" si="313"/>
        <v>0</v>
      </c>
      <c r="O1029" s="18">
        <f t="shared" si="313"/>
        <v>0</v>
      </c>
      <c r="P1029" s="114">
        <v>8199</v>
      </c>
      <c r="Q1029" s="123">
        <f t="shared" ref="Q1029" si="319">Q1055+Q1076</f>
        <v>8186.57</v>
      </c>
      <c r="R1029" s="22">
        <f t="shared" si="293"/>
        <v>8199</v>
      </c>
      <c r="S1029" s="22">
        <f t="shared" si="294"/>
        <v>0</v>
      </c>
      <c r="T1029" s="22">
        <f t="shared" si="295"/>
        <v>0</v>
      </c>
      <c r="V1029" s="284">
        <f t="shared" si="287"/>
        <v>0.99848396145871443</v>
      </c>
    </row>
    <row r="1030" spans="1:22" ht="31.5">
      <c r="A1030" s="23"/>
      <c r="B1030" s="24"/>
      <c r="C1030" s="130">
        <v>4700</v>
      </c>
      <c r="D1030" s="27" t="s">
        <v>155</v>
      </c>
      <c r="E1030" s="26">
        <v>1220</v>
      </c>
      <c r="F1030" s="26">
        <v>0</v>
      </c>
      <c r="G1030" s="26">
        <v>1220</v>
      </c>
      <c r="H1030" s="26">
        <v>0</v>
      </c>
      <c r="I1030" s="26">
        <v>0</v>
      </c>
      <c r="J1030" s="26"/>
      <c r="K1030" s="18">
        <f t="shared" ref="K1030:K1065" si="320">SUM(L1030:O1030)</f>
        <v>1000</v>
      </c>
      <c r="L1030" s="18">
        <f t="shared" si="313"/>
        <v>0</v>
      </c>
      <c r="M1030" s="18">
        <f t="shared" si="313"/>
        <v>1000</v>
      </c>
      <c r="N1030" s="18">
        <f t="shared" si="313"/>
        <v>0</v>
      </c>
      <c r="O1030" s="18">
        <f t="shared" si="313"/>
        <v>0</v>
      </c>
      <c r="P1030" s="114">
        <v>2220</v>
      </c>
      <c r="Q1030" s="123">
        <f t="shared" ref="Q1030" si="321">Q1056+Q1077</f>
        <v>852.6</v>
      </c>
      <c r="R1030" s="22">
        <f t="shared" si="293"/>
        <v>2220</v>
      </c>
      <c r="S1030" s="22">
        <f t="shared" si="294"/>
        <v>0</v>
      </c>
      <c r="T1030" s="22">
        <f t="shared" si="295"/>
        <v>0</v>
      </c>
      <c r="V1030" s="284">
        <f t="shared" si="287"/>
        <v>0.38405405405405407</v>
      </c>
    </row>
    <row r="1031" spans="1:22" ht="48" hidden="1" customHeight="1">
      <c r="A1031" s="23"/>
      <c r="B1031" s="24"/>
      <c r="C1031" s="130">
        <v>4740</v>
      </c>
      <c r="D1031" s="27" t="s">
        <v>198</v>
      </c>
      <c r="E1031" s="26">
        <v>0</v>
      </c>
      <c r="F1031" s="26">
        <v>0</v>
      </c>
      <c r="G1031" s="26">
        <v>0</v>
      </c>
      <c r="H1031" s="26">
        <v>0</v>
      </c>
      <c r="I1031" s="26">
        <v>0</v>
      </c>
      <c r="J1031" s="26"/>
      <c r="K1031" s="18">
        <f t="shared" si="320"/>
        <v>0</v>
      </c>
      <c r="L1031" s="18">
        <f t="shared" si="313"/>
        <v>0</v>
      </c>
      <c r="M1031" s="18">
        <f t="shared" si="313"/>
        <v>0</v>
      </c>
      <c r="N1031" s="18">
        <f t="shared" si="313"/>
        <v>0</v>
      </c>
      <c r="O1031" s="18">
        <f t="shared" si="313"/>
        <v>0</v>
      </c>
      <c r="P1031" s="114">
        <v>0</v>
      </c>
      <c r="Q1031" s="123">
        <f t="shared" ref="Q1031" si="322">Q1057+Q1078</f>
        <v>0</v>
      </c>
      <c r="R1031" s="22">
        <f t="shared" si="293"/>
        <v>0</v>
      </c>
      <c r="S1031" s="22">
        <f t="shared" si="294"/>
        <v>0</v>
      </c>
      <c r="T1031" s="22">
        <f t="shared" si="295"/>
        <v>0</v>
      </c>
      <c r="V1031" s="284" t="e">
        <f t="shared" si="287"/>
        <v>#DIV/0!</v>
      </c>
    </row>
    <row r="1032" spans="1:22" ht="36" hidden="1" customHeight="1">
      <c r="A1032" s="23"/>
      <c r="B1032" s="24"/>
      <c r="C1032" s="130">
        <v>4750</v>
      </c>
      <c r="D1032" s="27" t="s">
        <v>253</v>
      </c>
      <c r="E1032" s="26">
        <v>0</v>
      </c>
      <c r="F1032" s="26">
        <v>0</v>
      </c>
      <c r="G1032" s="26">
        <v>0</v>
      </c>
      <c r="H1032" s="26">
        <v>0</v>
      </c>
      <c r="I1032" s="26">
        <v>0</v>
      </c>
      <c r="J1032" s="26"/>
      <c r="K1032" s="18">
        <f t="shared" si="320"/>
        <v>0</v>
      </c>
      <c r="L1032" s="18">
        <f t="shared" si="313"/>
        <v>0</v>
      </c>
      <c r="M1032" s="18">
        <f t="shared" si="313"/>
        <v>0</v>
      </c>
      <c r="N1032" s="18">
        <f t="shared" si="313"/>
        <v>0</v>
      </c>
      <c r="O1032" s="18">
        <f t="shared" si="313"/>
        <v>0</v>
      </c>
      <c r="P1032" s="114">
        <v>0</v>
      </c>
      <c r="Q1032" s="123">
        <f t="shared" ref="Q1032" si="323">Q1058+Q1079</f>
        <v>0</v>
      </c>
      <c r="R1032" s="22">
        <f t="shared" si="293"/>
        <v>0</v>
      </c>
      <c r="S1032" s="22">
        <f t="shared" si="294"/>
        <v>0</v>
      </c>
      <c r="T1032" s="22">
        <f t="shared" si="295"/>
        <v>0</v>
      </c>
      <c r="V1032" s="284" t="e">
        <f t="shared" si="287"/>
        <v>#DIV/0!</v>
      </c>
    </row>
    <row r="1033" spans="1:22" ht="31.5" hidden="1">
      <c r="A1033" s="23"/>
      <c r="B1033" s="24"/>
      <c r="C1033" s="130">
        <v>6050</v>
      </c>
      <c r="D1033" s="27" t="s">
        <v>276</v>
      </c>
      <c r="E1033" s="26">
        <v>0</v>
      </c>
      <c r="F1033" s="26">
        <v>0</v>
      </c>
      <c r="G1033" s="26">
        <v>0</v>
      </c>
      <c r="H1033" s="26">
        <v>0</v>
      </c>
      <c r="I1033" s="26">
        <v>0</v>
      </c>
      <c r="J1033" s="26"/>
      <c r="K1033" s="18">
        <f t="shared" si="320"/>
        <v>0</v>
      </c>
      <c r="L1033" s="18"/>
      <c r="M1033" s="18"/>
      <c r="N1033" s="18"/>
      <c r="O1033" s="18">
        <f>O1081</f>
        <v>0</v>
      </c>
      <c r="P1033" s="114">
        <v>0</v>
      </c>
      <c r="Q1033" s="123">
        <f>Q1081</f>
        <v>0</v>
      </c>
      <c r="R1033" s="22">
        <f t="shared" si="293"/>
        <v>0</v>
      </c>
      <c r="S1033" s="22">
        <f t="shared" si="294"/>
        <v>0</v>
      </c>
      <c r="T1033" s="22">
        <f t="shared" si="295"/>
        <v>0</v>
      </c>
      <c r="V1033" s="284" t="e">
        <f t="shared" si="287"/>
        <v>#DIV/0!</v>
      </c>
    </row>
    <row r="1034" spans="1:22">
      <c r="A1034" s="24"/>
      <c r="B1034" s="23"/>
      <c r="C1034" s="131" t="s">
        <v>259</v>
      </c>
      <c r="D1034" s="31" t="s">
        <v>339</v>
      </c>
      <c r="E1034" s="26">
        <v>535500</v>
      </c>
      <c r="F1034" s="26">
        <v>0</v>
      </c>
      <c r="G1034" s="26">
        <v>535500</v>
      </c>
      <c r="H1034" s="26">
        <v>0</v>
      </c>
      <c r="I1034" s="26">
        <v>0</v>
      </c>
      <c r="J1034" s="26"/>
      <c r="K1034" s="18">
        <f t="shared" si="320"/>
        <v>0</v>
      </c>
      <c r="L1034" s="18">
        <f>SUM(L1035:L1058)</f>
        <v>0</v>
      </c>
      <c r="M1034" s="18">
        <f>SUM(M1035:M1058)</f>
        <v>0</v>
      </c>
      <c r="N1034" s="18">
        <f>SUM(N1035:N1058)</f>
        <v>0</v>
      </c>
      <c r="O1034" s="18">
        <f>SUM(O1035:O1058)</f>
        <v>0</v>
      </c>
      <c r="P1034" s="145">
        <v>535500</v>
      </c>
      <c r="Q1034" s="146">
        <f>SUM(Q1035:Q1058)</f>
        <v>240619.37</v>
      </c>
      <c r="R1034" s="22">
        <f t="shared" si="293"/>
        <v>535500</v>
      </c>
      <c r="S1034" s="22">
        <f t="shared" si="294"/>
        <v>0</v>
      </c>
      <c r="T1034" s="22">
        <f t="shared" si="295"/>
        <v>0</v>
      </c>
      <c r="V1034" s="284">
        <f t="shared" si="287"/>
        <v>0.44933589169000931</v>
      </c>
    </row>
    <row r="1035" spans="1:22" ht="31.5">
      <c r="A1035" s="24"/>
      <c r="B1035" s="24"/>
      <c r="C1035" s="130">
        <v>3020</v>
      </c>
      <c r="D1035" s="27" t="s">
        <v>138</v>
      </c>
      <c r="E1035" s="26">
        <v>420</v>
      </c>
      <c r="F1035" s="26">
        <v>0</v>
      </c>
      <c r="G1035" s="26">
        <v>420</v>
      </c>
      <c r="H1035" s="26">
        <v>0</v>
      </c>
      <c r="I1035" s="26">
        <v>0</v>
      </c>
      <c r="J1035" s="26"/>
      <c r="K1035" s="18">
        <f t="shared" si="320"/>
        <v>0</v>
      </c>
      <c r="L1035" s="18"/>
      <c r="M1035" s="18"/>
      <c r="N1035" s="18"/>
      <c r="O1035" s="18"/>
      <c r="P1035" s="114">
        <v>420</v>
      </c>
      <c r="Q1035" s="123">
        <v>0</v>
      </c>
      <c r="R1035" s="22">
        <f t="shared" si="293"/>
        <v>420</v>
      </c>
      <c r="S1035" s="22">
        <f t="shared" si="294"/>
        <v>0</v>
      </c>
      <c r="T1035" s="22">
        <f t="shared" si="295"/>
        <v>0</v>
      </c>
      <c r="V1035" s="284">
        <f t="shared" si="287"/>
        <v>0</v>
      </c>
    </row>
    <row r="1036" spans="1:22">
      <c r="A1036" s="24"/>
      <c r="B1036" s="24"/>
      <c r="C1036" s="130">
        <v>4010</v>
      </c>
      <c r="D1036" s="27" t="s">
        <v>139</v>
      </c>
      <c r="E1036" s="26">
        <v>247300</v>
      </c>
      <c r="F1036" s="26">
        <v>0</v>
      </c>
      <c r="G1036" s="26">
        <v>247300</v>
      </c>
      <c r="H1036" s="26">
        <v>0</v>
      </c>
      <c r="I1036" s="26">
        <v>0</v>
      </c>
      <c r="J1036" s="26"/>
      <c r="K1036" s="18">
        <f t="shared" si="320"/>
        <v>0</v>
      </c>
      <c r="L1036" s="18"/>
      <c r="M1036" s="18"/>
      <c r="N1036" s="18"/>
      <c r="O1036" s="18"/>
      <c r="P1036" s="114">
        <v>247300</v>
      </c>
      <c r="Q1036" s="123">
        <v>112355.7</v>
      </c>
      <c r="R1036" s="22">
        <f t="shared" si="293"/>
        <v>247300</v>
      </c>
      <c r="S1036" s="22">
        <f t="shared" si="294"/>
        <v>0</v>
      </c>
      <c r="T1036" s="22">
        <f t="shared" si="295"/>
        <v>0</v>
      </c>
      <c r="V1036" s="284">
        <f t="shared" si="287"/>
        <v>0.45432955923978974</v>
      </c>
    </row>
    <row r="1037" spans="1:22">
      <c r="A1037" s="24"/>
      <c r="B1037" s="24"/>
      <c r="C1037" s="130">
        <v>4040</v>
      </c>
      <c r="D1037" s="27" t="s">
        <v>140</v>
      </c>
      <c r="E1037" s="26">
        <v>19500</v>
      </c>
      <c r="F1037" s="26">
        <v>0</v>
      </c>
      <c r="G1037" s="26">
        <v>19500</v>
      </c>
      <c r="H1037" s="26">
        <v>0</v>
      </c>
      <c r="I1037" s="26">
        <v>0</v>
      </c>
      <c r="J1037" s="26"/>
      <c r="K1037" s="18">
        <f t="shared" si="320"/>
        <v>0</v>
      </c>
      <c r="L1037" s="18"/>
      <c r="M1037" s="18"/>
      <c r="N1037" s="18"/>
      <c r="O1037" s="18"/>
      <c r="P1037" s="114">
        <v>19500</v>
      </c>
      <c r="Q1037" s="123">
        <v>19031.05</v>
      </c>
      <c r="R1037" s="22">
        <f t="shared" si="293"/>
        <v>19500</v>
      </c>
      <c r="S1037" s="22">
        <f t="shared" si="294"/>
        <v>0</v>
      </c>
      <c r="T1037" s="22">
        <f t="shared" si="295"/>
        <v>0</v>
      </c>
      <c r="V1037" s="284">
        <f t="shared" si="287"/>
        <v>0.97595128205128201</v>
      </c>
    </row>
    <row r="1038" spans="1:22">
      <c r="A1038" s="24"/>
      <c r="B1038" s="24"/>
      <c r="C1038" s="130">
        <v>4110</v>
      </c>
      <c r="D1038" s="27" t="s">
        <v>141</v>
      </c>
      <c r="E1038" s="26">
        <v>46400</v>
      </c>
      <c r="F1038" s="26">
        <v>0</v>
      </c>
      <c r="G1038" s="26">
        <v>46400</v>
      </c>
      <c r="H1038" s="26">
        <v>0</v>
      </c>
      <c r="I1038" s="26">
        <v>0</v>
      </c>
      <c r="J1038" s="26"/>
      <c r="K1038" s="18">
        <f t="shared" si="320"/>
        <v>0</v>
      </c>
      <c r="L1038" s="18"/>
      <c r="M1038" s="18"/>
      <c r="N1038" s="18"/>
      <c r="O1038" s="18"/>
      <c r="P1038" s="114">
        <v>46400</v>
      </c>
      <c r="Q1038" s="123">
        <v>20472.8</v>
      </c>
      <c r="R1038" s="22">
        <f t="shared" si="293"/>
        <v>46400</v>
      </c>
      <c r="S1038" s="22">
        <f t="shared" si="294"/>
        <v>0</v>
      </c>
      <c r="T1038" s="22">
        <f t="shared" si="295"/>
        <v>0</v>
      </c>
      <c r="V1038" s="284">
        <f t="shared" ref="V1038:V1100" si="324">Q1038/P1038</f>
        <v>0.44122413793103449</v>
      </c>
    </row>
    <row r="1039" spans="1:22">
      <c r="A1039" s="24"/>
      <c r="B1039" s="24"/>
      <c r="C1039" s="130">
        <v>4120</v>
      </c>
      <c r="D1039" s="27" t="s">
        <v>142</v>
      </c>
      <c r="E1039" s="26">
        <v>6500</v>
      </c>
      <c r="F1039" s="26">
        <v>0</v>
      </c>
      <c r="G1039" s="26">
        <v>6500</v>
      </c>
      <c r="H1039" s="26">
        <v>0</v>
      </c>
      <c r="I1039" s="26">
        <v>0</v>
      </c>
      <c r="J1039" s="26"/>
      <c r="K1039" s="18">
        <f t="shared" si="320"/>
        <v>0</v>
      </c>
      <c r="L1039" s="18"/>
      <c r="M1039" s="18"/>
      <c r="N1039" s="18"/>
      <c r="O1039" s="18"/>
      <c r="P1039" s="114">
        <v>6500</v>
      </c>
      <c r="Q1039" s="123">
        <v>2360.75</v>
      </c>
      <c r="R1039" s="22">
        <f t="shared" si="293"/>
        <v>6500</v>
      </c>
      <c r="S1039" s="22">
        <f t="shared" si="294"/>
        <v>0</v>
      </c>
      <c r="T1039" s="22">
        <f t="shared" si="295"/>
        <v>0</v>
      </c>
      <c r="V1039" s="284">
        <f t="shared" si="324"/>
        <v>0.3631923076923077</v>
      </c>
    </row>
    <row r="1040" spans="1:22" ht="15" hidden="1" customHeight="1">
      <c r="A1040" s="24"/>
      <c r="B1040" s="24"/>
      <c r="C1040" s="130">
        <v>4170</v>
      </c>
      <c r="D1040" s="27" t="s">
        <v>143</v>
      </c>
      <c r="E1040" s="26">
        <v>0</v>
      </c>
      <c r="F1040" s="26">
        <v>0</v>
      </c>
      <c r="G1040" s="26">
        <v>0</v>
      </c>
      <c r="H1040" s="26">
        <v>0</v>
      </c>
      <c r="I1040" s="26">
        <v>0</v>
      </c>
      <c r="J1040" s="26"/>
      <c r="K1040" s="18">
        <f t="shared" si="320"/>
        <v>0</v>
      </c>
      <c r="L1040" s="18"/>
      <c r="M1040" s="18"/>
      <c r="N1040" s="18"/>
      <c r="O1040" s="18"/>
      <c r="P1040" s="114">
        <v>0</v>
      </c>
      <c r="Q1040" s="123"/>
      <c r="R1040" s="22">
        <f t="shared" si="293"/>
        <v>0</v>
      </c>
      <c r="S1040" s="22">
        <f t="shared" si="294"/>
        <v>0</v>
      </c>
      <c r="T1040" s="22">
        <f t="shared" si="295"/>
        <v>0</v>
      </c>
      <c r="V1040" s="284" t="e">
        <f t="shared" si="324"/>
        <v>#DIV/0!</v>
      </c>
    </row>
    <row r="1041" spans="1:22">
      <c r="A1041" s="24"/>
      <c r="B1041" s="24"/>
      <c r="C1041" s="130">
        <v>4210</v>
      </c>
      <c r="D1041" s="27" t="s">
        <v>144</v>
      </c>
      <c r="E1041" s="26">
        <v>135540</v>
      </c>
      <c r="F1041" s="26">
        <v>0</v>
      </c>
      <c r="G1041" s="26">
        <v>135540</v>
      </c>
      <c r="H1041" s="26">
        <v>0</v>
      </c>
      <c r="I1041" s="26">
        <v>0</v>
      </c>
      <c r="J1041" s="26"/>
      <c r="K1041" s="18">
        <f t="shared" si="320"/>
        <v>0</v>
      </c>
      <c r="L1041" s="18"/>
      <c r="M1041" s="18"/>
      <c r="N1041" s="18"/>
      <c r="O1041" s="18"/>
      <c r="P1041" s="114">
        <v>135540</v>
      </c>
      <c r="Q1041" s="123">
        <v>45398.26</v>
      </c>
      <c r="R1041" s="22">
        <f t="shared" si="293"/>
        <v>135540</v>
      </c>
      <c r="S1041" s="22">
        <f t="shared" si="294"/>
        <v>0</v>
      </c>
      <c r="T1041" s="22">
        <f t="shared" si="295"/>
        <v>0</v>
      </c>
      <c r="V1041" s="284">
        <f t="shared" si="324"/>
        <v>0.33494363287590379</v>
      </c>
    </row>
    <row r="1042" spans="1:22">
      <c r="A1042" s="24"/>
      <c r="B1042" s="24"/>
      <c r="C1042" s="130">
        <v>4220</v>
      </c>
      <c r="D1042" s="27" t="s">
        <v>289</v>
      </c>
      <c r="E1042" s="26">
        <v>18300</v>
      </c>
      <c r="F1042" s="26">
        <v>0</v>
      </c>
      <c r="G1042" s="26">
        <v>18300</v>
      </c>
      <c r="H1042" s="26">
        <v>0</v>
      </c>
      <c r="I1042" s="26">
        <v>0</v>
      </c>
      <c r="J1042" s="26"/>
      <c r="K1042" s="18">
        <f t="shared" si="320"/>
        <v>0</v>
      </c>
      <c r="L1042" s="18"/>
      <c r="M1042" s="18"/>
      <c r="N1042" s="18"/>
      <c r="O1042" s="18"/>
      <c r="P1042" s="114">
        <v>18300</v>
      </c>
      <c r="Q1042" s="123">
        <v>7775.8</v>
      </c>
      <c r="R1042" s="22">
        <f t="shared" si="293"/>
        <v>18300</v>
      </c>
      <c r="S1042" s="22">
        <f t="shared" si="294"/>
        <v>0</v>
      </c>
      <c r="T1042" s="22">
        <f t="shared" si="295"/>
        <v>0</v>
      </c>
      <c r="V1042" s="284">
        <f t="shared" si="324"/>
        <v>0.42490710382513663</v>
      </c>
    </row>
    <row r="1043" spans="1:22" ht="31.5">
      <c r="A1043" s="24"/>
      <c r="B1043" s="24"/>
      <c r="C1043" s="130">
        <v>4230</v>
      </c>
      <c r="D1043" s="27" t="s">
        <v>340</v>
      </c>
      <c r="E1043" s="26">
        <v>220</v>
      </c>
      <c r="F1043" s="26">
        <v>0</v>
      </c>
      <c r="G1043" s="26">
        <v>220</v>
      </c>
      <c r="H1043" s="26">
        <v>0</v>
      </c>
      <c r="I1043" s="26">
        <v>0</v>
      </c>
      <c r="J1043" s="26"/>
      <c r="K1043" s="18">
        <f t="shared" si="320"/>
        <v>0</v>
      </c>
      <c r="L1043" s="18"/>
      <c r="M1043" s="18"/>
      <c r="N1043" s="18"/>
      <c r="O1043" s="18"/>
      <c r="P1043" s="114">
        <v>220</v>
      </c>
      <c r="Q1043" s="123">
        <v>168.31</v>
      </c>
      <c r="R1043" s="22">
        <f t="shared" si="293"/>
        <v>220</v>
      </c>
      <c r="S1043" s="22">
        <f t="shared" si="294"/>
        <v>0</v>
      </c>
      <c r="T1043" s="22">
        <f t="shared" si="295"/>
        <v>0</v>
      </c>
      <c r="V1043" s="284">
        <f t="shared" si="324"/>
        <v>0.76504545454545458</v>
      </c>
    </row>
    <row r="1044" spans="1:22">
      <c r="A1044" s="24"/>
      <c r="B1044" s="24"/>
      <c r="C1044" s="130">
        <v>4260</v>
      </c>
      <c r="D1044" s="27" t="s">
        <v>145</v>
      </c>
      <c r="E1044" s="26">
        <v>9600</v>
      </c>
      <c r="F1044" s="26">
        <v>0</v>
      </c>
      <c r="G1044" s="26">
        <v>9600</v>
      </c>
      <c r="H1044" s="26">
        <v>0</v>
      </c>
      <c r="I1044" s="26">
        <v>0</v>
      </c>
      <c r="J1044" s="26"/>
      <c r="K1044" s="18">
        <f t="shared" si="320"/>
        <v>0</v>
      </c>
      <c r="L1044" s="18"/>
      <c r="M1044" s="18"/>
      <c r="N1044" s="18"/>
      <c r="O1044" s="18"/>
      <c r="P1044" s="114">
        <v>9600</v>
      </c>
      <c r="Q1044" s="123">
        <v>2306.91</v>
      </c>
      <c r="R1044" s="22">
        <f t="shared" si="293"/>
        <v>9600</v>
      </c>
      <c r="S1044" s="22">
        <f t="shared" si="294"/>
        <v>0</v>
      </c>
      <c r="T1044" s="22">
        <f t="shared" si="295"/>
        <v>0</v>
      </c>
      <c r="V1044" s="284">
        <f t="shared" si="324"/>
        <v>0.24030312499999998</v>
      </c>
    </row>
    <row r="1045" spans="1:22">
      <c r="A1045" s="24"/>
      <c r="B1045" s="24"/>
      <c r="C1045" s="130">
        <v>4270</v>
      </c>
      <c r="D1045" s="27" t="s">
        <v>146</v>
      </c>
      <c r="E1045" s="26">
        <v>10700</v>
      </c>
      <c r="F1045" s="26">
        <v>0</v>
      </c>
      <c r="G1045" s="26">
        <v>10700</v>
      </c>
      <c r="H1045" s="26">
        <v>0</v>
      </c>
      <c r="I1045" s="26">
        <v>0</v>
      </c>
      <c r="J1045" s="26"/>
      <c r="K1045" s="18">
        <f t="shared" si="320"/>
        <v>0</v>
      </c>
      <c r="L1045" s="18"/>
      <c r="M1045" s="18"/>
      <c r="N1045" s="18"/>
      <c r="O1045" s="18"/>
      <c r="P1045" s="114">
        <v>10700</v>
      </c>
      <c r="Q1045" s="123">
        <v>2927.51</v>
      </c>
      <c r="R1045" s="22">
        <f t="shared" si="293"/>
        <v>10700</v>
      </c>
      <c r="S1045" s="22">
        <f t="shared" si="294"/>
        <v>0</v>
      </c>
      <c r="T1045" s="22">
        <f t="shared" si="295"/>
        <v>0</v>
      </c>
      <c r="V1045" s="284">
        <f t="shared" si="324"/>
        <v>0.27359906542056078</v>
      </c>
    </row>
    <row r="1046" spans="1:22">
      <c r="A1046" s="24"/>
      <c r="B1046" s="24"/>
      <c r="C1046" s="130">
        <v>4280</v>
      </c>
      <c r="D1046" s="27" t="s">
        <v>147</v>
      </c>
      <c r="E1046" s="26">
        <v>420</v>
      </c>
      <c r="F1046" s="26">
        <v>0</v>
      </c>
      <c r="G1046" s="26">
        <v>420</v>
      </c>
      <c r="H1046" s="26">
        <v>0</v>
      </c>
      <c r="I1046" s="26">
        <v>0</v>
      </c>
      <c r="J1046" s="26"/>
      <c r="K1046" s="18">
        <f t="shared" si="320"/>
        <v>0</v>
      </c>
      <c r="L1046" s="18"/>
      <c r="M1046" s="18"/>
      <c r="N1046" s="18"/>
      <c r="O1046" s="18"/>
      <c r="P1046" s="114">
        <v>420</v>
      </c>
      <c r="Q1046" s="123">
        <v>70</v>
      </c>
      <c r="R1046" s="22">
        <f t="shared" si="293"/>
        <v>420</v>
      </c>
      <c r="S1046" s="22">
        <f t="shared" si="294"/>
        <v>0</v>
      </c>
      <c r="T1046" s="22">
        <f t="shared" si="295"/>
        <v>0</v>
      </c>
      <c r="V1046" s="284">
        <f t="shared" si="324"/>
        <v>0.16666666666666666</v>
      </c>
    </row>
    <row r="1047" spans="1:22">
      <c r="A1047" s="24"/>
      <c r="B1047" s="24"/>
      <c r="C1047" s="130">
        <v>4300</v>
      </c>
      <c r="D1047" s="27" t="s">
        <v>126</v>
      </c>
      <c r="E1047" s="26">
        <v>15300</v>
      </c>
      <c r="F1047" s="26">
        <v>0</v>
      </c>
      <c r="G1047" s="26">
        <v>15300</v>
      </c>
      <c r="H1047" s="26">
        <v>0</v>
      </c>
      <c r="I1047" s="26">
        <v>0</v>
      </c>
      <c r="J1047" s="26"/>
      <c r="K1047" s="18">
        <f t="shared" si="320"/>
        <v>0</v>
      </c>
      <c r="L1047" s="18"/>
      <c r="M1047" s="18"/>
      <c r="N1047" s="18"/>
      <c r="O1047" s="18"/>
      <c r="P1047" s="114">
        <v>15300</v>
      </c>
      <c r="Q1047" s="123">
        <v>6583.97</v>
      </c>
      <c r="R1047" s="22">
        <f t="shared" si="293"/>
        <v>15300</v>
      </c>
      <c r="S1047" s="22">
        <f t="shared" si="294"/>
        <v>0</v>
      </c>
      <c r="T1047" s="22">
        <f t="shared" si="295"/>
        <v>0</v>
      </c>
      <c r="V1047" s="284">
        <f t="shared" si="324"/>
        <v>0.43032483660130721</v>
      </c>
    </row>
    <row r="1048" spans="1:22" ht="24" hidden="1" customHeight="1">
      <c r="A1048" s="24"/>
      <c r="B1048" s="24"/>
      <c r="C1048" s="130">
        <v>4350</v>
      </c>
      <c r="D1048" s="27" t="s">
        <v>148</v>
      </c>
      <c r="E1048" s="26">
        <v>0</v>
      </c>
      <c r="F1048" s="26">
        <v>0</v>
      </c>
      <c r="G1048" s="26">
        <v>0</v>
      </c>
      <c r="H1048" s="26">
        <v>0</v>
      </c>
      <c r="I1048" s="26">
        <v>0</v>
      </c>
      <c r="J1048" s="26"/>
      <c r="K1048" s="18">
        <f t="shared" si="320"/>
        <v>0</v>
      </c>
      <c r="L1048" s="18"/>
      <c r="M1048" s="18"/>
      <c r="N1048" s="18"/>
      <c r="O1048" s="18"/>
      <c r="P1048" s="114">
        <v>0</v>
      </c>
      <c r="Q1048" s="123"/>
      <c r="R1048" s="22">
        <f t="shared" si="293"/>
        <v>0</v>
      </c>
      <c r="S1048" s="22">
        <f t="shared" si="294"/>
        <v>0</v>
      </c>
      <c r="T1048" s="22">
        <f t="shared" si="295"/>
        <v>0</v>
      </c>
      <c r="V1048" s="284" t="e">
        <f t="shared" si="324"/>
        <v>#DIV/0!</v>
      </c>
    </row>
    <row r="1049" spans="1:22" ht="47.25">
      <c r="A1049" s="24"/>
      <c r="B1049" s="24"/>
      <c r="C1049" s="130">
        <v>4360</v>
      </c>
      <c r="D1049" s="27" t="s">
        <v>149</v>
      </c>
      <c r="E1049" s="26">
        <v>330</v>
      </c>
      <c r="F1049" s="26">
        <v>0</v>
      </c>
      <c r="G1049" s="26">
        <v>330</v>
      </c>
      <c r="H1049" s="26">
        <v>0</v>
      </c>
      <c r="I1049" s="26">
        <v>0</v>
      </c>
      <c r="J1049" s="26"/>
      <c r="K1049" s="18">
        <f t="shared" si="320"/>
        <v>0</v>
      </c>
      <c r="L1049" s="18"/>
      <c r="M1049" s="18"/>
      <c r="N1049" s="18"/>
      <c r="O1049" s="18"/>
      <c r="P1049" s="114">
        <v>330</v>
      </c>
      <c r="Q1049" s="123">
        <v>190.96</v>
      </c>
      <c r="R1049" s="22">
        <f t="shared" si="293"/>
        <v>330</v>
      </c>
      <c r="S1049" s="22">
        <f t="shared" si="294"/>
        <v>0</v>
      </c>
      <c r="T1049" s="22">
        <f t="shared" si="295"/>
        <v>0</v>
      </c>
      <c r="V1049" s="284">
        <f t="shared" si="324"/>
        <v>0.57866666666666666</v>
      </c>
    </row>
    <row r="1050" spans="1:22" ht="63">
      <c r="A1050" s="24"/>
      <c r="B1050" s="24"/>
      <c r="C1050" s="130">
        <v>4370</v>
      </c>
      <c r="D1050" s="27" t="s">
        <v>150</v>
      </c>
      <c r="E1050" s="26">
        <v>1250</v>
      </c>
      <c r="F1050" s="26">
        <v>0</v>
      </c>
      <c r="G1050" s="26">
        <v>1250</v>
      </c>
      <c r="H1050" s="26">
        <v>0</v>
      </c>
      <c r="I1050" s="26">
        <v>0</v>
      </c>
      <c r="J1050" s="26"/>
      <c r="K1050" s="18">
        <f t="shared" si="320"/>
        <v>0</v>
      </c>
      <c r="L1050" s="18"/>
      <c r="M1050" s="18"/>
      <c r="N1050" s="18"/>
      <c r="O1050" s="18"/>
      <c r="P1050" s="114">
        <v>1250</v>
      </c>
      <c r="Q1050" s="123">
        <v>501.58</v>
      </c>
      <c r="R1050" s="22">
        <f t="shared" si="293"/>
        <v>1250</v>
      </c>
      <c r="S1050" s="22">
        <f t="shared" si="294"/>
        <v>0</v>
      </c>
      <c r="T1050" s="22">
        <f t="shared" si="295"/>
        <v>0</v>
      </c>
      <c r="V1050" s="284">
        <f t="shared" si="324"/>
        <v>0.40126400000000001</v>
      </c>
    </row>
    <row r="1051" spans="1:22" ht="15" hidden="1" customHeight="1">
      <c r="A1051" s="24"/>
      <c r="B1051" s="24"/>
      <c r="C1051" s="130">
        <v>4410</v>
      </c>
      <c r="D1051" s="27" t="s">
        <v>151</v>
      </c>
      <c r="E1051" s="26">
        <v>0</v>
      </c>
      <c r="F1051" s="26">
        <v>0</v>
      </c>
      <c r="G1051" s="26">
        <v>0</v>
      </c>
      <c r="H1051" s="26">
        <v>0</v>
      </c>
      <c r="I1051" s="26">
        <v>0</v>
      </c>
      <c r="J1051" s="26"/>
      <c r="K1051" s="18">
        <f t="shared" si="320"/>
        <v>0</v>
      </c>
      <c r="L1051" s="18"/>
      <c r="M1051" s="18"/>
      <c r="N1051" s="18"/>
      <c r="O1051" s="18"/>
      <c r="P1051" s="114">
        <v>0</v>
      </c>
      <c r="Q1051" s="123"/>
      <c r="R1051" s="22">
        <f t="shared" si="293"/>
        <v>0</v>
      </c>
      <c r="S1051" s="22">
        <f t="shared" si="294"/>
        <v>0</v>
      </c>
      <c r="T1051" s="22">
        <f t="shared" si="295"/>
        <v>0</v>
      </c>
      <c r="V1051" s="284" t="e">
        <f t="shared" si="324"/>
        <v>#DIV/0!</v>
      </c>
    </row>
    <row r="1052" spans="1:22">
      <c r="A1052" s="24"/>
      <c r="B1052" s="24"/>
      <c r="C1052" s="130">
        <v>4430</v>
      </c>
      <c r="D1052" s="27" t="s">
        <v>152</v>
      </c>
      <c r="E1052" s="26">
        <v>4900</v>
      </c>
      <c r="F1052" s="26">
        <v>0</v>
      </c>
      <c r="G1052" s="26">
        <v>4900</v>
      </c>
      <c r="H1052" s="26">
        <v>0</v>
      </c>
      <c r="I1052" s="26">
        <v>0</v>
      </c>
      <c r="J1052" s="26"/>
      <c r="K1052" s="18">
        <f t="shared" si="320"/>
        <v>0</v>
      </c>
      <c r="L1052" s="18"/>
      <c r="M1052" s="18"/>
      <c r="N1052" s="18"/>
      <c r="O1052" s="18"/>
      <c r="P1052" s="114">
        <v>4900</v>
      </c>
      <c r="Q1052" s="123">
        <v>4538.2</v>
      </c>
      <c r="R1052" s="22">
        <f t="shared" si="293"/>
        <v>4900</v>
      </c>
      <c r="S1052" s="22">
        <f t="shared" si="294"/>
        <v>0</v>
      </c>
      <c r="T1052" s="22">
        <f t="shared" si="295"/>
        <v>0</v>
      </c>
      <c r="V1052" s="284">
        <f t="shared" si="324"/>
        <v>0.92616326530612236</v>
      </c>
    </row>
    <row r="1053" spans="1:22" ht="31.5">
      <c r="A1053" s="24"/>
      <c r="B1053" s="24"/>
      <c r="C1053" s="130">
        <v>4440</v>
      </c>
      <c r="D1053" s="27" t="s">
        <v>153</v>
      </c>
      <c r="E1053" s="26">
        <v>10600</v>
      </c>
      <c r="F1053" s="26">
        <v>0</v>
      </c>
      <c r="G1053" s="26">
        <v>10600</v>
      </c>
      <c r="H1053" s="26">
        <v>0</v>
      </c>
      <c r="I1053" s="26">
        <v>0</v>
      </c>
      <c r="J1053" s="26"/>
      <c r="K1053" s="18">
        <f t="shared" si="320"/>
        <v>0</v>
      </c>
      <c r="L1053" s="18"/>
      <c r="M1053" s="18"/>
      <c r="N1053" s="18"/>
      <c r="O1053" s="18"/>
      <c r="P1053" s="114">
        <v>10600</v>
      </c>
      <c r="Q1053" s="123">
        <v>7950</v>
      </c>
      <c r="R1053" s="22">
        <f t="shared" si="293"/>
        <v>10600</v>
      </c>
      <c r="S1053" s="22">
        <f t="shared" si="294"/>
        <v>0</v>
      </c>
      <c r="T1053" s="22">
        <f t="shared" si="295"/>
        <v>0</v>
      </c>
      <c r="V1053" s="284">
        <f t="shared" si="324"/>
        <v>0.75</v>
      </c>
    </row>
    <row r="1054" spans="1:22">
      <c r="A1054" s="24"/>
      <c r="B1054" s="24"/>
      <c r="C1054" s="130">
        <v>4480</v>
      </c>
      <c r="D1054" s="27" t="s">
        <v>182</v>
      </c>
      <c r="E1054" s="26">
        <v>700</v>
      </c>
      <c r="F1054" s="26">
        <v>0</v>
      </c>
      <c r="G1054" s="26">
        <v>700</v>
      </c>
      <c r="H1054" s="26">
        <v>0</v>
      </c>
      <c r="I1054" s="26">
        <v>0</v>
      </c>
      <c r="J1054" s="26"/>
      <c r="K1054" s="18">
        <f t="shared" si="320"/>
        <v>0</v>
      </c>
      <c r="L1054" s="18"/>
      <c r="M1054" s="18"/>
      <c r="N1054" s="18"/>
      <c r="O1054" s="18"/>
      <c r="P1054" s="114">
        <v>700</v>
      </c>
      <c r="Q1054" s="123">
        <v>700</v>
      </c>
      <c r="R1054" s="22">
        <f t="shared" si="293"/>
        <v>700</v>
      </c>
      <c r="S1054" s="22">
        <f t="shared" si="294"/>
        <v>0</v>
      </c>
      <c r="T1054" s="22">
        <f t="shared" si="295"/>
        <v>0</v>
      </c>
      <c r="V1054" s="284">
        <f t="shared" si="324"/>
        <v>1</v>
      </c>
    </row>
    <row r="1055" spans="1:22" ht="31.5">
      <c r="A1055" s="23"/>
      <c r="B1055" s="24"/>
      <c r="C1055" s="130">
        <v>4520</v>
      </c>
      <c r="D1055" s="27" t="s">
        <v>341</v>
      </c>
      <c r="E1055" s="26">
        <v>7300</v>
      </c>
      <c r="F1055" s="26">
        <v>0</v>
      </c>
      <c r="G1055" s="26">
        <v>7300</v>
      </c>
      <c r="H1055" s="26">
        <v>0</v>
      </c>
      <c r="I1055" s="26">
        <v>0</v>
      </c>
      <c r="J1055" s="26"/>
      <c r="K1055" s="18">
        <f t="shared" si="320"/>
        <v>0</v>
      </c>
      <c r="L1055" s="18"/>
      <c r="M1055" s="18"/>
      <c r="N1055" s="18"/>
      <c r="O1055" s="18"/>
      <c r="P1055" s="114">
        <v>7300</v>
      </c>
      <c r="Q1055" s="123">
        <v>7287.57</v>
      </c>
      <c r="R1055" s="22">
        <f t="shared" si="293"/>
        <v>7300</v>
      </c>
      <c r="S1055" s="22">
        <f t="shared" si="294"/>
        <v>0</v>
      </c>
      <c r="T1055" s="22">
        <f t="shared" si="295"/>
        <v>0</v>
      </c>
      <c r="V1055" s="284">
        <f t="shared" si="324"/>
        <v>0.99829726027397259</v>
      </c>
    </row>
    <row r="1056" spans="1:22" ht="31.5">
      <c r="A1056" s="24"/>
      <c r="B1056" s="24"/>
      <c r="C1056" s="130">
        <v>4700</v>
      </c>
      <c r="D1056" s="27" t="s">
        <v>155</v>
      </c>
      <c r="E1056" s="26">
        <v>220</v>
      </c>
      <c r="F1056" s="26">
        <v>0</v>
      </c>
      <c r="G1056" s="26">
        <v>220</v>
      </c>
      <c r="H1056" s="26">
        <v>0</v>
      </c>
      <c r="I1056" s="26">
        <v>0</v>
      </c>
      <c r="J1056" s="26"/>
      <c r="K1056" s="18">
        <f t="shared" si="320"/>
        <v>0</v>
      </c>
      <c r="L1056" s="18"/>
      <c r="M1056" s="18"/>
      <c r="N1056" s="18"/>
      <c r="O1056" s="18"/>
      <c r="P1056" s="114">
        <v>220</v>
      </c>
      <c r="Q1056" s="123">
        <v>0</v>
      </c>
      <c r="R1056" s="22">
        <f t="shared" si="293"/>
        <v>220</v>
      </c>
      <c r="S1056" s="22">
        <f t="shared" si="294"/>
        <v>0</v>
      </c>
      <c r="T1056" s="22">
        <f t="shared" si="295"/>
        <v>0</v>
      </c>
      <c r="V1056" s="284">
        <f t="shared" si="324"/>
        <v>0</v>
      </c>
    </row>
    <row r="1057" spans="1:22" ht="48" hidden="1" customHeight="1">
      <c r="A1057" s="24"/>
      <c r="B1057" s="24"/>
      <c r="C1057" s="130">
        <v>4740</v>
      </c>
      <c r="D1057" s="27" t="s">
        <v>198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/>
      <c r="K1057" s="18">
        <f t="shared" si="320"/>
        <v>0</v>
      </c>
      <c r="L1057" s="18"/>
      <c r="M1057" s="18">
        <v>0</v>
      </c>
      <c r="N1057" s="18"/>
      <c r="O1057" s="18"/>
      <c r="P1057" s="114">
        <v>0</v>
      </c>
      <c r="Q1057" s="123"/>
      <c r="R1057" s="22">
        <f t="shared" si="293"/>
        <v>0</v>
      </c>
      <c r="S1057" s="22">
        <f t="shared" si="294"/>
        <v>0</v>
      </c>
      <c r="T1057" s="22">
        <f t="shared" si="295"/>
        <v>0</v>
      </c>
      <c r="V1057" s="284" t="e">
        <f t="shared" si="324"/>
        <v>#DIV/0!</v>
      </c>
    </row>
    <row r="1058" spans="1:22" ht="36" hidden="1" customHeight="1">
      <c r="A1058" s="24"/>
      <c r="B1058" s="24"/>
      <c r="C1058" s="130">
        <v>4750</v>
      </c>
      <c r="D1058" s="27" t="s">
        <v>253</v>
      </c>
      <c r="E1058" s="26">
        <v>0</v>
      </c>
      <c r="F1058" s="26">
        <v>0</v>
      </c>
      <c r="G1058" s="26">
        <v>0</v>
      </c>
      <c r="H1058" s="26">
        <v>0</v>
      </c>
      <c r="I1058" s="26">
        <v>0</v>
      </c>
      <c r="J1058" s="26"/>
      <c r="K1058" s="18">
        <f t="shared" si="320"/>
        <v>0</v>
      </c>
      <c r="L1058" s="18"/>
      <c r="M1058" s="18">
        <v>0</v>
      </c>
      <c r="N1058" s="18"/>
      <c r="O1058" s="18"/>
      <c r="P1058" s="114">
        <v>0</v>
      </c>
      <c r="Q1058" s="123"/>
      <c r="R1058" s="22">
        <f t="shared" si="293"/>
        <v>0</v>
      </c>
      <c r="S1058" s="22">
        <f t="shared" si="294"/>
        <v>0</v>
      </c>
      <c r="T1058" s="22">
        <f t="shared" si="295"/>
        <v>0</v>
      </c>
      <c r="V1058" s="284" t="e">
        <f t="shared" si="324"/>
        <v>#DIV/0!</v>
      </c>
    </row>
    <row r="1059" spans="1:22">
      <c r="A1059" s="24"/>
      <c r="B1059" s="28"/>
      <c r="C1059" s="135"/>
      <c r="D1059" s="31" t="s">
        <v>342</v>
      </c>
      <c r="E1059" s="26">
        <v>504900</v>
      </c>
      <c r="F1059" s="26">
        <v>0</v>
      </c>
      <c r="G1059" s="26">
        <v>504900</v>
      </c>
      <c r="H1059" s="26">
        <v>0</v>
      </c>
      <c r="I1059" s="26">
        <v>0</v>
      </c>
      <c r="J1059" s="26"/>
      <c r="K1059" s="18">
        <f t="shared" si="320"/>
        <v>0</v>
      </c>
      <c r="L1059" s="18">
        <f>SUM(L1060:L1079)</f>
        <v>0</v>
      </c>
      <c r="M1059" s="18">
        <f>SUM(M1060:M1079)</f>
        <v>0</v>
      </c>
      <c r="N1059" s="18">
        <f>SUM(N1060:N1079)</f>
        <v>0</v>
      </c>
      <c r="O1059" s="18">
        <f>SUM(O1060:O1079)</f>
        <v>0</v>
      </c>
      <c r="P1059" s="145">
        <v>504900</v>
      </c>
      <c r="Q1059" s="146">
        <f>SUM(Q1060:Q1079)</f>
        <v>209036.12000000002</v>
      </c>
      <c r="R1059" s="22">
        <f t="shared" si="293"/>
        <v>504900</v>
      </c>
      <c r="S1059" s="22">
        <f t="shared" si="294"/>
        <v>0</v>
      </c>
      <c r="T1059" s="22">
        <f t="shared" si="295"/>
        <v>0</v>
      </c>
      <c r="V1059" s="284">
        <f t="shared" si="324"/>
        <v>0.41401489403842351</v>
      </c>
    </row>
    <row r="1060" spans="1:22" ht="31.5">
      <c r="A1060" s="24"/>
      <c r="B1060" s="23"/>
      <c r="C1060" s="130">
        <v>3020</v>
      </c>
      <c r="D1060" s="27" t="s">
        <v>138</v>
      </c>
      <c r="E1060" s="26">
        <v>1100</v>
      </c>
      <c r="F1060" s="26">
        <v>0</v>
      </c>
      <c r="G1060" s="26">
        <v>1100</v>
      </c>
      <c r="H1060" s="26">
        <v>0</v>
      </c>
      <c r="I1060" s="26">
        <v>0</v>
      </c>
      <c r="J1060" s="26"/>
      <c r="K1060" s="18">
        <f t="shared" si="320"/>
        <v>0</v>
      </c>
      <c r="L1060" s="18"/>
      <c r="M1060" s="18"/>
      <c r="N1060" s="18"/>
      <c r="O1060" s="18"/>
      <c r="P1060" s="114">
        <v>1100</v>
      </c>
      <c r="Q1060" s="123">
        <v>354.02</v>
      </c>
      <c r="R1060" s="22">
        <f t="shared" si="293"/>
        <v>1100</v>
      </c>
      <c r="S1060" s="22">
        <f t="shared" si="294"/>
        <v>0</v>
      </c>
      <c r="T1060" s="22">
        <f t="shared" si="295"/>
        <v>0</v>
      </c>
      <c r="V1060" s="284">
        <f t="shared" si="324"/>
        <v>0.32183636363636364</v>
      </c>
    </row>
    <row r="1061" spans="1:22">
      <c r="A1061" s="24"/>
      <c r="B1061" s="23"/>
      <c r="C1061" s="130">
        <v>4010</v>
      </c>
      <c r="D1061" s="27" t="s">
        <v>139</v>
      </c>
      <c r="E1061" s="26">
        <v>217100</v>
      </c>
      <c r="F1061" s="26">
        <v>0</v>
      </c>
      <c r="G1061" s="26">
        <v>217100</v>
      </c>
      <c r="H1061" s="26">
        <v>0</v>
      </c>
      <c r="I1061" s="26">
        <v>0</v>
      </c>
      <c r="J1061" s="26"/>
      <c r="K1061" s="18">
        <f t="shared" si="320"/>
        <v>0</v>
      </c>
      <c r="L1061" s="18"/>
      <c r="M1061" s="18"/>
      <c r="N1061" s="18"/>
      <c r="O1061" s="18"/>
      <c r="P1061" s="114">
        <v>217100</v>
      </c>
      <c r="Q1061" s="123">
        <v>88814.44</v>
      </c>
      <c r="R1061" s="22">
        <f t="shared" si="293"/>
        <v>217100</v>
      </c>
      <c r="S1061" s="22">
        <f t="shared" si="294"/>
        <v>0</v>
      </c>
      <c r="T1061" s="22">
        <f t="shared" si="295"/>
        <v>0</v>
      </c>
      <c r="V1061" s="284">
        <f t="shared" si="324"/>
        <v>0.40909461077844311</v>
      </c>
    </row>
    <row r="1062" spans="1:22">
      <c r="A1062" s="24"/>
      <c r="B1062" s="23"/>
      <c r="C1062" s="130">
        <v>4040</v>
      </c>
      <c r="D1062" s="27" t="s">
        <v>140</v>
      </c>
      <c r="E1062" s="26">
        <v>17569</v>
      </c>
      <c r="F1062" s="26">
        <v>0</v>
      </c>
      <c r="G1062" s="80">
        <v>17569</v>
      </c>
      <c r="H1062" s="26">
        <v>0</v>
      </c>
      <c r="I1062" s="26">
        <v>0</v>
      </c>
      <c r="J1062" s="26"/>
      <c r="K1062" s="18">
        <f t="shared" si="320"/>
        <v>0</v>
      </c>
      <c r="L1062" s="18"/>
      <c r="M1062" s="18"/>
      <c r="N1062" s="18"/>
      <c r="O1062" s="18"/>
      <c r="P1062" s="114">
        <v>17569</v>
      </c>
      <c r="Q1062" s="123">
        <v>17568.59</v>
      </c>
      <c r="R1062" s="81">
        <f t="shared" si="293"/>
        <v>17569</v>
      </c>
      <c r="S1062" s="22">
        <f t="shared" si="294"/>
        <v>0</v>
      </c>
      <c r="T1062" s="22">
        <f t="shared" si="295"/>
        <v>0</v>
      </c>
      <c r="V1062" s="284">
        <f t="shared" si="324"/>
        <v>0.99997666344128866</v>
      </c>
    </row>
    <row r="1063" spans="1:22">
      <c r="A1063" s="24"/>
      <c r="B1063" s="23"/>
      <c r="C1063" s="130">
        <v>4110</v>
      </c>
      <c r="D1063" s="27" t="s">
        <v>141</v>
      </c>
      <c r="E1063" s="26">
        <v>41000</v>
      </c>
      <c r="F1063" s="26">
        <v>0</v>
      </c>
      <c r="G1063" s="26">
        <v>41000</v>
      </c>
      <c r="H1063" s="26">
        <v>0</v>
      </c>
      <c r="I1063" s="26">
        <v>0</v>
      </c>
      <c r="J1063" s="26"/>
      <c r="K1063" s="18">
        <f t="shared" si="320"/>
        <v>0</v>
      </c>
      <c r="L1063" s="18"/>
      <c r="M1063" s="18"/>
      <c r="N1063" s="18"/>
      <c r="O1063" s="18"/>
      <c r="P1063" s="114">
        <v>41000</v>
      </c>
      <c r="Q1063" s="123">
        <v>16058.44</v>
      </c>
      <c r="R1063" s="22">
        <f t="shared" si="293"/>
        <v>41000</v>
      </c>
      <c r="S1063" s="22">
        <f t="shared" si="294"/>
        <v>0</v>
      </c>
      <c r="T1063" s="22">
        <f t="shared" si="295"/>
        <v>0</v>
      </c>
      <c r="V1063" s="284">
        <f t="shared" si="324"/>
        <v>0.39166926829268295</v>
      </c>
    </row>
    <row r="1064" spans="1:22">
      <c r="A1064" s="24"/>
      <c r="B1064" s="23"/>
      <c r="C1064" s="130">
        <v>4120</v>
      </c>
      <c r="D1064" s="27" t="s">
        <v>142</v>
      </c>
      <c r="E1064" s="26">
        <v>5800</v>
      </c>
      <c r="F1064" s="26">
        <v>0</v>
      </c>
      <c r="G1064" s="26">
        <v>5800</v>
      </c>
      <c r="H1064" s="26">
        <v>0</v>
      </c>
      <c r="I1064" s="26">
        <v>0</v>
      </c>
      <c r="J1064" s="26"/>
      <c r="K1064" s="18">
        <f t="shared" si="320"/>
        <v>0</v>
      </c>
      <c r="L1064" s="18"/>
      <c r="M1064" s="18"/>
      <c r="N1064" s="18"/>
      <c r="O1064" s="18"/>
      <c r="P1064" s="114">
        <v>5800</v>
      </c>
      <c r="Q1064" s="123">
        <v>1944.11</v>
      </c>
      <c r="R1064" s="22">
        <f t="shared" si="293"/>
        <v>5800</v>
      </c>
      <c r="S1064" s="22">
        <f t="shared" si="294"/>
        <v>0</v>
      </c>
      <c r="T1064" s="22">
        <f t="shared" si="295"/>
        <v>0</v>
      </c>
      <c r="V1064" s="284">
        <f t="shared" si="324"/>
        <v>0.33519137931034482</v>
      </c>
    </row>
    <row r="1065" spans="1:22">
      <c r="A1065" s="24"/>
      <c r="B1065" s="23"/>
      <c r="C1065" s="130">
        <v>4210</v>
      </c>
      <c r="D1065" s="27" t="s">
        <v>144</v>
      </c>
      <c r="E1065" s="26">
        <v>124347</v>
      </c>
      <c r="F1065" s="26">
        <v>0</v>
      </c>
      <c r="G1065" s="26">
        <v>124347</v>
      </c>
      <c r="H1065" s="26">
        <v>0</v>
      </c>
      <c r="I1065" s="26">
        <v>0</v>
      </c>
      <c r="J1065" s="26"/>
      <c r="K1065" s="18">
        <f t="shared" si="320"/>
        <v>-1000</v>
      </c>
      <c r="L1065" s="18"/>
      <c r="M1065" s="18">
        <v>-1000</v>
      </c>
      <c r="N1065" s="18"/>
      <c r="O1065" s="18"/>
      <c r="P1065" s="114">
        <v>123347</v>
      </c>
      <c r="Q1065" s="123">
        <v>47698.67</v>
      </c>
      <c r="R1065" s="22">
        <f t="shared" si="293"/>
        <v>123347</v>
      </c>
      <c r="S1065" s="22">
        <f t="shared" si="294"/>
        <v>0</v>
      </c>
      <c r="T1065" s="22">
        <f t="shared" si="295"/>
        <v>0</v>
      </c>
      <c r="V1065" s="284">
        <f t="shared" si="324"/>
        <v>0.38670312208647151</v>
      </c>
    </row>
    <row r="1066" spans="1:22">
      <c r="A1066" s="24"/>
      <c r="B1066" s="28"/>
      <c r="C1066" s="130">
        <v>4220</v>
      </c>
      <c r="D1066" s="27" t="s">
        <v>289</v>
      </c>
      <c r="E1066" s="26">
        <v>26000</v>
      </c>
      <c r="F1066" s="26">
        <v>0</v>
      </c>
      <c r="G1066" s="26">
        <v>26000</v>
      </c>
      <c r="H1066" s="26">
        <v>0</v>
      </c>
      <c r="I1066" s="26">
        <v>0</v>
      </c>
      <c r="J1066" s="26"/>
      <c r="K1066" s="18">
        <f t="shared" ref="K1066:K1106" si="325">SUM(L1066:O1066)</f>
        <v>0</v>
      </c>
      <c r="L1066" s="18"/>
      <c r="M1066" s="18"/>
      <c r="N1066" s="18"/>
      <c r="O1066" s="18"/>
      <c r="P1066" s="114">
        <v>26000</v>
      </c>
      <c r="Q1066" s="123">
        <v>12230.67</v>
      </c>
      <c r="R1066" s="22">
        <f t="shared" si="293"/>
        <v>26000</v>
      </c>
      <c r="S1066" s="22">
        <f t="shared" si="294"/>
        <v>0</v>
      </c>
      <c r="T1066" s="22">
        <f t="shared" si="295"/>
        <v>0</v>
      </c>
      <c r="V1066" s="284">
        <f t="shared" si="324"/>
        <v>0.47041038461538459</v>
      </c>
    </row>
    <row r="1067" spans="1:22">
      <c r="A1067" s="24"/>
      <c r="B1067" s="23"/>
      <c r="C1067" s="130">
        <v>4260</v>
      </c>
      <c r="D1067" s="27" t="s">
        <v>145</v>
      </c>
      <c r="E1067" s="26">
        <v>12000</v>
      </c>
      <c r="F1067" s="26">
        <v>0</v>
      </c>
      <c r="G1067" s="26">
        <v>12000</v>
      </c>
      <c r="H1067" s="26">
        <v>0</v>
      </c>
      <c r="I1067" s="26">
        <v>0</v>
      </c>
      <c r="J1067" s="26"/>
      <c r="K1067" s="18">
        <f t="shared" si="325"/>
        <v>0</v>
      </c>
      <c r="L1067" s="18"/>
      <c r="M1067" s="18"/>
      <c r="N1067" s="18"/>
      <c r="O1067" s="18"/>
      <c r="P1067" s="114">
        <v>12000</v>
      </c>
      <c r="Q1067" s="123">
        <v>1715.99</v>
      </c>
      <c r="R1067" s="22">
        <f t="shared" si="293"/>
        <v>12000</v>
      </c>
      <c r="S1067" s="22">
        <f t="shared" si="294"/>
        <v>0</v>
      </c>
      <c r="T1067" s="22">
        <f t="shared" si="295"/>
        <v>0</v>
      </c>
      <c r="V1067" s="284">
        <f t="shared" si="324"/>
        <v>0.14299916666666668</v>
      </c>
    </row>
    <row r="1068" spans="1:22">
      <c r="A1068" s="24"/>
      <c r="B1068" s="28"/>
      <c r="C1068" s="130">
        <v>4270</v>
      </c>
      <c r="D1068" s="27" t="s">
        <v>146</v>
      </c>
      <c r="E1068" s="26">
        <v>12400</v>
      </c>
      <c r="F1068" s="26">
        <v>0</v>
      </c>
      <c r="G1068" s="26">
        <v>12400</v>
      </c>
      <c r="H1068" s="26">
        <v>0</v>
      </c>
      <c r="I1068" s="26">
        <v>0</v>
      </c>
      <c r="J1068" s="26"/>
      <c r="K1068" s="18">
        <f t="shared" si="325"/>
        <v>0</v>
      </c>
      <c r="L1068" s="18"/>
      <c r="M1068" s="18"/>
      <c r="N1068" s="18"/>
      <c r="O1068" s="18"/>
      <c r="P1068" s="114">
        <v>12400</v>
      </c>
      <c r="Q1068" s="123">
        <v>4214.09</v>
      </c>
      <c r="R1068" s="22">
        <f t="shared" ref="R1068:R1131" si="326">G1068+M1068</f>
        <v>12400</v>
      </c>
      <c r="S1068" s="22">
        <f t="shared" ref="S1068:S1131" si="327">H1068+N1068</f>
        <v>0</v>
      </c>
      <c r="T1068" s="22">
        <f t="shared" ref="T1068:T1131" si="328">I1068+O1068</f>
        <v>0</v>
      </c>
      <c r="V1068" s="284">
        <f t="shared" si="324"/>
        <v>0.33984596774193548</v>
      </c>
    </row>
    <row r="1069" spans="1:22">
      <c r="A1069" s="24"/>
      <c r="B1069" s="23"/>
      <c r="C1069" s="130">
        <v>4280</v>
      </c>
      <c r="D1069" s="27" t="s">
        <v>343</v>
      </c>
      <c r="E1069" s="26">
        <v>7000</v>
      </c>
      <c r="F1069" s="26">
        <v>0</v>
      </c>
      <c r="G1069" s="26">
        <v>7000</v>
      </c>
      <c r="H1069" s="26">
        <v>0</v>
      </c>
      <c r="I1069" s="26">
        <v>0</v>
      </c>
      <c r="J1069" s="26"/>
      <c r="K1069" s="18">
        <f t="shared" si="325"/>
        <v>0</v>
      </c>
      <c r="L1069" s="18"/>
      <c r="M1069" s="18"/>
      <c r="N1069" s="18"/>
      <c r="O1069" s="18"/>
      <c r="P1069" s="114">
        <v>7000</v>
      </c>
      <c r="Q1069" s="123">
        <v>61.5</v>
      </c>
      <c r="R1069" s="22">
        <f t="shared" si="326"/>
        <v>7000</v>
      </c>
      <c r="S1069" s="22">
        <f t="shared" si="327"/>
        <v>0</v>
      </c>
      <c r="T1069" s="22">
        <f t="shared" si="328"/>
        <v>0</v>
      </c>
      <c r="V1069" s="284">
        <f t="shared" si="324"/>
        <v>8.7857142857142856E-3</v>
      </c>
    </row>
    <row r="1070" spans="1:22">
      <c r="A1070" s="24"/>
      <c r="B1070" s="23"/>
      <c r="C1070" s="130">
        <v>4300</v>
      </c>
      <c r="D1070" s="27" t="s">
        <v>126</v>
      </c>
      <c r="E1070" s="26">
        <v>20300</v>
      </c>
      <c r="F1070" s="26">
        <v>0</v>
      </c>
      <c r="G1070" s="26">
        <v>20300</v>
      </c>
      <c r="H1070" s="26">
        <v>0</v>
      </c>
      <c r="I1070" s="26">
        <v>0</v>
      </c>
      <c r="J1070" s="26"/>
      <c r="K1070" s="18">
        <f t="shared" si="325"/>
        <v>-700</v>
      </c>
      <c r="L1070" s="18"/>
      <c r="M1070" s="18">
        <v>-700</v>
      </c>
      <c r="N1070" s="18"/>
      <c r="O1070" s="18"/>
      <c r="P1070" s="114">
        <v>19600</v>
      </c>
      <c r="Q1070" s="123">
        <v>2530.75</v>
      </c>
      <c r="R1070" s="22">
        <f t="shared" si="326"/>
        <v>19600</v>
      </c>
      <c r="S1070" s="22">
        <f t="shared" si="327"/>
        <v>0</v>
      </c>
      <c r="T1070" s="22">
        <f t="shared" si="328"/>
        <v>0</v>
      </c>
      <c r="V1070" s="284">
        <f t="shared" si="324"/>
        <v>0.12911989795918366</v>
      </c>
    </row>
    <row r="1071" spans="1:22" ht="63">
      <c r="A1071" s="24"/>
      <c r="B1071" s="23"/>
      <c r="C1071" s="130">
        <v>4370</v>
      </c>
      <c r="D1071" s="27" t="s">
        <v>150</v>
      </c>
      <c r="E1071" s="26">
        <v>1600</v>
      </c>
      <c r="F1071" s="26">
        <v>0</v>
      </c>
      <c r="G1071" s="26">
        <v>1600</v>
      </c>
      <c r="H1071" s="26">
        <v>0</v>
      </c>
      <c r="I1071" s="26">
        <v>0</v>
      </c>
      <c r="J1071" s="26"/>
      <c r="K1071" s="18">
        <f t="shared" si="325"/>
        <v>0</v>
      </c>
      <c r="L1071" s="18"/>
      <c r="M1071" s="18"/>
      <c r="N1071" s="18"/>
      <c r="O1071" s="18"/>
      <c r="P1071" s="114">
        <v>1600</v>
      </c>
      <c r="Q1071" s="123">
        <v>249.99</v>
      </c>
      <c r="R1071" s="22">
        <f t="shared" si="326"/>
        <v>1600</v>
      </c>
      <c r="S1071" s="22">
        <f t="shared" si="327"/>
        <v>0</v>
      </c>
      <c r="T1071" s="22">
        <f t="shared" si="328"/>
        <v>0</v>
      </c>
      <c r="V1071" s="284">
        <f t="shared" si="324"/>
        <v>0.15624375000000001</v>
      </c>
    </row>
    <row r="1072" spans="1:22" ht="29.25" customHeight="1">
      <c r="A1072" s="24"/>
      <c r="B1072" s="23"/>
      <c r="C1072" s="130">
        <v>4410</v>
      </c>
      <c r="D1072" s="27" t="s">
        <v>151</v>
      </c>
      <c r="E1072" s="26">
        <v>400</v>
      </c>
      <c r="F1072" s="26">
        <v>0</v>
      </c>
      <c r="G1072" s="26">
        <v>400</v>
      </c>
      <c r="H1072" s="26">
        <v>0</v>
      </c>
      <c r="I1072" s="26">
        <v>0</v>
      </c>
      <c r="J1072" s="26"/>
      <c r="K1072" s="18">
        <f t="shared" si="325"/>
        <v>0</v>
      </c>
      <c r="L1072" s="18"/>
      <c r="M1072" s="18"/>
      <c r="N1072" s="18"/>
      <c r="O1072" s="18"/>
      <c r="P1072" s="114">
        <v>400</v>
      </c>
      <c r="Q1072" s="123">
        <v>138.26</v>
      </c>
      <c r="R1072" s="22">
        <f t="shared" si="326"/>
        <v>400</v>
      </c>
      <c r="S1072" s="22">
        <f t="shared" si="327"/>
        <v>0</v>
      </c>
      <c r="T1072" s="22">
        <f t="shared" si="328"/>
        <v>0</v>
      </c>
      <c r="V1072" s="284">
        <f t="shared" si="324"/>
        <v>0.34564999999999996</v>
      </c>
    </row>
    <row r="1073" spans="1:22" ht="30" customHeight="1">
      <c r="A1073" s="24"/>
      <c r="B1073" s="23"/>
      <c r="C1073" s="130">
        <v>4430</v>
      </c>
      <c r="D1073" s="27" t="s">
        <v>152</v>
      </c>
      <c r="E1073" s="26">
        <v>5785</v>
      </c>
      <c r="F1073" s="26">
        <v>0</v>
      </c>
      <c r="G1073" s="26">
        <v>5785</v>
      </c>
      <c r="H1073" s="26">
        <v>0</v>
      </c>
      <c r="I1073" s="26">
        <v>0</v>
      </c>
      <c r="J1073" s="26"/>
      <c r="K1073" s="18">
        <f t="shared" si="325"/>
        <v>700</v>
      </c>
      <c r="L1073" s="18"/>
      <c r="M1073" s="18">
        <v>700</v>
      </c>
      <c r="N1073" s="18"/>
      <c r="O1073" s="18"/>
      <c r="P1073" s="114">
        <v>6485</v>
      </c>
      <c r="Q1073" s="123">
        <v>6030</v>
      </c>
      <c r="R1073" s="22">
        <f t="shared" si="326"/>
        <v>6485</v>
      </c>
      <c r="S1073" s="22">
        <f t="shared" si="327"/>
        <v>0</v>
      </c>
      <c r="T1073" s="22">
        <f t="shared" si="328"/>
        <v>0</v>
      </c>
      <c r="V1073" s="284">
        <f t="shared" si="324"/>
        <v>0.92983808789514266</v>
      </c>
    </row>
    <row r="1074" spans="1:22" ht="39" customHeight="1">
      <c r="A1074" s="24"/>
      <c r="B1074" s="28"/>
      <c r="C1074" s="130">
        <v>4440</v>
      </c>
      <c r="D1074" s="27" t="s">
        <v>153</v>
      </c>
      <c r="E1074" s="26">
        <v>9500</v>
      </c>
      <c r="F1074" s="26">
        <v>0</v>
      </c>
      <c r="G1074" s="26">
        <v>9500</v>
      </c>
      <c r="H1074" s="26">
        <v>0</v>
      </c>
      <c r="I1074" s="26">
        <v>0</v>
      </c>
      <c r="J1074" s="26"/>
      <c r="K1074" s="18">
        <f t="shared" si="325"/>
        <v>0</v>
      </c>
      <c r="L1074" s="18"/>
      <c r="M1074" s="18"/>
      <c r="N1074" s="18"/>
      <c r="O1074" s="18"/>
      <c r="P1074" s="114">
        <v>9500</v>
      </c>
      <c r="Q1074" s="123">
        <v>7125</v>
      </c>
      <c r="R1074" s="22">
        <f t="shared" si="326"/>
        <v>9500</v>
      </c>
      <c r="S1074" s="22">
        <f t="shared" si="327"/>
        <v>0</v>
      </c>
      <c r="T1074" s="22">
        <f t="shared" si="328"/>
        <v>0</v>
      </c>
      <c r="V1074" s="284">
        <f t="shared" si="324"/>
        <v>0.75</v>
      </c>
    </row>
    <row r="1075" spans="1:22" ht="33.75" customHeight="1">
      <c r="A1075" s="24"/>
      <c r="B1075" s="23"/>
      <c r="C1075" s="130">
        <v>4480</v>
      </c>
      <c r="D1075" s="27" t="s">
        <v>182</v>
      </c>
      <c r="E1075" s="26">
        <v>1100</v>
      </c>
      <c r="F1075" s="26">
        <v>0</v>
      </c>
      <c r="G1075" s="26">
        <v>1100</v>
      </c>
      <c r="H1075" s="26">
        <v>0</v>
      </c>
      <c r="I1075" s="26">
        <v>0</v>
      </c>
      <c r="J1075" s="26"/>
      <c r="K1075" s="18">
        <f t="shared" si="325"/>
        <v>0</v>
      </c>
      <c r="L1075" s="18"/>
      <c r="M1075" s="18"/>
      <c r="N1075" s="18"/>
      <c r="O1075" s="18"/>
      <c r="P1075" s="114">
        <v>1100</v>
      </c>
      <c r="Q1075" s="123">
        <v>550</v>
      </c>
      <c r="R1075" s="22">
        <f t="shared" si="326"/>
        <v>1100</v>
      </c>
      <c r="S1075" s="22">
        <f t="shared" si="327"/>
        <v>0</v>
      </c>
      <c r="T1075" s="22">
        <f t="shared" si="328"/>
        <v>0</v>
      </c>
      <c r="V1075" s="284">
        <f t="shared" si="324"/>
        <v>0.5</v>
      </c>
    </row>
    <row r="1076" spans="1:22" ht="37.5" customHeight="1">
      <c r="A1076" s="24"/>
      <c r="B1076" s="23"/>
      <c r="C1076" s="130">
        <v>4520</v>
      </c>
      <c r="D1076" s="27" t="s">
        <v>333</v>
      </c>
      <c r="E1076" s="26">
        <v>899</v>
      </c>
      <c r="F1076" s="26">
        <v>0</v>
      </c>
      <c r="G1076" s="26">
        <v>899</v>
      </c>
      <c r="H1076" s="26">
        <v>0</v>
      </c>
      <c r="I1076" s="26">
        <v>0</v>
      </c>
      <c r="J1076" s="26"/>
      <c r="K1076" s="18">
        <f t="shared" si="325"/>
        <v>0</v>
      </c>
      <c r="L1076" s="18"/>
      <c r="M1076" s="18"/>
      <c r="N1076" s="18"/>
      <c r="O1076" s="18"/>
      <c r="P1076" s="114">
        <v>899</v>
      </c>
      <c r="Q1076" s="123">
        <v>899</v>
      </c>
      <c r="R1076" s="22">
        <f t="shared" si="326"/>
        <v>899</v>
      </c>
      <c r="S1076" s="22">
        <f t="shared" si="327"/>
        <v>0</v>
      </c>
      <c r="T1076" s="22">
        <f t="shared" si="328"/>
        <v>0</v>
      </c>
      <c r="V1076" s="284">
        <f t="shared" si="324"/>
        <v>1</v>
      </c>
    </row>
    <row r="1077" spans="1:22" ht="31.5">
      <c r="A1077" s="24"/>
      <c r="B1077" s="23"/>
      <c r="C1077" s="130">
        <v>4700</v>
      </c>
      <c r="D1077" s="27" t="s">
        <v>155</v>
      </c>
      <c r="E1077" s="26">
        <v>1000</v>
      </c>
      <c r="F1077" s="26">
        <v>0</v>
      </c>
      <c r="G1077" s="26">
        <v>1000</v>
      </c>
      <c r="H1077" s="26">
        <v>0</v>
      </c>
      <c r="I1077" s="26">
        <v>0</v>
      </c>
      <c r="J1077" s="26"/>
      <c r="K1077" s="18">
        <f t="shared" si="325"/>
        <v>1000</v>
      </c>
      <c r="L1077" s="18"/>
      <c r="M1077" s="18">
        <v>1000</v>
      </c>
      <c r="N1077" s="18"/>
      <c r="O1077" s="18"/>
      <c r="P1077" s="114">
        <v>2000</v>
      </c>
      <c r="Q1077" s="123">
        <v>852.6</v>
      </c>
      <c r="R1077" s="22">
        <f t="shared" si="326"/>
        <v>2000</v>
      </c>
      <c r="S1077" s="22">
        <f t="shared" si="327"/>
        <v>0</v>
      </c>
      <c r="T1077" s="22">
        <f t="shared" si="328"/>
        <v>0</v>
      </c>
      <c r="V1077" s="284">
        <f t="shared" si="324"/>
        <v>0.42630000000000001</v>
      </c>
    </row>
    <row r="1078" spans="1:22" ht="48" hidden="1" customHeight="1">
      <c r="A1078" s="24"/>
      <c r="B1078" s="23"/>
      <c r="C1078" s="130">
        <v>4740</v>
      </c>
      <c r="D1078" s="27" t="s">
        <v>198</v>
      </c>
      <c r="E1078" s="26">
        <v>0</v>
      </c>
      <c r="F1078" s="26">
        <v>0</v>
      </c>
      <c r="G1078" s="26">
        <v>0</v>
      </c>
      <c r="H1078" s="26">
        <v>0</v>
      </c>
      <c r="I1078" s="26">
        <v>0</v>
      </c>
      <c r="J1078" s="26"/>
      <c r="K1078" s="18">
        <f t="shared" si="325"/>
        <v>0</v>
      </c>
      <c r="L1078" s="18"/>
      <c r="M1078" s="18"/>
      <c r="N1078" s="18"/>
      <c r="O1078" s="18"/>
      <c r="P1078" s="114">
        <v>0</v>
      </c>
      <c r="Q1078" s="123"/>
      <c r="R1078" s="22">
        <f t="shared" si="326"/>
        <v>0</v>
      </c>
      <c r="S1078" s="22">
        <f t="shared" si="327"/>
        <v>0</v>
      </c>
      <c r="T1078" s="22">
        <f t="shared" si="328"/>
        <v>0</v>
      </c>
      <c r="V1078" s="284" t="e">
        <f t="shared" si="324"/>
        <v>#DIV/0!</v>
      </c>
    </row>
    <row r="1079" spans="1:22" ht="36" hidden="1" customHeight="1">
      <c r="A1079" s="24"/>
      <c r="B1079" s="23"/>
      <c r="C1079" s="130">
        <v>4750</v>
      </c>
      <c r="D1079" s="27" t="s">
        <v>253</v>
      </c>
      <c r="E1079" s="26">
        <v>0</v>
      </c>
      <c r="F1079" s="26">
        <v>0</v>
      </c>
      <c r="G1079" s="26">
        <v>0</v>
      </c>
      <c r="H1079" s="26">
        <v>0</v>
      </c>
      <c r="I1079" s="26">
        <v>0</v>
      </c>
      <c r="J1079" s="26"/>
      <c r="K1079" s="18">
        <f t="shared" si="325"/>
        <v>0</v>
      </c>
      <c r="L1079" s="18"/>
      <c r="M1079" s="18"/>
      <c r="N1079" s="18"/>
      <c r="O1079" s="18"/>
      <c r="P1079" s="114">
        <v>0</v>
      </c>
      <c r="Q1079" s="123"/>
      <c r="R1079" s="22">
        <f t="shared" si="326"/>
        <v>0</v>
      </c>
      <c r="S1079" s="22">
        <f t="shared" si="327"/>
        <v>0</v>
      </c>
      <c r="T1079" s="22">
        <f t="shared" si="328"/>
        <v>0</v>
      </c>
      <c r="V1079" s="284" t="e">
        <f t="shared" si="324"/>
        <v>#DIV/0!</v>
      </c>
    </row>
    <row r="1080" spans="1:22" hidden="1">
      <c r="A1080" s="24"/>
      <c r="B1080" s="28"/>
      <c r="C1080" s="135"/>
      <c r="D1080" s="31" t="s">
        <v>326</v>
      </c>
      <c r="E1080" s="26">
        <v>0</v>
      </c>
      <c r="F1080" s="26">
        <v>0</v>
      </c>
      <c r="G1080" s="26">
        <v>0</v>
      </c>
      <c r="H1080" s="26">
        <v>0</v>
      </c>
      <c r="I1080" s="26">
        <v>0</v>
      </c>
      <c r="J1080" s="26"/>
      <c r="K1080" s="18">
        <f t="shared" si="325"/>
        <v>0</v>
      </c>
      <c r="L1080" s="18">
        <f>SUM(L1081)</f>
        <v>0</v>
      </c>
      <c r="M1080" s="18">
        <f>SUM(M1081)</f>
        <v>0</v>
      </c>
      <c r="N1080" s="18">
        <f>SUM(N1081)</f>
        <v>0</v>
      </c>
      <c r="O1080" s="18">
        <f>SUM(O1081)</f>
        <v>0</v>
      </c>
      <c r="P1080" s="145">
        <v>0</v>
      </c>
      <c r="Q1080" s="146">
        <f>SUM(Q1081)</f>
        <v>0</v>
      </c>
      <c r="R1080" s="22">
        <f t="shared" si="326"/>
        <v>0</v>
      </c>
      <c r="S1080" s="22">
        <f t="shared" si="327"/>
        <v>0</v>
      </c>
      <c r="T1080" s="22">
        <f t="shared" si="328"/>
        <v>0</v>
      </c>
      <c r="V1080" s="284" t="e">
        <f t="shared" si="324"/>
        <v>#DIV/0!</v>
      </c>
    </row>
    <row r="1081" spans="1:22" ht="31.5" hidden="1">
      <c r="A1081" s="24"/>
      <c r="B1081" s="23"/>
      <c r="C1081" s="130">
        <v>6050</v>
      </c>
      <c r="D1081" s="27" t="s">
        <v>276</v>
      </c>
      <c r="E1081" s="26">
        <v>0</v>
      </c>
      <c r="F1081" s="26">
        <v>0</v>
      </c>
      <c r="G1081" s="26">
        <v>0</v>
      </c>
      <c r="H1081" s="26">
        <v>0</v>
      </c>
      <c r="I1081" s="26">
        <v>0</v>
      </c>
      <c r="J1081" s="26"/>
      <c r="K1081" s="18">
        <f t="shared" si="325"/>
        <v>0</v>
      </c>
      <c r="L1081" s="18"/>
      <c r="M1081" s="18"/>
      <c r="N1081" s="18"/>
      <c r="O1081" s="18"/>
      <c r="P1081" s="114">
        <v>0</v>
      </c>
      <c r="Q1081" s="123"/>
      <c r="R1081" s="22">
        <f t="shared" si="326"/>
        <v>0</v>
      </c>
      <c r="S1081" s="22">
        <f t="shared" si="327"/>
        <v>0</v>
      </c>
      <c r="T1081" s="22">
        <f t="shared" si="328"/>
        <v>0</v>
      </c>
      <c r="V1081" s="284" t="e">
        <f t="shared" si="324"/>
        <v>#DIV/0!</v>
      </c>
    </row>
    <row r="1082" spans="1:22" ht="15" hidden="1" customHeight="1">
      <c r="A1082" s="24"/>
      <c r="B1082" s="23"/>
      <c r="C1082" s="130"/>
      <c r="D1082" s="27"/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/>
      <c r="K1082" s="18">
        <f t="shared" si="325"/>
        <v>0</v>
      </c>
      <c r="L1082" s="18"/>
      <c r="M1082" s="18"/>
      <c r="N1082" s="18"/>
      <c r="O1082" s="18"/>
      <c r="P1082" s="114">
        <v>0</v>
      </c>
      <c r="Q1082" s="123"/>
      <c r="R1082" s="22">
        <f t="shared" si="326"/>
        <v>0</v>
      </c>
      <c r="S1082" s="22">
        <f t="shared" si="327"/>
        <v>0</v>
      </c>
      <c r="T1082" s="22">
        <f t="shared" si="328"/>
        <v>0</v>
      </c>
      <c r="V1082" s="284" t="e">
        <f t="shared" si="324"/>
        <v>#DIV/0!</v>
      </c>
    </row>
    <row r="1083" spans="1:22">
      <c r="A1083" s="28"/>
      <c r="B1083" s="23">
        <v>85204</v>
      </c>
      <c r="C1083" s="131"/>
      <c r="D1083" s="31" t="s">
        <v>344</v>
      </c>
      <c r="E1083" s="26">
        <v>2773129</v>
      </c>
      <c r="F1083" s="26">
        <v>0</v>
      </c>
      <c r="G1083" s="26">
        <v>0</v>
      </c>
      <c r="H1083" s="26">
        <v>263880</v>
      </c>
      <c r="I1083" s="26">
        <v>2509249</v>
      </c>
      <c r="J1083" s="26"/>
      <c r="K1083" s="18">
        <f t="shared" si="325"/>
        <v>-7470</v>
      </c>
      <c r="L1083" s="18">
        <f>SUM(L1084:L1090)</f>
        <v>0</v>
      </c>
      <c r="M1083" s="18">
        <f>SUM(M1084:M1090)</f>
        <v>0</v>
      </c>
      <c r="N1083" s="18">
        <f>SUM(N1084:N1090)</f>
        <v>-7470</v>
      </c>
      <c r="O1083" s="18">
        <f>SUM(O1084:O1090)</f>
        <v>0</v>
      </c>
      <c r="P1083" s="145">
        <v>2765659</v>
      </c>
      <c r="Q1083" s="146">
        <f>SUM(Q1084:Q1090)</f>
        <v>1259831.3699999999</v>
      </c>
      <c r="R1083" s="22">
        <f t="shared" si="326"/>
        <v>0</v>
      </c>
      <c r="S1083" s="22">
        <f t="shared" si="327"/>
        <v>256410</v>
      </c>
      <c r="T1083" s="22">
        <f t="shared" si="328"/>
        <v>2509249</v>
      </c>
      <c r="V1083" s="284">
        <f t="shared" si="324"/>
        <v>0.45552664663286396</v>
      </c>
    </row>
    <row r="1084" spans="1:22" ht="63">
      <c r="A1084" s="23"/>
      <c r="B1084" s="23"/>
      <c r="C1084" s="130">
        <v>2320</v>
      </c>
      <c r="D1084" s="27" t="s">
        <v>317</v>
      </c>
      <c r="E1084" s="26">
        <v>263880</v>
      </c>
      <c r="F1084" s="26">
        <v>0</v>
      </c>
      <c r="G1084" s="26">
        <v>0</v>
      </c>
      <c r="H1084" s="26">
        <v>263880</v>
      </c>
      <c r="I1084" s="26">
        <v>0</v>
      </c>
      <c r="J1084" s="26"/>
      <c r="K1084" s="18">
        <f t="shared" si="325"/>
        <v>-7470</v>
      </c>
      <c r="L1084" s="18">
        <f>L1099</f>
        <v>0</v>
      </c>
      <c r="M1084" s="18">
        <f>M1099</f>
        <v>0</v>
      </c>
      <c r="N1084" s="18">
        <f>N1099</f>
        <v>-7470</v>
      </c>
      <c r="O1084" s="18">
        <f>O1099</f>
        <v>0</v>
      </c>
      <c r="P1084" s="114">
        <v>256410</v>
      </c>
      <c r="Q1084" s="123">
        <f>Q1099</f>
        <v>119345.34</v>
      </c>
      <c r="R1084" s="22">
        <f t="shared" si="326"/>
        <v>0</v>
      </c>
      <c r="S1084" s="22">
        <f t="shared" si="327"/>
        <v>256410</v>
      </c>
      <c r="T1084" s="22">
        <f t="shared" si="328"/>
        <v>0</v>
      </c>
      <c r="V1084" s="284">
        <f t="shared" si="324"/>
        <v>0.46544729144729141</v>
      </c>
    </row>
    <row r="1085" spans="1:22">
      <c r="A1085" s="23"/>
      <c r="B1085" s="23"/>
      <c r="C1085" s="130">
        <v>3110</v>
      </c>
      <c r="D1085" s="27" t="s">
        <v>318</v>
      </c>
      <c r="E1085" s="26">
        <v>2212122</v>
      </c>
      <c r="F1085" s="26">
        <v>0</v>
      </c>
      <c r="G1085" s="26">
        <v>0</v>
      </c>
      <c r="H1085" s="26">
        <v>0</v>
      </c>
      <c r="I1085" s="26">
        <v>2212122</v>
      </c>
      <c r="J1085" s="26"/>
      <c r="K1085" s="18">
        <f t="shared" si="325"/>
        <v>0</v>
      </c>
      <c r="L1085" s="18">
        <f>L1093</f>
        <v>0</v>
      </c>
      <c r="M1085" s="18">
        <f>M1093</f>
        <v>0</v>
      </c>
      <c r="N1085" s="18">
        <f>N1093</f>
        <v>0</v>
      </c>
      <c r="O1085" s="18">
        <f>O1093</f>
        <v>0</v>
      </c>
      <c r="P1085" s="114">
        <v>2212122</v>
      </c>
      <c r="Q1085" s="123">
        <f>Q1093</f>
        <v>1036444.14</v>
      </c>
      <c r="R1085" s="22">
        <f t="shared" si="326"/>
        <v>0</v>
      </c>
      <c r="S1085" s="22">
        <f t="shared" si="327"/>
        <v>0</v>
      </c>
      <c r="T1085" s="22">
        <f t="shared" si="328"/>
        <v>2212122</v>
      </c>
      <c r="V1085" s="284">
        <f t="shared" si="324"/>
        <v>0.46852937586624971</v>
      </c>
    </row>
    <row r="1086" spans="1:22">
      <c r="A1086" s="23"/>
      <c r="B1086" s="23"/>
      <c r="C1086" s="130">
        <v>4010</v>
      </c>
      <c r="D1086" s="27" t="s">
        <v>139</v>
      </c>
      <c r="E1086" s="26">
        <v>13996</v>
      </c>
      <c r="F1086" s="26">
        <v>0</v>
      </c>
      <c r="G1086" s="26">
        <v>0</v>
      </c>
      <c r="H1086" s="26">
        <v>0</v>
      </c>
      <c r="I1086" s="26">
        <v>13996</v>
      </c>
      <c r="J1086" s="26"/>
      <c r="K1086" s="18">
        <f t="shared" ref="K1086" si="329">SUM(L1086:O1086)</f>
        <v>0</v>
      </c>
      <c r="L1086" s="18">
        <f t="shared" ref="L1086:N1086" si="330">L1092</f>
        <v>0</v>
      </c>
      <c r="M1086" s="18">
        <f t="shared" si="330"/>
        <v>0</v>
      </c>
      <c r="N1086" s="18">
        <f t="shared" si="330"/>
        <v>0</v>
      </c>
      <c r="O1086" s="18">
        <f>O1092</f>
        <v>0</v>
      </c>
      <c r="P1086" s="114">
        <v>13996</v>
      </c>
      <c r="Q1086" s="123">
        <f>Q1092</f>
        <v>0</v>
      </c>
      <c r="R1086" s="22">
        <f t="shared" si="326"/>
        <v>0</v>
      </c>
      <c r="S1086" s="22">
        <f t="shared" si="327"/>
        <v>0</v>
      </c>
      <c r="T1086" s="22">
        <f t="shared" si="328"/>
        <v>13996</v>
      </c>
      <c r="V1086" s="284">
        <f t="shared" si="324"/>
        <v>0</v>
      </c>
    </row>
    <row r="1087" spans="1:22">
      <c r="A1087" s="23"/>
      <c r="B1087" s="23"/>
      <c r="C1087" s="130">
        <v>4170</v>
      </c>
      <c r="D1087" s="27" t="s">
        <v>165</v>
      </c>
      <c r="E1087" s="26">
        <v>234400</v>
      </c>
      <c r="F1087" s="26">
        <v>0</v>
      </c>
      <c r="G1087" s="26">
        <v>0</v>
      </c>
      <c r="H1087" s="26">
        <v>0</v>
      </c>
      <c r="I1087" s="26">
        <v>234400</v>
      </c>
      <c r="J1087" s="26"/>
      <c r="K1087" s="18">
        <f t="shared" si="325"/>
        <v>0</v>
      </c>
      <c r="L1087" s="18">
        <f t="shared" ref="L1087:O1090" si="331">L1094</f>
        <v>0</v>
      </c>
      <c r="M1087" s="18">
        <f t="shared" si="331"/>
        <v>0</v>
      </c>
      <c r="N1087" s="18">
        <f t="shared" si="331"/>
        <v>0</v>
      </c>
      <c r="O1087" s="18">
        <f t="shared" si="331"/>
        <v>0</v>
      </c>
      <c r="P1087" s="114">
        <v>234400</v>
      </c>
      <c r="Q1087" s="123">
        <f t="shared" ref="Q1087" si="332">Q1094</f>
        <v>90784.65</v>
      </c>
      <c r="R1087" s="22">
        <f t="shared" si="326"/>
        <v>0</v>
      </c>
      <c r="S1087" s="22">
        <f t="shared" si="327"/>
        <v>0</v>
      </c>
      <c r="T1087" s="22">
        <f t="shared" si="328"/>
        <v>234400</v>
      </c>
      <c r="V1087" s="284">
        <f t="shared" si="324"/>
        <v>0.38730652730375426</v>
      </c>
    </row>
    <row r="1088" spans="1:22">
      <c r="A1088" s="23"/>
      <c r="B1088" s="23"/>
      <c r="C1088" s="130">
        <v>4110</v>
      </c>
      <c r="D1088" s="27" t="s">
        <v>141</v>
      </c>
      <c r="E1088" s="26">
        <v>42788</v>
      </c>
      <c r="F1088" s="26">
        <v>0</v>
      </c>
      <c r="G1088" s="26">
        <v>0</v>
      </c>
      <c r="H1088" s="26">
        <v>0</v>
      </c>
      <c r="I1088" s="26">
        <v>42788</v>
      </c>
      <c r="J1088" s="26"/>
      <c r="K1088" s="18">
        <f t="shared" si="325"/>
        <v>0</v>
      </c>
      <c r="L1088" s="18">
        <f t="shared" si="331"/>
        <v>0</v>
      </c>
      <c r="M1088" s="18">
        <f t="shared" si="331"/>
        <v>0</v>
      </c>
      <c r="N1088" s="18">
        <f t="shared" si="331"/>
        <v>0</v>
      </c>
      <c r="O1088" s="18">
        <f t="shared" si="331"/>
        <v>0</v>
      </c>
      <c r="P1088" s="114">
        <v>42788</v>
      </c>
      <c r="Q1088" s="123">
        <f t="shared" ref="Q1088" si="333">Q1095</f>
        <v>11640.3</v>
      </c>
      <c r="R1088" s="22">
        <f t="shared" si="326"/>
        <v>0</v>
      </c>
      <c r="S1088" s="22">
        <f t="shared" si="327"/>
        <v>0</v>
      </c>
      <c r="T1088" s="22">
        <f t="shared" si="328"/>
        <v>42788</v>
      </c>
      <c r="V1088" s="284">
        <f t="shared" si="324"/>
        <v>0.27204590071982798</v>
      </c>
    </row>
    <row r="1089" spans="1:22">
      <c r="A1089" s="23"/>
      <c r="B1089" s="23"/>
      <c r="C1089" s="130">
        <v>4120</v>
      </c>
      <c r="D1089" s="27" t="s">
        <v>142</v>
      </c>
      <c r="E1089" s="26">
        <v>5943</v>
      </c>
      <c r="F1089" s="26">
        <v>0</v>
      </c>
      <c r="G1089" s="26">
        <v>0</v>
      </c>
      <c r="H1089" s="26">
        <v>0</v>
      </c>
      <c r="I1089" s="26">
        <v>5943</v>
      </c>
      <c r="J1089" s="26"/>
      <c r="K1089" s="18">
        <f t="shared" si="325"/>
        <v>0</v>
      </c>
      <c r="L1089" s="18">
        <f t="shared" si="331"/>
        <v>0</v>
      </c>
      <c r="M1089" s="18">
        <f t="shared" si="331"/>
        <v>0</v>
      </c>
      <c r="N1089" s="18">
        <f t="shared" si="331"/>
        <v>0</v>
      </c>
      <c r="O1089" s="18">
        <f t="shared" si="331"/>
        <v>0</v>
      </c>
      <c r="P1089" s="114">
        <v>5943</v>
      </c>
      <c r="Q1089" s="123">
        <f t="shared" ref="Q1089" si="334">Q1096</f>
        <v>1616.94</v>
      </c>
      <c r="R1089" s="22">
        <f t="shared" si="326"/>
        <v>0</v>
      </c>
      <c r="S1089" s="22">
        <f t="shared" si="327"/>
        <v>0</v>
      </c>
      <c r="T1089" s="22">
        <f t="shared" si="328"/>
        <v>5943</v>
      </c>
      <c r="V1089" s="284">
        <f t="shared" si="324"/>
        <v>0.27207470974255427</v>
      </c>
    </row>
    <row r="1090" spans="1:22" hidden="1">
      <c r="A1090" s="23"/>
      <c r="B1090" s="23"/>
      <c r="C1090" s="130">
        <v>4300</v>
      </c>
      <c r="D1090" s="27" t="s">
        <v>126</v>
      </c>
      <c r="E1090" s="26">
        <v>0</v>
      </c>
      <c r="F1090" s="26">
        <v>0</v>
      </c>
      <c r="G1090" s="26">
        <v>0</v>
      </c>
      <c r="H1090" s="26">
        <v>0</v>
      </c>
      <c r="I1090" s="26">
        <v>0</v>
      </c>
      <c r="J1090" s="26"/>
      <c r="K1090" s="18">
        <f t="shared" si="325"/>
        <v>0</v>
      </c>
      <c r="L1090" s="18">
        <f t="shared" si="331"/>
        <v>0</v>
      </c>
      <c r="M1090" s="18">
        <f t="shared" si="331"/>
        <v>0</v>
      </c>
      <c r="N1090" s="18">
        <f t="shared" si="331"/>
        <v>0</v>
      </c>
      <c r="O1090" s="18">
        <f t="shared" si="331"/>
        <v>0</v>
      </c>
      <c r="P1090" s="114">
        <v>0</v>
      </c>
      <c r="Q1090" s="123">
        <f t="shared" ref="Q1090" si="335">Q1097</f>
        <v>0</v>
      </c>
      <c r="R1090" s="22">
        <f t="shared" si="326"/>
        <v>0</v>
      </c>
      <c r="S1090" s="22">
        <f t="shared" si="327"/>
        <v>0</v>
      </c>
      <c r="T1090" s="22">
        <f t="shared" si="328"/>
        <v>0</v>
      </c>
      <c r="V1090" s="284" t="e">
        <f t="shared" si="324"/>
        <v>#DIV/0!</v>
      </c>
    </row>
    <row r="1091" spans="1:22">
      <c r="A1091" s="28"/>
      <c r="B1091" s="23"/>
      <c r="C1091" s="131" t="s">
        <v>345</v>
      </c>
      <c r="D1091" s="31" t="s">
        <v>346</v>
      </c>
      <c r="E1091" s="26">
        <v>2509249</v>
      </c>
      <c r="F1091" s="26">
        <v>0</v>
      </c>
      <c r="G1091" s="26">
        <v>0</v>
      </c>
      <c r="H1091" s="26">
        <v>0</v>
      </c>
      <c r="I1091" s="26">
        <v>2509249</v>
      </c>
      <c r="J1091" s="26"/>
      <c r="K1091" s="18">
        <f t="shared" si="325"/>
        <v>0</v>
      </c>
      <c r="L1091" s="18">
        <f>SUM(L1092:L1097)</f>
        <v>0</v>
      </c>
      <c r="M1091" s="18">
        <f t="shared" ref="M1091:O1091" si="336">SUM(M1092:M1097)</f>
        <v>0</v>
      </c>
      <c r="N1091" s="18">
        <f t="shared" si="336"/>
        <v>0</v>
      </c>
      <c r="O1091" s="18">
        <f t="shared" si="336"/>
        <v>0</v>
      </c>
      <c r="P1091" s="145">
        <v>2509249</v>
      </c>
      <c r="Q1091" s="146">
        <f t="shared" ref="Q1091" si="337">SUM(Q1092:Q1097)</f>
        <v>1140486.03</v>
      </c>
      <c r="R1091" s="22">
        <f t="shared" si="326"/>
        <v>0</v>
      </c>
      <c r="S1091" s="22">
        <f t="shared" si="327"/>
        <v>0</v>
      </c>
      <c r="T1091" s="22">
        <f t="shared" si="328"/>
        <v>2509249</v>
      </c>
      <c r="V1091" s="284">
        <f t="shared" si="324"/>
        <v>0.45451289608962681</v>
      </c>
    </row>
    <row r="1092" spans="1:22">
      <c r="A1092" s="23"/>
      <c r="B1092" s="23"/>
      <c r="C1092" s="130">
        <v>4010</v>
      </c>
      <c r="D1092" s="27" t="s">
        <v>139</v>
      </c>
      <c r="E1092" s="26">
        <v>13996</v>
      </c>
      <c r="F1092" s="26">
        <v>0</v>
      </c>
      <c r="G1092" s="26">
        <v>0</v>
      </c>
      <c r="H1092" s="26">
        <v>0</v>
      </c>
      <c r="I1092" s="26">
        <v>13996</v>
      </c>
      <c r="J1092" s="26"/>
      <c r="K1092" s="18">
        <f t="shared" si="325"/>
        <v>0</v>
      </c>
      <c r="L1092" s="18"/>
      <c r="M1092" s="18"/>
      <c r="N1092" s="18"/>
      <c r="O1092" s="18"/>
      <c r="P1092" s="114">
        <v>13996</v>
      </c>
      <c r="Q1092" s="123">
        <v>0</v>
      </c>
      <c r="R1092" s="22">
        <f t="shared" si="326"/>
        <v>0</v>
      </c>
      <c r="S1092" s="22">
        <f t="shared" si="327"/>
        <v>0</v>
      </c>
      <c r="T1092" s="22">
        <f t="shared" si="328"/>
        <v>13996</v>
      </c>
      <c r="V1092" s="284">
        <f t="shared" si="324"/>
        <v>0</v>
      </c>
    </row>
    <row r="1093" spans="1:22">
      <c r="A1093" s="23"/>
      <c r="B1093" s="23"/>
      <c r="C1093" s="130">
        <v>3110</v>
      </c>
      <c r="D1093" s="27" t="s">
        <v>318</v>
      </c>
      <c r="E1093" s="26">
        <v>2212122</v>
      </c>
      <c r="F1093" s="26">
        <v>0</v>
      </c>
      <c r="G1093" s="26">
        <v>0</v>
      </c>
      <c r="H1093" s="26">
        <v>0</v>
      </c>
      <c r="I1093" s="26">
        <v>2212122</v>
      </c>
      <c r="J1093" s="26"/>
      <c r="K1093" s="18">
        <f t="shared" si="325"/>
        <v>0</v>
      </c>
      <c r="L1093" s="18"/>
      <c r="M1093" s="18"/>
      <c r="N1093" s="18"/>
      <c r="O1093" s="18"/>
      <c r="P1093" s="114">
        <v>2212122</v>
      </c>
      <c r="Q1093" s="123">
        <v>1036444.14</v>
      </c>
      <c r="R1093" s="22">
        <f t="shared" si="326"/>
        <v>0</v>
      </c>
      <c r="S1093" s="22">
        <f t="shared" si="327"/>
        <v>0</v>
      </c>
      <c r="T1093" s="22">
        <f t="shared" si="328"/>
        <v>2212122</v>
      </c>
      <c r="V1093" s="284">
        <f t="shared" si="324"/>
        <v>0.46852937586624971</v>
      </c>
    </row>
    <row r="1094" spans="1:22">
      <c r="A1094" s="28"/>
      <c r="B1094" s="23"/>
      <c r="C1094" s="130">
        <v>4170</v>
      </c>
      <c r="D1094" s="27" t="s">
        <v>165</v>
      </c>
      <c r="E1094" s="26">
        <v>234400</v>
      </c>
      <c r="F1094" s="26">
        <v>0</v>
      </c>
      <c r="G1094" s="26">
        <v>0</v>
      </c>
      <c r="H1094" s="26">
        <v>0</v>
      </c>
      <c r="I1094" s="26">
        <v>234400</v>
      </c>
      <c r="J1094" s="26"/>
      <c r="K1094" s="18">
        <f t="shared" si="325"/>
        <v>0</v>
      </c>
      <c r="L1094" s="18"/>
      <c r="M1094" s="18"/>
      <c r="N1094" s="18"/>
      <c r="O1094" s="18"/>
      <c r="P1094" s="114">
        <v>234400</v>
      </c>
      <c r="Q1094" s="123">
        <v>90784.65</v>
      </c>
      <c r="R1094" s="22">
        <f t="shared" si="326"/>
        <v>0</v>
      </c>
      <c r="S1094" s="22">
        <f t="shared" si="327"/>
        <v>0</v>
      </c>
      <c r="T1094" s="22">
        <f t="shared" si="328"/>
        <v>234400</v>
      </c>
      <c r="V1094" s="284">
        <f t="shared" si="324"/>
        <v>0.38730652730375426</v>
      </c>
    </row>
    <row r="1095" spans="1:22">
      <c r="A1095" s="23"/>
      <c r="B1095" s="23"/>
      <c r="C1095" s="130">
        <v>4110</v>
      </c>
      <c r="D1095" s="27" t="s">
        <v>141</v>
      </c>
      <c r="E1095" s="26">
        <v>42788</v>
      </c>
      <c r="F1095" s="26">
        <v>0</v>
      </c>
      <c r="G1095" s="26">
        <v>0</v>
      </c>
      <c r="H1095" s="26">
        <v>0</v>
      </c>
      <c r="I1095" s="26">
        <v>42788</v>
      </c>
      <c r="J1095" s="26"/>
      <c r="K1095" s="18">
        <f t="shared" si="325"/>
        <v>0</v>
      </c>
      <c r="L1095" s="18"/>
      <c r="M1095" s="18"/>
      <c r="N1095" s="18"/>
      <c r="O1095" s="18"/>
      <c r="P1095" s="114">
        <v>42788</v>
      </c>
      <c r="Q1095" s="123">
        <v>11640.3</v>
      </c>
      <c r="R1095" s="22">
        <f t="shared" si="326"/>
        <v>0</v>
      </c>
      <c r="S1095" s="22">
        <f t="shared" si="327"/>
        <v>0</v>
      </c>
      <c r="T1095" s="22">
        <f t="shared" si="328"/>
        <v>42788</v>
      </c>
      <c r="V1095" s="284">
        <f t="shared" si="324"/>
        <v>0.27204590071982798</v>
      </c>
    </row>
    <row r="1096" spans="1:22">
      <c r="A1096" s="23"/>
      <c r="B1096" s="23"/>
      <c r="C1096" s="130">
        <v>4120</v>
      </c>
      <c r="D1096" s="27" t="s">
        <v>142</v>
      </c>
      <c r="E1096" s="26">
        <v>5943</v>
      </c>
      <c r="F1096" s="26">
        <v>0</v>
      </c>
      <c r="G1096" s="26">
        <v>0</v>
      </c>
      <c r="H1096" s="26">
        <v>0</v>
      </c>
      <c r="I1096" s="26">
        <v>5943</v>
      </c>
      <c r="J1096" s="26"/>
      <c r="K1096" s="18">
        <f t="shared" si="325"/>
        <v>0</v>
      </c>
      <c r="L1096" s="18"/>
      <c r="M1096" s="18"/>
      <c r="N1096" s="18"/>
      <c r="O1096" s="18"/>
      <c r="P1096" s="114">
        <v>5943</v>
      </c>
      <c r="Q1096" s="123">
        <v>1616.94</v>
      </c>
      <c r="R1096" s="22">
        <f t="shared" si="326"/>
        <v>0</v>
      </c>
      <c r="S1096" s="22">
        <f t="shared" si="327"/>
        <v>0</v>
      </c>
      <c r="T1096" s="22">
        <f t="shared" si="328"/>
        <v>5943</v>
      </c>
      <c r="V1096" s="284">
        <f t="shared" si="324"/>
        <v>0.27207470974255427</v>
      </c>
    </row>
    <row r="1097" spans="1:22" ht="15" hidden="1" customHeight="1">
      <c r="A1097" s="23"/>
      <c r="B1097" s="23"/>
      <c r="C1097" s="130">
        <v>4300</v>
      </c>
      <c r="D1097" s="27" t="s">
        <v>126</v>
      </c>
      <c r="E1097" s="26">
        <v>0</v>
      </c>
      <c r="F1097" s="26">
        <v>0</v>
      </c>
      <c r="G1097" s="26">
        <v>0</v>
      </c>
      <c r="H1097" s="26">
        <v>0</v>
      </c>
      <c r="I1097" s="26">
        <v>0</v>
      </c>
      <c r="J1097" s="26"/>
      <c r="K1097" s="18">
        <f t="shared" si="325"/>
        <v>0</v>
      </c>
      <c r="L1097" s="18"/>
      <c r="M1097" s="18"/>
      <c r="N1097" s="18"/>
      <c r="O1097" s="18"/>
      <c r="P1097" s="114">
        <v>0</v>
      </c>
      <c r="Q1097" s="123"/>
      <c r="R1097" s="22">
        <f t="shared" si="326"/>
        <v>0</v>
      </c>
      <c r="S1097" s="22">
        <f t="shared" si="327"/>
        <v>0</v>
      </c>
      <c r="T1097" s="22">
        <f t="shared" si="328"/>
        <v>0</v>
      </c>
      <c r="V1097" s="284" t="e">
        <f t="shared" si="324"/>
        <v>#DIV/0!</v>
      </c>
    </row>
    <row r="1098" spans="1:22">
      <c r="A1098" s="23"/>
      <c r="B1098" s="23"/>
      <c r="C1098" s="131"/>
      <c r="D1098" s="31" t="s">
        <v>347</v>
      </c>
      <c r="E1098" s="26">
        <v>263880</v>
      </c>
      <c r="F1098" s="26">
        <v>0</v>
      </c>
      <c r="G1098" s="26">
        <v>0</v>
      </c>
      <c r="H1098" s="26">
        <v>263880</v>
      </c>
      <c r="I1098" s="26">
        <v>0</v>
      </c>
      <c r="J1098" s="26"/>
      <c r="K1098" s="18">
        <f t="shared" si="325"/>
        <v>-7470</v>
      </c>
      <c r="L1098" s="18">
        <f>L1099</f>
        <v>0</v>
      </c>
      <c r="M1098" s="18">
        <f>M1099</f>
        <v>0</v>
      </c>
      <c r="N1098" s="18">
        <f>N1099</f>
        <v>-7470</v>
      </c>
      <c r="O1098" s="18">
        <f>O1099</f>
        <v>0</v>
      </c>
      <c r="P1098" s="145">
        <v>256410</v>
      </c>
      <c r="Q1098" s="146">
        <f>Q1099</f>
        <v>119345.34</v>
      </c>
      <c r="R1098" s="22">
        <f t="shared" si="326"/>
        <v>0</v>
      </c>
      <c r="S1098" s="22">
        <f t="shared" si="327"/>
        <v>256410</v>
      </c>
      <c r="T1098" s="22">
        <f t="shared" si="328"/>
        <v>0</v>
      </c>
      <c r="V1098" s="284">
        <f t="shared" si="324"/>
        <v>0.46544729144729141</v>
      </c>
    </row>
    <row r="1099" spans="1:22" ht="63">
      <c r="A1099" s="23"/>
      <c r="B1099" s="23"/>
      <c r="C1099" s="130">
        <v>2320</v>
      </c>
      <c r="D1099" s="27" t="s">
        <v>317</v>
      </c>
      <c r="E1099" s="26">
        <v>263880</v>
      </c>
      <c r="F1099" s="26">
        <v>0</v>
      </c>
      <c r="G1099" s="26">
        <v>0</v>
      </c>
      <c r="H1099" s="26">
        <v>263880</v>
      </c>
      <c r="I1099" s="26">
        <v>0</v>
      </c>
      <c r="J1099" s="26"/>
      <c r="K1099" s="18">
        <f t="shared" si="325"/>
        <v>-7470</v>
      </c>
      <c r="L1099" s="18"/>
      <c r="M1099" s="18"/>
      <c r="N1099" s="18">
        <v>-7470</v>
      </c>
      <c r="O1099" s="18"/>
      <c r="P1099" s="114">
        <v>256410</v>
      </c>
      <c r="Q1099" s="123">
        <v>119345.34</v>
      </c>
      <c r="R1099" s="22">
        <f t="shared" si="326"/>
        <v>0</v>
      </c>
      <c r="S1099" s="22">
        <f t="shared" si="327"/>
        <v>256410</v>
      </c>
      <c r="T1099" s="22">
        <f t="shared" si="328"/>
        <v>0</v>
      </c>
      <c r="V1099" s="284">
        <f t="shared" si="324"/>
        <v>0.46544729144729141</v>
      </c>
    </row>
    <row r="1100" spans="1:22">
      <c r="A1100" s="28"/>
      <c r="B1100" s="23">
        <v>85218</v>
      </c>
      <c r="C1100" s="131"/>
      <c r="D1100" s="31" t="s">
        <v>348</v>
      </c>
      <c r="E1100" s="26">
        <v>899350</v>
      </c>
      <c r="F1100" s="26">
        <v>0</v>
      </c>
      <c r="G1100" s="26">
        <v>0</v>
      </c>
      <c r="H1100" s="26">
        <v>0</v>
      </c>
      <c r="I1100" s="26">
        <v>899350</v>
      </c>
      <c r="J1100" s="26"/>
      <c r="K1100" s="18">
        <f t="shared" si="325"/>
        <v>0</v>
      </c>
      <c r="L1100" s="18">
        <f>SUM(L1102:L1125)</f>
        <v>0</v>
      </c>
      <c r="M1100" s="18">
        <f>SUM(M1102:M1125)</f>
        <v>0</v>
      </c>
      <c r="N1100" s="18">
        <f>SUM(N1102:N1125)</f>
        <v>0</v>
      </c>
      <c r="O1100" s="18">
        <f>SUM(O1102:O1125)</f>
        <v>0</v>
      </c>
      <c r="P1100" s="145">
        <v>899350</v>
      </c>
      <c r="Q1100" s="146">
        <f>SUM(Q1102:Q1125)</f>
        <v>433888.29999999993</v>
      </c>
      <c r="R1100" s="22">
        <f t="shared" si="326"/>
        <v>0</v>
      </c>
      <c r="S1100" s="22">
        <f t="shared" si="327"/>
        <v>0</v>
      </c>
      <c r="T1100" s="22">
        <f t="shared" si="328"/>
        <v>899350</v>
      </c>
      <c r="V1100" s="284">
        <f t="shared" si="324"/>
        <v>0.48244654472674703</v>
      </c>
    </row>
    <row r="1101" spans="1:22">
      <c r="A1101" s="23"/>
      <c r="B1101" s="23"/>
      <c r="C1101" s="130"/>
      <c r="D1101" s="31" t="s">
        <v>349</v>
      </c>
      <c r="E1101" s="26">
        <v>0</v>
      </c>
      <c r="F1101" s="26">
        <v>0</v>
      </c>
      <c r="G1101" s="26">
        <v>0</v>
      </c>
      <c r="H1101" s="26">
        <v>0</v>
      </c>
      <c r="I1101" s="26">
        <v>0</v>
      </c>
      <c r="J1101" s="26"/>
      <c r="K1101" s="18">
        <f t="shared" si="325"/>
        <v>0</v>
      </c>
      <c r="L1101" s="18"/>
      <c r="M1101" s="18"/>
      <c r="N1101" s="18"/>
      <c r="O1101" s="18"/>
      <c r="P1101" s="114"/>
      <c r="Q1101" s="123"/>
      <c r="R1101" s="22">
        <f t="shared" si="326"/>
        <v>0</v>
      </c>
      <c r="S1101" s="22">
        <f t="shared" si="327"/>
        <v>0</v>
      </c>
      <c r="T1101" s="22">
        <f t="shared" si="328"/>
        <v>0</v>
      </c>
      <c r="V1101" s="284"/>
    </row>
    <row r="1102" spans="1:22" ht="31.5">
      <c r="A1102" s="23"/>
      <c r="B1102" s="23"/>
      <c r="C1102" s="130">
        <v>3020</v>
      </c>
      <c r="D1102" s="27" t="s">
        <v>138</v>
      </c>
      <c r="E1102" s="26">
        <v>600</v>
      </c>
      <c r="F1102" s="26">
        <v>0</v>
      </c>
      <c r="G1102" s="26">
        <v>0</v>
      </c>
      <c r="H1102" s="26">
        <v>0</v>
      </c>
      <c r="I1102" s="26">
        <v>600</v>
      </c>
      <c r="J1102" s="26"/>
      <c r="K1102" s="18">
        <f t="shared" si="325"/>
        <v>0</v>
      </c>
      <c r="L1102" s="18"/>
      <c r="M1102" s="18"/>
      <c r="N1102" s="18"/>
      <c r="O1102" s="18"/>
      <c r="P1102" s="114">
        <v>600</v>
      </c>
      <c r="Q1102" s="123">
        <v>150</v>
      </c>
      <c r="R1102" s="22">
        <f t="shared" si="326"/>
        <v>0</v>
      </c>
      <c r="S1102" s="22">
        <f t="shared" si="327"/>
        <v>0</v>
      </c>
      <c r="T1102" s="22">
        <f t="shared" si="328"/>
        <v>600</v>
      </c>
      <c r="V1102" s="284">
        <f t="shared" ref="V1102:V1165" si="338">Q1102/P1102</f>
        <v>0.25</v>
      </c>
    </row>
    <row r="1103" spans="1:22">
      <c r="A1103" s="23"/>
      <c r="B1103" s="23"/>
      <c r="C1103" s="130">
        <v>4010</v>
      </c>
      <c r="D1103" s="27" t="s">
        <v>139</v>
      </c>
      <c r="E1103" s="26">
        <v>510300</v>
      </c>
      <c r="F1103" s="26">
        <v>0</v>
      </c>
      <c r="G1103" s="26">
        <v>0</v>
      </c>
      <c r="H1103" s="26">
        <v>0</v>
      </c>
      <c r="I1103" s="26">
        <v>510300</v>
      </c>
      <c r="J1103" s="26"/>
      <c r="K1103" s="18">
        <f t="shared" si="325"/>
        <v>0</v>
      </c>
      <c r="L1103" s="18"/>
      <c r="M1103" s="18"/>
      <c r="N1103" s="18"/>
      <c r="O1103" s="18"/>
      <c r="P1103" s="114">
        <v>510300</v>
      </c>
      <c r="Q1103" s="123">
        <v>228455.05</v>
      </c>
      <c r="R1103" s="22">
        <f t="shared" si="326"/>
        <v>0</v>
      </c>
      <c r="S1103" s="22">
        <f t="shared" si="327"/>
        <v>0</v>
      </c>
      <c r="T1103" s="22">
        <f t="shared" si="328"/>
        <v>510300</v>
      </c>
      <c r="V1103" s="284">
        <f t="shared" si="338"/>
        <v>0.44768773270625123</v>
      </c>
    </row>
    <row r="1104" spans="1:22">
      <c r="A1104" s="23"/>
      <c r="B1104" s="23"/>
      <c r="C1104" s="130">
        <v>4040</v>
      </c>
      <c r="D1104" s="27" t="s">
        <v>140</v>
      </c>
      <c r="E1104" s="26">
        <v>35794</v>
      </c>
      <c r="F1104" s="26">
        <v>0</v>
      </c>
      <c r="G1104" s="26">
        <v>0</v>
      </c>
      <c r="H1104" s="26">
        <v>0</v>
      </c>
      <c r="I1104" s="26">
        <v>35794</v>
      </c>
      <c r="J1104" s="26"/>
      <c r="K1104" s="18">
        <f t="shared" si="325"/>
        <v>0</v>
      </c>
      <c r="L1104" s="18"/>
      <c r="M1104" s="18"/>
      <c r="N1104" s="18"/>
      <c r="O1104" s="18"/>
      <c r="P1104" s="114">
        <v>35794</v>
      </c>
      <c r="Q1104" s="123">
        <v>35793.96</v>
      </c>
      <c r="R1104" s="22">
        <f t="shared" si="326"/>
        <v>0</v>
      </c>
      <c r="S1104" s="22">
        <f t="shared" si="327"/>
        <v>0</v>
      </c>
      <c r="T1104" s="22">
        <f t="shared" si="328"/>
        <v>35794</v>
      </c>
      <c r="V1104" s="284">
        <f t="shared" si="338"/>
        <v>0.99999888249427271</v>
      </c>
    </row>
    <row r="1105" spans="1:22">
      <c r="A1105" s="23"/>
      <c r="B1105" s="28"/>
      <c r="C1105" s="130">
        <v>4110</v>
      </c>
      <c r="D1105" s="27" t="s">
        <v>141</v>
      </c>
      <c r="E1105" s="26">
        <v>94600</v>
      </c>
      <c r="F1105" s="26">
        <v>0</v>
      </c>
      <c r="G1105" s="26">
        <v>0</v>
      </c>
      <c r="H1105" s="26">
        <v>0</v>
      </c>
      <c r="I1105" s="26">
        <v>94600</v>
      </c>
      <c r="J1105" s="26"/>
      <c r="K1105" s="18">
        <f t="shared" si="325"/>
        <v>0</v>
      </c>
      <c r="L1105" s="18"/>
      <c r="M1105" s="18"/>
      <c r="N1105" s="18"/>
      <c r="O1105" s="18"/>
      <c r="P1105" s="114">
        <v>94600</v>
      </c>
      <c r="Q1105" s="123">
        <v>39896.82</v>
      </c>
      <c r="R1105" s="22">
        <f t="shared" si="326"/>
        <v>0</v>
      </c>
      <c r="S1105" s="22">
        <f t="shared" si="327"/>
        <v>0</v>
      </c>
      <c r="T1105" s="22">
        <f t="shared" si="328"/>
        <v>94600</v>
      </c>
      <c r="V1105" s="284">
        <f t="shared" si="338"/>
        <v>0.42174228329809726</v>
      </c>
    </row>
    <row r="1106" spans="1:22">
      <c r="A1106" s="23"/>
      <c r="B1106" s="23"/>
      <c r="C1106" s="130">
        <v>4120</v>
      </c>
      <c r="D1106" s="27" t="s">
        <v>142</v>
      </c>
      <c r="E1106" s="26">
        <v>12500</v>
      </c>
      <c r="F1106" s="26">
        <v>0</v>
      </c>
      <c r="G1106" s="26">
        <v>0</v>
      </c>
      <c r="H1106" s="26">
        <v>0</v>
      </c>
      <c r="I1106" s="26">
        <v>12500</v>
      </c>
      <c r="J1106" s="26"/>
      <c r="K1106" s="18">
        <f t="shared" si="325"/>
        <v>0</v>
      </c>
      <c r="L1106" s="18"/>
      <c r="M1106" s="18"/>
      <c r="N1106" s="18"/>
      <c r="O1106" s="18"/>
      <c r="P1106" s="114">
        <v>12500</v>
      </c>
      <c r="Q1106" s="123">
        <v>3231.04</v>
      </c>
      <c r="R1106" s="22">
        <f t="shared" si="326"/>
        <v>0</v>
      </c>
      <c r="S1106" s="22">
        <f t="shared" si="327"/>
        <v>0</v>
      </c>
      <c r="T1106" s="22">
        <f t="shared" si="328"/>
        <v>12500</v>
      </c>
      <c r="V1106" s="284">
        <f t="shared" si="338"/>
        <v>0.25848320000000002</v>
      </c>
    </row>
    <row r="1107" spans="1:22">
      <c r="A1107" s="23"/>
      <c r="B1107" s="23"/>
      <c r="C1107" s="130">
        <v>4170</v>
      </c>
      <c r="D1107" s="27" t="s">
        <v>143</v>
      </c>
      <c r="E1107" s="26">
        <v>21000</v>
      </c>
      <c r="F1107" s="26">
        <v>0</v>
      </c>
      <c r="G1107" s="26">
        <v>0</v>
      </c>
      <c r="H1107" s="26">
        <v>0</v>
      </c>
      <c r="I1107" s="26">
        <v>21000</v>
      </c>
      <c r="J1107" s="26"/>
      <c r="K1107" s="18">
        <f>SUM(L1107:O1107)</f>
        <v>0</v>
      </c>
      <c r="L1107" s="18"/>
      <c r="M1107" s="18"/>
      <c r="N1107" s="18"/>
      <c r="O1107" s="18"/>
      <c r="P1107" s="114">
        <v>21000</v>
      </c>
      <c r="Q1107" s="123">
        <v>6956</v>
      </c>
      <c r="R1107" s="22">
        <f t="shared" si="326"/>
        <v>0</v>
      </c>
      <c r="S1107" s="22">
        <f t="shared" si="327"/>
        <v>0</v>
      </c>
      <c r="T1107" s="22">
        <f t="shared" si="328"/>
        <v>21000</v>
      </c>
      <c r="V1107" s="284">
        <f t="shared" si="338"/>
        <v>0.33123809523809522</v>
      </c>
    </row>
    <row r="1108" spans="1:22">
      <c r="A1108" s="23"/>
      <c r="B1108" s="23"/>
      <c r="C1108" s="130">
        <v>4210</v>
      </c>
      <c r="D1108" s="27" t="s">
        <v>144</v>
      </c>
      <c r="E1108" s="26">
        <v>8600</v>
      </c>
      <c r="F1108" s="26">
        <v>0</v>
      </c>
      <c r="G1108" s="26">
        <v>0</v>
      </c>
      <c r="H1108" s="26">
        <v>0</v>
      </c>
      <c r="I1108" s="26">
        <v>8600</v>
      </c>
      <c r="J1108" s="26"/>
      <c r="K1108" s="18">
        <f>SUM(L1108:O1108)</f>
        <v>0</v>
      </c>
      <c r="L1108" s="18"/>
      <c r="M1108" s="18"/>
      <c r="N1108" s="18"/>
      <c r="O1108" s="18"/>
      <c r="P1108" s="114">
        <v>8600</v>
      </c>
      <c r="Q1108" s="123">
        <v>8003.45</v>
      </c>
      <c r="R1108" s="22">
        <f t="shared" si="326"/>
        <v>0</v>
      </c>
      <c r="S1108" s="22">
        <f t="shared" si="327"/>
        <v>0</v>
      </c>
      <c r="T1108" s="22">
        <f t="shared" si="328"/>
        <v>8600</v>
      </c>
      <c r="V1108" s="284">
        <f t="shared" si="338"/>
        <v>0.93063372093023256</v>
      </c>
    </row>
    <row r="1109" spans="1:22" ht="36" hidden="1" customHeight="1">
      <c r="A1109" s="23"/>
      <c r="B1109" s="23"/>
      <c r="C1109" s="130">
        <v>4230</v>
      </c>
      <c r="D1109" s="27" t="s">
        <v>350</v>
      </c>
      <c r="E1109" s="26">
        <v>0</v>
      </c>
      <c r="F1109" s="26">
        <v>0</v>
      </c>
      <c r="G1109" s="26">
        <v>0</v>
      </c>
      <c r="H1109" s="26">
        <v>0</v>
      </c>
      <c r="I1109" s="26">
        <v>0</v>
      </c>
      <c r="J1109" s="26"/>
      <c r="K1109" s="18">
        <f>SUM(L1109:O1109)</f>
        <v>0</v>
      </c>
      <c r="L1109" s="18"/>
      <c r="M1109" s="18"/>
      <c r="N1109" s="18"/>
      <c r="O1109" s="18"/>
      <c r="P1109" s="114">
        <v>0</v>
      </c>
      <c r="Q1109" s="123"/>
      <c r="R1109" s="22">
        <f t="shared" si="326"/>
        <v>0</v>
      </c>
      <c r="S1109" s="22">
        <f t="shared" si="327"/>
        <v>0</v>
      </c>
      <c r="T1109" s="22">
        <f t="shared" si="328"/>
        <v>0</v>
      </c>
      <c r="V1109" s="284" t="e">
        <f t="shared" si="338"/>
        <v>#DIV/0!</v>
      </c>
    </row>
    <row r="1110" spans="1:22">
      <c r="A1110" s="23"/>
      <c r="B1110" s="23"/>
      <c r="C1110" s="130">
        <v>4260</v>
      </c>
      <c r="D1110" s="27" t="s">
        <v>145</v>
      </c>
      <c r="E1110" s="26">
        <v>13300</v>
      </c>
      <c r="F1110" s="26">
        <v>0</v>
      </c>
      <c r="G1110" s="26">
        <v>0</v>
      </c>
      <c r="H1110" s="26">
        <v>0</v>
      </c>
      <c r="I1110" s="26">
        <v>13300</v>
      </c>
      <c r="J1110" s="26"/>
      <c r="K1110" s="18"/>
      <c r="L1110" s="18"/>
      <c r="M1110" s="18"/>
      <c r="N1110" s="18"/>
      <c r="O1110" s="18"/>
      <c r="P1110" s="114">
        <v>13300</v>
      </c>
      <c r="Q1110" s="123">
        <v>7676.07</v>
      </c>
      <c r="R1110" s="22">
        <f t="shared" si="326"/>
        <v>0</v>
      </c>
      <c r="S1110" s="22">
        <f t="shared" si="327"/>
        <v>0</v>
      </c>
      <c r="T1110" s="22">
        <f t="shared" si="328"/>
        <v>13300</v>
      </c>
      <c r="V1110" s="284">
        <f t="shared" si="338"/>
        <v>0.57714812030075191</v>
      </c>
    </row>
    <row r="1111" spans="1:22">
      <c r="A1111" s="23"/>
      <c r="B1111" s="23"/>
      <c r="C1111" s="130">
        <v>4270</v>
      </c>
      <c r="D1111" s="27" t="s">
        <v>146</v>
      </c>
      <c r="E1111" s="26">
        <v>3100</v>
      </c>
      <c r="F1111" s="26">
        <v>0</v>
      </c>
      <c r="G1111" s="26">
        <v>0</v>
      </c>
      <c r="H1111" s="26">
        <v>0</v>
      </c>
      <c r="I1111" s="26">
        <v>3100</v>
      </c>
      <c r="J1111" s="26"/>
      <c r="K1111" s="18">
        <f t="shared" ref="K1111:K1118" si="339">SUM(L1111:O1111)</f>
        <v>0</v>
      </c>
      <c r="L1111" s="18"/>
      <c r="M1111" s="18"/>
      <c r="N1111" s="18"/>
      <c r="O1111" s="18"/>
      <c r="P1111" s="114">
        <v>3100</v>
      </c>
      <c r="Q1111" s="123">
        <v>1794.04</v>
      </c>
      <c r="R1111" s="22">
        <f t="shared" si="326"/>
        <v>0</v>
      </c>
      <c r="S1111" s="22">
        <f t="shared" si="327"/>
        <v>0</v>
      </c>
      <c r="T1111" s="22">
        <f t="shared" si="328"/>
        <v>3100</v>
      </c>
      <c r="V1111" s="284">
        <f t="shared" si="338"/>
        <v>0.57872258064516124</v>
      </c>
    </row>
    <row r="1112" spans="1:22">
      <c r="A1112" s="23"/>
      <c r="B1112" s="23"/>
      <c r="C1112" s="130">
        <v>4280</v>
      </c>
      <c r="D1112" s="27" t="s">
        <v>147</v>
      </c>
      <c r="E1112" s="26">
        <v>806</v>
      </c>
      <c r="F1112" s="26">
        <v>0</v>
      </c>
      <c r="G1112" s="26">
        <v>0</v>
      </c>
      <c r="H1112" s="26">
        <v>0</v>
      </c>
      <c r="I1112" s="26">
        <v>806</v>
      </c>
      <c r="J1112" s="26"/>
      <c r="K1112" s="18">
        <f t="shared" si="339"/>
        <v>0</v>
      </c>
      <c r="L1112" s="18"/>
      <c r="M1112" s="18"/>
      <c r="N1112" s="18"/>
      <c r="O1112" s="18"/>
      <c r="P1112" s="114">
        <v>806</v>
      </c>
      <c r="Q1112" s="123">
        <v>685</v>
      </c>
      <c r="R1112" s="22">
        <f t="shared" si="326"/>
        <v>0</v>
      </c>
      <c r="S1112" s="22">
        <f t="shared" si="327"/>
        <v>0</v>
      </c>
      <c r="T1112" s="22">
        <f t="shared" si="328"/>
        <v>806</v>
      </c>
      <c r="V1112" s="284">
        <f t="shared" si="338"/>
        <v>0.84987593052109178</v>
      </c>
    </row>
    <row r="1113" spans="1:22">
      <c r="A1113" s="23"/>
      <c r="B1113" s="23"/>
      <c r="C1113" s="130">
        <v>4300</v>
      </c>
      <c r="D1113" s="27" t="s">
        <v>126</v>
      </c>
      <c r="E1113" s="26">
        <v>36500</v>
      </c>
      <c r="F1113" s="26">
        <v>0</v>
      </c>
      <c r="G1113" s="26">
        <v>0</v>
      </c>
      <c r="H1113" s="26">
        <v>0</v>
      </c>
      <c r="I1113" s="26">
        <v>36500</v>
      </c>
      <c r="J1113" s="26"/>
      <c r="K1113" s="18">
        <f t="shared" si="339"/>
        <v>0</v>
      </c>
      <c r="L1113" s="18"/>
      <c r="M1113" s="18"/>
      <c r="N1113" s="18"/>
      <c r="O1113" s="18"/>
      <c r="P1113" s="114">
        <v>36500</v>
      </c>
      <c r="Q1113" s="123">
        <v>20656.310000000001</v>
      </c>
      <c r="R1113" s="22">
        <f t="shared" si="326"/>
        <v>0</v>
      </c>
      <c r="S1113" s="22">
        <f t="shared" si="327"/>
        <v>0</v>
      </c>
      <c r="T1113" s="22">
        <f t="shared" si="328"/>
        <v>36500</v>
      </c>
      <c r="V1113" s="284">
        <f t="shared" si="338"/>
        <v>0.56592630136986299</v>
      </c>
    </row>
    <row r="1114" spans="1:22">
      <c r="A1114" s="23"/>
      <c r="B1114" s="23"/>
      <c r="C1114" s="130">
        <v>4350</v>
      </c>
      <c r="D1114" s="27" t="s">
        <v>148</v>
      </c>
      <c r="E1114" s="26">
        <v>1500</v>
      </c>
      <c r="F1114" s="26">
        <v>0</v>
      </c>
      <c r="G1114" s="26">
        <v>0</v>
      </c>
      <c r="H1114" s="26">
        <v>0</v>
      </c>
      <c r="I1114" s="26">
        <v>1500</v>
      </c>
      <c r="J1114" s="26"/>
      <c r="K1114" s="18">
        <f t="shared" si="339"/>
        <v>0</v>
      </c>
      <c r="L1114" s="18"/>
      <c r="M1114" s="18"/>
      <c r="N1114" s="18"/>
      <c r="O1114" s="18"/>
      <c r="P1114" s="114">
        <v>1500</v>
      </c>
      <c r="Q1114" s="123">
        <v>508.85</v>
      </c>
      <c r="R1114" s="22">
        <f t="shared" si="326"/>
        <v>0</v>
      </c>
      <c r="S1114" s="22">
        <f t="shared" si="327"/>
        <v>0</v>
      </c>
      <c r="T1114" s="22">
        <f t="shared" si="328"/>
        <v>1500</v>
      </c>
      <c r="V1114" s="284">
        <f t="shared" si="338"/>
        <v>0.33923333333333333</v>
      </c>
    </row>
    <row r="1115" spans="1:22" ht="66" customHeight="1">
      <c r="A1115" s="23"/>
      <c r="B1115" s="23"/>
      <c r="C1115" s="130">
        <v>4360</v>
      </c>
      <c r="D1115" s="27" t="s">
        <v>149</v>
      </c>
      <c r="E1115" s="26">
        <v>2100</v>
      </c>
      <c r="F1115" s="26">
        <v>0</v>
      </c>
      <c r="G1115" s="26">
        <v>0</v>
      </c>
      <c r="H1115" s="26">
        <v>0</v>
      </c>
      <c r="I1115" s="26">
        <v>2100</v>
      </c>
      <c r="J1115" s="26"/>
      <c r="K1115" s="18">
        <f t="shared" si="339"/>
        <v>0</v>
      </c>
      <c r="L1115" s="18"/>
      <c r="M1115" s="18"/>
      <c r="N1115" s="18"/>
      <c r="O1115" s="18"/>
      <c r="P1115" s="114">
        <v>2100</v>
      </c>
      <c r="Q1115" s="123">
        <v>953.75</v>
      </c>
      <c r="R1115" s="22">
        <f t="shared" si="326"/>
        <v>0</v>
      </c>
      <c r="S1115" s="22">
        <f t="shared" si="327"/>
        <v>0</v>
      </c>
      <c r="T1115" s="22">
        <f t="shared" si="328"/>
        <v>2100</v>
      </c>
      <c r="V1115" s="284">
        <f t="shared" si="338"/>
        <v>0.45416666666666666</v>
      </c>
    </row>
    <row r="1116" spans="1:22" ht="63.75" customHeight="1">
      <c r="A1116" s="23"/>
      <c r="B1116" s="23"/>
      <c r="C1116" s="130">
        <v>4370</v>
      </c>
      <c r="D1116" s="27" t="s">
        <v>150</v>
      </c>
      <c r="E1116" s="26">
        <v>4000</v>
      </c>
      <c r="F1116" s="26">
        <v>0</v>
      </c>
      <c r="G1116" s="26">
        <v>0</v>
      </c>
      <c r="H1116" s="26">
        <v>0</v>
      </c>
      <c r="I1116" s="26">
        <v>4000</v>
      </c>
      <c r="J1116" s="26"/>
      <c r="K1116" s="18">
        <f t="shared" si="339"/>
        <v>0</v>
      </c>
      <c r="L1116" s="18"/>
      <c r="M1116" s="18"/>
      <c r="N1116" s="18"/>
      <c r="O1116" s="18"/>
      <c r="P1116" s="114">
        <v>4000</v>
      </c>
      <c r="Q1116" s="123">
        <v>1422.56</v>
      </c>
      <c r="R1116" s="22">
        <f t="shared" si="326"/>
        <v>0</v>
      </c>
      <c r="S1116" s="22">
        <f t="shared" si="327"/>
        <v>0</v>
      </c>
      <c r="T1116" s="22">
        <f t="shared" si="328"/>
        <v>4000</v>
      </c>
      <c r="V1116" s="284">
        <f t="shared" si="338"/>
        <v>0.35564000000000001</v>
      </c>
    </row>
    <row r="1117" spans="1:22" ht="54.75" customHeight="1">
      <c r="A1117" s="23"/>
      <c r="B1117" s="23"/>
      <c r="C1117" s="130">
        <v>4400</v>
      </c>
      <c r="D1117" s="27" t="s">
        <v>174</v>
      </c>
      <c r="E1117" s="26">
        <v>131700</v>
      </c>
      <c r="F1117" s="26">
        <v>0</v>
      </c>
      <c r="G1117" s="26">
        <v>0</v>
      </c>
      <c r="H1117" s="26">
        <v>0</v>
      </c>
      <c r="I1117" s="26">
        <v>131700</v>
      </c>
      <c r="J1117" s="26"/>
      <c r="K1117" s="18">
        <f t="shared" si="339"/>
        <v>0</v>
      </c>
      <c r="L1117" s="18"/>
      <c r="M1117" s="18"/>
      <c r="N1117" s="18"/>
      <c r="O1117" s="18"/>
      <c r="P1117" s="114">
        <v>131700</v>
      </c>
      <c r="Q1117" s="123">
        <v>65320.98</v>
      </c>
      <c r="R1117" s="22">
        <f t="shared" si="326"/>
        <v>0</v>
      </c>
      <c r="S1117" s="22">
        <f t="shared" si="327"/>
        <v>0</v>
      </c>
      <c r="T1117" s="22">
        <f t="shared" si="328"/>
        <v>131700</v>
      </c>
      <c r="V1117" s="284">
        <f t="shared" si="338"/>
        <v>0.49598314350797268</v>
      </c>
    </row>
    <row r="1118" spans="1:22" ht="29.25" customHeight="1">
      <c r="A1118" s="23"/>
      <c r="B1118" s="28"/>
      <c r="C1118" s="130">
        <v>4410</v>
      </c>
      <c r="D1118" s="27" t="s">
        <v>151</v>
      </c>
      <c r="E1118" s="26">
        <v>4400</v>
      </c>
      <c r="F1118" s="26">
        <v>0</v>
      </c>
      <c r="G1118" s="26">
        <v>0</v>
      </c>
      <c r="H1118" s="26">
        <v>0</v>
      </c>
      <c r="I1118" s="26">
        <v>4400</v>
      </c>
      <c r="J1118" s="26"/>
      <c r="K1118" s="18">
        <f t="shared" si="339"/>
        <v>0</v>
      </c>
      <c r="L1118" s="18"/>
      <c r="M1118" s="18"/>
      <c r="N1118" s="18"/>
      <c r="O1118" s="18"/>
      <c r="P1118" s="114">
        <v>4400</v>
      </c>
      <c r="Q1118" s="123">
        <v>1925.42</v>
      </c>
      <c r="R1118" s="22">
        <f t="shared" si="326"/>
        <v>0</v>
      </c>
      <c r="S1118" s="22">
        <f t="shared" si="327"/>
        <v>0</v>
      </c>
      <c r="T1118" s="22">
        <f t="shared" si="328"/>
        <v>4400</v>
      </c>
      <c r="V1118" s="284">
        <f t="shared" si="338"/>
        <v>0.43759545454545457</v>
      </c>
    </row>
    <row r="1119" spans="1:22">
      <c r="A1119" s="23"/>
      <c r="B1119" s="23"/>
      <c r="C1119" s="130">
        <v>4430</v>
      </c>
      <c r="D1119" s="27" t="s">
        <v>152</v>
      </c>
      <c r="E1119" s="26">
        <v>650</v>
      </c>
      <c r="F1119" s="26">
        <v>0</v>
      </c>
      <c r="G1119" s="26">
        <v>0</v>
      </c>
      <c r="H1119" s="26">
        <v>0</v>
      </c>
      <c r="I1119" s="26">
        <v>650</v>
      </c>
      <c r="J1119" s="26"/>
      <c r="K1119" s="18"/>
      <c r="L1119" s="18"/>
      <c r="M1119" s="18"/>
      <c r="N1119" s="18"/>
      <c r="O1119" s="18"/>
      <c r="P1119" s="114">
        <v>650</v>
      </c>
      <c r="Q1119" s="123">
        <v>280</v>
      </c>
      <c r="R1119" s="22">
        <f t="shared" si="326"/>
        <v>0</v>
      </c>
      <c r="S1119" s="22">
        <f t="shared" si="327"/>
        <v>0</v>
      </c>
      <c r="T1119" s="22">
        <f t="shared" si="328"/>
        <v>650</v>
      </c>
      <c r="V1119" s="284">
        <f t="shared" si="338"/>
        <v>0.43076923076923079</v>
      </c>
    </row>
    <row r="1120" spans="1:22" ht="31.5">
      <c r="A1120" s="23"/>
      <c r="B1120" s="23"/>
      <c r="C1120" s="130">
        <v>4440</v>
      </c>
      <c r="D1120" s="27" t="s">
        <v>153</v>
      </c>
      <c r="E1120" s="26">
        <v>14800</v>
      </c>
      <c r="F1120" s="26">
        <v>0</v>
      </c>
      <c r="G1120" s="26">
        <v>0</v>
      </c>
      <c r="H1120" s="26">
        <v>0</v>
      </c>
      <c r="I1120" s="26">
        <v>14800</v>
      </c>
      <c r="J1120" s="26"/>
      <c r="K1120" s="18">
        <f t="shared" ref="K1120:K1137" si="340">SUM(L1120:O1120)</f>
        <v>0</v>
      </c>
      <c r="L1120" s="18"/>
      <c r="M1120" s="18"/>
      <c r="N1120" s="18"/>
      <c r="O1120" s="18"/>
      <c r="P1120" s="114">
        <v>14800</v>
      </c>
      <c r="Q1120" s="123">
        <v>9440</v>
      </c>
      <c r="R1120" s="22">
        <f t="shared" si="326"/>
        <v>0</v>
      </c>
      <c r="S1120" s="22">
        <f t="shared" si="327"/>
        <v>0</v>
      </c>
      <c r="T1120" s="22">
        <f t="shared" si="328"/>
        <v>14800</v>
      </c>
      <c r="V1120" s="284">
        <f t="shared" si="338"/>
        <v>0.63783783783783787</v>
      </c>
    </row>
    <row r="1121" spans="1:22" ht="24" hidden="1" customHeight="1">
      <c r="A1121" s="23"/>
      <c r="B1121" s="23"/>
      <c r="C1121" s="130">
        <v>4510</v>
      </c>
      <c r="D1121" s="27" t="s">
        <v>223</v>
      </c>
      <c r="E1121" s="26">
        <v>0</v>
      </c>
      <c r="F1121" s="26">
        <v>0</v>
      </c>
      <c r="G1121" s="26">
        <v>0</v>
      </c>
      <c r="H1121" s="26">
        <v>0</v>
      </c>
      <c r="I1121" s="26">
        <v>0</v>
      </c>
      <c r="J1121" s="26"/>
      <c r="K1121" s="18">
        <f t="shared" si="340"/>
        <v>0</v>
      </c>
      <c r="L1121" s="18"/>
      <c r="M1121" s="18"/>
      <c r="N1121" s="18"/>
      <c r="O1121" s="18"/>
      <c r="P1121" s="114">
        <v>0</v>
      </c>
      <c r="Q1121" s="123"/>
      <c r="R1121" s="22">
        <f t="shared" si="326"/>
        <v>0</v>
      </c>
      <c r="S1121" s="22">
        <f t="shared" si="327"/>
        <v>0</v>
      </c>
      <c r="T1121" s="22">
        <f t="shared" si="328"/>
        <v>0</v>
      </c>
      <c r="V1121" s="284" t="e">
        <f t="shared" si="338"/>
        <v>#DIV/0!</v>
      </c>
    </row>
    <row r="1122" spans="1:22" ht="31.5">
      <c r="A1122" s="23"/>
      <c r="B1122" s="28"/>
      <c r="C1122" s="130">
        <v>4700</v>
      </c>
      <c r="D1122" s="27" t="s">
        <v>155</v>
      </c>
      <c r="E1122" s="26">
        <v>3100</v>
      </c>
      <c r="F1122" s="26">
        <v>0</v>
      </c>
      <c r="G1122" s="26">
        <v>0</v>
      </c>
      <c r="H1122" s="26">
        <v>0</v>
      </c>
      <c r="I1122" s="26">
        <v>3100</v>
      </c>
      <c r="J1122" s="26"/>
      <c r="K1122" s="18">
        <f t="shared" si="340"/>
        <v>0</v>
      </c>
      <c r="L1122" s="18"/>
      <c r="M1122" s="18"/>
      <c r="N1122" s="18"/>
      <c r="O1122" s="18"/>
      <c r="P1122" s="114">
        <v>3100</v>
      </c>
      <c r="Q1122" s="123">
        <v>739</v>
      </c>
      <c r="R1122" s="22">
        <f t="shared" si="326"/>
        <v>0</v>
      </c>
      <c r="S1122" s="22">
        <f t="shared" si="327"/>
        <v>0</v>
      </c>
      <c r="T1122" s="22">
        <f t="shared" si="328"/>
        <v>3100</v>
      </c>
      <c r="V1122" s="284">
        <f t="shared" si="338"/>
        <v>0.23838709677419354</v>
      </c>
    </row>
    <row r="1123" spans="1:22" ht="48" hidden="1" customHeight="1">
      <c r="A1123" s="23"/>
      <c r="B1123" s="23"/>
      <c r="C1123" s="130">
        <v>4740</v>
      </c>
      <c r="D1123" s="27" t="s">
        <v>198</v>
      </c>
      <c r="E1123" s="26">
        <v>0</v>
      </c>
      <c r="F1123" s="26">
        <v>0</v>
      </c>
      <c r="G1123" s="26">
        <v>0</v>
      </c>
      <c r="H1123" s="26">
        <v>0</v>
      </c>
      <c r="I1123" s="26">
        <v>0</v>
      </c>
      <c r="J1123" s="26"/>
      <c r="K1123" s="18">
        <f t="shared" si="340"/>
        <v>0</v>
      </c>
      <c r="L1123" s="18"/>
      <c r="M1123" s="18"/>
      <c r="N1123" s="18"/>
      <c r="O1123" s="18"/>
      <c r="P1123" s="114">
        <v>0</v>
      </c>
      <c r="Q1123" s="123"/>
      <c r="R1123" s="22">
        <f t="shared" si="326"/>
        <v>0</v>
      </c>
      <c r="S1123" s="22">
        <f t="shared" si="327"/>
        <v>0</v>
      </c>
      <c r="T1123" s="22">
        <f t="shared" si="328"/>
        <v>0</v>
      </c>
      <c r="V1123" s="284" t="e">
        <f t="shared" si="338"/>
        <v>#DIV/0!</v>
      </c>
    </row>
    <row r="1124" spans="1:22" ht="36" hidden="1" customHeight="1">
      <c r="A1124" s="23"/>
      <c r="B1124" s="23"/>
      <c r="C1124" s="130">
        <v>4750</v>
      </c>
      <c r="D1124" s="27" t="s">
        <v>253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/>
      <c r="K1124" s="18">
        <f t="shared" si="340"/>
        <v>0</v>
      </c>
      <c r="L1124" s="18"/>
      <c r="M1124" s="18"/>
      <c r="N1124" s="18"/>
      <c r="O1124" s="18"/>
      <c r="P1124" s="114">
        <v>0</v>
      </c>
      <c r="Q1124" s="123"/>
      <c r="R1124" s="22">
        <f t="shared" si="326"/>
        <v>0</v>
      </c>
      <c r="S1124" s="22">
        <f t="shared" si="327"/>
        <v>0</v>
      </c>
      <c r="T1124" s="22">
        <f t="shared" si="328"/>
        <v>0</v>
      </c>
      <c r="V1124" s="284" t="e">
        <f t="shared" si="338"/>
        <v>#DIV/0!</v>
      </c>
    </row>
    <row r="1125" spans="1:22" ht="24" hidden="1" customHeight="1">
      <c r="A1125" s="23"/>
      <c r="B1125" s="23"/>
      <c r="C1125" s="130">
        <v>6060</v>
      </c>
      <c r="D1125" s="27" t="s">
        <v>166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/>
      <c r="K1125" s="18">
        <f t="shared" si="340"/>
        <v>0</v>
      </c>
      <c r="L1125" s="18"/>
      <c r="M1125" s="18"/>
      <c r="N1125" s="18"/>
      <c r="O1125" s="18"/>
      <c r="P1125" s="114">
        <v>0</v>
      </c>
      <c r="Q1125" s="123"/>
      <c r="R1125" s="22">
        <f t="shared" si="326"/>
        <v>0</v>
      </c>
      <c r="S1125" s="22">
        <f t="shared" si="327"/>
        <v>0</v>
      </c>
      <c r="T1125" s="22">
        <f t="shared" si="328"/>
        <v>0</v>
      </c>
      <c r="V1125" s="284" t="e">
        <f t="shared" si="338"/>
        <v>#DIV/0!</v>
      </c>
    </row>
    <row r="1126" spans="1:22" ht="48" hidden="1" customHeight="1">
      <c r="A1126" s="28"/>
      <c r="B1126" s="23">
        <v>85220</v>
      </c>
      <c r="C1126" s="131"/>
      <c r="D1126" s="31" t="s">
        <v>351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/>
      <c r="K1126" s="18">
        <f t="shared" si="340"/>
        <v>0</v>
      </c>
      <c r="L1126" s="18">
        <f>SUM(L1128:L1138)</f>
        <v>0</v>
      </c>
      <c r="M1126" s="18">
        <f>SUM(M1128:M1138)</f>
        <v>0</v>
      </c>
      <c r="N1126" s="18">
        <f>SUM(N1128:N1138)</f>
        <v>0</v>
      </c>
      <c r="O1126" s="18">
        <f>SUM(O1128:O1138)</f>
        <v>0</v>
      </c>
      <c r="P1126" s="114">
        <v>0</v>
      </c>
      <c r="Q1126" s="123">
        <f>SUM(Q1128:Q1138)</f>
        <v>0</v>
      </c>
      <c r="R1126" s="22">
        <f t="shared" si="326"/>
        <v>0</v>
      </c>
      <c r="S1126" s="22">
        <f t="shared" si="327"/>
        <v>0</v>
      </c>
      <c r="T1126" s="22">
        <f t="shared" si="328"/>
        <v>0</v>
      </c>
      <c r="V1126" s="284" t="e">
        <f t="shared" si="338"/>
        <v>#DIV/0!</v>
      </c>
    </row>
    <row r="1127" spans="1:22" ht="15" hidden="1" customHeight="1">
      <c r="A1127" s="23"/>
      <c r="B1127" s="23"/>
      <c r="C1127" s="130"/>
      <c r="D1127" s="27" t="s">
        <v>349</v>
      </c>
      <c r="E1127" s="26">
        <v>0</v>
      </c>
      <c r="F1127" s="26">
        <v>0</v>
      </c>
      <c r="G1127" s="26">
        <v>0</v>
      </c>
      <c r="H1127" s="26">
        <v>0</v>
      </c>
      <c r="I1127" s="26">
        <v>0</v>
      </c>
      <c r="J1127" s="26"/>
      <c r="K1127" s="18">
        <f t="shared" si="340"/>
        <v>0</v>
      </c>
      <c r="L1127" s="18"/>
      <c r="M1127" s="18"/>
      <c r="N1127" s="18"/>
      <c r="O1127" s="18"/>
      <c r="P1127" s="114">
        <v>0</v>
      </c>
      <c r="Q1127" s="123"/>
      <c r="R1127" s="22">
        <f t="shared" si="326"/>
        <v>0</v>
      </c>
      <c r="S1127" s="22">
        <f t="shared" si="327"/>
        <v>0</v>
      </c>
      <c r="T1127" s="22">
        <f t="shared" si="328"/>
        <v>0</v>
      </c>
      <c r="V1127" s="284" t="e">
        <f t="shared" si="338"/>
        <v>#DIV/0!</v>
      </c>
    </row>
    <row r="1128" spans="1:22" ht="24" hidden="1" customHeight="1">
      <c r="A1128" s="23"/>
      <c r="B1128" s="24"/>
      <c r="C1128" s="130">
        <v>4010</v>
      </c>
      <c r="D1128" s="27" t="s">
        <v>139</v>
      </c>
      <c r="E1128" s="26">
        <v>0</v>
      </c>
      <c r="F1128" s="26">
        <v>0</v>
      </c>
      <c r="G1128" s="26">
        <v>0</v>
      </c>
      <c r="H1128" s="26">
        <v>0</v>
      </c>
      <c r="I1128" s="26">
        <v>0</v>
      </c>
      <c r="J1128" s="26"/>
      <c r="K1128" s="18">
        <f t="shared" si="340"/>
        <v>0</v>
      </c>
      <c r="L1128" s="18"/>
      <c r="M1128" s="18"/>
      <c r="N1128" s="18"/>
      <c r="O1128" s="18">
        <v>0</v>
      </c>
      <c r="P1128" s="114">
        <v>0</v>
      </c>
      <c r="Q1128" s="123">
        <v>0</v>
      </c>
      <c r="R1128" s="22">
        <f t="shared" si="326"/>
        <v>0</v>
      </c>
      <c r="S1128" s="22">
        <f t="shared" si="327"/>
        <v>0</v>
      </c>
      <c r="T1128" s="22">
        <f t="shared" si="328"/>
        <v>0</v>
      </c>
      <c r="V1128" s="284" t="e">
        <f t="shared" si="338"/>
        <v>#DIV/0!</v>
      </c>
    </row>
    <row r="1129" spans="1:22" ht="24" hidden="1" customHeight="1">
      <c r="A1129" s="23"/>
      <c r="B1129" s="28"/>
      <c r="C1129" s="130">
        <v>4040</v>
      </c>
      <c r="D1129" s="27" t="s">
        <v>140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/>
      <c r="K1129" s="18">
        <f t="shared" si="340"/>
        <v>0</v>
      </c>
      <c r="L1129" s="18"/>
      <c r="M1129" s="18"/>
      <c r="N1129" s="18"/>
      <c r="O1129" s="18">
        <v>0</v>
      </c>
      <c r="P1129" s="114">
        <v>0</v>
      </c>
      <c r="Q1129" s="123">
        <v>0</v>
      </c>
      <c r="R1129" s="22">
        <f t="shared" si="326"/>
        <v>0</v>
      </c>
      <c r="S1129" s="22">
        <f t="shared" si="327"/>
        <v>0</v>
      </c>
      <c r="T1129" s="22">
        <f t="shared" si="328"/>
        <v>0</v>
      </c>
      <c r="V1129" s="284" t="e">
        <f t="shared" si="338"/>
        <v>#DIV/0!</v>
      </c>
    </row>
    <row r="1130" spans="1:22" ht="24" hidden="1" customHeight="1">
      <c r="A1130" s="23"/>
      <c r="B1130" s="23"/>
      <c r="C1130" s="130">
        <v>4110</v>
      </c>
      <c r="D1130" s="27" t="s">
        <v>141</v>
      </c>
      <c r="E1130" s="26">
        <v>0</v>
      </c>
      <c r="F1130" s="26">
        <v>0</v>
      </c>
      <c r="G1130" s="26">
        <v>0</v>
      </c>
      <c r="H1130" s="26">
        <v>0</v>
      </c>
      <c r="I1130" s="26">
        <v>0</v>
      </c>
      <c r="J1130" s="26"/>
      <c r="K1130" s="18">
        <f t="shared" si="340"/>
        <v>0</v>
      </c>
      <c r="L1130" s="18"/>
      <c r="M1130" s="18"/>
      <c r="N1130" s="18"/>
      <c r="O1130" s="18">
        <v>0</v>
      </c>
      <c r="P1130" s="114">
        <v>0</v>
      </c>
      <c r="Q1130" s="123">
        <v>0</v>
      </c>
      <c r="R1130" s="22">
        <f t="shared" si="326"/>
        <v>0</v>
      </c>
      <c r="S1130" s="22">
        <f t="shared" si="327"/>
        <v>0</v>
      </c>
      <c r="T1130" s="22">
        <f t="shared" si="328"/>
        <v>0</v>
      </c>
      <c r="V1130" s="284" t="e">
        <f t="shared" si="338"/>
        <v>#DIV/0!</v>
      </c>
    </row>
    <row r="1131" spans="1:22" ht="15" hidden="1" customHeight="1">
      <c r="A1131" s="23"/>
      <c r="B1131" s="28"/>
      <c r="C1131" s="130">
        <v>4120</v>
      </c>
      <c r="D1131" s="27" t="s">
        <v>142</v>
      </c>
      <c r="E1131" s="26">
        <v>0</v>
      </c>
      <c r="F1131" s="26">
        <v>0</v>
      </c>
      <c r="G1131" s="26">
        <v>0</v>
      </c>
      <c r="H1131" s="26">
        <v>0</v>
      </c>
      <c r="I1131" s="26">
        <v>0</v>
      </c>
      <c r="J1131" s="26"/>
      <c r="K1131" s="18">
        <f t="shared" si="340"/>
        <v>0</v>
      </c>
      <c r="L1131" s="18"/>
      <c r="M1131" s="18"/>
      <c r="N1131" s="18"/>
      <c r="O1131" s="18">
        <v>0</v>
      </c>
      <c r="P1131" s="114">
        <v>0</v>
      </c>
      <c r="Q1131" s="123">
        <v>0</v>
      </c>
      <c r="R1131" s="22">
        <f t="shared" si="326"/>
        <v>0</v>
      </c>
      <c r="S1131" s="22">
        <f t="shared" si="327"/>
        <v>0</v>
      </c>
      <c r="T1131" s="22">
        <f t="shared" si="328"/>
        <v>0</v>
      </c>
      <c r="V1131" s="284" t="e">
        <f t="shared" si="338"/>
        <v>#DIV/0!</v>
      </c>
    </row>
    <row r="1132" spans="1:22" ht="15" hidden="1" customHeight="1">
      <c r="A1132" s="23"/>
      <c r="B1132" s="28"/>
      <c r="C1132" s="130">
        <v>4170</v>
      </c>
      <c r="D1132" s="27" t="s">
        <v>297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/>
      <c r="K1132" s="18">
        <f t="shared" si="340"/>
        <v>0</v>
      </c>
      <c r="L1132" s="18"/>
      <c r="M1132" s="18"/>
      <c r="N1132" s="18"/>
      <c r="O1132" s="18">
        <v>0</v>
      </c>
      <c r="P1132" s="114">
        <v>0</v>
      </c>
      <c r="Q1132" s="123">
        <v>0</v>
      </c>
      <c r="R1132" s="22">
        <f t="shared" ref="R1132:R1195" si="341">G1132+M1132</f>
        <v>0</v>
      </c>
      <c r="S1132" s="22">
        <f t="shared" ref="S1132:S1195" si="342">H1132+N1132</f>
        <v>0</v>
      </c>
      <c r="T1132" s="22">
        <f t="shared" ref="T1132:T1195" si="343">I1132+O1132</f>
        <v>0</v>
      </c>
      <c r="V1132" s="284" t="e">
        <f t="shared" si="338"/>
        <v>#DIV/0!</v>
      </c>
    </row>
    <row r="1133" spans="1:22" ht="24" hidden="1" customHeight="1">
      <c r="A1133" s="23"/>
      <c r="B1133" s="23"/>
      <c r="C1133" s="130">
        <v>4210</v>
      </c>
      <c r="D1133" s="27" t="s">
        <v>144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/>
      <c r="K1133" s="18">
        <f t="shared" si="340"/>
        <v>0</v>
      </c>
      <c r="L1133" s="18"/>
      <c r="M1133" s="18"/>
      <c r="N1133" s="18"/>
      <c r="O1133" s="18">
        <v>0</v>
      </c>
      <c r="P1133" s="114">
        <v>0</v>
      </c>
      <c r="Q1133" s="123">
        <v>0</v>
      </c>
      <c r="R1133" s="22">
        <f t="shared" si="341"/>
        <v>0</v>
      </c>
      <c r="S1133" s="22">
        <f t="shared" si="342"/>
        <v>0</v>
      </c>
      <c r="T1133" s="22">
        <f t="shared" si="343"/>
        <v>0</v>
      </c>
      <c r="V1133" s="284" t="e">
        <f t="shared" si="338"/>
        <v>#DIV/0!</v>
      </c>
    </row>
    <row r="1134" spans="1:22" ht="15" hidden="1" customHeight="1">
      <c r="A1134" s="23"/>
      <c r="B1134" s="23"/>
      <c r="C1134" s="130">
        <v>4300</v>
      </c>
      <c r="D1134" s="27" t="s">
        <v>195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/>
      <c r="K1134" s="18">
        <f t="shared" si="340"/>
        <v>0</v>
      </c>
      <c r="L1134" s="18"/>
      <c r="M1134" s="18"/>
      <c r="N1134" s="18"/>
      <c r="O1134" s="18">
        <v>0</v>
      </c>
      <c r="P1134" s="114">
        <v>0</v>
      </c>
      <c r="Q1134" s="123">
        <v>0</v>
      </c>
      <c r="R1134" s="22">
        <f t="shared" si="341"/>
        <v>0</v>
      </c>
      <c r="S1134" s="22">
        <f t="shared" si="342"/>
        <v>0</v>
      </c>
      <c r="T1134" s="22">
        <f t="shared" si="343"/>
        <v>0</v>
      </c>
      <c r="V1134" s="284" t="e">
        <f t="shared" si="338"/>
        <v>#DIV/0!</v>
      </c>
    </row>
    <row r="1135" spans="1:22" ht="48" hidden="1" customHeight="1">
      <c r="A1135" s="23"/>
      <c r="B1135" s="23"/>
      <c r="C1135" s="130">
        <v>4360</v>
      </c>
      <c r="D1135" s="27" t="s">
        <v>149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/>
      <c r="K1135" s="18">
        <f t="shared" si="340"/>
        <v>0</v>
      </c>
      <c r="L1135" s="18"/>
      <c r="M1135" s="18"/>
      <c r="N1135" s="18"/>
      <c r="O1135" s="18">
        <v>0</v>
      </c>
      <c r="P1135" s="114">
        <v>0</v>
      </c>
      <c r="Q1135" s="123">
        <v>0</v>
      </c>
      <c r="R1135" s="22">
        <f t="shared" si="341"/>
        <v>0</v>
      </c>
      <c r="S1135" s="22">
        <f t="shared" si="342"/>
        <v>0</v>
      </c>
      <c r="T1135" s="22">
        <f t="shared" si="343"/>
        <v>0</v>
      </c>
      <c r="V1135" s="284" t="e">
        <f t="shared" si="338"/>
        <v>#DIV/0!</v>
      </c>
    </row>
    <row r="1136" spans="1:22" ht="15" hidden="1" customHeight="1">
      <c r="A1136" s="23"/>
      <c r="B1136" s="23"/>
      <c r="C1136" s="130">
        <v>4410</v>
      </c>
      <c r="D1136" s="27" t="s">
        <v>151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/>
      <c r="K1136" s="18">
        <f t="shared" si="340"/>
        <v>0</v>
      </c>
      <c r="L1136" s="18"/>
      <c r="M1136" s="18"/>
      <c r="N1136" s="18"/>
      <c r="O1136" s="18">
        <v>0</v>
      </c>
      <c r="P1136" s="114">
        <v>0</v>
      </c>
      <c r="Q1136" s="123">
        <v>0</v>
      </c>
      <c r="R1136" s="22">
        <f t="shared" si="341"/>
        <v>0</v>
      </c>
      <c r="S1136" s="22">
        <f t="shared" si="342"/>
        <v>0</v>
      </c>
      <c r="T1136" s="22">
        <f t="shared" si="343"/>
        <v>0</v>
      </c>
      <c r="V1136" s="284" t="e">
        <f t="shared" si="338"/>
        <v>#DIV/0!</v>
      </c>
    </row>
    <row r="1137" spans="1:22" ht="24" hidden="1" customHeight="1">
      <c r="A1137" s="23"/>
      <c r="B1137" s="23"/>
      <c r="C1137" s="130">
        <v>4440</v>
      </c>
      <c r="D1137" s="27" t="s">
        <v>153</v>
      </c>
      <c r="E1137" s="26">
        <v>0</v>
      </c>
      <c r="F1137" s="26">
        <v>0</v>
      </c>
      <c r="G1137" s="26">
        <v>0</v>
      </c>
      <c r="H1137" s="26">
        <v>0</v>
      </c>
      <c r="I1137" s="26">
        <v>0</v>
      </c>
      <c r="J1137" s="26"/>
      <c r="K1137" s="18">
        <f t="shared" si="340"/>
        <v>0</v>
      </c>
      <c r="L1137" s="18"/>
      <c r="M1137" s="18"/>
      <c r="N1137" s="18"/>
      <c r="O1137" s="18">
        <v>0</v>
      </c>
      <c r="P1137" s="114">
        <v>0</v>
      </c>
      <c r="Q1137" s="123">
        <v>0</v>
      </c>
      <c r="R1137" s="22">
        <f t="shared" si="341"/>
        <v>0</v>
      </c>
      <c r="S1137" s="22">
        <f t="shared" si="342"/>
        <v>0</v>
      </c>
      <c r="T1137" s="22">
        <f t="shared" si="343"/>
        <v>0</v>
      </c>
      <c r="V1137" s="284" t="e">
        <f t="shared" si="338"/>
        <v>#DIV/0!</v>
      </c>
    </row>
    <row r="1138" spans="1:22" ht="36" hidden="1" customHeight="1">
      <c r="A1138" s="23"/>
      <c r="B1138" s="23"/>
      <c r="C1138" s="130">
        <v>4700</v>
      </c>
      <c r="D1138" s="27" t="s">
        <v>155</v>
      </c>
      <c r="E1138" s="26">
        <v>0</v>
      </c>
      <c r="F1138" s="26">
        <v>0</v>
      </c>
      <c r="G1138" s="26">
        <v>0</v>
      </c>
      <c r="H1138" s="26">
        <v>0</v>
      </c>
      <c r="I1138" s="26">
        <v>0</v>
      </c>
      <c r="J1138" s="26"/>
      <c r="K1138" s="18"/>
      <c r="L1138" s="18"/>
      <c r="M1138" s="18"/>
      <c r="N1138" s="18"/>
      <c r="O1138" s="18">
        <v>0</v>
      </c>
      <c r="P1138" s="114">
        <v>0</v>
      </c>
      <c r="Q1138" s="123">
        <v>0</v>
      </c>
      <c r="R1138" s="22">
        <f t="shared" si="341"/>
        <v>0</v>
      </c>
      <c r="S1138" s="22">
        <f t="shared" si="342"/>
        <v>0</v>
      </c>
      <c r="T1138" s="22">
        <f t="shared" si="343"/>
        <v>0</v>
      </c>
      <c r="V1138" s="284" t="e">
        <f t="shared" si="338"/>
        <v>#DIV/0!</v>
      </c>
    </row>
    <row r="1139" spans="1:22" ht="31.5">
      <c r="A1139" s="28"/>
      <c r="B1139" s="23">
        <v>85233</v>
      </c>
      <c r="C1139" s="131"/>
      <c r="D1139" s="31" t="s">
        <v>352</v>
      </c>
      <c r="E1139" s="26">
        <v>4800</v>
      </c>
      <c r="F1139" s="26">
        <v>0</v>
      </c>
      <c r="G1139" s="26">
        <v>0</v>
      </c>
      <c r="H1139" s="26">
        <v>0</v>
      </c>
      <c r="I1139" s="26">
        <v>4800</v>
      </c>
      <c r="J1139" s="26"/>
      <c r="K1139" s="18">
        <f t="shared" ref="K1139:K1173" si="344">SUM(L1139:O1139)</f>
        <v>0</v>
      </c>
      <c r="L1139" s="18">
        <f>SUM(L1141:L1142)</f>
        <v>0</v>
      </c>
      <c r="M1139" s="18">
        <f>SUM(M1141:M1142)</f>
        <v>0</v>
      </c>
      <c r="N1139" s="18">
        <f>SUM(N1141:N1142)</f>
        <v>0</v>
      </c>
      <c r="O1139" s="18">
        <f>SUM(O1141:O1142)</f>
        <v>0</v>
      </c>
      <c r="P1139" s="145">
        <v>4800</v>
      </c>
      <c r="Q1139" s="146">
        <f>SUM(Q1141:Q1142)</f>
        <v>0</v>
      </c>
      <c r="R1139" s="22">
        <f t="shared" si="341"/>
        <v>0</v>
      </c>
      <c r="S1139" s="22">
        <f t="shared" si="342"/>
        <v>0</v>
      </c>
      <c r="T1139" s="22">
        <f t="shared" si="343"/>
        <v>4800</v>
      </c>
      <c r="V1139" s="284">
        <f t="shared" si="338"/>
        <v>0</v>
      </c>
    </row>
    <row r="1140" spans="1:22">
      <c r="A1140" s="23"/>
      <c r="B1140" s="23"/>
      <c r="C1140" s="130"/>
      <c r="D1140" s="31" t="s">
        <v>353</v>
      </c>
      <c r="E1140" s="26">
        <v>0</v>
      </c>
      <c r="F1140" s="26">
        <v>0</v>
      </c>
      <c r="G1140" s="26">
        <v>0</v>
      </c>
      <c r="H1140" s="26">
        <v>0</v>
      </c>
      <c r="I1140" s="26">
        <v>0</v>
      </c>
      <c r="J1140" s="26"/>
      <c r="K1140" s="18">
        <f t="shared" si="344"/>
        <v>0</v>
      </c>
      <c r="L1140" s="18"/>
      <c r="M1140" s="18"/>
      <c r="N1140" s="18"/>
      <c r="O1140" s="18"/>
      <c r="P1140" s="114"/>
      <c r="Q1140" s="123"/>
      <c r="R1140" s="22">
        <f t="shared" si="341"/>
        <v>0</v>
      </c>
      <c r="S1140" s="22">
        <f t="shared" si="342"/>
        <v>0</v>
      </c>
      <c r="T1140" s="22">
        <f t="shared" si="343"/>
        <v>0</v>
      </c>
      <c r="V1140" s="284"/>
    </row>
    <row r="1141" spans="1:22">
      <c r="A1141" s="23"/>
      <c r="B1141" s="23"/>
      <c r="C1141" s="130">
        <v>4300</v>
      </c>
      <c r="D1141" s="27" t="s">
        <v>195</v>
      </c>
      <c r="E1141" s="26">
        <v>4100</v>
      </c>
      <c r="F1141" s="26">
        <v>0</v>
      </c>
      <c r="G1141" s="26">
        <v>0</v>
      </c>
      <c r="H1141" s="26">
        <v>0</v>
      </c>
      <c r="I1141" s="26">
        <v>4100</v>
      </c>
      <c r="J1141" s="26"/>
      <c r="K1141" s="18">
        <f t="shared" si="344"/>
        <v>0</v>
      </c>
      <c r="L1141" s="18"/>
      <c r="M1141" s="18"/>
      <c r="N1141" s="18"/>
      <c r="O1141" s="18"/>
      <c r="P1141" s="114">
        <v>4100</v>
      </c>
      <c r="Q1141" s="123">
        <v>0</v>
      </c>
      <c r="R1141" s="22">
        <f t="shared" si="341"/>
        <v>0</v>
      </c>
      <c r="S1141" s="22">
        <f t="shared" si="342"/>
        <v>0</v>
      </c>
      <c r="T1141" s="22">
        <f t="shared" si="343"/>
        <v>4100</v>
      </c>
      <c r="V1141" s="284">
        <f t="shared" si="338"/>
        <v>0</v>
      </c>
    </row>
    <row r="1142" spans="1:22">
      <c r="A1142" s="23"/>
      <c r="B1142" s="23"/>
      <c r="C1142" s="130">
        <v>4410</v>
      </c>
      <c r="D1142" s="27" t="s">
        <v>151</v>
      </c>
      <c r="E1142" s="26">
        <v>700</v>
      </c>
      <c r="F1142" s="26">
        <v>0</v>
      </c>
      <c r="G1142" s="26">
        <v>0</v>
      </c>
      <c r="H1142" s="26">
        <v>0</v>
      </c>
      <c r="I1142" s="26">
        <v>700</v>
      </c>
      <c r="J1142" s="26"/>
      <c r="K1142" s="18">
        <f t="shared" si="344"/>
        <v>0</v>
      </c>
      <c r="L1142" s="18"/>
      <c r="M1142" s="18"/>
      <c r="N1142" s="18"/>
      <c r="O1142" s="18"/>
      <c r="P1142" s="114">
        <v>700</v>
      </c>
      <c r="Q1142" s="123">
        <v>0</v>
      </c>
      <c r="R1142" s="22">
        <f t="shared" si="341"/>
        <v>0</v>
      </c>
      <c r="S1142" s="22">
        <f t="shared" si="342"/>
        <v>0</v>
      </c>
      <c r="T1142" s="22">
        <f t="shared" si="343"/>
        <v>700</v>
      </c>
      <c r="V1142" s="284">
        <f t="shared" si="338"/>
        <v>0</v>
      </c>
    </row>
    <row r="1143" spans="1:22">
      <c r="A1143" s="28"/>
      <c r="B1143" s="23">
        <v>85295</v>
      </c>
      <c r="C1143" s="131"/>
      <c r="D1143" s="31" t="s">
        <v>354</v>
      </c>
      <c r="E1143" s="26">
        <v>2630</v>
      </c>
      <c r="F1143" s="26">
        <v>0</v>
      </c>
      <c r="G1143" s="26">
        <v>0</v>
      </c>
      <c r="H1143" s="26">
        <v>0</v>
      </c>
      <c r="I1143" s="26">
        <v>2630</v>
      </c>
      <c r="J1143" s="26"/>
      <c r="K1143" s="18">
        <f t="shared" si="344"/>
        <v>0</v>
      </c>
      <c r="L1143" s="18">
        <f>SUM(L1145:L1148)</f>
        <v>0</v>
      </c>
      <c r="M1143" s="18">
        <f>SUM(M1145:M1148)</f>
        <v>0</v>
      </c>
      <c r="N1143" s="18">
        <f>SUM(N1145:N1148)</f>
        <v>0</v>
      </c>
      <c r="O1143" s="18">
        <f>SUM(O1145:O1148)</f>
        <v>0</v>
      </c>
      <c r="P1143" s="145">
        <v>2630</v>
      </c>
      <c r="Q1143" s="146">
        <f>SUM(Q1145:Q1148)</f>
        <v>800</v>
      </c>
      <c r="R1143" s="22">
        <f t="shared" si="341"/>
        <v>0</v>
      </c>
      <c r="S1143" s="22">
        <f t="shared" si="342"/>
        <v>0</v>
      </c>
      <c r="T1143" s="22">
        <f t="shared" si="343"/>
        <v>2630</v>
      </c>
      <c r="V1143" s="284">
        <f t="shared" si="338"/>
        <v>0.30418250950570341</v>
      </c>
    </row>
    <row r="1144" spans="1:22">
      <c r="A1144" s="23"/>
      <c r="B1144" s="23"/>
      <c r="C1144" s="130"/>
      <c r="D1144" s="31" t="s">
        <v>353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/>
      <c r="K1144" s="18">
        <f t="shared" si="344"/>
        <v>0</v>
      </c>
      <c r="L1144" s="18"/>
      <c r="M1144" s="18"/>
      <c r="N1144" s="18"/>
      <c r="O1144" s="18"/>
      <c r="P1144" s="114"/>
      <c r="Q1144" s="123"/>
      <c r="R1144" s="22">
        <f t="shared" si="341"/>
        <v>0</v>
      </c>
      <c r="S1144" s="22">
        <f t="shared" si="342"/>
        <v>0</v>
      </c>
      <c r="T1144" s="22">
        <f t="shared" si="343"/>
        <v>0</v>
      </c>
      <c r="V1144" s="284"/>
    </row>
    <row r="1145" spans="1:22" ht="35.25" customHeight="1">
      <c r="A1145" s="23"/>
      <c r="B1145" s="23"/>
      <c r="C1145" s="130">
        <v>4010</v>
      </c>
      <c r="D1145" s="27" t="s">
        <v>139</v>
      </c>
      <c r="E1145" s="26">
        <v>1200</v>
      </c>
      <c r="F1145" s="26">
        <v>0</v>
      </c>
      <c r="G1145" s="26">
        <v>0</v>
      </c>
      <c r="H1145" s="26">
        <v>0</v>
      </c>
      <c r="I1145" s="26">
        <v>1200</v>
      </c>
      <c r="J1145" s="26"/>
      <c r="K1145" s="18">
        <f t="shared" si="344"/>
        <v>0</v>
      </c>
      <c r="L1145" s="18"/>
      <c r="M1145" s="18"/>
      <c r="N1145" s="18"/>
      <c r="O1145" s="18"/>
      <c r="P1145" s="114">
        <v>1200</v>
      </c>
      <c r="Q1145" s="123">
        <v>0</v>
      </c>
      <c r="R1145" s="22">
        <f t="shared" si="341"/>
        <v>0</v>
      </c>
      <c r="S1145" s="22">
        <f t="shared" si="342"/>
        <v>0</v>
      </c>
      <c r="T1145" s="22">
        <f t="shared" si="343"/>
        <v>1200</v>
      </c>
      <c r="V1145" s="284">
        <f t="shared" si="338"/>
        <v>0</v>
      </c>
    </row>
    <row r="1146" spans="1:22">
      <c r="A1146" s="23"/>
      <c r="B1146" s="23"/>
      <c r="C1146" s="130">
        <v>4110</v>
      </c>
      <c r="D1146" s="27" t="s">
        <v>141</v>
      </c>
      <c r="E1146" s="26">
        <v>200</v>
      </c>
      <c r="F1146" s="26">
        <v>0</v>
      </c>
      <c r="G1146" s="26">
        <v>0</v>
      </c>
      <c r="H1146" s="26">
        <v>0</v>
      </c>
      <c r="I1146" s="26">
        <v>200</v>
      </c>
      <c r="J1146" s="26"/>
      <c r="K1146" s="18">
        <f t="shared" si="344"/>
        <v>0</v>
      </c>
      <c r="L1146" s="18"/>
      <c r="M1146" s="18"/>
      <c r="N1146" s="18"/>
      <c r="O1146" s="18"/>
      <c r="P1146" s="114">
        <v>200</v>
      </c>
      <c r="Q1146" s="123">
        <v>0</v>
      </c>
      <c r="R1146" s="22">
        <f t="shared" si="341"/>
        <v>0</v>
      </c>
      <c r="S1146" s="22">
        <f t="shared" si="342"/>
        <v>0</v>
      </c>
      <c r="T1146" s="22">
        <f t="shared" si="343"/>
        <v>200</v>
      </c>
      <c r="V1146" s="284">
        <f t="shared" si="338"/>
        <v>0</v>
      </c>
    </row>
    <row r="1147" spans="1:22">
      <c r="A1147" s="23"/>
      <c r="B1147" s="23"/>
      <c r="C1147" s="130">
        <v>4120</v>
      </c>
      <c r="D1147" s="27" t="s">
        <v>142</v>
      </c>
      <c r="E1147" s="26">
        <v>30</v>
      </c>
      <c r="F1147" s="26">
        <v>0</v>
      </c>
      <c r="G1147" s="26">
        <v>0</v>
      </c>
      <c r="H1147" s="26">
        <v>0</v>
      </c>
      <c r="I1147" s="26">
        <v>30</v>
      </c>
      <c r="J1147" s="26"/>
      <c r="K1147" s="18">
        <f t="shared" si="344"/>
        <v>0</v>
      </c>
      <c r="L1147" s="18"/>
      <c r="M1147" s="18"/>
      <c r="N1147" s="18"/>
      <c r="O1147" s="18"/>
      <c r="P1147" s="114">
        <v>30</v>
      </c>
      <c r="Q1147" s="123">
        <v>0</v>
      </c>
      <c r="R1147" s="22">
        <f t="shared" si="341"/>
        <v>0</v>
      </c>
      <c r="S1147" s="22">
        <f t="shared" si="342"/>
        <v>0</v>
      </c>
      <c r="T1147" s="22">
        <f t="shared" si="343"/>
        <v>30</v>
      </c>
      <c r="V1147" s="284">
        <f t="shared" si="338"/>
        <v>0</v>
      </c>
    </row>
    <row r="1148" spans="1:22" ht="31.5">
      <c r="A1148" s="23"/>
      <c r="B1148" s="23"/>
      <c r="C1148" s="130">
        <v>4440</v>
      </c>
      <c r="D1148" s="27" t="s">
        <v>153</v>
      </c>
      <c r="E1148" s="26">
        <v>1200</v>
      </c>
      <c r="F1148" s="26">
        <v>0</v>
      </c>
      <c r="G1148" s="26">
        <v>0</v>
      </c>
      <c r="H1148" s="26">
        <v>0</v>
      </c>
      <c r="I1148" s="26">
        <v>1200</v>
      </c>
      <c r="J1148" s="26"/>
      <c r="K1148" s="18">
        <f t="shared" si="344"/>
        <v>0</v>
      </c>
      <c r="L1148" s="18"/>
      <c r="M1148" s="18"/>
      <c r="N1148" s="18"/>
      <c r="O1148" s="18"/>
      <c r="P1148" s="114">
        <v>1200</v>
      </c>
      <c r="Q1148" s="123">
        <v>800</v>
      </c>
      <c r="R1148" s="22">
        <f t="shared" si="341"/>
        <v>0</v>
      </c>
      <c r="S1148" s="22">
        <f t="shared" si="342"/>
        <v>0</v>
      </c>
      <c r="T1148" s="22">
        <f t="shared" si="343"/>
        <v>1200</v>
      </c>
      <c r="V1148" s="284">
        <f t="shared" si="338"/>
        <v>0.66666666666666663</v>
      </c>
    </row>
    <row r="1149" spans="1:22" ht="31.5">
      <c r="A1149" s="19">
        <v>853</v>
      </c>
      <c r="B1149" s="35">
        <v>853</v>
      </c>
      <c r="C1149" s="129"/>
      <c r="D1149" s="32" t="s">
        <v>355</v>
      </c>
      <c r="E1149" s="21">
        <v>9534509</v>
      </c>
      <c r="F1149" s="21">
        <v>0</v>
      </c>
      <c r="G1149" s="21">
        <v>127500</v>
      </c>
      <c r="H1149" s="21">
        <v>27950</v>
      </c>
      <c r="I1149" s="21">
        <v>9379059</v>
      </c>
      <c r="J1149" s="21"/>
      <c r="K1149" s="18">
        <f t="shared" si="344"/>
        <v>816</v>
      </c>
      <c r="L1149" s="18">
        <f>L1150+L1152+L1171+L1218+L1220</f>
        <v>0</v>
      </c>
      <c r="M1149" s="18">
        <f>M1150+M1152+M1171+M1218+M1220</f>
        <v>0</v>
      </c>
      <c r="N1149" s="18">
        <f>N1150+N1152+N1171+N1218+N1220</f>
        <v>0</v>
      </c>
      <c r="O1149" s="18">
        <f>O1150+O1152+O1171+O1218+O1220</f>
        <v>816</v>
      </c>
      <c r="P1149" s="147">
        <v>9535325</v>
      </c>
      <c r="Q1149" s="146">
        <f>Q1150+Q1152+Q1171+Q1218+Q1220</f>
        <v>5202888.9600000009</v>
      </c>
      <c r="R1149" s="22">
        <f t="shared" si="341"/>
        <v>127500</v>
      </c>
      <c r="S1149" s="22">
        <f t="shared" si="342"/>
        <v>27950</v>
      </c>
      <c r="T1149" s="22">
        <f t="shared" si="343"/>
        <v>9379875</v>
      </c>
      <c r="V1149" s="284">
        <f t="shared" si="338"/>
        <v>0.54564358949485214</v>
      </c>
    </row>
    <row r="1150" spans="1:22" ht="31.5">
      <c r="A1150" s="28"/>
      <c r="B1150" s="28">
        <v>85311</v>
      </c>
      <c r="C1150" s="131"/>
      <c r="D1150" s="31" t="s">
        <v>356</v>
      </c>
      <c r="E1150" s="26">
        <v>27950</v>
      </c>
      <c r="F1150" s="26">
        <v>0</v>
      </c>
      <c r="G1150" s="26">
        <v>0</v>
      </c>
      <c r="H1150" s="26">
        <v>27950</v>
      </c>
      <c r="I1150" s="26">
        <v>0</v>
      </c>
      <c r="J1150" s="26"/>
      <c r="K1150" s="18">
        <f t="shared" si="344"/>
        <v>0</v>
      </c>
      <c r="L1150" s="18">
        <f>L1151</f>
        <v>0</v>
      </c>
      <c r="M1150" s="18">
        <f>M1151</f>
        <v>0</v>
      </c>
      <c r="N1150" s="18">
        <f>N1151</f>
        <v>0</v>
      </c>
      <c r="O1150" s="18">
        <f>O1151</f>
        <v>0</v>
      </c>
      <c r="P1150" s="145">
        <v>27950</v>
      </c>
      <c r="Q1150" s="146">
        <f>Q1151</f>
        <v>13282.38</v>
      </c>
      <c r="R1150" s="22">
        <f t="shared" si="341"/>
        <v>0</v>
      </c>
      <c r="S1150" s="22">
        <f t="shared" si="342"/>
        <v>27950</v>
      </c>
      <c r="T1150" s="22">
        <f t="shared" si="343"/>
        <v>0</v>
      </c>
      <c r="V1150" s="284">
        <f t="shared" si="338"/>
        <v>0.47521932021466901</v>
      </c>
    </row>
    <row r="1151" spans="1:22" ht="78" customHeight="1">
      <c r="A1151" s="23"/>
      <c r="B1151" s="23"/>
      <c r="C1151" s="130">
        <v>2320</v>
      </c>
      <c r="D1151" s="27" t="s">
        <v>317</v>
      </c>
      <c r="E1151" s="26">
        <v>27950</v>
      </c>
      <c r="F1151" s="26">
        <v>0</v>
      </c>
      <c r="G1151" s="26">
        <v>0</v>
      </c>
      <c r="H1151" s="26">
        <v>27950</v>
      </c>
      <c r="I1151" s="26">
        <v>0</v>
      </c>
      <c r="J1151" s="26"/>
      <c r="K1151" s="18">
        <f t="shared" si="344"/>
        <v>0</v>
      </c>
      <c r="L1151" s="18"/>
      <c r="M1151" s="18"/>
      <c r="N1151" s="18"/>
      <c r="O1151" s="18"/>
      <c r="P1151" s="114">
        <v>27950</v>
      </c>
      <c r="Q1151" s="123">
        <v>13282.38</v>
      </c>
      <c r="R1151" s="22">
        <f t="shared" si="341"/>
        <v>0</v>
      </c>
      <c r="S1151" s="22">
        <f t="shared" si="342"/>
        <v>27950</v>
      </c>
      <c r="T1151" s="22">
        <f t="shared" si="343"/>
        <v>0</v>
      </c>
      <c r="V1151" s="284">
        <f t="shared" si="338"/>
        <v>0.47521932021466901</v>
      </c>
    </row>
    <row r="1152" spans="1:22" ht="31.5">
      <c r="A1152" s="28"/>
      <c r="B1152" s="23">
        <v>85321</v>
      </c>
      <c r="C1152" s="131"/>
      <c r="D1152" s="31" t="s">
        <v>357</v>
      </c>
      <c r="E1152" s="26">
        <v>160661</v>
      </c>
      <c r="F1152" s="26">
        <v>0</v>
      </c>
      <c r="G1152" s="26">
        <v>127500</v>
      </c>
      <c r="H1152" s="26">
        <v>0</v>
      </c>
      <c r="I1152" s="26">
        <v>33161</v>
      </c>
      <c r="J1152" s="26"/>
      <c r="K1152" s="18">
        <f t="shared" si="344"/>
        <v>0</v>
      </c>
      <c r="L1152" s="18">
        <f>SUM(L1154:L1170)</f>
        <v>0</v>
      </c>
      <c r="M1152" s="18">
        <f>SUM(M1154:M1170)</f>
        <v>0</v>
      </c>
      <c r="N1152" s="18">
        <f>SUM(N1154:N1170)</f>
        <v>0</v>
      </c>
      <c r="O1152" s="18">
        <f>SUM(O1154:O1170)</f>
        <v>0</v>
      </c>
      <c r="P1152" s="145">
        <v>160661</v>
      </c>
      <c r="Q1152" s="146">
        <f>SUM(Q1154:Q1170)</f>
        <v>73909.009999999995</v>
      </c>
      <c r="R1152" s="22">
        <f t="shared" si="341"/>
        <v>127500</v>
      </c>
      <c r="S1152" s="22">
        <f t="shared" si="342"/>
        <v>0</v>
      </c>
      <c r="T1152" s="22">
        <f t="shared" si="343"/>
        <v>33161</v>
      </c>
      <c r="V1152" s="284">
        <f t="shared" si="338"/>
        <v>0.46003081021529801</v>
      </c>
    </row>
    <row r="1153" spans="1:22">
      <c r="A1153" s="28"/>
      <c r="B1153" s="23"/>
      <c r="C1153" s="131"/>
      <c r="D1153" s="31" t="s">
        <v>349</v>
      </c>
      <c r="E1153" s="26">
        <v>0</v>
      </c>
      <c r="F1153" s="26">
        <v>0</v>
      </c>
      <c r="G1153" s="26">
        <v>0</v>
      </c>
      <c r="H1153" s="26">
        <v>0</v>
      </c>
      <c r="I1153" s="26">
        <v>0</v>
      </c>
      <c r="J1153" s="26"/>
      <c r="K1153" s="18">
        <f t="shared" si="344"/>
        <v>0</v>
      </c>
      <c r="L1153" s="18"/>
      <c r="M1153" s="18"/>
      <c r="N1153" s="18"/>
      <c r="O1153" s="18"/>
      <c r="P1153" s="114"/>
      <c r="Q1153" s="123"/>
      <c r="R1153" s="22">
        <f t="shared" si="341"/>
        <v>0</v>
      </c>
      <c r="S1153" s="22">
        <f t="shared" si="342"/>
        <v>0</v>
      </c>
      <c r="T1153" s="22">
        <f t="shared" si="343"/>
        <v>0</v>
      </c>
      <c r="V1153" s="284"/>
    </row>
    <row r="1154" spans="1:22">
      <c r="A1154" s="23"/>
      <c r="B1154" s="23"/>
      <c r="C1154" s="130">
        <v>4010</v>
      </c>
      <c r="D1154" s="27" t="s">
        <v>139</v>
      </c>
      <c r="E1154" s="26">
        <v>60886</v>
      </c>
      <c r="F1154" s="26">
        <v>0</v>
      </c>
      <c r="G1154" s="26">
        <v>43600</v>
      </c>
      <c r="H1154" s="26">
        <v>0</v>
      </c>
      <c r="I1154" s="26">
        <v>17286</v>
      </c>
      <c r="J1154" s="26"/>
      <c r="K1154" s="18">
        <f t="shared" si="344"/>
        <v>0</v>
      </c>
      <c r="L1154" s="18"/>
      <c r="M1154" s="18"/>
      <c r="N1154" s="18"/>
      <c r="O1154" s="18"/>
      <c r="P1154" s="114">
        <v>60886</v>
      </c>
      <c r="Q1154" s="123">
        <v>25028.639999999999</v>
      </c>
      <c r="R1154" s="22">
        <f t="shared" si="341"/>
        <v>43600</v>
      </c>
      <c r="S1154" s="22">
        <f t="shared" si="342"/>
        <v>0</v>
      </c>
      <c r="T1154" s="22">
        <f t="shared" si="343"/>
        <v>17286</v>
      </c>
      <c r="V1154" s="284">
        <f t="shared" si="338"/>
        <v>0.41107381007128074</v>
      </c>
    </row>
    <row r="1155" spans="1:22">
      <c r="A1155" s="23"/>
      <c r="B1155" s="23"/>
      <c r="C1155" s="130">
        <v>4040</v>
      </c>
      <c r="D1155" s="27" t="s">
        <v>140</v>
      </c>
      <c r="E1155" s="26">
        <v>4200</v>
      </c>
      <c r="F1155" s="26">
        <v>0</v>
      </c>
      <c r="G1155" s="26">
        <v>3000</v>
      </c>
      <c r="H1155" s="26">
        <v>0</v>
      </c>
      <c r="I1155" s="26">
        <v>1200</v>
      </c>
      <c r="J1155" s="26"/>
      <c r="K1155" s="18">
        <f t="shared" si="344"/>
        <v>0</v>
      </c>
      <c r="L1155" s="18"/>
      <c r="M1155" s="18"/>
      <c r="N1155" s="18"/>
      <c r="O1155" s="18"/>
      <c r="P1155" s="114">
        <v>4200</v>
      </c>
      <c r="Q1155" s="123">
        <v>4100.3999999999996</v>
      </c>
      <c r="R1155" s="22">
        <f t="shared" si="341"/>
        <v>3000</v>
      </c>
      <c r="S1155" s="22">
        <f t="shared" si="342"/>
        <v>0</v>
      </c>
      <c r="T1155" s="22">
        <f t="shared" si="343"/>
        <v>1200</v>
      </c>
      <c r="V1155" s="284">
        <f t="shared" si="338"/>
        <v>0.9762857142857142</v>
      </c>
    </row>
    <row r="1156" spans="1:22">
      <c r="A1156" s="23"/>
      <c r="B1156" s="23"/>
      <c r="C1156" s="130">
        <v>4110</v>
      </c>
      <c r="D1156" s="27" t="s">
        <v>141</v>
      </c>
      <c r="E1156" s="26">
        <v>14133</v>
      </c>
      <c r="F1156" s="26">
        <v>0</v>
      </c>
      <c r="G1156" s="26">
        <v>9000</v>
      </c>
      <c r="H1156" s="26">
        <v>0</v>
      </c>
      <c r="I1156" s="26">
        <v>5133</v>
      </c>
      <c r="J1156" s="26"/>
      <c r="K1156" s="18">
        <f t="shared" si="344"/>
        <v>0</v>
      </c>
      <c r="L1156" s="18"/>
      <c r="M1156" s="18"/>
      <c r="N1156" s="18"/>
      <c r="O1156" s="18"/>
      <c r="P1156" s="114">
        <v>14133</v>
      </c>
      <c r="Q1156" s="123">
        <v>4738.53</v>
      </c>
      <c r="R1156" s="22">
        <f t="shared" si="341"/>
        <v>9000</v>
      </c>
      <c r="S1156" s="22">
        <f t="shared" si="342"/>
        <v>0</v>
      </c>
      <c r="T1156" s="22">
        <f t="shared" si="343"/>
        <v>5133</v>
      </c>
      <c r="V1156" s="284">
        <f t="shared" si="338"/>
        <v>0.33528125663341113</v>
      </c>
    </row>
    <row r="1157" spans="1:22">
      <c r="A1157" s="23"/>
      <c r="B1157" s="23"/>
      <c r="C1157" s="130">
        <v>4120</v>
      </c>
      <c r="D1157" s="27" t="s">
        <v>142</v>
      </c>
      <c r="E1157" s="26">
        <v>292</v>
      </c>
      <c r="F1157" s="26">
        <v>0</v>
      </c>
      <c r="G1157" s="26">
        <v>100</v>
      </c>
      <c r="H1157" s="26">
        <v>0</v>
      </c>
      <c r="I1157" s="26">
        <v>192</v>
      </c>
      <c r="J1157" s="26"/>
      <c r="K1157" s="18">
        <f t="shared" si="344"/>
        <v>0</v>
      </c>
      <c r="L1157" s="18"/>
      <c r="M1157" s="18"/>
      <c r="N1157" s="18"/>
      <c r="O1157" s="18"/>
      <c r="P1157" s="114">
        <v>292</v>
      </c>
      <c r="Q1157" s="123">
        <v>0</v>
      </c>
      <c r="R1157" s="22">
        <f t="shared" si="341"/>
        <v>100</v>
      </c>
      <c r="S1157" s="22">
        <f t="shared" si="342"/>
        <v>0</v>
      </c>
      <c r="T1157" s="22">
        <f t="shared" si="343"/>
        <v>192</v>
      </c>
      <c r="V1157" s="284">
        <f t="shared" si="338"/>
        <v>0</v>
      </c>
    </row>
    <row r="1158" spans="1:22">
      <c r="A1158" s="23"/>
      <c r="B1158" s="23"/>
      <c r="C1158" s="130">
        <v>4170</v>
      </c>
      <c r="D1158" s="27" t="s">
        <v>165</v>
      </c>
      <c r="E1158" s="26">
        <v>32900</v>
      </c>
      <c r="F1158" s="26">
        <v>0</v>
      </c>
      <c r="G1158" s="26">
        <v>32000</v>
      </c>
      <c r="H1158" s="26">
        <v>0</v>
      </c>
      <c r="I1158" s="26">
        <v>900</v>
      </c>
      <c r="J1158" s="26"/>
      <c r="K1158" s="18">
        <f t="shared" si="344"/>
        <v>0</v>
      </c>
      <c r="L1158" s="18"/>
      <c r="M1158" s="18"/>
      <c r="N1158" s="18"/>
      <c r="O1158" s="18"/>
      <c r="P1158" s="114">
        <v>32900</v>
      </c>
      <c r="Q1158" s="123">
        <v>16132</v>
      </c>
      <c r="R1158" s="22">
        <f t="shared" si="341"/>
        <v>32000</v>
      </c>
      <c r="S1158" s="22">
        <f t="shared" si="342"/>
        <v>0</v>
      </c>
      <c r="T1158" s="22">
        <f t="shared" si="343"/>
        <v>900</v>
      </c>
      <c r="V1158" s="284">
        <f t="shared" si="338"/>
        <v>0.49033434650455926</v>
      </c>
    </row>
    <row r="1159" spans="1:22">
      <c r="A1159" s="23"/>
      <c r="B1159" s="23"/>
      <c r="C1159" s="130">
        <v>4210</v>
      </c>
      <c r="D1159" s="27" t="s">
        <v>144</v>
      </c>
      <c r="E1159" s="26">
        <v>2700</v>
      </c>
      <c r="F1159" s="26">
        <v>0</v>
      </c>
      <c r="G1159" s="26">
        <v>0</v>
      </c>
      <c r="H1159" s="26">
        <v>0</v>
      </c>
      <c r="I1159" s="26">
        <v>2700</v>
      </c>
      <c r="J1159" s="26"/>
      <c r="K1159" s="18">
        <f t="shared" si="344"/>
        <v>0</v>
      </c>
      <c r="L1159" s="18"/>
      <c r="M1159" s="18"/>
      <c r="N1159" s="18"/>
      <c r="O1159" s="18"/>
      <c r="P1159" s="114">
        <v>2700</v>
      </c>
      <c r="Q1159" s="123">
        <v>2290.09</v>
      </c>
      <c r="R1159" s="22">
        <f t="shared" si="341"/>
        <v>0</v>
      </c>
      <c r="S1159" s="22">
        <f t="shared" si="342"/>
        <v>0</v>
      </c>
      <c r="T1159" s="22">
        <f t="shared" si="343"/>
        <v>2700</v>
      </c>
      <c r="V1159" s="284">
        <f t="shared" si="338"/>
        <v>0.84818148148148154</v>
      </c>
    </row>
    <row r="1160" spans="1:22">
      <c r="A1160" s="23"/>
      <c r="B1160" s="23"/>
      <c r="C1160" s="130">
        <v>4270</v>
      </c>
      <c r="D1160" s="27" t="s">
        <v>146</v>
      </c>
      <c r="E1160" s="26">
        <v>610</v>
      </c>
      <c r="F1160" s="26">
        <v>0</v>
      </c>
      <c r="G1160" s="26">
        <v>0</v>
      </c>
      <c r="H1160" s="26">
        <v>0</v>
      </c>
      <c r="I1160" s="26">
        <v>610</v>
      </c>
      <c r="J1160" s="26"/>
      <c r="K1160" s="18">
        <f t="shared" si="344"/>
        <v>0</v>
      </c>
      <c r="L1160" s="18"/>
      <c r="M1160" s="18"/>
      <c r="N1160" s="18"/>
      <c r="O1160" s="18"/>
      <c r="P1160" s="114">
        <v>610</v>
      </c>
      <c r="Q1160" s="123">
        <v>0</v>
      </c>
      <c r="R1160" s="22">
        <f t="shared" si="341"/>
        <v>0</v>
      </c>
      <c r="S1160" s="22">
        <f t="shared" si="342"/>
        <v>0</v>
      </c>
      <c r="T1160" s="22">
        <f t="shared" si="343"/>
        <v>610</v>
      </c>
      <c r="V1160" s="284">
        <f t="shared" si="338"/>
        <v>0</v>
      </c>
    </row>
    <row r="1161" spans="1:22" ht="15" hidden="1" customHeight="1">
      <c r="A1161" s="23"/>
      <c r="B1161" s="23"/>
      <c r="C1161" s="130">
        <v>4280</v>
      </c>
      <c r="D1161" s="27" t="s">
        <v>147</v>
      </c>
      <c r="E1161" s="26">
        <v>0</v>
      </c>
      <c r="F1161" s="26">
        <v>0</v>
      </c>
      <c r="G1161" s="26">
        <v>0</v>
      </c>
      <c r="H1161" s="26">
        <v>0</v>
      </c>
      <c r="I1161" s="26">
        <v>0</v>
      </c>
      <c r="J1161" s="26"/>
      <c r="K1161" s="18">
        <f t="shared" si="344"/>
        <v>0</v>
      </c>
      <c r="L1161" s="18"/>
      <c r="M1161" s="18"/>
      <c r="N1161" s="18"/>
      <c r="O1161" s="18"/>
      <c r="P1161" s="114">
        <v>0</v>
      </c>
      <c r="Q1161" s="123"/>
      <c r="R1161" s="22">
        <f t="shared" si="341"/>
        <v>0</v>
      </c>
      <c r="S1161" s="22">
        <f t="shared" si="342"/>
        <v>0</v>
      </c>
      <c r="T1161" s="22">
        <f t="shared" si="343"/>
        <v>0</v>
      </c>
      <c r="V1161" s="284" t="e">
        <f t="shared" si="338"/>
        <v>#DIV/0!</v>
      </c>
    </row>
    <row r="1162" spans="1:22">
      <c r="A1162" s="23"/>
      <c r="B1162" s="23"/>
      <c r="C1162" s="130">
        <v>4300</v>
      </c>
      <c r="D1162" s="27" t="s">
        <v>126</v>
      </c>
      <c r="E1162" s="26">
        <v>40500</v>
      </c>
      <c r="F1162" s="26">
        <v>0</v>
      </c>
      <c r="G1162" s="26">
        <v>39800</v>
      </c>
      <c r="H1162" s="26">
        <v>0</v>
      </c>
      <c r="I1162" s="26">
        <v>700</v>
      </c>
      <c r="J1162" s="26"/>
      <c r="K1162" s="18">
        <f t="shared" si="344"/>
        <v>0</v>
      </c>
      <c r="L1162" s="18"/>
      <c r="M1162" s="18"/>
      <c r="N1162" s="18"/>
      <c r="O1162" s="18"/>
      <c r="P1162" s="114">
        <v>40500</v>
      </c>
      <c r="Q1162" s="123">
        <v>20201.78</v>
      </c>
      <c r="R1162" s="22">
        <f t="shared" si="341"/>
        <v>39800</v>
      </c>
      <c r="S1162" s="22">
        <f t="shared" si="342"/>
        <v>0</v>
      </c>
      <c r="T1162" s="22">
        <f t="shared" si="343"/>
        <v>700</v>
      </c>
      <c r="V1162" s="284">
        <f t="shared" si="338"/>
        <v>0.49880938271604935</v>
      </c>
    </row>
    <row r="1163" spans="1:22">
      <c r="A1163" s="23"/>
      <c r="B1163" s="23"/>
      <c r="C1163" s="130">
        <v>4350</v>
      </c>
      <c r="D1163" s="27" t="s">
        <v>148</v>
      </c>
      <c r="E1163" s="26">
        <v>720</v>
      </c>
      <c r="F1163" s="26">
        <v>0</v>
      </c>
      <c r="G1163" s="26">
        <v>0</v>
      </c>
      <c r="H1163" s="26">
        <v>0</v>
      </c>
      <c r="I1163" s="26">
        <v>720</v>
      </c>
      <c r="J1163" s="26"/>
      <c r="K1163" s="18">
        <f t="shared" si="344"/>
        <v>0</v>
      </c>
      <c r="L1163" s="18"/>
      <c r="M1163" s="18"/>
      <c r="N1163" s="18"/>
      <c r="O1163" s="18"/>
      <c r="P1163" s="114">
        <v>720</v>
      </c>
      <c r="Q1163" s="123">
        <v>117.4</v>
      </c>
      <c r="R1163" s="22">
        <f t="shared" si="341"/>
        <v>0</v>
      </c>
      <c r="S1163" s="22">
        <f t="shared" si="342"/>
        <v>0</v>
      </c>
      <c r="T1163" s="22">
        <f t="shared" si="343"/>
        <v>720</v>
      </c>
      <c r="V1163" s="284">
        <f t="shared" si="338"/>
        <v>0.16305555555555556</v>
      </c>
    </row>
    <row r="1164" spans="1:22" ht="63">
      <c r="A1164" s="23"/>
      <c r="B1164" s="23"/>
      <c r="C1164" s="130">
        <v>4370</v>
      </c>
      <c r="D1164" s="27" t="s">
        <v>150</v>
      </c>
      <c r="E1164" s="26">
        <v>1700</v>
      </c>
      <c r="F1164" s="26">
        <v>0</v>
      </c>
      <c r="G1164" s="26">
        <v>0</v>
      </c>
      <c r="H1164" s="26">
        <v>0</v>
      </c>
      <c r="I1164" s="26">
        <v>1700</v>
      </c>
      <c r="J1164" s="26"/>
      <c r="K1164" s="18">
        <f t="shared" si="344"/>
        <v>0</v>
      </c>
      <c r="L1164" s="18"/>
      <c r="M1164" s="18"/>
      <c r="N1164" s="18"/>
      <c r="O1164" s="18"/>
      <c r="P1164" s="114">
        <v>1700</v>
      </c>
      <c r="Q1164" s="123">
        <v>400.17</v>
      </c>
      <c r="R1164" s="22">
        <f t="shared" si="341"/>
        <v>0</v>
      </c>
      <c r="S1164" s="22">
        <f t="shared" si="342"/>
        <v>0</v>
      </c>
      <c r="T1164" s="22">
        <f t="shared" si="343"/>
        <v>1700</v>
      </c>
      <c r="V1164" s="284">
        <f t="shared" si="338"/>
        <v>0.23539411764705884</v>
      </c>
    </row>
    <row r="1165" spans="1:22">
      <c r="A1165" s="23"/>
      <c r="B1165" s="23"/>
      <c r="C1165" s="130">
        <v>4410</v>
      </c>
      <c r="D1165" s="27" t="s">
        <v>358</v>
      </c>
      <c r="E1165" s="26">
        <v>220</v>
      </c>
      <c r="F1165" s="26">
        <v>0</v>
      </c>
      <c r="G1165" s="26">
        <v>0</v>
      </c>
      <c r="H1165" s="26">
        <v>0</v>
      </c>
      <c r="I1165" s="26">
        <v>220</v>
      </c>
      <c r="J1165" s="26"/>
      <c r="K1165" s="18">
        <f t="shared" si="344"/>
        <v>0</v>
      </c>
      <c r="L1165" s="18"/>
      <c r="M1165" s="18"/>
      <c r="N1165" s="18"/>
      <c r="O1165" s="18"/>
      <c r="P1165" s="114">
        <v>220</v>
      </c>
      <c r="Q1165" s="123">
        <v>70</v>
      </c>
      <c r="R1165" s="22">
        <f t="shared" si="341"/>
        <v>0</v>
      </c>
      <c r="S1165" s="22">
        <f t="shared" si="342"/>
        <v>0</v>
      </c>
      <c r="T1165" s="22">
        <f t="shared" si="343"/>
        <v>220</v>
      </c>
      <c r="V1165" s="284">
        <f t="shared" si="338"/>
        <v>0.31818181818181818</v>
      </c>
    </row>
    <row r="1166" spans="1:22" ht="31.5">
      <c r="A1166" s="23"/>
      <c r="B1166" s="23"/>
      <c r="C1166" s="130">
        <v>4440</v>
      </c>
      <c r="D1166" s="27" t="s">
        <v>153</v>
      </c>
      <c r="E1166" s="26">
        <v>1200</v>
      </c>
      <c r="F1166" s="26">
        <v>0</v>
      </c>
      <c r="G1166" s="26">
        <v>0</v>
      </c>
      <c r="H1166" s="26">
        <v>0</v>
      </c>
      <c r="I1166" s="26">
        <v>1200</v>
      </c>
      <c r="J1166" s="26"/>
      <c r="K1166" s="18">
        <f t="shared" si="344"/>
        <v>0</v>
      </c>
      <c r="L1166" s="18"/>
      <c r="M1166" s="18"/>
      <c r="N1166" s="18"/>
      <c r="O1166" s="18"/>
      <c r="P1166" s="114">
        <v>1200</v>
      </c>
      <c r="Q1166" s="123">
        <v>830</v>
      </c>
      <c r="R1166" s="22">
        <f t="shared" si="341"/>
        <v>0</v>
      </c>
      <c r="S1166" s="22">
        <f t="shared" si="342"/>
        <v>0</v>
      </c>
      <c r="T1166" s="22">
        <f t="shared" si="343"/>
        <v>1200</v>
      </c>
      <c r="V1166" s="284">
        <f t="shared" ref="V1166:V1229" si="345">Q1166/P1166</f>
        <v>0.69166666666666665</v>
      </c>
    </row>
    <row r="1167" spans="1:22" ht="31.5">
      <c r="A1167" s="23"/>
      <c r="B1167" s="23"/>
      <c r="C1167" s="130">
        <v>4700</v>
      </c>
      <c r="D1167" s="27" t="s">
        <v>155</v>
      </c>
      <c r="E1167" s="26">
        <v>600</v>
      </c>
      <c r="F1167" s="26">
        <v>0</v>
      </c>
      <c r="G1167" s="26">
        <v>0</v>
      </c>
      <c r="H1167" s="26">
        <v>0</v>
      </c>
      <c r="I1167" s="26">
        <v>600</v>
      </c>
      <c r="J1167" s="26"/>
      <c r="K1167" s="18">
        <f t="shared" si="344"/>
        <v>0</v>
      </c>
      <c r="L1167" s="18"/>
      <c r="M1167" s="18"/>
      <c r="N1167" s="18"/>
      <c r="O1167" s="18"/>
      <c r="P1167" s="114">
        <v>600</v>
      </c>
      <c r="Q1167" s="123">
        <v>0</v>
      </c>
      <c r="R1167" s="22">
        <f t="shared" si="341"/>
        <v>0</v>
      </c>
      <c r="S1167" s="22">
        <f t="shared" si="342"/>
        <v>0</v>
      </c>
      <c r="T1167" s="22">
        <f t="shared" si="343"/>
        <v>600</v>
      </c>
      <c r="V1167" s="284">
        <f t="shared" si="345"/>
        <v>0</v>
      </c>
    </row>
    <row r="1168" spans="1:22" ht="48" hidden="1" customHeight="1">
      <c r="A1168" s="23"/>
      <c r="B1168" s="23"/>
      <c r="C1168" s="130">
        <v>4740</v>
      </c>
      <c r="D1168" s="27" t="s">
        <v>198</v>
      </c>
      <c r="E1168" s="26">
        <v>0</v>
      </c>
      <c r="F1168" s="26">
        <v>0</v>
      </c>
      <c r="G1168" s="26">
        <v>0</v>
      </c>
      <c r="H1168" s="26">
        <v>0</v>
      </c>
      <c r="I1168" s="26">
        <v>0</v>
      </c>
      <c r="J1168" s="26"/>
      <c r="K1168" s="18">
        <f t="shared" si="344"/>
        <v>0</v>
      </c>
      <c r="L1168" s="18"/>
      <c r="M1168" s="18">
        <v>0</v>
      </c>
      <c r="N1168" s="18"/>
      <c r="O1168" s="18">
        <v>0</v>
      </c>
      <c r="P1168" s="114">
        <v>0</v>
      </c>
      <c r="Q1168" s="123">
        <v>0</v>
      </c>
      <c r="R1168" s="22">
        <f t="shared" si="341"/>
        <v>0</v>
      </c>
      <c r="S1168" s="22">
        <f t="shared" si="342"/>
        <v>0</v>
      </c>
      <c r="T1168" s="22">
        <f t="shared" si="343"/>
        <v>0</v>
      </c>
      <c r="V1168" s="284" t="e">
        <f t="shared" si="345"/>
        <v>#DIV/0!</v>
      </c>
    </row>
    <row r="1169" spans="1:22" ht="36" hidden="1" customHeight="1">
      <c r="A1169" s="23"/>
      <c r="B1169" s="23"/>
      <c r="C1169" s="130">
        <v>4750</v>
      </c>
      <c r="D1169" s="27" t="s">
        <v>253</v>
      </c>
      <c r="E1169" s="26">
        <v>0</v>
      </c>
      <c r="F1169" s="26">
        <v>0</v>
      </c>
      <c r="G1169" s="26">
        <v>0</v>
      </c>
      <c r="H1169" s="26">
        <v>0</v>
      </c>
      <c r="I1169" s="26">
        <v>0</v>
      </c>
      <c r="J1169" s="26"/>
      <c r="K1169" s="18">
        <f t="shared" si="344"/>
        <v>0</v>
      </c>
      <c r="L1169" s="18"/>
      <c r="M1169" s="18">
        <v>0</v>
      </c>
      <c r="N1169" s="18"/>
      <c r="O1169" s="18">
        <v>0</v>
      </c>
      <c r="P1169" s="114">
        <v>0</v>
      </c>
      <c r="Q1169" s="123">
        <v>0</v>
      </c>
      <c r="R1169" s="22">
        <f t="shared" si="341"/>
        <v>0</v>
      </c>
      <c r="S1169" s="22">
        <f t="shared" si="342"/>
        <v>0</v>
      </c>
      <c r="T1169" s="22">
        <f t="shared" si="343"/>
        <v>0</v>
      </c>
      <c r="V1169" s="284" t="e">
        <f t="shared" si="345"/>
        <v>#DIV/0!</v>
      </c>
    </row>
    <row r="1170" spans="1:22" ht="24" hidden="1" customHeight="1">
      <c r="A1170" s="23"/>
      <c r="B1170" s="23"/>
      <c r="C1170" s="130">
        <v>6060</v>
      </c>
      <c r="D1170" s="27" t="s">
        <v>166</v>
      </c>
      <c r="E1170" s="26">
        <v>0</v>
      </c>
      <c r="F1170" s="26">
        <v>0</v>
      </c>
      <c r="G1170" s="26">
        <v>0</v>
      </c>
      <c r="H1170" s="26">
        <v>0</v>
      </c>
      <c r="I1170" s="26">
        <v>0</v>
      </c>
      <c r="J1170" s="26"/>
      <c r="K1170" s="18">
        <f t="shared" si="344"/>
        <v>0</v>
      </c>
      <c r="L1170" s="18"/>
      <c r="M1170" s="18">
        <v>0</v>
      </c>
      <c r="N1170" s="18"/>
      <c r="O1170" s="18">
        <v>0</v>
      </c>
      <c r="P1170" s="114">
        <v>0</v>
      </c>
      <c r="Q1170" s="123">
        <v>0</v>
      </c>
      <c r="R1170" s="22">
        <f t="shared" si="341"/>
        <v>0</v>
      </c>
      <c r="S1170" s="22">
        <f t="shared" si="342"/>
        <v>0</v>
      </c>
      <c r="T1170" s="22">
        <f t="shared" si="343"/>
        <v>0</v>
      </c>
      <c r="V1170" s="284" t="e">
        <f t="shared" si="345"/>
        <v>#DIV/0!</v>
      </c>
    </row>
    <row r="1171" spans="1:22" ht="22.5" customHeight="1">
      <c r="A1171" s="23"/>
      <c r="B1171" s="23">
        <v>85333</v>
      </c>
      <c r="C1171" s="130"/>
      <c r="D1171" s="31" t="s">
        <v>359</v>
      </c>
      <c r="E1171" s="26">
        <v>5418252</v>
      </c>
      <c r="F1171" s="26">
        <v>0</v>
      </c>
      <c r="G1171" s="26">
        <v>0</v>
      </c>
      <c r="H1171" s="26">
        <v>0</v>
      </c>
      <c r="I1171" s="26">
        <v>5418252</v>
      </c>
      <c r="J1171" s="26"/>
      <c r="K1171" s="18">
        <f t="shared" si="344"/>
        <v>0</v>
      </c>
      <c r="L1171" s="18">
        <f>SUM(L1173:L1217)</f>
        <v>0</v>
      </c>
      <c r="M1171" s="18">
        <f>SUM(M1173:M1217)</f>
        <v>0</v>
      </c>
      <c r="N1171" s="18">
        <f>SUM(N1173:N1217)</f>
        <v>0</v>
      </c>
      <c r="O1171" s="18">
        <f>SUM(O1173:O1217)</f>
        <v>0</v>
      </c>
      <c r="P1171" s="145">
        <v>5418252</v>
      </c>
      <c r="Q1171" s="146">
        <f>SUM(Q1173:Q1217)</f>
        <v>3300682.06</v>
      </c>
      <c r="R1171" s="22">
        <f t="shared" si="341"/>
        <v>0</v>
      </c>
      <c r="S1171" s="22">
        <f t="shared" si="342"/>
        <v>0</v>
      </c>
      <c r="T1171" s="22">
        <f t="shared" si="343"/>
        <v>5418252</v>
      </c>
      <c r="V1171" s="284">
        <f t="shared" si="345"/>
        <v>0.60917839554158792</v>
      </c>
    </row>
    <row r="1172" spans="1:22">
      <c r="A1172" s="23"/>
      <c r="B1172" s="23"/>
      <c r="C1172" s="130"/>
      <c r="D1172" s="31" t="s">
        <v>360</v>
      </c>
      <c r="E1172" s="26">
        <v>0</v>
      </c>
      <c r="F1172" s="26">
        <v>0</v>
      </c>
      <c r="G1172" s="26">
        <v>0</v>
      </c>
      <c r="H1172" s="26">
        <v>0</v>
      </c>
      <c r="I1172" s="26">
        <v>0</v>
      </c>
      <c r="J1172" s="26"/>
      <c r="K1172" s="18">
        <f t="shared" si="344"/>
        <v>0</v>
      </c>
      <c r="L1172" s="18"/>
      <c r="M1172" s="18"/>
      <c r="N1172" s="18"/>
      <c r="O1172" s="18"/>
      <c r="P1172" s="114"/>
      <c r="Q1172" s="123"/>
      <c r="R1172" s="22">
        <f t="shared" si="341"/>
        <v>0</v>
      </c>
      <c r="S1172" s="22">
        <f t="shared" si="342"/>
        <v>0</v>
      </c>
      <c r="T1172" s="22">
        <f t="shared" si="343"/>
        <v>0</v>
      </c>
      <c r="V1172" s="284"/>
    </row>
    <row r="1173" spans="1:22" ht="150" hidden="1" customHeight="1">
      <c r="A1173" s="23"/>
      <c r="B1173" s="23"/>
      <c r="C1173" s="130">
        <v>2910</v>
      </c>
      <c r="D1173" s="82" t="s">
        <v>361</v>
      </c>
      <c r="E1173" s="26">
        <v>0</v>
      </c>
      <c r="F1173" s="26">
        <v>0</v>
      </c>
      <c r="G1173" s="26">
        <v>0</v>
      </c>
      <c r="H1173" s="26">
        <v>0</v>
      </c>
      <c r="I1173" s="26">
        <v>0</v>
      </c>
      <c r="J1173" s="26"/>
      <c r="K1173" s="18">
        <f t="shared" si="344"/>
        <v>0</v>
      </c>
      <c r="L1173" s="18"/>
      <c r="M1173" s="18"/>
      <c r="N1173" s="18"/>
      <c r="O1173" s="18"/>
      <c r="P1173" s="114">
        <v>0</v>
      </c>
      <c r="Q1173" s="123"/>
      <c r="R1173" s="22">
        <f t="shared" si="341"/>
        <v>0</v>
      </c>
      <c r="S1173" s="22">
        <f t="shared" si="342"/>
        <v>0</v>
      </c>
      <c r="T1173" s="22">
        <f t="shared" si="343"/>
        <v>0</v>
      </c>
      <c r="V1173" s="284" t="e">
        <f t="shared" si="345"/>
        <v>#DIV/0!</v>
      </c>
    </row>
    <row r="1174" spans="1:22" ht="31.5">
      <c r="A1174" s="23"/>
      <c r="B1174" s="23"/>
      <c r="C1174" s="130">
        <v>3020</v>
      </c>
      <c r="D1174" s="27" t="s">
        <v>138</v>
      </c>
      <c r="E1174" s="26">
        <v>3500</v>
      </c>
      <c r="F1174" s="26">
        <v>0</v>
      </c>
      <c r="G1174" s="26">
        <v>0</v>
      </c>
      <c r="H1174" s="26">
        <v>0</v>
      </c>
      <c r="I1174" s="26">
        <v>3500</v>
      </c>
      <c r="J1174" s="26"/>
      <c r="K1174" s="18">
        <f t="shared" ref="K1174:K1179" si="346">SUM(L1174:O1174)</f>
        <v>0</v>
      </c>
      <c r="L1174" s="18"/>
      <c r="M1174" s="18"/>
      <c r="N1174" s="18"/>
      <c r="O1174" s="18"/>
      <c r="P1174" s="114">
        <v>3500</v>
      </c>
      <c r="Q1174" s="123">
        <v>1551.57</v>
      </c>
      <c r="R1174" s="22">
        <f t="shared" si="341"/>
        <v>0</v>
      </c>
      <c r="S1174" s="22">
        <f t="shared" si="342"/>
        <v>0</v>
      </c>
      <c r="T1174" s="22">
        <f t="shared" si="343"/>
        <v>3500</v>
      </c>
      <c r="V1174" s="284">
        <f t="shared" si="345"/>
        <v>0.44330571428571425</v>
      </c>
    </row>
    <row r="1175" spans="1:22">
      <c r="A1175" s="23"/>
      <c r="B1175" s="23"/>
      <c r="C1175" s="130">
        <v>3037</v>
      </c>
      <c r="D1175" s="27" t="s">
        <v>362</v>
      </c>
      <c r="E1175" s="26">
        <v>1684452</v>
      </c>
      <c r="F1175" s="26">
        <v>0</v>
      </c>
      <c r="G1175" s="26">
        <v>0</v>
      </c>
      <c r="H1175" s="26">
        <v>0</v>
      </c>
      <c r="I1175" s="26">
        <v>1684452</v>
      </c>
      <c r="J1175" s="26"/>
      <c r="K1175" s="18">
        <f t="shared" si="346"/>
        <v>0</v>
      </c>
      <c r="L1175" s="18"/>
      <c r="M1175" s="18"/>
      <c r="N1175" s="18"/>
      <c r="O1175" s="18"/>
      <c r="P1175" s="114">
        <v>1684452</v>
      </c>
      <c r="Q1175" s="123">
        <v>1293167.94</v>
      </c>
      <c r="R1175" s="22">
        <f t="shared" si="341"/>
        <v>0</v>
      </c>
      <c r="S1175" s="22">
        <f t="shared" si="342"/>
        <v>0</v>
      </c>
      <c r="T1175" s="22">
        <f t="shared" si="343"/>
        <v>1684452</v>
      </c>
      <c r="V1175" s="284">
        <f t="shared" si="345"/>
        <v>0.76770839418398384</v>
      </c>
    </row>
    <row r="1176" spans="1:22">
      <c r="A1176" s="23"/>
      <c r="B1176" s="23"/>
      <c r="C1176" s="130">
        <v>3039</v>
      </c>
      <c r="D1176" s="27" t="s">
        <v>362</v>
      </c>
      <c r="E1176" s="26">
        <v>297256</v>
      </c>
      <c r="F1176" s="26">
        <v>0</v>
      </c>
      <c r="G1176" s="26">
        <v>0</v>
      </c>
      <c r="H1176" s="26">
        <v>0</v>
      </c>
      <c r="I1176" s="26">
        <v>297256</v>
      </c>
      <c r="J1176" s="26"/>
      <c r="K1176" s="18">
        <f t="shared" si="346"/>
        <v>0</v>
      </c>
      <c r="L1176" s="18"/>
      <c r="M1176" s="18"/>
      <c r="N1176" s="18"/>
      <c r="O1176" s="18"/>
      <c r="P1176" s="114">
        <v>297256</v>
      </c>
      <c r="Q1176" s="123">
        <v>228205.96</v>
      </c>
      <c r="R1176" s="22">
        <f t="shared" si="341"/>
        <v>0</v>
      </c>
      <c r="S1176" s="22">
        <f t="shared" si="342"/>
        <v>0</v>
      </c>
      <c r="T1176" s="22">
        <f t="shared" si="343"/>
        <v>297256</v>
      </c>
      <c r="V1176" s="284">
        <f t="shared" si="345"/>
        <v>0.76770850714535621</v>
      </c>
    </row>
    <row r="1177" spans="1:22">
      <c r="A1177" s="23"/>
      <c r="B1177" s="23"/>
      <c r="C1177" s="132">
        <v>4010</v>
      </c>
      <c r="D1177" s="27" t="s">
        <v>139</v>
      </c>
      <c r="E1177" s="26">
        <v>1895700</v>
      </c>
      <c r="F1177" s="26">
        <v>0</v>
      </c>
      <c r="G1177" s="26">
        <v>0</v>
      </c>
      <c r="H1177" s="26">
        <v>0</v>
      </c>
      <c r="I1177" s="26">
        <v>1895700</v>
      </c>
      <c r="J1177" s="26"/>
      <c r="K1177" s="18">
        <f t="shared" si="346"/>
        <v>0</v>
      </c>
      <c r="L1177" s="18"/>
      <c r="M1177" s="18"/>
      <c r="N1177" s="18"/>
      <c r="O1177" s="18"/>
      <c r="P1177" s="114">
        <v>1895700</v>
      </c>
      <c r="Q1177" s="123">
        <v>873094.72</v>
      </c>
      <c r="R1177" s="22">
        <f t="shared" si="341"/>
        <v>0</v>
      </c>
      <c r="S1177" s="22">
        <f t="shared" si="342"/>
        <v>0</v>
      </c>
      <c r="T1177" s="22">
        <f t="shared" si="343"/>
        <v>1895700</v>
      </c>
      <c r="V1177" s="284">
        <f t="shared" si="345"/>
        <v>0.4605658701271298</v>
      </c>
    </row>
    <row r="1178" spans="1:22">
      <c r="A1178" s="23"/>
      <c r="B1178" s="23"/>
      <c r="C1178" s="132">
        <v>4017</v>
      </c>
      <c r="D1178" s="27" t="s">
        <v>139</v>
      </c>
      <c r="E1178" s="26">
        <v>132629</v>
      </c>
      <c r="F1178" s="26">
        <v>0</v>
      </c>
      <c r="G1178" s="26">
        <v>0</v>
      </c>
      <c r="H1178" s="26">
        <v>0</v>
      </c>
      <c r="I1178" s="26">
        <v>132629</v>
      </c>
      <c r="J1178" s="26"/>
      <c r="K1178" s="18">
        <f t="shared" si="346"/>
        <v>0</v>
      </c>
      <c r="L1178" s="18"/>
      <c r="M1178" s="18"/>
      <c r="N1178" s="18"/>
      <c r="O1178" s="18"/>
      <c r="P1178" s="114">
        <v>132629</v>
      </c>
      <c r="Q1178" s="123">
        <v>63570.77</v>
      </c>
      <c r="R1178" s="22">
        <f t="shared" si="341"/>
        <v>0</v>
      </c>
      <c r="S1178" s="22">
        <f t="shared" si="342"/>
        <v>0</v>
      </c>
      <c r="T1178" s="22">
        <f t="shared" si="343"/>
        <v>132629</v>
      </c>
      <c r="V1178" s="284">
        <f t="shared" si="345"/>
        <v>0.47931274457320794</v>
      </c>
    </row>
    <row r="1179" spans="1:22">
      <c r="A1179" s="23"/>
      <c r="B1179" s="23"/>
      <c r="C1179" s="132">
        <v>4019</v>
      </c>
      <c r="D1179" s="27" t="s">
        <v>139</v>
      </c>
      <c r="E1179" s="26">
        <v>5265</v>
      </c>
      <c r="F1179" s="26">
        <v>0</v>
      </c>
      <c r="G1179" s="26">
        <v>0</v>
      </c>
      <c r="H1179" s="26">
        <v>0</v>
      </c>
      <c r="I1179" s="26">
        <v>5265</v>
      </c>
      <c r="J1179" s="26"/>
      <c r="K1179" s="18">
        <f t="shared" si="346"/>
        <v>0</v>
      </c>
      <c r="L1179" s="18"/>
      <c r="M1179" s="18"/>
      <c r="N1179" s="18"/>
      <c r="O1179" s="18"/>
      <c r="P1179" s="114">
        <v>5265</v>
      </c>
      <c r="Q1179" s="123">
        <v>2235.3000000000002</v>
      </c>
      <c r="R1179" s="22">
        <f t="shared" si="341"/>
        <v>0</v>
      </c>
      <c r="S1179" s="22">
        <f t="shared" si="342"/>
        <v>0</v>
      </c>
      <c r="T1179" s="22">
        <f t="shared" si="343"/>
        <v>5265</v>
      </c>
      <c r="V1179" s="284">
        <f t="shared" si="345"/>
        <v>0.4245584045584046</v>
      </c>
    </row>
    <row r="1180" spans="1:22">
      <c r="A1180" s="23"/>
      <c r="B1180" s="23"/>
      <c r="C1180" s="130">
        <v>4040</v>
      </c>
      <c r="D1180" s="27" t="s">
        <v>140</v>
      </c>
      <c r="E1180" s="26">
        <v>152000</v>
      </c>
      <c r="F1180" s="26">
        <v>0</v>
      </c>
      <c r="G1180" s="26">
        <v>0</v>
      </c>
      <c r="H1180" s="26">
        <v>0</v>
      </c>
      <c r="I1180" s="26">
        <v>152000</v>
      </c>
      <c r="J1180" s="26"/>
      <c r="K1180" s="18">
        <f t="shared" ref="K1180:K1208" si="347">SUM(L1180:O1180)</f>
        <v>0</v>
      </c>
      <c r="L1180" s="18"/>
      <c r="M1180" s="18"/>
      <c r="N1180" s="18"/>
      <c r="O1180" s="18"/>
      <c r="P1180" s="114">
        <v>152000</v>
      </c>
      <c r="Q1180" s="123">
        <v>146751.95000000001</v>
      </c>
      <c r="R1180" s="22">
        <f t="shared" si="341"/>
        <v>0</v>
      </c>
      <c r="S1180" s="22">
        <f t="shared" si="342"/>
        <v>0</v>
      </c>
      <c r="T1180" s="22">
        <f t="shared" si="343"/>
        <v>152000</v>
      </c>
      <c r="V1180" s="284">
        <f t="shared" si="345"/>
        <v>0.96547335526315792</v>
      </c>
    </row>
    <row r="1181" spans="1:22">
      <c r="A1181" s="23"/>
      <c r="B1181" s="23"/>
      <c r="C1181" s="130">
        <v>4047</v>
      </c>
      <c r="D1181" s="27" t="s">
        <v>140</v>
      </c>
      <c r="E1181" s="26">
        <v>12801</v>
      </c>
      <c r="F1181" s="26">
        <v>0</v>
      </c>
      <c r="G1181" s="26">
        <v>0</v>
      </c>
      <c r="H1181" s="26">
        <v>0</v>
      </c>
      <c r="I1181" s="26">
        <v>12801</v>
      </c>
      <c r="J1181" s="26"/>
      <c r="K1181" s="18">
        <f t="shared" si="347"/>
        <v>0</v>
      </c>
      <c r="L1181" s="18"/>
      <c r="M1181" s="18"/>
      <c r="N1181" s="18"/>
      <c r="O1181" s="18"/>
      <c r="P1181" s="114">
        <v>12801</v>
      </c>
      <c r="Q1181" s="123">
        <v>9151.8799999999992</v>
      </c>
      <c r="R1181" s="22">
        <f t="shared" si="341"/>
        <v>0</v>
      </c>
      <c r="S1181" s="22">
        <f t="shared" si="342"/>
        <v>0</v>
      </c>
      <c r="T1181" s="22">
        <f t="shared" si="343"/>
        <v>12801</v>
      </c>
      <c r="V1181" s="284">
        <f t="shared" si="345"/>
        <v>0.71493477072103739</v>
      </c>
    </row>
    <row r="1182" spans="1:22" ht="24" hidden="1" customHeight="1">
      <c r="A1182" s="23"/>
      <c r="B1182" s="23"/>
      <c r="C1182" s="130">
        <v>4048</v>
      </c>
      <c r="D1182" s="27" t="s">
        <v>140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/>
      <c r="K1182" s="18">
        <f t="shared" si="347"/>
        <v>0</v>
      </c>
      <c r="L1182" s="18"/>
      <c r="M1182" s="18"/>
      <c r="N1182" s="18"/>
      <c r="O1182" s="18"/>
      <c r="P1182" s="114">
        <v>0</v>
      </c>
      <c r="Q1182" s="123"/>
      <c r="R1182" s="22">
        <f t="shared" si="341"/>
        <v>0</v>
      </c>
      <c r="S1182" s="22">
        <f t="shared" si="342"/>
        <v>0</v>
      </c>
      <c r="T1182" s="22">
        <f t="shared" si="343"/>
        <v>0</v>
      </c>
      <c r="V1182" s="284" t="e">
        <f t="shared" si="345"/>
        <v>#DIV/0!</v>
      </c>
    </row>
    <row r="1183" spans="1:22">
      <c r="A1183" s="23"/>
      <c r="B1183" s="23"/>
      <c r="C1183" s="130">
        <v>4049</v>
      </c>
      <c r="D1183" s="27" t="s">
        <v>363</v>
      </c>
      <c r="E1183" s="26">
        <v>368</v>
      </c>
      <c r="F1183" s="26">
        <v>0</v>
      </c>
      <c r="G1183" s="26">
        <v>0</v>
      </c>
      <c r="H1183" s="26">
        <v>0</v>
      </c>
      <c r="I1183" s="26">
        <v>368</v>
      </c>
      <c r="J1183" s="26"/>
      <c r="K1183" s="18">
        <f t="shared" si="347"/>
        <v>0</v>
      </c>
      <c r="L1183" s="18"/>
      <c r="M1183" s="18"/>
      <c r="N1183" s="18"/>
      <c r="O1183" s="18"/>
      <c r="P1183" s="114">
        <v>368</v>
      </c>
      <c r="Q1183" s="123">
        <v>164.25</v>
      </c>
      <c r="R1183" s="22">
        <f t="shared" si="341"/>
        <v>0</v>
      </c>
      <c r="S1183" s="22">
        <f t="shared" si="342"/>
        <v>0</v>
      </c>
      <c r="T1183" s="22">
        <f t="shared" si="343"/>
        <v>368</v>
      </c>
      <c r="V1183" s="284">
        <f t="shared" si="345"/>
        <v>0.44633152173913043</v>
      </c>
    </row>
    <row r="1184" spans="1:22">
      <c r="A1184" s="23"/>
      <c r="B1184" s="23"/>
      <c r="C1184" s="130">
        <v>4110</v>
      </c>
      <c r="D1184" s="27" t="s">
        <v>141</v>
      </c>
      <c r="E1184" s="26">
        <v>374200</v>
      </c>
      <c r="F1184" s="26">
        <v>0</v>
      </c>
      <c r="G1184" s="26">
        <v>0</v>
      </c>
      <c r="H1184" s="26">
        <v>0</v>
      </c>
      <c r="I1184" s="26">
        <v>374200</v>
      </c>
      <c r="J1184" s="26"/>
      <c r="K1184" s="18">
        <f t="shared" si="347"/>
        <v>0</v>
      </c>
      <c r="L1184" s="18"/>
      <c r="M1184" s="18"/>
      <c r="N1184" s="18"/>
      <c r="O1184" s="18"/>
      <c r="P1184" s="114">
        <v>374200</v>
      </c>
      <c r="Q1184" s="123">
        <v>166558.13</v>
      </c>
      <c r="R1184" s="22">
        <f t="shared" si="341"/>
        <v>0</v>
      </c>
      <c r="S1184" s="22">
        <f t="shared" si="342"/>
        <v>0</v>
      </c>
      <c r="T1184" s="22">
        <f t="shared" si="343"/>
        <v>374200</v>
      </c>
      <c r="V1184" s="284">
        <f t="shared" si="345"/>
        <v>0.44510456974879747</v>
      </c>
    </row>
    <row r="1185" spans="1:22">
      <c r="A1185" s="23"/>
      <c r="B1185" s="23"/>
      <c r="C1185" s="130">
        <v>4117</v>
      </c>
      <c r="D1185" s="27" t="s">
        <v>141</v>
      </c>
      <c r="E1185" s="26">
        <v>160147</v>
      </c>
      <c r="F1185" s="26">
        <v>0</v>
      </c>
      <c r="G1185" s="26">
        <v>0</v>
      </c>
      <c r="H1185" s="26">
        <v>0</v>
      </c>
      <c r="I1185" s="26">
        <v>160147</v>
      </c>
      <c r="J1185" s="26"/>
      <c r="K1185" s="18">
        <f t="shared" si="347"/>
        <v>0</v>
      </c>
      <c r="L1185" s="18"/>
      <c r="M1185" s="18"/>
      <c r="N1185" s="18"/>
      <c r="O1185" s="18"/>
      <c r="P1185" s="114">
        <v>160147</v>
      </c>
      <c r="Q1185" s="123">
        <v>110789.45</v>
      </c>
      <c r="R1185" s="22">
        <f t="shared" si="341"/>
        <v>0</v>
      </c>
      <c r="S1185" s="22">
        <f t="shared" si="342"/>
        <v>0</v>
      </c>
      <c r="T1185" s="22">
        <f t="shared" si="343"/>
        <v>160147</v>
      </c>
      <c r="V1185" s="284">
        <f t="shared" si="345"/>
        <v>0.69179847265324979</v>
      </c>
    </row>
    <row r="1186" spans="1:22">
      <c r="A1186" s="23"/>
      <c r="B1186" s="23"/>
      <c r="C1186" s="130">
        <v>4119</v>
      </c>
      <c r="D1186" s="27" t="s">
        <v>141</v>
      </c>
      <c r="E1186" s="26">
        <v>25237</v>
      </c>
      <c r="F1186" s="26">
        <v>0</v>
      </c>
      <c r="G1186" s="26">
        <v>0</v>
      </c>
      <c r="H1186" s="26">
        <v>0</v>
      </c>
      <c r="I1186" s="26">
        <v>25237</v>
      </c>
      <c r="J1186" s="26"/>
      <c r="K1186" s="18">
        <f t="shared" si="347"/>
        <v>0</v>
      </c>
      <c r="L1186" s="18"/>
      <c r="M1186" s="18"/>
      <c r="N1186" s="18"/>
      <c r="O1186" s="18"/>
      <c r="P1186" s="114">
        <v>25237</v>
      </c>
      <c r="Q1186" s="123">
        <v>17853.97</v>
      </c>
      <c r="R1186" s="22">
        <f t="shared" si="341"/>
        <v>0</v>
      </c>
      <c r="S1186" s="22">
        <f t="shared" si="342"/>
        <v>0</v>
      </c>
      <c r="T1186" s="22">
        <f t="shared" si="343"/>
        <v>25237</v>
      </c>
      <c r="V1186" s="284">
        <f t="shared" si="345"/>
        <v>0.70745215358402347</v>
      </c>
    </row>
    <row r="1187" spans="1:22">
      <c r="A1187" s="23"/>
      <c r="B1187" s="23"/>
      <c r="C1187" s="130">
        <v>4120</v>
      </c>
      <c r="D1187" s="27" t="s">
        <v>142</v>
      </c>
      <c r="E1187" s="26">
        <v>53000</v>
      </c>
      <c r="F1187" s="26">
        <v>0</v>
      </c>
      <c r="G1187" s="26">
        <v>0</v>
      </c>
      <c r="H1187" s="26">
        <v>0</v>
      </c>
      <c r="I1187" s="26">
        <v>53000</v>
      </c>
      <c r="J1187" s="26"/>
      <c r="K1187" s="18">
        <f t="shared" si="347"/>
        <v>0</v>
      </c>
      <c r="L1187" s="18"/>
      <c r="M1187" s="18"/>
      <c r="N1187" s="18"/>
      <c r="O1187" s="18"/>
      <c r="P1187" s="114">
        <v>53000</v>
      </c>
      <c r="Q1187" s="123">
        <v>16462.18</v>
      </c>
      <c r="R1187" s="22">
        <f t="shared" si="341"/>
        <v>0</v>
      </c>
      <c r="S1187" s="22">
        <f t="shared" si="342"/>
        <v>0</v>
      </c>
      <c r="T1187" s="22">
        <f t="shared" si="343"/>
        <v>53000</v>
      </c>
      <c r="V1187" s="284">
        <f t="shared" si="345"/>
        <v>0.31060716981132075</v>
      </c>
    </row>
    <row r="1188" spans="1:22">
      <c r="A1188" s="23"/>
      <c r="B1188" s="23"/>
      <c r="C1188" s="130">
        <v>4127</v>
      </c>
      <c r="D1188" s="27" t="s">
        <v>142</v>
      </c>
      <c r="E1188" s="26">
        <v>2895</v>
      </c>
      <c r="F1188" s="26">
        <v>0</v>
      </c>
      <c r="G1188" s="26">
        <v>0</v>
      </c>
      <c r="H1188" s="26">
        <v>0</v>
      </c>
      <c r="I1188" s="26">
        <v>2895</v>
      </c>
      <c r="J1188" s="26"/>
      <c r="K1188" s="18">
        <f t="shared" si="347"/>
        <v>0</v>
      </c>
      <c r="L1188" s="18"/>
      <c r="M1188" s="18"/>
      <c r="N1188" s="18"/>
      <c r="O1188" s="18"/>
      <c r="P1188" s="114">
        <v>2895</v>
      </c>
      <c r="Q1188" s="123">
        <v>1648.93</v>
      </c>
      <c r="R1188" s="22">
        <f t="shared" si="341"/>
        <v>0</v>
      </c>
      <c r="S1188" s="22">
        <f t="shared" si="342"/>
        <v>0</v>
      </c>
      <c r="T1188" s="22">
        <f t="shared" si="343"/>
        <v>2895</v>
      </c>
      <c r="V1188" s="284">
        <f t="shared" si="345"/>
        <v>0.56957858376511228</v>
      </c>
    </row>
    <row r="1189" spans="1:22">
      <c r="A1189" s="23"/>
      <c r="B1189" s="23"/>
      <c r="C1189" s="130">
        <v>4129</v>
      </c>
      <c r="D1189" s="27" t="s">
        <v>142</v>
      </c>
      <c r="E1189" s="26">
        <v>136</v>
      </c>
      <c r="F1189" s="26">
        <v>0</v>
      </c>
      <c r="G1189" s="26">
        <v>0</v>
      </c>
      <c r="H1189" s="26">
        <v>0</v>
      </c>
      <c r="I1189" s="26">
        <v>136</v>
      </c>
      <c r="J1189" s="26"/>
      <c r="K1189" s="18">
        <f t="shared" si="347"/>
        <v>0</v>
      </c>
      <c r="L1189" s="18"/>
      <c r="M1189" s="18"/>
      <c r="N1189" s="18"/>
      <c r="O1189" s="18"/>
      <c r="P1189" s="114">
        <v>136</v>
      </c>
      <c r="Q1189" s="123">
        <v>57.78</v>
      </c>
      <c r="R1189" s="22">
        <f t="shared" si="341"/>
        <v>0</v>
      </c>
      <c r="S1189" s="22">
        <f t="shared" si="342"/>
        <v>0</v>
      </c>
      <c r="T1189" s="22">
        <f t="shared" si="343"/>
        <v>136</v>
      </c>
      <c r="V1189" s="284">
        <f t="shared" si="345"/>
        <v>0.4248529411764706</v>
      </c>
    </row>
    <row r="1190" spans="1:22" ht="15" hidden="1" customHeight="1">
      <c r="A1190" s="23"/>
      <c r="B1190" s="23"/>
      <c r="C1190" s="130">
        <v>4140</v>
      </c>
      <c r="D1190" s="27" t="s">
        <v>267</v>
      </c>
      <c r="E1190" s="26">
        <v>0</v>
      </c>
      <c r="F1190" s="26">
        <v>0</v>
      </c>
      <c r="G1190" s="26">
        <v>0</v>
      </c>
      <c r="H1190" s="26">
        <v>0</v>
      </c>
      <c r="I1190" s="26">
        <v>0</v>
      </c>
      <c r="J1190" s="26"/>
      <c r="K1190" s="18">
        <f t="shared" si="347"/>
        <v>0</v>
      </c>
      <c r="L1190" s="18"/>
      <c r="M1190" s="18"/>
      <c r="N1190" s="18"/>
      <c r="O1190" s="18"/>
      <c r="P1190" s="114">
        <v>0</v>
      </c>
      <c r="Q1190" s="123"/>
      <c r="R1190" s="22">
        <f t="shared" si="341"/>
        <v>0</v>
      </c>
      <c r="S1190" s="22">
        <f t="shared" si="342"/>
        <v>0</v>
      </c>
      <c r="T1190" s="22">
        <f t="shared" si="343"/>
        <v>0</v>
      </c>
      <c r="V1190" s="284" t="e">
        <f t="shared" si="345"/>
        <v>#DIV/0!</v>
      </c>
    </row>
    <row r="1191" spans="1:22">
      <c r="A1191" s="23"/>
      <c r="B1191" s="28"/>
      <c r="C1191" s="130">
        <v>4210</v>
      </c>
      <c r="D1191" s="27" t="s">
        <v>144</v>
      </c>
      <c r="E1191" s="26">
        <v>39300</v>
      </c>
      <c r="F1191" s="26">
        <v>0</v>
      </c>
      <c r="G1191" s="26">
        <v>0</v>
      </c>
      <c r="H1191" s="26">
        <v>0</v>
      </c>
      <c r="I1191" s="26">
        <v>39300</v>
      </c>
      <c r="J1191" s="26"/>
      <c r="K1191" s="18">
        <f t="shared" si="347"/>
        <v>0</v>
      </c>
      <c r="L1191" s="18"/>
      <c r="M1191" s="18"/>
      <c r="N1191" s="18"/>
      <c r="O1191" s="18"/>
      <c r="P1191" s="114">
        <v>39300</v>
      </c>
      <c r="Q1191" s="123">
        <v>21019.4</v>
      </c>
      <c r="R1191" s="22">
        <f t="shared" si="341"/>
        <v>0</v>
      </c>
      <c r="S1191" s="22">
        <f t="shared" si="342"/>
        <v>0</v>
      </c>
      <c r="T1191" s="22">
        <f t="shared" si="343"/>
        <v>39300</v>
      </c>
      <c r="V1191" s="284">
        <f t="shared" si="345"/>
        <v>0.53484478371501276</v>
      </c>
    </row>
    <row r="1192" spans="1:22" ht="24" hidden="1" customHeight="1">
      <c r="A1192" s="23"/>
      <c r="B1192" s="23"/>
      <c r="C1192" s="130">
        <v>4217</v>
      </c>
      <c r="D1192" s="27" t="s">
        <v>144</v>
      </c>
      <c r="E1192" s="26">
        <v>0</v>
      </c>
      <c r="F1192" s="26">
        <v>0</v>
      </c>
      <c r="G1192" s="26">
        <v>0</v>
      </c>
      <c r="H1192" s="26">
        <v>0</v>
      </c>
      <c r="I1192" s="26">
        <v>0</v>
      </c>
      <c r="J1192" s="26"/>
      <c r="K1192" s="18">
        <f t="shared" si="347"/>
        <v>0</v>
      </c>
      <c r="L1192" s="18"/>
      <c r="M1192" s="18"/>
      <c r="N1192" s="18"/>
      <c r="O1192" s="18"/>
      <c r="P1192" s="114">
        <v>0</v>
      </c>
      <c r="Q1192" s="123"/>
      <c r="R1192" s="22">
        <f t="shared" si="341"/>
        <v>0</v>
      </c>
      <c r="S1192" s="22">
        <f t="shared" si="342"/>
        <v>0</v>
      </c>
      <c r="T1192" s="22">
        <f t="shared" si="343"/>
        <v>0</v>
      </c>
      <c r="V1192" s="284" t="e">
        <f t="shared" si="345"/>
        <v>#DIV/0!</v>
      </c>
    </row>
    <row r="1193" spans="1:22">
      <c r="A1193" s="23"/>
      <c r="B1193" s="77"/>
      <c r="C1193" s="130">
        <v>4260</v>
      </c>
      <c r="D1193" s="27" t="s">
        <v>145</v>
      </c>
      <c r="E1193" s="26">
        <v>78900</v>
      </c>
      <c r="F1193" s="26">
        <v>0</v>
      </c>
      <c r="G1193" s="26">
        <v>0</v>
      </c>
      <c r="H1193" s="26">
        <v>0</v>
      </c>
      <c r="I1193" s="26">
        <v>78900</v>
      </c>
      <c r="J1193" s="26"/>
      <c r="K1193" s="18">
        <f t="shared" si="347"/>
        <v>0</v>
      </c>
      <c r="L1193" s="18"/>
      <c r="M1193" s="18"/>
      <c r="N1193" s="18"/>
      <c r="O1193" s="18"/>
      <c r="P1193" s="114">
        <v>78900</v>
      </c>
      <c r="Q1193" s="123">
        <v>43651.94</v>
      </c>
      <c r="R1193" s="22">
        <f t="shared" si="341"/>
        <v>0</v>
      </c>
      <c r="S1193" s="22">
        <f t="shared" si="342"/>
        <v>0</v>
      </c>
      <c r="T1193" s="22">
        <f t="shared" si="343"/>
        <v>78900</v>
      </c>
      <c r="V1193" s="284">
        <f t="shared" si="345"/>
        <v>0.55325652724968322</v>
      </c>
    </row>
    <row r="1194" spans="1:22">
      <c r="A1194" s="23"/>
      <c r="B1194" s="23"/>
      <c r="C1194" s="130">
        <v>4270</v>
      </c>
      <c r="D1194" s="27" t="s">
        <v>146</v>
      </c>
      <c r="E1194" s="26">
        <v>6400</v>
      </c>
      <c r="F1194" s="26">
        <v>0</v>
      </c>
      <c r="G1194" s="26">
        <v>0</v>
      </c>
      <c r="H1194" s="26">
        <v>0</v>
      </c>
      <c r="I1194" s="26">
        <v>6400</v>
      </c>
      <c r="J1194" s="26"/>
      <c r="K1194" s="18">
        <f t="shared" si="347"/>
        <v>0</v>
      </c>
      <c r="L1194" s="18"/>
      <c r="M1194" s="18"/>
      <c r="N1194" s="18"/>
      <c r="O1194" s="18"/>
      <c r="P1194" s="114">
        <v>6400</v>
      </c>
      <c r="Q1194" s="123">
        <v>1810.54</v>
      </c>
      <c r="R1194" s="22">
        <f t="shared" si="341"/>
        <v>0</v>
      </c>
      <c r="S1194" s="22">
        <f t="shared" si="342"/>
        <v>0</v>
      </c>
      <c r="T1194" s="22">
        <f t="shared" si="343"/>
        <v>6400</v>
      </c>
      <c r="V1194" s="284">
        <f t="shared" si="345"/>
        <v>0.28289687499999999</v>
      </c>
    </row>
    <row r="1195" spans="1:22">
      <c r="A1195" s="23"/>
      <c r="B1195" s="50"/>
      <c r="C1195" s="130">
        <v>4280</v>
      </c>
      <c r="D1195" s="27" t="s">
        <v>364</v>
      </c>
      <c r="E1195" s="26">
        <v>2700</v>
      </c>
      <c r="F1195" s="26">
        <v>0</v>
      </c>
      <c r="G1195" s="26">
        <v>0</v>
      </c>
      <c r="H1195" s="26">
        <v>0</v>
      </c>
      <c r="I1195" s="26">
        <v>2700</v>
      </c>
      <c r="J1195" s="26"/>
      <c r="K1195" s="18">
        <f t="shared" si="347"/>
        <v>0</v>
      </c>
      <c r="L1195" s="18"/>
      <c r="M1195" s="18"/>
      <c r="N1195" s="18"/>
      <c r="O1195" s="18"/>
      <c r="P1195" s="114">
        <v>2700</v>
      </c>
      <c r="Q1195" s="123">
        <v>992.9</v>
      </c>
      <c r="R1195" s="22">
        <f t="shared" si="341"/>
        <v>0</v>
      </c>
      <c r="S1195" s="22">
        <f t="shared" si="342"/>
        <v>0</v>
      </c>
      <c r="T1195" s="22">
        <f t="shared" si="343"/>
        <v>2700</v>
      </c>
      <c r="V1195" s="284">
        <f t="shared" si="345"/>
        <v>0.36774074074074076</v>
      </c>
    </row>
    <row r="1196" spans="1:22">
      <c r="A1196" s="23"/>
      <c r="B1196" s="50"/>
      <c r="C1196" s="130">
        <v>4287</v>
      </c>
      <c r="D1196" s="27" t="s">
        <v>364</v>
      </c>
      <c r="E1196" s="26">
        <v>4037</v>
      </c>
      <c r="F1196" s="26">
        <v>0</v>
      </c>
      <c r="G1196" s="26">
        <v>0</v>
      </c>
      <c r="H1196" s="26">
        <v>0</v>
      </c>
      <c r="I1196" s="26">
        <v>4037</v>
      </c>
      <c r="J1196" s="26"/>
      <c r="K1196" s="18">
        <f t="shared" si="347"/>
        <v>0</v>
      </c>
      <c r="L1196" s="18"/>
      <c r="M1196" s="18"/>
      <c r="N1196" s="18"/>
      <c r="O1196" s="18"/>
      <c r="P1196" s="114">
        <v>4037</v>
      </c>
      <c r="Q1196" s="123">
        <v>2823.37</v>
      </c>
      <c r="R1196" s="22">
        <f t="shared" ref="R1196:R1259" si="348">G1196+M1196</f>
        <v>0</v>
      </c>
      <c r="S1196" s="22">
        <f t="shared" ref="S1196:S1259" si="349">H1196+N1196</f>
        <v>0</v>
      </c>
      <c r="T1196" s="22">
        <f t="shared" ref="T1196:T1259" si="350">I1196+O1196</f>
        <v>4037</v>
      </c>
      <c r="V1196" s="284">
        <f t="shared" si="345"/>
        <v>0.69937329700272477</v>
      </c>
    </row>
    <row r="1197" spans="1:22">
      <c r="A1197" s="23"/>
      <c r="B1197" s="50"/>
      <c r="C1197" s="130">
        <v>4289</v>
      </c>
      <c r="D1197" s="27" t="s">
        <v>364</v>
      </c>
      <c r="E1197" s="26">
        <v>712</v>
      </c>
      <c r="F1197" s="26">
        <v>0</v>
      </c>
      <c r="G1197" s="26">
        <v>0</v>
      </c>
      <c r="H1197" s="26">
        <v>0</v>
      </c>
      <c r="I1197" s="26">
        <v>712</v>
      </c>
      <c r="J1197" s="26"/>
      <c r="K1197" s="18">
        <f t="shared" si="347"/>
        <v>0</v>
      </c>
      <c r="L1197" s="18"/>
      <c r="M1197" s="18"/>
      <c r="N1197" s="18"/>
      <c r="O1197" s="18"/>
      <c r="P1197" s="114">
        <v>712</v>
      </c>
      <c r="Q1197" s="123">
        <v>498.24</v>
      </c>
      <c r="R1197" s="22">
        <f t="shared" si="348"/>
        <v>0</v>
      </c>
      <c r="S1197" s="22">
        <f t="shared" si="349"/>
        <v>0</v>
      </c>
      <c r="T1197" s="22">
        <f t="shared" si="350"/>
        <v>712</v>
      </c>
      <c r="V1197" s="284">
        <f t="shared" si="345"/>
        <v>0.69977528089887642</v>
      </c>
    </row>
    <row r="1198" spans="1:22">
      <c r="A1198" s="23"/>
      <c r="B1198" s="50"/>
      <c r="C1198" s="130">
        <v>4300</v>
      </c>
      <c r="D1198" s="27" t="s">
        <v>126</v>
      </c>
      <c r="E1198" s="26">
        <v>31000</v>
      </c>
      <c r="F1198" s="26">
        <v>0</v>
      </c>
      <c r="G1198" s="26">
        <v>0</v>
      </c>
      <c r="H1198" s="26">
        <v>0</v>
      </c>
      <c r="I1198" s="26">
        <v>31000</v>
      </c>
      <c r="J1198" s="26"/>
      <c r="K1198" s="18">
        <f t="shared" si="347"/>
        <v>0</v>
      </c>
      <c r="L1198" s="18"/>
      <c r="M1198" s="18"/>
      <c r="N1198" s="18"/>
      <c r="O1198" s="18"/>
      <c r="P1198" s="114">
        <v>31000</v>
      </c>
      <c r="Q1198" s="123">
        <v>21957.19</v>
      </c>
      <c r="R1198" s="22">
        <f t="shared" si="348"/>
        <v>0</v>
      </c>
      <c r="S1198" s="22">
        <f t="shared" si="349"/>
        <v>0</v>
      </c>
      <c r="T1198" s="22">
        <f t="shared" si="350"/>
        <v>31000</v>
      </c>
      <c r="V1198" s="284">
        <f t="shared" si="345"/>
        <v>0.70829645161290322</v>
      </c>
    </row>
    <row r="1199" spans="1:22">
      <c r="A1199" s="23"/>
      <c r="B1199" s="50"/>
      <c r="C1199" s="130">
        <v>4307</v>
      </c>
      <c r="D1199" s="27" t="s">
        <v>126</v>
      </c>
      <c r="E1199" s="26">
        <v>110153</v>
      </c>
      <c r="F1199" s="26">
        <v>0</v>
      </c>
      <c r="G1199" s="26">
        <v>0</v>
      </c>
      <c r="H1199" s="26">
        <v>0</v>
      </c>
      <c r="I1199" s="26">
        <v>110153</v>
      </c>
      <c r="J1199" s="26"/>
      <c r="K1199" s="18">
        <f t="shared" si="347"/>
        <v>0</v>
      </c>
      <c r="L1199" s="18"/>
      <c r="M1199" s="18"/>
      <c r="N1199" s="18"/>
      <c r="O1199" s="18"/>
      <c r="P1199" s="114">
        <v>110153</v>
      </c>
      <c r="Q1199" s="123">
        <v>72979.5</v>
      </c>
      <c r="R1199" s="22">
        <f t="shared" si="348"/>
        <v>0</v>
      </c>
      <c r="S1199" s="22">
        <f t="shared" si="349"/>
        <v>0</v>
      </c>
      <c r="T1199" s="22">
        <f t="shared" si="350"/>
        <v>110153</v>
      </c>
      <c r="V1199" s="284">
        <f t="shared" si="345"/>
        <v>0.66252848310985624</v>
      </c>
    </row>
    <row r="1200" spans="1:22">
      <c r="A1200" s="23"/>
      <c r="B1200" s="50"/>
      <c r="C1200" s="130">
        <v>4309</v>
      </c>
      <c r="D1200" s="27" t="s">
        <v>126</v>
      </c>
      <c r="E1200" s="26">
        <v>19439</v>
      </c>
      <c r="F1200" s="26">
        <v>0</v>
      </c>
      <c r="G1200" s="26">
        <v>0</v>
      </c>
      <c r="H1200" s="26">
        <v>0</v>
      </c>
      <c r="I1200" s="26">
        <v>19439</v>
      </c>
      <c r="J1200" s="26"/>
      <c r="K1200" s="18">
        <f t="shared" si="347"/>
        <v>0</v>
      </c>
      <c r="L1200" s="18"/>
      <c r="M1200" s="18"/>
      <c r="N1200" s="18"/>
      <c r="O1200" s="18"/>
      <c r="P1200" s="114">
        <v>19439</v>
      </c>
      <c r="Q1200" s="123">
        <v>12878.73</v>
      </c>
      <c r="R1200" s="22">
        <f t="shared" si="348"/>
        <v>0</v>
      </c>
      <c r="S1200" s="22">
        <f t="shared" si="349"/>
        <v>0</v>
      </c>
      <c r="T1200" s="22">
        <f t="shared" si="350"/>
        <v>19439</v>
      </c>
      <c r="V1200" s="284">
        <f t="shared" si="345"/>
        <v>0.66252019136786866</v>
      </c>
    </row>
    <row r="1201" spans="1:22" ht="47.25">
      <c r="A1201" s="23"/>
      <c r="B1201" s="50"/>
      <c r="C1201" s="130">
        <v>4360</v>
      </c>
      <c r="D1201" s="27" t="s">
        <v>149</v>
      </c>
      <c r="E1201" s="26">
        <v>2300</v>
      </c>
      <c r="F1201" s="26">
        <v>0</v>
      </c>
      <c r="G1201" s="26">
        <v>0</v>
      </c>
      <c r="H1201" s="26">
        <v>0</v>
      </c>
      <c r="I1201" s="26">
        <v>2300</v>
      </c>
      <c r="J1201" s="26"/>
      <c r="K1201" s="18">
        <f t="shared" si="347"/>
        <v>0</v>
      </c>
      <c r="L1201" s="18"/>
      <c r="M1201" s="18"/>
      <c r="N1201" s="18"/>
      <c r="O1201" s="18"/>
      <c r="P1201" s="114">
        <v>2300</v>
      </c>
      <c r="Q1201" s="123">
        <v>966.4</v>
      </c>
      <c r="R1201" s="22">
        <f t="shared" si="348"/>
        <v>0</v>
      </c>
      <c r="S1201" s="22">
        <f t="shared" si="349"/>
        <v>0</v>
      </c>
      <c r="T1201" s="22">
        <f t="shared" si="350"/>
        <v>2300</v>
      </c>
      <c r="V1201" s="284">
        <f t="shared" si="345"/>
        <v>0.42017391304347823</v>
      </c>
    </row>
    <row r="1202" spans="1:22" ht="63">
      <c r="A1202" s="23"/>
      <c r="B1202" s="50"/>
      <c r="C1202" s="130">
        <v>4370</v>
      </c>
      <c r="D1202" s="27" t="s">
        <v>150</v>
      </c>
      <c r="E1202" s="26">
        <v>2700</v>
      </c>
      <c r="F1202" s="26">
        <v>0</v>
      </c>
      <c r="G1202" s="26">
        <v>0</v>
      </c>
      <c r="H1202" s="26">
        <v>0</v>
      </c>
      <c r="I1202" s="26">
        <v>2700</v>
      </c>
      <c r="J1202" s="26"/>
      <c r="K1202" s="18">
        <f t="shared" si="347"/>
        <v>0</v>
      </c>
      <c r="L1202" s="18"/>
      <c r="M1202" s="18"/>
      <c r="N1202" s="18"/>
      <c r="O1202" s="18"/>
      <c r="P1202" s="114">
        <v>2700</v>
      </c>
      <c r="Q1202" s="123">
        <v>929.25</v>
      </c>
      <c r="R1202" s="22">
        <f t="shared" si="348"/>
        <v>0</v>
      </c>
      <c r="S1202" s="22">
        <f t="shared" si="349"/>
        <v>0</v>
      </c>
      <c r="T1202" s="22">
        <f t="shared" si="350"/>
        <v>2700</v>
      </c>
      <c r="V1202" s="284">
        <f t="shared" si="345"/>
        <v>0.34416666666666668</v>
      </c>
    </row>
    <row r="1203" spans="1:22" ht="47.25">
      <c r="A1203" s="23"/>
      <c r="B1203" s="50"/>
      <c r="C1203" s="130">
        <v>4400</v>
      </c>
      <c r="D1203" s="27" t="s">
        <v>174</v>
      </c>
      <c r="E1203" s="26">
        <v>181400</v>
      </c>
      <c r="F1203" s="26">
        <v>0</v>
      </c>
      <c r="G1203" s="26">
        <v>0</v>
      </c>
      <c r="H1203" s="26">
        <v>0</v>
      </c>
      <c r="I1203" s="26">
        <v>181400</v>
      </c>
      <c r="J1203" s="26"/>
      <c r="K1203" s="18">
        <f t="shared" si="347"/>
        <v>0</v>
      </c>
      <c r="L1203" s="18"/>
      <c r="M1203" s="18"/>
      <c r="N1203" s="18"/>
      <c r="O1203" s="18"/>
      <c r="P1203" s="114">
        <v>181400</v>
      </c>
      <c r="Q1203" s="123">
        <v>89536.08</v>
      </c>
      <c r="R1203" s="22">
        <f t="shared" si="348"/>
        <v>0</v>
      </c>
      <c r="S1203" s="22">
        <f t="shared" si="349"/>
        <v>0</v>
      </c>
      <c r="T1203" s="22">
        <f t="shared" si="350"/>
        <v>181400</v>
      </c>
      <c r="V1203" s="284">
        <f t="shared" si="345"/>
        <v>0.49358368246968026</v>
      </c>
    </row>
    <row r="1204" spans="1:22">
      <c r="A1204" s="23"/>
      <c r="B1204" s="50"/>
      <c r="C1204" s="130">
        <v>4410</v>
      </c>
      <c r="D1204" s="27" t="s">
        <v>151</v>
      </c>
      <c r="E1204" s="26">
        <v>2947</v>
      </c>
      <c r="F1204" s="26">
        <v>0</v>
      </c>
      <c r="G1204" s="26">
        <v>0</v>
      </c>
      <c r="H1204" s="26">
        <v>0</v>
      </c>
      <c r="I1204" s="26">
        <v>2947</v>
      </c>
      <c r="J1204" s="26"/>
      <c r="K1204" s="18">
        <f t="shared" si="347"/>
        <v>0</v>
      </c>
      <c r="L1204" s="18"/>
      <c r="M1204" s="18"/>
      <c r="N1204" s="18"/>
      <c r="O1204" s="18"/>
      <c r="P1204" s="114">
        <v>2947</v>
      </c>
      <c r="Q1204" s="123">
        <v>370.8</v>
      </c>
      <c r="R1204" s="22">
        <f t="shared" si="348"/>
        <v>0</v>
      </c>
      <c r="S1204" s="22">
        <f t="shared" si="349"/>
        <v>0</v>
      </c>
      <c r="T1204" s="22">
        <f t="shared" si="350"/>
        <v>2947</v>
      </c>
      <c r="V1204" s="284">
        <f t="shared" si="345"/>
        <v>0.12582287071598236</v>
      </c>
    </row>
    <row r="1205" spans="1:22">
      <c r="A1205" s="23"/>
      <c r="B1205" s="50"/>
      <c r="C1205" s="130">
        <v>4430</v>
      </c>
      <c r="D1205" s="27" t="s">
        <v>152</v>
      </c>
      <c r="E1205" s="26">
        <v>5600</v>
      </c>
      <c r="F1205" s="26">
        <v>0</v>
      </c>
      <c r="G1205" s="26">
        <v>0</v>
      </c>
      <c r="H1205" s="26">
        <v>0</v>
      </c>
      <c r="I1205" s="26">
        <v>5600</v>
      </c>
      <c r="J1205" s="26"/>
      <c r="K1205" s="18">
        <f t="shared" si="347"/>
        <v>0</v>
      </c>
      <c r="L1205" s="18"/>
      <c r="M1205" s="18"/>
      <c r="N1205" s="18"/>
      <c r="O1205" s="18"/>
      <c r="P1205" s="114">
        <v>5600</v>
      </c>
      <c r="Q1205" s="123">
        <v>2500</v>
      </c>
      <c r="R1205" s="22">
        <f t="shared" si="348"/>
        <v>0</v>
      </c>
      <c r="S1205" s="22">
        <f t="shared" si="349"/>
        <v>0</v>
      </c>
      <c r="T1205" s="22">
        <f t="shared" si="350"/>
        <v>5600</v>
      </c>
      <c r="V1205" s="284">
        <f t="shared" si="345"/>
        <v>0.44642857142857145</v>
      </c>
    </row>
    <row r="1206" spans="1:22" ht="31.5">
      <c r="A1206" s="23"/>
      <c r="B1206" s="50"/>
      <c r="C1206" s="130">
        <v>4440</v>
      </c>
      <c r="D1206" s="27" t="s">
        <v>153</v>
      </c>
      <c r="E1206" s="26">
        <v>68500</v>
      </c>
      <c r="F1206" s="26">
        <v>0</v>
      </c>
      <c r="G1206" s="26">
        <v>0</v>
      </c>
      <c r="H1206" s="26">
        <v>0</v>
      </c>
      <c r="I1206" s="9">
        <v>68500</v>
      </c>
      <c r="K1206" s="18">
        <f t="shared" si="347"/>
        <v>0</v>
      </c>
      <c r="L1206" s="18"/>
      <c r="M1206" s="18"/>
      <c r="N1206" s="18"/>
      <c r="O1206" s="18"/>
      <c r="P1206" s="114">
        <v>68500</v>
      </c>
      <c r="Q1206" s="123">
        <v>47585.96</v>
      </c>
      <c r="R1206" s="22">
        <f t="shared" si="348"/>
        <v>0</v>
      </c>
      <c r="S1206" s="22">
        <f t="shared" si="349"/>
        <v>0</v>
      </c>
      <c r="T1206" s="70">
        <f t="shared" si="350"/>
        <v>68500</v>
      </c>
      <c r="V1206" s="284">
        <f t="shared" si="345"/>
        <v>0.69468554744525546</v>
      </c>
    </row>
    <row r="1207" spans="1:22" ht="31.5">
      <c r="A1207" s="23"/>
      <c r="B1207" s="50"/>
      <c r="C1207" s="130">
        <v>4447</v>
      </c>
      <c r="D1207" s="27" t="s">
        <v>153</v>
      </c>
      <c r="E1207" s="26">
        <v>4800</v>
      </c>
      <c r="F1207" s="26">
        <v>0</v>
      </c>
      <c r="G1207" s="26">
        <v>0</v>
      </c>
      <c r="H1207" s="26">
        <v>0</v>
      </c>
      <c r="I1207" s="26">
        <v>4800</v>
      </c>
      <c r="J1207" s="26"/>
      <c r="K1207" s="18">
        <f t="shared" si="347"/>
        <v>0</v>
      </c>
      <c r="L1207" s="18"/>
      <c r="M1207" s="18"/>
      <c r="N1207" s="18"/>
      <c r="O1207" s="18"/>
      <c r="P1207" s="114">
        <v>4800</v>
      </c>
      <c r="Q1207" s="123">
        <v>3281.79</v>
      </c>
      <c r="R1207" s="22">
        <f t="shared" si="348"/>
        <v>0</v>
      </c>
      <c r="S1207" s="22">
        <f t="shared" si="349"/>
        <v>0</v>
      </c>
      <c r="T1207" s="22">
        <f t="shared" si="350"/>
        <v>4800</v>
      </c>
      <c r="V1207" s="284">
        <f t="shared" si="345"/>
        <v>0.68370624999999996</v>
      </c>
    </row>
    <row r="1208" spans="1:22">
      <c r="A1208" s="23"/>
      <c r="B1208" s="50"/>
      <c r="C1208" s="130">
        <v>4480</v>
      </c>
      <c r="D1208" s="27" t="s">
        <v>182</v>
      </c>
      <c r="E1208" s="26">
        <v>6653</v>
      </c>
      <c r="F1208" s="26">
        <v>0</v>
      </c>
      <c r="G1208" s="26">
        <v>0</v>
      </c>
      <c r="H1208" s="26">
        <v>0</v>
      </c>
      <c r="I1208" s="26">
        <v>6653</v>
      </c>
      <c r="J1208" s="26"/>
      <c r="K1208" s="18">
        <f t="shared" si="347"/>
        <v>0</v>
      </c>
      <c r="L1208" s="18"/>
      <c r="M1208" s="18"/>
      <c r="N1208" s="18"/>
      <c r="O1208" s="18"/>
      <c r="P1208" s="114">
        <v>6653</v>
      </c>
      <c r="Q1208" s="123">
        <v>3324</v>
      </c>
      <c r="R1208" s="22">
        <f t="shared" si="348"/>
        <v>0</v>
      </c>
      <c r="S1208" s="22">
        <f t="shared" si="349"/>
        <v>0</v>
      </c>
      <c r="T1208" s="22">
        <f t="shared" si="350"/>
        <v>6653</v>
      </c>
      <c r="V1208" s="284">
        <f t="shared" si="345"/>
        <v>0.4996242296708252</v>
      </c>
    </row>
    <row r="1209" spans="1:22" ht="24" hidden="1" customHeight="1">
      <c r="A1209" s="23"/>
      <c r="B1209" s="50"/>
      <c r="C1209" s="130">
        <v>4510</v>
      </c>
      <c r="D1209" s="27" t="s">
        <v>365</v>
      </c>
      <c r="E1209" s="26">
        <v>0</v>
      </c>
      <c r="F1209" s="26">
        <v>0</v>
      </c>
      <c r="G1209" s="26">
        <v>0</v>
      </c>
      <c r="H1209" s="26">
        <v>0</v>
      </c>
      <c r="I1209" s="26">
        <v>0</v>
      </c>
      <c r="J1209" s="26"/>
      <c r="K1209" s="18"/>
      <c r="L1209" s="18"/>
      <c r="M1209" s="18"/>
      <c r="N1209" s="18"/>
      <c r="O1209" s="18"/>
      <c r="P1209" s="114">
        <v>0</v>
      </c>
      <c r="Q1209" s="123"/>
      <c r="R1209" s="22">
        <f t="shared" si="348"/>
        <v>0</v>
      </c>
      <c r="S1209" s="22">
        <f t="shared" si="349"/>
        <v>0</v>
      </c>
      <c r="T1209" s="22">
        <f t="shared" si="350"/>
        <v>0</v>
      </c>
      <c r="V1209" s="284" t="e">
        <f t="shared" si="345"/>
        <v>#DIV/0!</v>
      </c>
    </row>
    <row r="1210" spans="1:22">
      <c r="A1210" s="23"/>
      <c r="B1210" s="50"/>
      <c r="C1210" s="130">
        <v>4520</v>
      </c>
      <c r="D1210" s="27" t="s">
        <v>366</v>
      </c>
      <c r="E1210" s="26">
        <v>27800</v>
      </c>
      <c r="F1210" s="26">
        <v>0</v>
      </c>
      <c r="G1210" s="26">
        <v>0</v>
      </c>
      <c r="H1210" s="26">
        <v>0</v>
      </c>
      <c r="I1210" s="26">
        <v>27800</v>
      </c>
      <c r="J1210" s="26"/>
      <c r="K1210" s="18">
        <f>SUM(L1210:O1210)</f>
        <v>0</v>
      </c>
      <c r="L1210" s="18"/>
      <c r="M1210" s="18"/>
      <c r="N1210" s="18"/>
      <c r="O1210" s="18"/>
      <c r="P1210" s="114">
        <v>27800</v>
      </c>
      <c r="Q1210" s="123">
        <v>27732.19</v>
      </c>
      <c r="R1210" s="22">
        <f t="shared" si="348"/>
        <v>0</v>
      </c>
      <c r="S1210" s="22">
        <f t="shared" si="349"/>
        <v>0</v>
      </c>
      <c r="T1210" s="22">
        <f t="shared" si="350"/>
        <v>27800</v>
      </c>
      <c r="V1210" s="284">
        <f t="shared" si="345"/>
        <v>0.99756079136690645</v>
      </c>
    </row>
    <row r="1211" spans="1:22" ht="15" hidden="1" customHeight="1">
      <c r="A1211" s="23"/>
      <c r="B1211" s="50"/>
      <c r="C1211" s="130">
        <v>4580</v>
      </c>
      <c r="D1211" s="27" t="s">
        <v>307</v>
      </c>
      <c r="E1211" s="26">
        <v>0</v>
      </c>
      <c r="F1211" s="26">
        <v>0</v>
      </c>
      <c r="G1211" s="26">
        <v>0</v>
      </c>
      <c r="H1211" s="26">
        <v>0</v>
      </c>
      <c r="I1211" s="26">
        <v>0</v>
      </c>
      <c r="J1211" s="26"/>
      <c r="K1211" s="18">
        <f>SUM(L1211:O1211)</f>
        <v>0</v>
      </c>
      <c r="L1211" s="18"/>
      <c r="M1211" s="18"/>
      <c r="N1211" s="18"/>
      <c r="O1211" s="18"/>
      <c r="P1211" s="114">
        <v>0</v>
      </c>
      <c r="Q1211" s="123"/>
      <c r="R1211" s="22">
        <f t="shared" si="348"/>
        <v>0</v>
      </c>
      <c r="S1211" s="22">
        <f t="shared" si="349"/>
        <v>0</v>
      </c>
      <c r="T1211" s="22">
        <f t="shared" si="350"/>
        <v>0</v>
      </c>
      <c r="V1211" s="284" t="e">
        <f t="shared" si="345"/>
        <v>#DIV/0!</v>
      </c>
    </row>
    <row r="1212" spans="1:22" ht="24" hidden="1" customHeight="1">
      <c r="A1212" s="23"/>
      <c r="B1212" s="50"/>
      <c r="C1212" s="130">
        <v>4610</v>
      </c>
      <c r="D1212" s="27" t="s">
        <v>177</v>
      </c>
      <c r="E1212" s="26">
        <v>0</v>
      </c>
      <c r="F1212" s="26">
        <v>0</v>
      </c>
      <c r="G1212" s="26">
        <v>0</v>
      </c>
      <c r="H1212" s="26">
        <v>0</v>
      </c>
      <c r="I1212" s="26">
        <v>0</v>
      </c>
      <c r="J1212" s="26"/>
      <c r="K1212" s="18">
        <f>SUM(L1212:O1212)</f>
        <v>0</v>
      </c>
      <c r="L1212" s="18"/>
      <c r="M1212" s="18"/>
      <c r="N1212" s="18"/>
      <c r="O1212" s="18"/>
      <c r="P1212" s="114">
        <v>0</v>
      </c>
      <c r="Q1212" s="123"/>
      <c r="R1212" s="22">
        <f t="shared" si="348"/>
        <v>0</v>
      </c>
      <c r="S1212" s="22">
        <f t="shared" si="349"/>
        <v>0</v>
      </c>
      <c r="T1212" s="22">
        <f t="shared" si="350"/>
        <v>0</v>
      </c>
      <c r="V1212" s="284" t="e">
        <f t="shared" si="345"/>
        <v>#DIV/0!</v>
      </c>
    </row>
    <row r="1213" spans="1:22" ht="31.5">
      <c r="A1213" s="23"/>
      <c r="B1213" s="50"/>
      <c r="C1213" s="130">
        <v>4707</v>
      </c>
      <c r="D1213" s="27" t="s">
        <v>367</v>
      </c>
      <c r="E1213" s="26">
        <v>20025</v>
      </c>
      <c r="F1213" s="26">
        <v>0</v>
      </c>
      <c r="G1213" s="26">
        <v>0</v>
      </c>
      <c r="H1213" s="26">
        <v>0</v>
      </c>
      <c r="I1213" s="26">
        <v>20025</v>
      </c>
      <c r="J1213" s="26"/>
      <c r="K1213" s="18"/>
      <c r="L1213" s="18"/>
      <c r="M1213" s="18"/>
      <c r="N1213" s="18"/>
      <c r="O1213" s="18"/>
      <c r="P1213" s="114">
        <v>20025</v>
      </c>
      <c r="Q1213" s="123">
        <v>14210</v>
      </c>
      <c r="R1213" s="22">
        <f t="shared" si="348"/>
        <v>0</v>
      </c>
      <c r="S1213" s="22">
        <f t="shared" si="349"/>
        <v>0</v>
      </c>
      <c r="T1213" s="22">
        <f t="shared" si="350"/>
        <v>20025</v>
      </c>
      <c r="V1213" s="284">
        <f t="shared" si="345"/>
        <v>0.70961298377028714</v>
      </c>
    </row>
    <row r="1214" spans="1:22" ht="31.5">
      <c r="A1214" s="23"/>
      <c r="B1214" s="50"/>
      <c r="C1214" s="130">
        <v>4700</v>
      </c>
      <c r="D1214" s="27" t="s">
        <v>367</v>
      </c>
      <c r="E1214" s="26">
        <v>3300</v>
      </c>
      <c r="F1214" s="26">
        <v>0</v>
      </c>
      <c r="G1214" s="26">
        <v>0</v>
      </c>
      <c r="H1214" s="26">
        <v>0</v>
      </c>
      <c r="I1214" s="26">
        <v>3300</v>
      </c>
      <c r="J1214" s="26"/>
      <c r="K1214" s="18">
        <f t="shared" ref="K1214:K1281" si="351">SUM(L1214:O1214)</f>
        <v>0</v>
      </c>
      <c r="L1214" s="18"/>
      <c r="M1214" s="18"/>
      <c r="N1214" s="18"/>
      <c r="O1214" s="18"/>
      <c r="P1214" s="114">
        <v>3300</v>
      </c>
      <c r="Q1214" s="123">
        <v>369</v>
      </c>
      <c r="R1214" s="22">
        <f t="shared" si="348"/>
        <v>0</v>
      </c>
      <c r="S1214" s="22">
        <f t="shared" si="349"/>
        <v>0</v>
      </c>
      <c r="T1214" s="22">
        <f t="shared" si="350"/>
        <v>3300</v>
      </c>
      <c r="V1214" s="284">
        <f t="shared" si="345"/>
        <v>0.11181818181818182</v>
      </c>
    </row>
    <row r="1215" spans="1:22" ht="48" hidden="1" customHeight="1">
      <c r="A1215" s="23"/>
      <c r="B1215" s="50"/>
      <c r="C1215" s="130">
        <v>4740</v>
      </c>
      <c r="D1215" s="27" t="s">
        <v>198</v>
      </c>
      <c r="E1215" s="26">
        <v>0</v>
      </c>
      <c r="F1215" s="26">
        <v>0</v>
      </c>
      <c r="G1215" s="26">
        <v>0</v>
      </c>
      <c r="H1215" s="26">
        <v>0</v>
      </c>
      <c r="I1215" s="26">
        <v>0</v>
      </c>
      <c r="J1215" s="26"/>
      <c r="K1215" s="18">
        <f t="shared" si="351"/>
        <v>0</v>
      </c>
      <c r="L1215" s="18"/>
      <c r="M1215" s="18"/>
      <c r="N1215" s="18"/>
      <c r="O1215" s="18">
        <v>0</v>
      </c>
      <c r="P1215" s="114">
        <v>0</v>
      </c>
      <c r="Q1215" s="123">
        <v>0</v>
      </c>
      <c r="R1215" s="22">
        <f t="shared" si="348"/>
        <v>0</v>
      </c>
      <c r="S1215" s="22">
        <f t="shared" si="349"/>
        <v>0</v>
      </c>
      <c r="T1215" s="22">
        <f t="shared" si="350"/>
        <v>0</v>
      </c>
      <c r="V1215" s="284" t="e">
        <f t="shared" si="345"/>
        <v>#DIV/0!</v>
      </c>
    </row>
    <row r="1216" spans="1:22" ht="24" hidden="1" customHeight="1">
      <c r="A1216" s="23"/>
      <c r="B1216" s="50"/>
      <c r="C1216" s="130">
        <v>6050</v>
      </c>
      <c r="D1216" s="27" t="s">
        <v>276</v>
      </c>
      <c r="E1216" s="26">
        <v>0</v>
      </c>
      <c r="F1216" s="26">
        <v>0</v>
      </c>
      <c r="G1216" s="26">
        <v>0</v>
      </c>
      <c r="H1216" s="26">
        <v>0</v>
      </c>
      <c r="I1216" s="26">
        <v>0</v>
      </c>
      <c r="J1216" s="26"/>
      <c r="K1216" s="18">
        <f t="shared" si="351"/>
        <v>0</v>
      </c>
      <c r="L1216" s="18"/>
      <c r="M1216" s="18"/>
      <c r="N1216" s="18"/>
      <c r="O1216" s="18">
        <v>0</v>
      </c>
      <c r="P1216" s="114">
        <v>0</v>
      </c>
      <c r="Q1216" s="123">
        <v>0</v>
      </c>
      <c r="R1216" s="22">
        <f t="shared" si="348"/>
        <v>0</v>
      </c>
      <c r="S1216" s="22">
        <f t="shared" si="349"/>
        <v>0</v>
      </c>
      <c r="T1216" s="22">
        <f t="shared" si="350"/>
        <v>0</v>
      </c>
      <c r="V1216" s="284" t="e">
        <f t="shared" si="345"/>
        <v>#DIV/0!</v>
      </c>
    </row>
    <row r="1217" spans="1:22" ht="36" hidden="1" customHeight="1">
      <c r="A1217" s="23"/>
      <c r="B1217" s="50"/>
      <c r="C1217" s="130">
        <v>6060</v>
      </c>
      <c r="D1217" s="27" t="s">
        <v>368</v>
      </c>
      <c r="E1217" s="26">
        <v>0</v>
      </c>
      <c r="F1217" s="26">
        <v>0</v>
      </c>
      <c r="G1217" s="26">
        <v>0</v>
      </c>
      <c r="H1217" s="26">
        <v>0</v>
      </c>
      <c r="I1217" s="26">
        <v>0</v>
      </c>
      <c r="J1217" s="26"/>
      <c r="K1217" s="18">
        <f t="shared" si="351"/>
        <v>0</v>
      </c>
      <c r="L1217" s="18"/>
      <c r="M1217" s="18"/>
      <c r="N1217" s="18"/>
      <c r="O1217" s="18">
        <v>0</v>
      </c>
      <c r="P1217" s="114">
        <v>0</v>
      </c>
      <c r="Q1217" s="123">
        <v>0</v>
      </c>
      <c r="R1217" s="22">
        <f t="shared" si="348"/>
        <v>0</v>
      </c>
      <c r="S1217" s="22">
        <f t="shared" si="349"/>
        <v>0</v>
      </c>
      <c r="T1217" s="22">
        <f t="shared" si="350"/>
        <v>0</v>
      </c>
      <c r="V1217" s="284" t="e">
        <f t="shared" si="345"/>
        <v>#DIV/0!</v>
      </c>
    </row>
    <row r="1218" spans="1:22" ht="15" hidden="1" customHeight="1">
      <c r="A1218" s="28"/>
      <c r="B1218" s="50">
        <v>85334</v>
      </c>
      <c r="C1218" s="131"/>
      <c r="D1218" s="31" t="s">
        <v>369</v>
      </c>
      <c r="E1218" s="26">
        <v>0</v>
      </c>
      <c r="F1218" s="26">
        <v>0</v>
      </c>
      <c r="G1218" s="26">
        <v>0</v>
      </c>
      <c r="H1218" s="26">
        <v>0</v>
      </c>
      <c r="I1218" s="26">
        <v>0</v>
      </c>
      <c r="J1218" s="26"/>
      <c r="K1218" s="18">
        <f t="shared" si="351"/>
        <v>0</v>
      </c>
      <c r="L1218" s="18">
        <f>L1219</f>
        <v>0</v>
      </c>
      <c r="M1218" s="18">
        <f>M1219</f>
        <v>0</v>
      </c>
      <c r="N1218" s="18">
        <f>N1219</f>
        <v>0</v>
      </c>
      <c r="O1218" s="18">
        <f>O1219</f>
        <v>0</v>
      </c>
      <c r="P1218" s="114">
        <v>0</v>
      </c>
      <c r="Q1218" s="123">
        <f>Q1219</f>
        <v>0</v>
      </c>
      <c r="R1218" s="22">
        <f t="shared" si="348"/>
        <v>0</v>
      </c>
      <c r="S1218" s="22">
        <f t="shared" si="349"/>
        <v>0</v>
      </c>
      <c r="T1218" s="22">
        <f t="shared" si="350"/>
        <v>0</v>
      </c>
      <c r="V1218" s="284" t="e">
        <f t="shared" si="345"/>
        <v>#DIV/0!</v>
      </c>
    </row>
    <row r="1219" spans="1:22" ht="15" hidden="1" customHeight="1">
      <c r="A1219" s="23"/>
      <c r="B1219" s="50"/>
      <c r="C1219" s="130">
        <v>3110</v>
      </c>
      <c r="D1219" s="27" t="s">
        <v>318</v>
      </c>
      <c r="E1219" s="26">
        <v>0</v>
      </c>
      <c r="F1219" s="26">
        <v>0</v>
      </c>
      <c r="G1219" s="26">
        <v>0</v>
      </c>
      <c r="H1219" s="26">
        <v>0</v>
      </c>
      <c r="I1219" s="26">
        <v>0</v>
      </c>
      <c r="J1219" s="26"/>
      <c r="K1219" s="18">
        <f t="shared" si="351"/>
        <v>0</v>
      </c>
      <c r="L1219" s="18">
        <v>0</v>
      </c>
      <c r="M1219" s="18">
        <v>0</v>
      </c>
      <c r="N1219" s="18">
        <v>0</v>
      </c>
      <c r="O1219" s="18">
        <v>0</v>
      </c>
      <c r="P1219" s="114">
        <v>0</v>
      </c>
      <c r="Q1219" s="123">
        <v>0</v>
      </c>
      <c r="R1219" s="22">
        <f t="shared" si="348"/>
        <v>0</v>
      </c>
      <c r="S1219" s="22">
        <f t="shared" si="349"/>
        <v>0</v>
      </c>
      <c r="T1219" s="22">
        <f t="shared" si="350"/>
        <v>0</v>
      </c>
      <c r="V1219" s="284" t="e">
        <f t="shared" si="345"/>
        <v>#DIV/0!</v>
      </c>
    </row>
    <row r="1220" spans="1:22">
      <c r="A1220" s="23"/>
      <c r="B1220" s="50">
        <v>85395</v>
      </c>
      <c r="C1220" s="132"/>
      <c r="D1220" s="31" t="s">
        <v>354</v>
      </c>
      <c r="E1220" s="26">
        <v>3927646</v>
      </c>
      <c r="F1220" s="26">
        <v>0</v>
      </c>
      <c r="G1220" s="26">
        <v>0</v>
      </c>
      <c r="H1220" s="26">
        <v>0</v>
      </c>
      <c r="I1220" s="26">
        <v>3927646</v>
      </c>
      <c r="J1220" s="26"/>
      <c r="K1220" s="18">
        <f t="shared" si="351"/>
        <v>816</v>
      </c>
      <c r="L1220" s="18">
        <f>SUM(L1221:L1261)</f>
        <v>0</v>
      </c>
      <c r="M1220" s="18">
        <f>SUM(M1221:M1261)</f>
        <v>0</v>
      </c>
      <c r="N1220" s="18">
        <f>SUM(N1221:N1261)</f>
        <v>0</v>
      </c>
      <c r="O1220" s="18">
        <f>SUM(O1221:O1261)</f>
        <v>816</v>
      </c>
      <c r="P1220" s="145">
        <v>3928462</v>
      </c>
      <c r="Q1220" s="146">
        <f>SUM(Q1221:Q1261)</f>
        <v>1815015.5100000002</v>
      </c>
      <c r="R1220" s="22">
        <f t="shared" si="348"/>
        <v>0</v>
      </c>
      <c r="S1220" s="22">
        <f t="shared" si="349"/>
        <v>0</v>
      </c>
      <c r="T1220" s="22">
        <f t="shared" si="350"/>
        <v>3928462</v>
      </c>
      <c r="V1220" s="284">
        <f t="shared" si="345"/>
        <v>0.46201681726843741</v>
      </c>
    </row>
    <row r="1221" spans="1:22" ht="113.25" customHeight="1">
      <c r="A1221" s="23"/>
      <c r="B1221" s="50"/>
      <c r="C1221" s="132">
        <v>2910</v>
      </c>
      <c r="D1221" s="82" t="s">
        <v>361</v>
      </c>
      <c r="E1221" s="26">
        <v>0</v>
      </c>
      <c r="F1221" s="26">
        <v>0</v>
      </c>
      <c r="G1221" s="26">
        <v>0</v>
      </c>
      <c r="H1221" s="26">
        <v>0</v>
      </c>
      <c r="I1221" s="26">
        <v>0</v>
      </c>
      <c r="J1221" s="26"/>
      <c r="K1221" s="18">
        <f t="shared" si="351"/>
        <v>816</v>
      </c>
      <c r="L1221" s="18">
        <f>L1394+L1544</f>
        <v>0</v>
      </c>
      <c r="M1221" s="18">
        <f>M1394+M1544</f>
        <v>0</v>
      </c>
      <c r="N1221" s="18">
        <f>N1394+N1544</f>
        <v>0</v>
      </c>
      <c r="O1221" s="18">
        <f>O1394+O1544+816</f>
        <v>816</v>
      </c>
      <c r="P1221" s="114">
        <v>816</v>
      </c>
      <c r="Q1221" s="123">
        <f>Q1394+Q1544</f>
        <v>815.4</v>
      </c>
      <c r="R1221" s="22">
        <f t="shared" si="348"/>
        <v>0</v>
      </c>
      <c r="S1221" s="22">
        <f t="shared" si="349"/>
        <v>0</v>
      </c>
      <c r="T1221" s="22">
        <f t="shared" si="350"/>
        <v>816</v>
      </c>
      <c r="V1221" s="284">
        <f t="shared" si="345"/>
        <v>0.99926470588235294</v>
      </c>
    </row>
    <row r="1222" spans="1:22">
      <c r="A1222" s="23"/>
      <c r="B1222" s="23"/>
      <c r="C1222" s="248">
        <v>3119</v>
      </c>
      <c r="D1222" s="27" t="s">
        <v>318</v>
      </c>
      <c r="E1222" s="26">
        <v>13002</v>
      </c>
      <c r="F1222" s="26">
        <v>0</v>
      </c>
      <c r="G1222" s="26">
        <v>0</v>
      </c>
      <c r="H1222" s="26">
        <v>0</v>
      </c>
      <c r="I1222" s="26">
        <v>13002</v>
      </c>
      <c r="J1222" s="26"/>
      <c r="K1222" s="18">
        <f t="shared" si="351"/>
        <v>0</v>
      </c>
      <c r="L1222" s="18">
        <f>L1289</f>
        <v>0</v>
      </c>
      <c r="M1222" s="18">
        <f>M1289</f>
        <v>0</v>
      </c>
      <c r="N1222" s="18">
        <f>N1289</f>
        <v>0</v>
      </c>
      <c r="O1222" s="18">
        <f>O1289+O1288</f>
        <v>0</v>
      </c>
      <c r="P1222" s="114">
        <v>13002</v>
      </c>
      <c r="Q1222" s="123">
        <f>Q1289</f>
        <v>1857.38</v>
      </c>
      <c r="R1222" s="22">
        <f t="shared" si="348"/>
        <v>0</v>
      </c>
      <c r="S1222" s="22">
        <f t="shared" si="349"/>
        <v>0</v>
      </c>
      <c r="T1222" s="22">
        <f t="shared" si="350"/>
        <v>13002</v>
      </c>
      <c r="V1222" s="284">
        <f t="shared" si="345"/>
        <v>0.142853407168128</v>
      </c>
    </row>
    <row r="1223" spans="1:22">
      <c r="A1223" s="23"/>
      <c r="B1223" s="23"/>
      <c r="C1223" s="130">
        <v>3247</v>
      </c>
      <c r="D1223" s="34" t="s">
        <v>370</v>
      </c>
      <c r="E1223" s="26">
        <v>4523</v>
      </c>
      <c r="F1223" s="26">
        <v>0</v>
      </c>
      <c r="G1223" s="26">
        <v>0</v>
      </c>
      <c r="H1223" s="26">
        <v>0</v>
      </c>
      <c r="I1223" s="26">
        <v>4523</v>
      </c>
      <c r="J1223" s="26"/>
      <c r="K1223" s="18">
        <f t="shared" si="351"/>
        <v>0</v>
      </c>
      <c r="L1223" s="18">
        <f t="shared" ref="L1223:O1224" si="352">L1370</f>
        <v>0</v>
      </c>
      <c r="M1223" s="18">
        <f t="shared" si="352"/>
        <v>0</v>
      </c>
      <c r="N1223" s="18">
        <f t="shared" si="352"/>
        <v>0</v>
      </c>
      <c r="O1223" s="18">
        <f t="shared" si="352"/>
        <v>0</v>
      </c>
      <c r="P1223" s="114">
        <v>4523</v>
      </c>
      <c r="Q1223" s="123">
        <f t="shared" ref="Q1223" si="353">Q1370</f>
        <v>0</v>
      </c>
      <c r="R1223" s="22">
        <f t="shared" si="348"/>
        <v>0</v>
      </c>
      <c r="S1223" s="22">
        <f t="shared" si="349"/>
        <v>0</v>
      </c>
      <c r="T1223" s="22">
        <f t="shared" si="350"/>
        <v>4523</v>
      </c>
      <c r="V1223" s="284">
        <f t="shared" si="345"/>
        <v>0</v>
      </c>
    </row>
    <row r="1224" spans="1:22">
      <c r="A1224" s="23"/>
      <c r="B1224" s="23"/>
      <c r="C1224" s="130">
        <v>3249</v>
      </c>
      <c r="D1224" s="34" t="s">
        <v>370</v>
      </c>
      <c r="E1224" s="26">
        <v>477</v>
      </c>
      <c r="F1224" s="26">
        <v>0</v>
      </c>
      <c r="G1224" s="26">
        <v>0</v>
      </c>
      <c r="H1224" s="26">
        <v>0</v>
      </c>
      <c r="I1224" s="26">
        <v>477</v>
      </c>
      <c r="J1224" s="26"/>
      <c r="K1224" s="18">
        <f t="shared" si="351"/>
        <v>0</v>
      </c>
      <c r="L1224" s="18">
        <f t="shared" si="352"/>
        <v>0</v>
      </c>
      <c r="M1224" s="18">
        <f t="shared" si="352"/>
        <v>0</v>
      </c>
      <c r="N1224" s="18">
        <f t="shared" si="352"/>
        <v>0</v>
      </c>
      <c r="O1224" s="18">
        <f t="shared" si="352"/>
        <v>0</v>
      </c>
      <c r="P1224" s="114">
        <v>477</v>
      </c>
      <c r="Q1224" s="123">
        <f t="shared" ref="Q1224" si="354">Q1371</f>
        <v>0</v>
      </c>
      <c r="R1224" s="22">
        <f t="shared" si="348"/>
        <v>0</v>
      </c>
      <c r="S1224" s="22">
        <f t="shared" si="349"/>
        <v>0</v>
      </c>
      <c r="T1224" s="22">
        <f t="shared" si="350"/>
        <v>477</v>
      </c>
      <c r="V1224" s="284">
        <f t="shared" si="345"/>
        <v>0</v>
      </c>
    </row>
    <row r="1225" spans="1:22">
      <c r="A1225" s="23"/>
      <c r="B1225" s="23"/>
      <c r="C1225" s="130">
        <v>4017</v>
      </c>
      <c r="D1225" s="27" t="s">
        <v>371</v>
      </c>
      <c r="E1225" s="26">
        <v>343739</v>
      </c>
      <c r="F1225" s="26">
        <v>0</v>
      </c>
      <c r="G1225" s="26">
        <v>0</v>
      </c>
      <c r="H1225" s="26">
        <v>0</v>
      </c>
      <c r="I1225" s="26">
        <v>343739</v>
      </c>
      <c r="J1225" s="26"/>
      <c r="K1225" s="18">
        <f t="shared" si="351"/>
        <v>0</v>
      </c>
      <c r="L1225" s="18">
        <f t="shared" ref="L1225:O1226" si="355">L1264+L1290+L1313+L1341+L1372+L1395+L1420+L1439+L1459+L1474+L1489+L1504+L1521</f>
        <v>0</v>
      </c>
      <c r="M1225" s="18">
        <f t="shared" si="355"/>
        <v>0</v>
      </c>
      <c r="N1225" s="18">
        <f t="shared" si="355"/>
        <v>0</v>
      </c>
      <c r="O1225" s="18">
        <f t="shared" si="355"/>
        <v>0</v>
      </c>
      <c r="P1225" s="114">
        <v>343739</v>
      </c>
      <c r="Q1225" s="123">
        <f t="shared" ref="Q1225" si="356">Q1264+Q1290+Q1313+Q1341+Q1372+Q1395+Q1420+Q1439+Q1459+Q1474+Q1489+Q1504+Q1521</f>
        <v>194160.27000000002</v>
      </c>
      <c r="R1225" s="22">
        <f t="shared" si="348"/>
        <v>0</v>
      </c>
      <c r="S1225" s="22">
        <f t="shared" si="349"/>
        <v>0</v>
      </c>
      <c r="T1225" s="22">
        <f t="shared" si="350"/>
        <v>343739</v>
      </c>
      <c r="V1225" s="284">
        <f t="shared" si="345"/>
        <v>0.56484795149808431</v>
      </c>
    </row>
    <row r="1226" spans="1:22">
      <c r="A1226" s="23"/>
      <c r="B1226" s="23"/>
      <c r="C1226" s="130">
        <v>4019</v>
      </c>
      <c r="D1226" s="27" t="s">
        <v>371</v>
      </c>
      <c r="E1226" s="26">
        <v>52147</v>
      </c>
      <c r="F1226" s="26">
        <v>0</v>
      </c>
      <c r="G1226" s="26">
        <v>0</v>
      </c>
      <c r="H1226" s="26">
        <v>0</v>
      </c>
      <c r="I1226" s="26">
        <v>52147</v>
      </c>
      <c r="J1226" s="26"/>
      <c r="K1226" s="18">
        <f t="shared" si="351"/>
        <v>0</v>
      </c>
      <c r="L1226" s="18">
        <f t="shared" si="355"/>
        <v>0</v>
      </c>
      <c r="M1226" s="18">
        <f t="shared" si="355"/>
        <v>0</v>
      </c>
      <c r="N1226" s="18">
        <f t="shared" si="355"/>
        <v>0</v>
      </c>
      <c r="O1226" s="18">
        <f t="shared" si="355"/>
        <v>0</v>
      </c>
      <c r="P1226" s="114">
        <v>52147</v>
      </c>
      <c r="Q1226" s="123">
        <f t="shared" ref="Q1226" si="357">Q1265+Q1291+Q1314+Q1342+Q1373+Q1396+Q1421+Q1440+Q1460+Q1475+Q1490+Q1505+Q1522</f>
        <v>30456.140000000003</v>
      </c>
      <c r="R1226" s="22">
        <f t="shared" si="348"/>
        <v>0</v>
      </c>
      <c r="S1226" s="22">
        <f t="shared" si="349"/>
        <v>0</v>
      </c>
      <c r="T1226" s="22">
        <f t="shared" si="350"/>
        <v>52147</v>
      </c>
      <c r="V1226" s="284">
        <f t="shared" si="345"/>
        <v>0.58404395267225351</v>
      </c>
    </row>
    <row r="1227" spans="1:22">
      <c r="A1227" s="23"/>
      <c r="B1227" s="23"/>
      <c r="C1227" s="130">
        <v>4047</v>
      </c>
      <c r="D1227" s="27" t="s">
        <v>140</v>
      </c>
      <c r="E1227" s="26">
        <v>41323</v>
      </c>
      <c r="F1227" s="26">
        <v>0</v>
      </c>
      <c r="G1227" s="26">
        <v>0</v>
      </c>
      <c r="H1227" s="26">
        <v>0</v>
      </c>
      <c r="I1227" s="26">
        <v>41323</v>
      </c>
      <c r="J1227" s="26"/>
      <c r="K1227" s="18">
        <f t="shared" si="351"/>
        <v>0</v>
      </c>
      <c r="L1227" s="18">
        <f t="shared" ref="L1227:O1228" si="358">L1292+L1316+L1343+L1397+L1523+L1374</f>
        <v>0</v>
      </c>
      <c r="M1227" s="18">
        <f t="shared" si="358"/>
        <v>0</v>
      </c>
      <c r="N1227" s="18">
        <f t="shared" si="358"/>
        <v>0</v>
      </c>
      <c r="O1227" s="18">
        <f t="shared" si="358"/>
        <v>0</v>
      </c>
      <c r="P1227" s="114">
        <v>41323</v>
      </c>
      <c r="Q1227" s="123">
        <f t="shared" ref="Q1227" si="359">Q1292+Q1316+Q1343+Q1397+Q1523+Q1374</f>
        <v>36922.68</v>
      </c>
      <c r="R1227" s="22">
        <f t="shared" si="348"/>
        <v>0</v>
      </c>
      <c r="S1227" s="22">
        <f t="shared" si="349"/>
        <v>0</v>
      </c>
      <c r="T1227" s="22">
        <f t="shared" si="350"/>
        <v>41323</v>
      </c>
      <c r="V1227" s="284">
        <f t="shared" si="345"/>
        <v>0.89351402366720711</v>
      </c>
    </row>
    <row r="1228" spans="1:22">
      <c r="A1228" s="23"/>
      <c r="B1228" s="23"/>
      <c r="C1228" s="130">
        <v>4049</v>
      </c>
      <c r="D1228" s="27" t="s">
        <v>140</v>
      </c>
      <c r="E1228" s="26">
        <v>7013</v>
      </c>
      <c r="F1228" s="26">
        <v>0</v>
      </c>
      <c r="G1228" s="26">
        <v>0</v>
      </c>
      <c r="H1228" s="26">
        <v>0</v>
      </c>
      <c r="I1228" s="26">
        <v>7013</v>
      </c>
      <c r="J1228" s="26"/>
      <c r="K1228" s="18">
        <f t="shared" si="351"/>
        <v>0</v>
      </c>
      <c r="L1228" s="18">
        <f t="shared" si="358"/>
        <v>0</v>
      </c>
      <c r="M1228" s="18">
        <f t="shared" si="358"/>
        <v>0</v>
      </c>
      <c r="N1228" s="18">
        <f t="shared" si="358"/>
        <v>0</v>
      </c>
      <c r="O1228" s="18">
        <f t="shared" si="358"/>
        <v>0</v>
      </c>
      <c r="P1228" s="114">
        <v>7013</v>
      </c>
      <c r="Q1228" s="123">
        <f t="shared" ref="Q1228" si="360">Q1293+Q1317+Q1344+Q1398+Q1524+Q1375</f>
        <v>6242.0300000000007</v>
      </c>
      <c r="R1228" s="22">
        <f t="shared" si="348"/>
        <v>0</v>
      </c>
      <c r="S1228" s="22">
        <f t="shared" si="349"/>
        <v>0</v>
      </c>
      <c r="T1228" s="22">
        <f t="shared" si="350"/>
        <v>7013</v>
      </c>
      <c r="V1228" s="284">
        <f t="shared" si="345"/>
        <v>0.89006559247112516</v>
      </c>
    </row>
    <row r="1229" spans="1:22">
      <c r="A1229" s="23"/>
      <c r="B1229" s="50"/>
      <c r="C1229" s="132">
        <v>4117</v>
      </c>
      <c r="D1229" s="27" t="s">
        <v>141</v>
      </c>
      <c r="E1229" s="26">
        <v>77147</v>
      </c>
      <c r="F1229" s="26">
        <v>0</v>
      </c>
      <c r="G1229" s="26">
        <v>0</v>
      </c>
      <c r="H1229" s="26">
        <v>0</v>
      </c>
      <c r="I1229" s="26">
        <v>77147</v>
      </c>
      <c r="J1229" s="26"/>
      <c r="K1229" s="18">
        <f t="shared" si="351"/>
        <v>0</v>
      </c>
      <c r="L1229" s="18">
        <f>L1266+L1294+L1315+L1345+L1376+L1399+L1422+L1441+L1461+L1476+L1491+L1506+L1525</f>
        <v>0</v>
      </c>
      <c r="M1229" s="18">
        <f>M1266+M1294+M1315+M1345+M1376+M1399+M1422+M1441+M1461+M1476+M1491+M1506+M1525</f>
        <v>0</v>
      </c>
      <c r="N1229" s="18">
        <f>N1266+N1294+N1315+N1345+N1376+N1399+N1422+N1441+N1461+N1476+N1491+N1506+N1525</f>
        <v>0</v>
      </c>
      <c r="O1229" s="18">
        <f>O1266+O1294+O1315+O1345+O1376+O1399+O1422+O1441+O1461+O1476+O1491+O1506+O1525</f>
        <v>0</v>
      </c>
      <c r="P1229" s="114">
        <v>77147</v>
      </c>
      <c r="Q1229" s="123">
        <f>Q1266+Q1294+Q1315+Q1345+Q1376+Q1399+Q1422+Q1441+Q1461+Q1476+Q1491+Q1506+Q1525</f>
        <v>50086.76</v>
      </c>
      <c r="R1229" s="22">
        <f t="shared" si="348"/>
        <v>0</v>
      </c>
      <c r="S1229" s="22">
        <f t="shared" si="349"/>
        <v>0</v>
      </c>
      <c r="T1229" s="22">
        <f t="shared" si="350"/>
        <v>77147</v>
      </c>
      <c r="V1229" s="284">
        <f t="shared" si="345"/>
        <v>0.64923794833240445</v>
      </c>
    </row>
    <row r="1230" spans="1:22">
      <c r="A1230" s="23"/>
      <c r="B1230" s="50"/>
      <c r="C1230" s="132">
        <v>4119</v>
      </c>
      <c r="D1230" s="27" t="s">
        <v>141</v>
      </c>
      <c r="E1230" s="26">
        <v>12098</v>
      </c>
      <c r="F1230" s="26">
        <v>0</v>
      </c>
      <c r="G1230" s="26">
        <v>0</v>
      </c>
      <c r="H1230" s="26">
        <v>0</v>
      </c>
      <c r="I1230" s="26">
        <v>12098</v>
      </c>
      <c r="J1230" s="26"/>
      <c r="K1230" s="18">
        <f t="shared" si="351"/>
        <v>0</v>
      </c>
      <c r="L1230" s="18">
        <f>L1267+L1295+L1318+L1346+L1377+L1400+L1423+L1442+L1462+L1492+L1507+L1526</f>
        <v>0</v>
      </c>
      <c r="M1230" s="18">
        <f>M1267+M1295+M1318+M1346+M1377+M1400+M1423+M1442+M1462+M1492+M1507+M1526</f>
        <v>0</v>
      </c>
      <c r="N1230" s="18">
        <f>N1267+N1295+N1318+N1346+N1377+N1400+N1423+N1442+N1462+N1492+N1507+N1526</f>
        <v>0</v>
      </c>
      <c r="O1230" s="18">
        <f>O1267+O1295+O1318+O1346+O1377+O1400+O1423+O1442+O1462+O1492+O1507+O1526</f>
        <v>0</v>
      </c>
      <c r="P1230" s="114">
        <v>12098</v>
      </c>
      <c r="Q1230" s="123">
        <f>Q1267+Q1295+Q1318+Q1346+Q1377+Q1400+Q1423+Q1442+Q1462+Q1492+Q1507+Q1526</f>
        <v>8144.79</v>
      </c>
      <c r="R1230" s="22">
        <f t="shared" si="348"/>
        <v>0</v>
      </c>
      <c r="S1230" s="22">
        <f t="shared" si="349"/>
        <v>0</v>
      </c>
      <c r="T1230" s="22">
        <f t="shared" si="350"/>
        <v>12098</v>
      </c>
      <c r="V1230" s="284">
        <f t="shared" ref="V1230:V1293" si="361">Q1230/P1230</f>
        <v>0.67323441891221691</v>
      </c>
    </row>
    <row r="1231" spans="1:22">
      <c r="A1231" s="23"/>
      <c r="B1231" s="50"/>
      <c r="C1231" s="132">
        <v>4127</v>
      </c>
      <c r="D1231" s="27" t="s">
        <v>252</v>
      </c>
      <c r="E1231" s="26">
        <v>11277</v>
      </c>
      <c r="F1231" s="26">
        <v>0</v>
      </c>
      <c r="G1231" s="26">
        <v>0</v>
      </c>
      <c r="H1231" s="26">
        <v>0</v>
      </c>
      <c r="I1231" s="26">
        <v>11277</v>
      </c>
      <c r="J1231" s="26"/>
      <c r="K1231" s="18">
        <f t="shared" si="351"/>
        <v>0</v>
      </c>
      <c r="L1231" s="18">
        <f t="shared" ref="L1231:O1236" si="362">L1268+L1296+L1319+L1347+L1378+L1401+L1424+L1443+L1463+L1478+L1493+L1508+L1527</f>
        <v>0</v>
      </c>
      <c r="M1231" s="18">
        <f t="shared" si="362"/>
        <v>0</v>
      </c>
      <c r="N1231" s="18">
        <f t="shared" si="362"/>
        <v>0</v>
      </c>
      <c r="O1231" s="18">
        <f t="shared" si="362"/>
        <v>0</v>
      </c>
      <c r="P1231" s="114">
        <v>11277</v>
      </c>
      <c r="Q1231" s="123">
        <f t="shared" ref="Q1231" si="363">Q1268+Q1296+Q1319+Q1347+Q1378+Q1401+Q1424+Q1443+Q1463+Q1478+Q1493+Q1508+Q1527</f>
        <v>6314.96</v>
      </c>
      <c r="R1231" s="22">
        <f t="shared" si="348"/>
        <v>0</v>
      </c>
      <c r="S1231" s="22">
        <f t="shared" si="349"/>
        <v>0</v>
      </c>
      <c r="T1231" s="22">
        <f t="shared" si="350"/>
        <v>11277</v>
      </c>
      <c r="V1231" s="284">
        <f t="shared" si="361"/>
        <v>0.55998581182938723</v>
      </c>
    </row>
    <row r="1232" spans="1:22">
      <c r="A1232" s="23"/>
      <c r="B1232" s="23"/>
      <c r="C1232" s="132">
        <v>4129</v>
      </c>
      <c r="D1232" s="27" t="s">
        <v>252</v>
      </c>
      <c r="E1232" s="26">
        <v>1834</v>
      </c>
      <c r="F1232" s="26">
        <v>0</v>
      </c>
      <c r="G1232" s="26">
        <v>0</v>
      </c>
      <c r="H1232" s="26">
        <v>0</v>
      </c>
      <c r="I1232" s="26">
        <v>1834</v>
      </c>
      <c r="J1232" s="26"/>
      <c r="K1232" s="18">
        <f t="shared" si="351"/>
        <v>0</v>
      </c>
      <c r="L1232" s="18">
        <f t="shared" si="362"/>
        <v>0</v>
      </c>
      <c r="M1232" s="18">
        <f t="shared" si="362"/>
        <v>0</v>
      </c>
      <c r="N1232" s="18">
        <f t="shared" si="362"/>
        <v>0</v>
      </c>
      <c r="O1232" s="18">
        <f t="shared" si="362"/>
        <v>0</v>
      </c>
      <c r="P1232" s="114">
        <v>1834</v>
      </c>
      <c r="Q1232" s="123">
        <f t="shared" ref="Q1232" si="364">Q1269+Q1297+Q1320+Q1348+Q1379+Q1402+Q1425+Q1444+Q1464+Q1479+Q1494+Q1509+Q1528</f>
        <v>1036.1399999999999</v>
      </c>
      <c r="R1232" s="22">
        <f t="shared" si="348"/>
        <v>0</v>
      </c>
      <c r="S1232" s="22">
        <f t="shared" si="349"/>
        <v>0</v>
      </c>
      <c r="T1232" s="22">
        <f t="shared" si="350"/>
        <v>1834</v>
      </c>
      <c r="V1232" s="284">
        <f t="shared" si="361"/>
        <v>0.56496183206106865</v>
      </c>
    </row>
    <row r="1233" spans="1:22">
      <c r="A1233" s="23"/>
      <c r="B1233" s="23"/>
      <c r="C1233" s="132">
        <v>4177</v>
      </c>
      <c r="D1233" s="27" t="s">
        <v>193</v>
      </c>
      <c r="E1233" s="26">
        <v>871586</v>
      </c>
      <c r="F1233" s="26">
        <v>0</v>
      </c>
      <c r="G1233" s="26">
        <v>0</v>
      </c>
      <c r="H1233" s="26">
        <v>0</v>
      </c>
      <c r="I1233" s="26">
        <v>871586</v>
      </c>
      <c r="J1233" s="26"/>
      <c r="K1233" s="18">
        <f t="shared" si="351"/>
        <v>0</v>
      </c>
      <c r="L1233" s="18">
        <f t="shared" si="362"/>
        <v>0</v>
      </c>
      <c r="M1233" s="18">
        <f t="shared" si="362"/>
        <v>0</v>
      </c>
      <c r="N1233" s="18">
        <f t="shared" si="362"/>
        <v>0</v>
      </c>
      <c r="O1233" s="18">
        <f t="shared" si="362"/>
        <v>0</v>
      </c>
      <c r="P1233" s="114">
        <v>871586</v>
      </c>
      <c r="Q1233" s="123">
        <f t="shared" ref="Q1233" si="365">Q1270+Q1298+Q1321+Q1349+Q1380+Q1403+Q1426+Q1445+Q1465+Q1480+Q1495+Q1510+Q1529</f>
        <v>520513.48</v>
      </c>
      <c r="R1233" s="22">
        <f t="shared" si="348"/>
        <v>0</v>
      </c>
      <c r="S1233" s="22">
        <f t="shared" si="349"/>
        <v>0</v>
      </c>
      <c r="T1233" s="22">
        <f t="shared" si="350"/>
        <v>871586</v>
      </c>
      <c r="V1233" s="284">
        <f t="shared" si="361"/>
        <v>0.59720266273207689</v>
      </c>
    </row>
    <row r="1234" spans="1:22">
      <c r="A1234" s="23"/>
      <c r="B1234" s="23"/>
      <c r="C1234" s="132">
        <v>4179</v>
      </c>
      <c r="D1234" s="27" t="s">
        <v>193</v>
      </c>
      <c r="E1234" s="26">
        <v>146043</v>
      </c>
      <c r="F1234" s="26">
        <v>0</v>
      </c>
      <c r="G1234" s="26">
        <v>0</v>
      </c>
      <c r="H1234" s="26">
        <v>0</v>
      </c>
      <c r="I1234" s="26">
        <v>146043</v>
      </c>
      <c r="J1234" s="26"/>
      <c r="K1234" s="18">
        <f t="shared" si="351"/>
        <v>0</v>
      </c>
      <c r="L1234" s="18">
        <f t="shared" si="362"/>
        <v>0</v>
      </c>
      <c r="M1234" s="18">
        <f t="shared" si="362"/>
        <v>0</v>
      </c>
      <c r="N1234" s="18">
        <f t="shared" si="362"/>
        <v>0</v>
      </c>
      <c r="O1234" s="18">
        <f t="shared" si="362"/>
        <v>0</v>
      </c>
      <c r="P1234" s="114">
        <v>146043</v>
      </c>
      <c r="Q1234" s="123">
        <f t="shared" ref="Q1234" si="366">Q1271+Q1299+Q1322+Q1350+Q1381+Q1404+Q1427+Q1446+Q1466+Q1481+Q1496+Q1511+Q1530</f>
        <v>88366.66</v>
      </c>
      <c r="R1234" s="22">
        <f t="shared" si="348"/>
        <v>0</v>
      </c>
      <c r="S1234" s="22">
        <f t="shared" si="349"/>
        <v>0</v>
      </c>
      <c r="T1234" s="22">
        <f t="shared" si="350"/>
        <v>146043</v>
      </c>
      <c r="V1234" s="284">
        <f t="shared" si="361"/>
        <v>0.60507288949145122</v>
      </c>
    </row>
    <row r="1235" spans="1:22">
      <c r="A1235" s="23"/>
      <c r="B1235" s="23"/>
      <c r="C1235" s="132">
        <v>4217</v>
      </c>
      <c r="D1235" s="27" t="s">
        <v>144</v>
      </c>
      <c r="E1235" s="26">
        <v>146888</v>
      </c>
      <c r="F1235" s="26">
        <v>0</v>
      </c>
      <c r="G1235" s="26">
        <v>0</v>
      </c>
      <c r="H1235" s="26">
        <v>0</v>
      </c>
      <c r="I1235" s="26">
        <v>146888</v>
      </c>
      <c r="J1235" s="26"/>
      <c r="K1235" s="18">
        <f t="shared" si="351"/>
        <v>0</v>
      </c>
      <c r="L1235" s="18">
        <f t="shared" si="362"/>
        <v>0</v>
      </c>
      <c r="M1235" s="18">
        <f t="shared" si="362"/>
        <v>0</v>
      </c>
      <c r="N1235" s="18">
        <f t="shared" si="362"/>
        <v>0</v>
      </c>
      <c r="O1235" s="18">
        <f t="shared" si="362"/>
        <v>0</v>
      </c>
      <c r="P1235" s="114">
        <v>146888</v>
      </c>
      <c r="Q1235" s="123">
        <f t="shared" ref="Q1235" si="367">Q1272+Q1300+Q1323+Q1351+Q1382+Q1405+Q1428+Q1447+Q1467+Q1482+Q1497+Q1512+Q1531</f>
        <v>60398.71</v>
      </c>
      <c r="R1235" s="22">
        <f t="shared" si="348"/>
        <v>0</v>
      </c>
      <c r="S1235" s="22">
        <f t="shared" si="349"/>
        <v>0</v>
      </c>
      <c r="T1235" s="22">
        <f t="shared" si="350"/>
        <v>146888</v>
      </c>
      <c r="V1235" s="284">
        <f t="shared" si="361"/>
        <v>0.41118886498556723</v>
      </c>
    </row>
    <row r="1236" spans="1:22">
      <c r="A1236" s="23"/>
      <c r="B1236" s="23"/>
      <c r="C1236" s="132">
        <v>4219</v>
      </c>
      <c r="D1236" s="27" t="s">
        <v>144</v>
      </c>
      <c r="E1236" s="26">
        <v>24305</v>
      </c>
      <c r="F1236" s="26">
        <v>0</v>
      </c>
      <c r="G1236" s="26">
        <v>0</v>
      </c>
      <c r="H1236" s="26">
        <v>0</v>
      </c>
      <c r="I1236" s="26">
        <v>24305</v>
      </c>
      <c r="J1236" s="26"/>
      <c r="K1236" s="18">
        <f t="shared" si="351"/>
        <v>0</v>
      </c>
      <c r="L1236" s="18">
        <f t="shared" si="362"/>
        <v>0</v>
      </c>
      <c r="M1236" s="18">
        <f t="shared" si="362"/>
        <v>0</v>
      </c>
      <c r="N1236" s="18">
        <f t="shared" si="362"/>
        <v>0</v>
      </c>
      <c r="O1236" s="18">
        <f t="shared" si="362"/>
        <v>0</v>
      </c>
      <c r="P1236" s="114">
        <v>24305</v>
      </c>
      <c r="Q1236" s="123">
        <f t="shared" ref="Q1236" si="368">Q1273+Q1301+Q1324+Q1352+Q1383+Q1406+Q1429+Q1448+Q1468+Q1483+Q1498+Q1513+Q1532</f>
        <v>10332.870000000001</v>
      </c>
      <c r="R1236" s="22">
        <f t="shared" si="348"/>
        <v>0</v>
      </c>
      <c r="S1236" s="22">
        <f t="shared" si="349"/>
        <v>0</v>
      </c>
      <c r="T1236" s="22">
        <f t="shared" si="350"/>
        <v>24305</v>
      </c>
      <c r="V1236" s="284">
        <f t="shared" si="361"/>
        <v>0.42513351162312285</v>
      </c>
    </row>
    <row r="1237" spans="1:22" ht="31.5">
      <c r="A1237" s="23"/>
      <c r="B1237" s="50"/>
      <c r="C1237" s="132">
        <v>4247</v>
      </c>
      <c r="D1237" s="27" t="s">
        <v>249</v>
      </c>
      <c r="E1237" s="26">
        <v>225196</v>
      </c>
      <c r="F1237" s="26">
        <v>0</v>
      </c>
      <c r="G1237" s="26">
        <v>0</v>
      </c>
      <c r="H1237" s="26">
        <v>0</v>
      </c>
      <c r="I1237" s="26">
        <v>225196</v>
      </c>
      <c r="J1237" s="26"/>
      <c r="K1237" s="18">
        <f t="shared" si="351"/>
        <v>23630</v>
      </c>
      <c r="L1237" s="18">
        <f>L1325+L1353+L1407+L1533+L1384+L1302</f>
        <v>0</v>
      </c>
      <c r="M1237" s="18">
        <f>M1325+M1353+M1407+M1533+M1384+M1302</f>
        <v>0</v>
      </c>
      <c r="N1237" s="18">
        <f>N1325+N1353+N1407+N1533+N1384+N1302</f>
        <v>0</v>
      </c>
      <c r="O1237" s="18">
        <f>O1325+O1353+O1407+O1533+O1384+O1302</f>
        <v>23630</v>
      </c>
      <c r="P1237" s="114">
        <v>248826</v>
      </c>
      <c r="Q1237" s="123">
        <f>Q1325+Q1353+Q1407+Q1533+Q1384+Q1302</f>
        <v>73327.89</v>
      </c>
      <c r="R1237" s="22">
        <f t="shared" si="348"/>
        <v>0</v>
      </c>
      <c r="S1237" s="22">
        <f t="shared" si="349"/>
        <v>0</v>
      </c>
      <c r="T1237" s="22">
        <f t="shared" si="350"/>
        <v>248826</v>
      </c>
      <c r="V1237" s="284">
        <f t="shared" si="361"/>
        <v>0.29469544983241303</v>
      </c>
    </row>
    <row r="1238" spans="1:22" ht="31.5">
      <c r="A1238" s="23"/>
      <c r="B1238" s="50"/>
      <c r="C1238" s="132">
        <v>4249</v>
      </c>
      <c r="D1238" s="27" t="s">
        <v>249</v>
      </c>
      <c r="E1238" s="26">
        <v>28193</v>
      </c>
      <c r="F1238" s="26">
        <v>0</v>
      </c>
      <c r="G1238" s="26">
        <v>0</v>
      </c>
      <c r="H1238" s="26">
        <v>0</v>
      </c>
      <c r="I1238" s="26">
        <v>28193</v>
      </c>
      <c r="J1238" s="26"/>
      <c r="K1238" s="18">
        <f t="shared" si="351"/>
        <v>4170</v>
      </c>
      <c r="L1238" s="18">
        <f>L1326+L1354+L1408+L1534+L1385</f>
        <v>0</v>
      </c>
      <c r="M1238" s="18">
        <f>M1326+M1354+M1408+M1534+M1385</f>
        <v>0</v>
      </c>
      <c r="N1238" s="18">
        <f>N1326+N1354+N1408+N1534+N1385</f>
        <v>0</v>
      </c>
      <c r="O1238" s="18">
        <f>O1326+O1354+O1408+O1534+O1385+O1303</f>
        <v>4170</v>
      </c>
      <c r="P1238" s="114">
        <v>32363</v>
      </c>
      <c r="Q1238" s="123">
        <f>Q1326+Q1354+Q1408+Q1534+Q1385+Q1303</f>
        <v>8666.0499999999993</v>
      </c>
      <c r="R1238" s="22">
        <f t="shared" si="348"/>
        <v>0</v>
      </c>
      <c r="S1238" s="22">
        <f t="shared" si="349"/>
        <v>0</v>
      </c>
      <c r="T1238" s="22">
        <f t="shared" si="350"/>
        <v>32363</v>
      </c>
      <c r="V1238" s="284">
        <f t="shared" si="361"/>
        <v>0.26777647313289865</v>
      </c>
    </row>
    <row r="1239" spans="1:22" ht="15" hidden="1" customHeight="1">
      <c r="A1239" s="24"/>
      <c r="B1239" s="24"/>
      <c r="C1239" s="132">
        <v>4227</v>
      </c>
      <c r="D1239" s="27" t="s">
        <v>289</v>
      </c>
      <c r="E1239" s="26">
        <v>0</v>
      </c>
      <c r="F1239" s="26">
        <v>0</v>
      </c>
      <c r="G1239" s="26">
        <v>0</v>
      </c>
      <c r="H1239" s="26">
        <v>0</v>
      </c>
      <c r="I1239" s="26">
        <v>0</v>
      </c>
      <c r="J1239" s="26"/>
      <c r="K1239" s="18">
        <f t="shared" si="351"/>
        <v>0</v>
      </c>
      <c r="L1239" s="18">
        <f t="shared" ref="L1239:O1242" si="369">L1274</f>
        <v>0</v>
      </c>
      <c r="M1239" s="18">
        <f t="shared" si="369"/>
        <v>0</v>
      </c>
      <c r="N1239" s="18">
        <f t="shared" si="369"/>
        <v>0</v>
      </c>
      <c r="O1239" s="18">
        <f t="shared" si="369"/>
        <v>0</v>
      </c>
      <c r="P1239" s="114">
        <v>0</v>
      </c>
      <c r="Q1239" s="123">
        <f t="shared" ref="Q1239" si="370">Q1274</f>
        <v>0</v>
      </c>
      <c r="R1239" s="22">
        <f t="shared" si="348"/>
        <v>0</v>
      </c>
      <c r="S1239" s="22">
        <f t="shared" si="349"/>
        <v>0</v>
      </c>
      <c r="T1239" s="22">
        <f t="shared" si="350"/>
        <v>0</v>
      </c>
      <c r="V1239" s="284" t="e">
        <f t="shared" si="361"/>
        <v>#DIV/0!</v>
      </c>
    </row>
    <row r="1240" spans="1:22" ht="15" hidden="1" customHeight="1">
      <c r="A1240" s="24"/>
      <c r="B1240" s="24"/>
      <c r="C1240" s="132">
        <v>4229</v>
      </c>
      <c r="D1240" s="27" t="s">
        <v>289</v>
      </c>
      <c r="E1240" s="26">
        <v>0</v>
      </c>
      <c r="F1240" s="26">
        <v>0</v>
      </c>
      <c r="G1240" s="26">
        <v>0</v>
      </c>
      <c r="H1240" s="26">
        <v>0</v>
      </c>
      <c r="I1240" s="26">
        <v>0</v>
      </c>
      <c r="J1240" s="26"/>
      <c r="K1240" s="18">
        <f t="shared" si="351"/>
        <v>0</v>
      </c>
      <c r="L1240" s="18">
        <f t="shared" si="369"/>
        <v>0</v>
      </c>
      <c r="M1240" s="18">
        <f t="shared" si="369"/>
        <v>0</v>
      </c>
      <c r="N1240" s="18">
        <f t="shared" si="369"/>
        <v>0</v>
      </c>
      <c r="O1240" s="18">
        <f t="shared" si="369"/>
        <v>0</v>
      </c>
      <c r="P1240" s="114">
        <v>0</v>
      </c>
      <c r="Q1240" s="123">
        <f t="shared" ref="Q1240" si="371">Q1275</f>
        <v>0</v>
      </c>
      <c r="R1240" s="22">
        <f t="shared" si="348"/>
        <v>0</v>
      </c>
      <c r="S1240" s="22">
        <f t="shared" si="349"/>
        <v>0</v>
      </c>
      <c r="T1240" s="22">
        <f t="shared" si="350"/>
        <v>0</v>
      </c>
      <c r="V1240" s="284" t="e">
        <f t="shared" si="361"/>
        <v>#DIV/0!</v>
      </c>
    </row>
    <row r="1241" spans="1:22" ht="15" hidden="1" customHeight="1">
      <c r="A1241" s="24"/>
      <c r="B1241" s="24"/>
      <c r="C1241" s="132">
        <v>4277</v>
      </c>
      <c r="D1241" s="27" t="s">
        <v>146</v>
      </c>
      <c r="E1241" s="26">
        <v>0</v>
      </c>
      <c r="F1241" s="26">
        <v>0</v>
      </c>
      <c r="G1241" s="26">
        <v>0</v>
      </c>
      <c r="H1241" s="26">
        <v>0</v>
      </c>
      <c r="I1241" s="26">
        <v>0</v>
      </c>
      <c r="J1241" s="26"/>
      <c r="K1241" s="18">
        <f t="shared" si="351"/>
        <v>0</v>
      </c>
      <c r="L1241" s="18">
        <f t="shared" si="369"/>
        <v>0</v>
      </c>
      <c r="M1241" s="18">
        <f t="shared" si="369"/>
        <v>0</v>
      </c>
      <c r="N1241" s="18">
        <f t="shared" si="369"/>
        <v>0</v>
      </c>
      <c r="O1241" s="18">
        <f t="shared" si="369"/>
        <v>0</v>
      </c>
      <c r="P1241" s="114">
        <v>0</v>
      </c>
      <c r="Q1241" s="123">
        <f t="shared" ref="Q1241" si="372">Q1276</f>
        <v>0</v>
      </c>
      <c r="R1241" s="22">
        <f t="shared" si="348"/>
        <v>0</v>
      </c>
      <c r="S1241" s="22">
        <f t="shared" si="349"/>
        <v>0</v>
      </c>
      <c r="T1241" s="22">
        <f t="shared" si="350"/>
        <v>0</v>
      </c>
      <c r="V1241" s="284" t="e">
        <f t="shared" si="361"/>
        <v>#DIV/0!</v>
      </c>
    </row>
    <row r="1242" spans="1:22" ht="15" hidden="1" customHeight="1">
      <c r="A1242" s="24"/>
      <c r="B1242" s="24"/>
      <c r="C1242" s="132">
        <v>4279</v>
      </c>
      <c r="D1242" s="27" t="s">
        <v>146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/>
      <c r="K1242" s="18">
        <f t="shared" si="351"/>
        <v>0</v>
      </c>
      <c r="L1242" s="18">
        <f t="shared" si="369"/>
        <v>0</v>
      </c>
      <c r="M1242" s="18">
        <f t="shared" si="369"/>
        <v>0</v>
      </c>
      <c r="N1242" s="18">
        <f t="shared" si="369"/>
        <v>0</v>
      </c>
      <c r="O1242" s="18">
        <f t="shared" si="369"/>
        <v>0</v>
      </c>
      <c r="P1242" s="114">
        <v>0</v>
      </c>
      <c r="Q1242" s="123">
        <f t="shared" ref="Q1242" si="373">Q1277</f>
        <v>0</v>
      </c>
      <c r="R1242" s="22">
        <f t="shared" si="348"/>
        <v>0</v>
      </c>
      <c r="S1242" s="22">
        <f t="shared" si="349"/>
        <v>0</v>
      </c>
      <c r="T1242" s="22">
        <f t="shared" si="350"/>
        <v>0</v>
      </c>
      <c r="V1242" s="284" t="e">
        <f t="shared" si="361"/>
        <v>#DIV/0!</v>
      </c>
    </row>
    <row r="1243" spans="1:22">
      <c r="A1243" s="23"/>
      <c r="B1243" s="50"/>
      <c r="C1243" s="132">
        <v>4307</v>
      </c>
      <c r="D1243" s="27" t="s">
        <v>126</v>
      </c>
      <c r="E1243" s="26">
        <v>1631513</v>
      </c>
      <c r="F1243" s="26">
        <v>0</v>
      </c>
      <c r="G1243" s="26">
        <v>0</v>
      </c>
      <c r="H1243" s="26">
        <v>0</v>
      </c>
      <c r="I1243" s="26">
        <v>1631513</v>
      </c>
      <c r="J1243" s="26"/>
      <c r="K1243" s="18">
        <f t="shared" si="351"/>
        <v>-23630</v>
      </c>
      <c r="L1243" s="18">
        <f t="shared" ref="L1243:O1244" si="374">L1278+L1304+L1327+L1355+L1386+L1409+L1430+L1449+L1469+L1484+L1499+L1514+L1535</f>
        <v>0</v>
      </c>
      <c r="M1243" s="18">
        <f t="shared" si="374"/>
        <v>0</v>
      </c>
      <c r="N1243" s="18">
        <f t="shared" si="374"/>
        <v>0</v>
      </c>
      <c r="O1243" s="18">
        <f t="shared" si="374"/>
        <v>-23630</v>
      </c>
      <c r="P1243" s="114">
        <v>1607883</v>
      </c>
      <c r="Q1243" s="123">
        <f t="shared" ref="Q1243" si="375">Q1278+Q1304+Q1327+Q1355+Q1386+Q1409+Q1430+Q1449+Q1469+Q1484+Q1499+Q1514+Q1535</f>
        <v>604469.52</v>
      </c>
      <c r="R1243" s="22">
        <f t="shared" si="348"/>
        <v>0</v>
      </c>
      <c r="S1243" s="22">
        <f t="shared" si="349"/>
        <v>0</v>
      </c>
      <c r="T1243" s="22">
        <f t="shared" si="350"/>
        <v>1607883</v>
      </c>
      <c r="V1243" s="284">
        <f t="shared" si="361"/>
        <v>0.3759412345301244</v>
      </c>
    </row>
    <row r="1244" spans="1:22">
      <c r="A1244" s="23"/>
      <c r="B1244" s="50"/>
      <c r="C1244" s="132">
        <v>4309</v>
      </c>
      <c r="D1244" s="27" t="s">
        <v>126</v>
      </c>
      <c r="E1244" s="26">
        <v>255485</v>
      </c>
      <c r="F1244" s="26">
        <v>0</v>
      </c>
      <c r="G1244" s="26">
        <v>0</v>
      </c>
      <c r="H1244" s="26">
        <v>0</v>
      </c>
      <c r="I1244" s="26">
        <v>255485</v>
      </c>
      <c r="J1244" s="26"/>
      <c r="K1244" s="18">
        <f t="shared" si="351"/>
        <v>-4170</v>
      </c>
      <c r="L1244" s="18">
        <f t="shared" si="374"/>
        <v>0</v>
      </c>
      <c r="M1244" s="18">
        <f t="shared" si="374"/>
        <v>0</v>
      </c>
      <c r="N1244" s="18">
        <f t="shared" si="374"/>
        <v>0</v>
      </c>
      <c r="O1244" s="18">
        <f t="shared" si="374"/>
        <v>-4170</v>
      </c>
      <c r="P1244" s="114">
        <v>251315</v>
      </c>
      <c r="Q1244" s="123">
        <f t="shared" ref="Q1244" si="376">Q1279+Q1305+Q1328+Q1356+Q1387+Q1410+Q1431+Q1450+Q1470+Q1485+Q1500+Q1515+Q1536</f>
        <v>100819.53</v>
      </c>
      <c r="R1244" s="22">
        <f t="shared" si="348"/>
        <v>0</v>
      </c>
      <c r="S1244" s="22">
        <f t="shared" si="349"/>
        <v>0</v>
      </c>
      <c r="T1244" s="22">
        <f t="shared" si="350"/>
        <v>251315</v>
      </c>
      <c r="V1244" s="284">
        <f t="shared" si="361"/>
        <v>0.40116797644390506</v>
      </c>
    </row>
    <row r="1245" spans="1:22" ht="47.25">
      <c r="A1245" s="23"/>
      <c r="B1245" s="50"/>
      <c r="C1245" s="130">
        <v>4367</v>
      </c>
      <c r="D1245" s="27" t="s">
        <v>149</v>
      </c>
      <c r="E1245" s="26">
        <v>7140</v>
      </c>
      <c r="F1245" s="26">
        <v>0</v>
      </c>
      <c r="G1245" s="26">
        <v>0</v>
      </c>
      <c r="H1245" s="26">
        <v>0</v>
      </c>
      <c r="I1245" s="26">
        <v>7140</v>
      </c>
      <c r="J1245" s="26"/>
      <c r="K1245" s="18">
        <f t="shared" si="351"/>
        <v>0</v>
      </c>
      <c r="L1245" s="18">
        <f t="shared" ref="L1245:O1246" si="377">L1280+L1432+L1451+L1471+L1486+L1501+L1516+L1537</f>
        <v>0</v>
      </c>
      <c r="M1245" s="18">
        <f t="shared" si="377"/>
        <v>0</v>
      </c>
      <c r="N1245" s="18">
        <f t="shared" si="377"/>
        <v>0</v>
      </c>
      <c r="O1245" s="18">
        <f t="shared" si="377"/>
        <v>0</v>
      </c>
      <c r="P1245" s="114">
        <v>7140</v>
      </c>
      <c r="Q1245" s="123">
        <f t="shared" ref="Q1245" si="378">Q1280+Q1432+Q1451+Q1471+Q1486+Q1501+Q1516+Q1537</f>
        <v>2509.1999999999998</v>
      </c>
      <c r="R1245" s="22">
        <f t="shared" si="348"/>
        <v>0</v>
      </c>
      <c r="S1245" s="22">
        <f t="shared" si="349"/>
        <v>0</v>
      </c>
      <c r="T1245" s="22">
        <f t="shared" si="350"/>
        <v>7140</v>
      </c>
      <c r="V1245" s="284">
        <f t="shared" si="361"/>
        <v>0.35142857142857142</v>
      </c>
    </row>
    <row r="1246" spans="1:22" ht="47.25">
      <c r="A1246" s="23"/>
      <c r="B1246" s="50"/>
      <c r="C1246" s="130">
        <v>4369</v>
      </c>
      <c r="D1246" s="27" t="s">
        <v>372</v>
      </c>
      <c r="E1246" s="26">
        <v>1260</v>
      </c>
      <c r="F1246" s="26">
        <v>0</v>
      </c>
      <c r="G1246" s="26">
        <v>0</v>
      </c>
      <c r="H1246" s="26">
        <v>0</v>
      </c>
      <c r="I1246" s="26">
        <v>1260</v>
      </c>
      <c r="J1246" s="26"/>
      <c r="K1246" s="18">
        <f t="shared" si="351"/>
        <v>0</v>
      </c>
      <c r="L1246" s="18">
        <f t="shared" si="377"/>
        <v>0</v>
      </c>
      <c r="M1246" s="18">
        <f t="shared" si="377"/>
        <v>0</v>
      </c>
      <c r="N1246" s="18">
        <f t="shared" si="377"/>
        <v>0</v>
      </c>
      <c r="O1246" s="18">
        <f t="shared" si="377"/>
        <v>0</v>
      </c>
      <c r="P1246" s="114">
        <v>1260</v>
      </c>
      <c r="Q1246" s="123">
        <f t="shared" ref="Q1246" si="379">Q1281+Q1433+Q1452+Q1472+Q1487+Q1502+Q1517+Q1538</f>
        <v>442.8</v>
      </c>
      <c r="R1246" s="22">
        <f t="shared" si="348"/>
        <v>0</v>
      </c>
      <c r="S1246" s="22">
        <f t="shared" si="349"/>
        <v>0</v>
      </c>
      <c r="T1246" s="22">
        <f t="shared" si="350"/>
        <v>1260</v>
      </c>
      <c r="V1246" s="284">
        <f t="shared" si="361"/>
        <v>0.35142857142857142</v>
      </c>
    </row>
    <row r="1247" spans="1:22" ht="63" hidden="1">
      <c r="A1247" s="23"/>
      <c r="B1247" s="50"/>
      <c r="C1247" s="130">
        <v>4377</v>
      </c>
      <c r="D1247" s="27" t="s">
        <v>150</v>
      </c>
      <c r="E1247" s="26">
        <v>0</v>
      </c>
      <c r="F1247" s="26">
        <v>0</v>
      </c>
      <c r="G1247" s="26">
        <v>0</v>
      </c>
      <c r="H1247" s="26">
        <v>0</v>
      </c>
      <c r="I1247" s="26">
        <v>0</v>
      </c>
      <c r="J1247" s="26"/>
      <c r="K1247" s="18">
        <f t="shared" si="351"/>
        <v>0</v>
      </c>
      <c r="L1247" s="18">
        <f t="shared" ref="L1247:O1248" si="380">L1357+L1411</f>
        <v>0</v>
      </c>
      <c r="M1247" s="18">
        <f t="shared" si="380"/>
        <v>0</v>
      </c>
      <c r="N1247" s="18">
        <f t="shared" si="380"/>
        <v>0</v>
      </c>
      <c r="O1247" s="18">
        <f t="shared" si="380"/>
        <v>0</v>
      </c>
      <c r="P1247" s="114">
        <v>0</v>
      </c>
      <c r="Q1247" s="123">
        <f t="shared" ref="Q1247" si="381">Q1357+Q1411</f>
        <v>0</v>
      </c>
      <c r="R1247" s="22">
        <f t="shared" si="348"/>
        <v>0</v>
      </c>
      <c r="S1247" s="22">
        <f t="shared" si="349"/>
        <v>0</v>
      </c>
      <c r="T1247" s="22">
        <f t="shared" si="350"/>
        <v>0</v>
      </c>
      <c r="V1247" s="284" t="e">
        <f t="shared" si="361"/>
        <v>#DIV/0!</v>
      </c>
    </row>
    <row r="1248" spans="1:22" ht="63" hidden="1">
      <c r="A1248" s="23"/>
      <c r="B1248" s="50"/>
      <c r="C1248" s="130">
        <v>4379</v>
      </c>
      <c r="D1248" s="27" t="s">
        <v>150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/>
      <c r="K1248" s="18">
        <f t="shared" si="351"/>
        <v>0</v>
      </c>
      <c r="L1248" s="18">
        <f t="shared" si="380"/>
        <v>0</v>
      </c>
      <c r="M1248" s="18">
        <f t="shared" si="380"/>
        <v>0</v>
      </c>
      <c r="N1248" s="18">
        <f t="shared" si="380"/>
        <v>0</v>
      </c>
      <c r="O1248" s="18">
        <f t="shared" si="380"/>
        <v>0</v>
      </c>
      <c r="P1248" s="114">
        <v>0</v>
      </c>
      <c r="Q1248" s="123">
        <f t="shared" ref="Q1248" si="382">Q1358+Q1412</f>
        <v>0</v>
      </c>
      <c r="R1248" s="22">
        <f t="shared" si="348"/>
        <v>0</v>
      </c>
      <c r="S1248" s="22">
        <f t="shared" si="349"/>
        <v>0</v>
      </c>
      <c r="T1248" s="22">
        <f t="shared" si="350"/>
        <v>0</v>
      </c>
      <c r="V1248" s="284" t="e">
        <f t="shared" si="361"/>
        <v>#DIV/0!</v>
      </c>
    </row>
    <row r="1249" spans="1:22">
      <c r="A1249" s="23"/>
      <c r="B1249" s="50"/>
      <c r="C1249" s="132">
        <v>4417</v>
      </c>
      <c r="D1249" s="53" t="s">
        <v>151</v>
      </c>
      <c r="E1249" s="26">
        <v>19368</v>
      </c>
      <c r="F1249" s="26">
        <v>0</v>
      </c>
      <c r="G1249" s="26">
        <v>0</v>
      </c>
      <c r="H1249" s="26">
        <v>0</v>
      </c>
      <c r="I1249" s="26">
        <v>19368</v>
      </c>
      <c r="J1249" s="26"/>
      <c r="K1249" s="18">
        <f t="shared" si="351"/>
        <v>0</v>
      </c>
      <c r="L1249" s="18">
        <f t="shared" ref="L1249:O1250" si="383">L1306+L1329+L1359+L1413+L1539</f>
        <v>0</v>
      </c>
      <c r="M1249" s="18">
        <f t="shared" si="383"/>
        <v>0</v>
      </c>
      <c r="N1249" s="18">
        <f t="shared" si="383"/>
        <v>0</v>
      </c>
      <c r="O1249" s="18">
        <f t="shared" si="383"/>
        <v>0</v>
      </c>
      <c r="P1249" s="114">
        <v>19368</v>
      </c>
      <c r="Q1249" s="123">
        <f t="shared" ref="Q1249" si="384">Q1306+Q1329+Q1359+Q1413+Q1539</f>
        <v>5894.62</v>
      </c>
      <c r="R1249" s="22">
        <f t="shared" si="348"/>
        <v>0</v>
      </c>
      <c r="S1249" s="22">
        <f t="shared" si="349"/>
        <v>0</v>
      </c>
      <c r="T1249" s="22">
        <f t="shared" si="350"/>
        <v>19368</v>
      </c>
      <c r="V1249" s="284">
        <f t="shared" si="361"/>
        <v>0.30434840974803801</v>
      </c>
    </row>
    <row r="1250" spans="1:22">
      <c r="A1250" s="23"/>
      <c r="B1250" s="50"/>
      <c r="C1250" s="132">
        <v>4419</v>
      </c>
      <c r="D1250" s="27" t="s">
        <v>151</v>
      </c>
      <c r="E1250" s="26">
        <v>3414</v>
      </c>
      <c r="F1250" s="26">
        <v>0</v>
      </c>
      <c r="G1250" s="26">
        <v>0</v>
      </c>
      <c r="H1250" s="26">
        <v>0</v>
      </c>
      <c r="I1250" s="26">
        <v>3414</v>
      </c>
      <c r="J1250" s="26"/>
      <c r="K1250" s="18">
        <f t="shared" si="351"/>
        <v>0</v>
      </c>
      <c r="L1250" s="18">
        <f t="shared" si="383"/>
        <v>0</v>
      </c>
      <c r="M1250" s="18">
        <f t="shared" si="383"/>
        <v>0</v>
      </c>
      <c r="N1250" s="18">
        <f t="shared" si="383"/>
        <v>0</v>
      </c>
      <c r="O1250" s="18">
        <f t="shared" si="383"/>
        <v>0</v>
      </c>
      <c r="P1250" s="114">
        <v>3414</v>
      </c>
      <c r="Q1250" s="123">
        <f t="shared" ref="Q1250" si="385">Q1307+Q1330+Q1360+Q1414+Q1540</f>
        <v>1040.23</v>
      </c>
      <c r="R1250" s="22">
        <f t="shared" si="348"/>
        <v>0</v>
      </c>
      <c r="S1250" s="22">
        <f t="shared" si="349"/>
        <v>0</v>
      </c>
      <c r="T1250" s="22">
        <f t="shared" si="350"/>
        <v>3414</v>
      </c>
      <c r="V1250" s="284">
        <f t="shared" si="361"/>
        <v>0.30469537199765673</v>
      </c>
    </row>
    <row r="1251" spans="1:22" ht="15" hidden="1" customHeight="1">
      <c r="A1251" s="23"/>
      <c r="B1251" s="50"/>
      <c r="C1251" s="130">
        <v>4427</v>
      </c>
      <c r="D1251" s="27" t="s">
        <v>214</v>
      </c>
      <c r="E1251" s="26">
        <v>0</v>
      </c>
      <c r="F1251" s="26">
        <v>0</v>
      </c>
      <c r="G1251" s="26">
        <v>0</v>
      </c>
      <c r="H1251" s="26">
        <v>0</v>
      </c>
      <c r="I1251" s="26">
        <v>0</v>
      </c>
      <c r="J1251" s="26"/>
      <c r="K1251" s="18">
        <f t="shared" si="351"/>
        <v>0</v>
      </c>
      <c r="L1251" s="18">
        <f t="shared" ref="L1251:O1252" si="386">L1415</f>
        <v>0</v>
      </c>
      <c r="M1251" s="18">
        <f t="shared" si="386"/>
        <v>0</v>
      </c>
      <c r="N1251" s="18">
        <f t="shared" si="386"/>
        <v>0</v>
      </c>
      <c r="O1251" s="18">
        <f t="shared" si="386"/>
        <v>0</v>
      </c>
      <c r="P1251" s="114">
        <v>0</v>
      </c>
      <c r="Q1251" s="123">
        <f t="shared" ref="Q1251" si="387">Q1415</f>
        <v>0</v>
      </c>
      <c r="R1251" s="22">
        <f t="shared" si="348"/>
        <v>0</v>
      </c>
      <c r="S1251" s="22">
        <f t="shared" si="349"/>
        <v>0</v>
      </c>
      <c r="T1251" s="22">
        <f t="shared" si="350"/>
        <v>0</v>
      </c>
      <c r="V1251" s="284" t="e">
        <f t="shared" si="361"/>
        <v>#DIV/0!</v>
      </c>
    </row>
    <row r="1252" spans="1:22" ht="15" hidden="1" customHeight="1">
      <c r="A1252" s="23"/>
      <c r="B1252" s="50"/>
      <c r="C1252" s="130">
        <v>4429</v>
      </c>
      <c r="D1252" s="27" t="s">
        <v>214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/>
      <c r="K1252" s="18">
        <f t="shared" si="351"/>
        <v>0</v>
      </c>
      <c r="L1252" s="18">
        <f t="shared" si="386"/>
        <v>0</v>
      </c>
      <c r="M1252" s="18">
        <f t="shared" si="386"/>
        <v>0</v>
      </c>
      <c r="N1252" s="18">
        <f t="shared" si="386"/>
        <v>0</v>
      </c>
      <c r="O1252" s="18">
        <f t="shared" si="386"/>
        <v>0</v>
      </c>
      <c r="P1252" s="114">
        <v>0</v>
      </c>
      <c r="Q1252" s="123">
        <f t="shared" ref="Q1252" si="388">Q1416</f>
        <v>0</v>
      </c>
      <c r="R1252" s="22">
        <f t="shared" si="348"/>
        <v>0</v>
      </c>
      <c r="S1252" s="22">
        <f t="shared" si="349"/>
        <v>0</v>
      </c>
      <c r="T1252" s="22">
        <f t="shared" si="350"/>
        <v>0</v>
      </c>
      <c r="V1252" s="284" t="e">
        <f t="shared" si="361"/>
        <v>#DIV/0!</v>
      </c>
    </row>
    <row r="1253" spans="1:22" ht="15" hidden="1" customHeight="1">
      <c r="A1253" s="23"/>
      <c r="B1253" s="50"/>
      <c r="C1253" s="132">
        <v>4437</v>
      </c>
      <c r="D1253" s="27" t="s">
        <v>152</v>
      </c>
      <c r="E1253" s="26">
        <v>0</v>
      </c>
      <c r="F1253" s="26">
        <v>0</v>
      </c>
      <c r="G1253" s="26">
        <v>0</v>
      </c>
      <c r="H1253" s="26">
        <v>0</v>
      </c>
      <c r="I1253" s="26">
        <v>0</v>
      </c>
      <c r="J1253" s="26"/>
      <c r="K1253" s="18">
        <f t="shared" si="351"/>
        <v>0</v>
      </c>
      <c r="L1253" s="18">
        <f t="shared" ref="L1253:O1254" si="389">L1282+L1518</f>
        <v>0</v>
      </c>
      <c r="M1253" s="18">
        <f t="shared" si="389"/>
        <v>0</v>
      </c>
      <c r="N1253" s="18">
        <f t="shared" si="389"/>
        <v>0</v>
      </c>
      <c r="O1253" s="18">
        <f t="shared" si="389"/>
        <v>0</v>
      </c>
      <c r="P1253" s="114">
        <v>0</v>
      </c>
      <c r="Q1253" s="123">
        <f t="shared" ref="Q1253" si="390">Q1282+Q1518</f>
        <v>0</v>
      </c>
      <c r="R1253" s="22">
        <f t="shared" si="348"/>
        <v>0</v>
      </c>
      <c r="S1253" s="22">
        <f t="shared" si="349"/>
        <v>0</v>
      </c>
      <c r="T1253" s="22">
        <f t="shared" si="350"/>
        <v>0</v>
      </c>
      <c r="V1253" s="284" t="e">
        <f t="shared" si="361"/>
        <v>#DIV/0!</v>
      </c>
    </row>
    <row r="1254" spans="1:22" ht="15" hidden="1" customHeight="1">
      <c r="A1254" s="23"/>
      <c r="B1254" s="50"/>
      <c r="C1254" s="132">
        <v>4439</v>
      </c>
      <c r="D1254" s="27" t="s">
        <v>152</v>
      </c>
      <c r="E1254" s="26">
        <v>0</v>
      </c>
      <c r="F1254" s="26">
        <v>0</v>
      </c>
      <c r="G1254" s="26">
        <v>0</v>
      </c>
      <c r="H1254" s="26">
        <v>0</v>
      </c>
      <c r="I1254" s="26">
        <v>0</v>
      </c>
      <c r="J1254" s="26"/>
      <c r="K1254" s="18">
        <f t="shared" si="351"/>
        <v>0</v>
      </c>
      <c r="L1254" s="18">
        <f t="shared" si="389"/>
        <v>0</v>
      </c>
      <c r="M1254" s="18">
        <f t="shared" si="389"/>
        <v>0</v>
      </c>
      <c r="N1254" s="18">
        <f t="shared" si="389"/>
        <v>0</v>
      </c>
      <c r="O1254" s="18">
        <f t="shared" si="389"/>
        <v>0</v>
      </c>
      <c r="P1254" s="114">
        <v>0</v>
      </c>
      <c r="Q1254" s="123">
        <f t="shared" ref="Q1254" si="391">Q1283+Q1519</f>
        <v>0</v>
      </c>
      <c r="R1254" s="22">
        <f t="shared" si="348"/>
        <v>0</v>
      </c>
      <c r="S1254" s="22">
        <f t="shared" si="349"/>
        <v>0</v>
      </c>
      <c r="T1254" s="22">
        <f t="shared" si="350"/>
        <v>0</v>
      </c>
      <c r="V1254" s="284" t="e">
        <f t="shared" si="361"/>
        <v>#DIV/0!</v>
      </c>
    </row>
    <row r="1255" spans="1:22" ht="31.5">
      <c r="A1255" s="23"/>
      <c r="B1255" s="50"/>
      <c r="C1255" s="132">
        <v>4447</v>
      </c>
      <c r="D1255" s="53" t="s">
        <v>153</v>
      </c>
      <c r="E1255" s="26">
        <v>2394</v>
      </c>
      <c r="F1255" s="26">
        <v>0</v>
      </c>
      <c r="G1255" s="26">
        <v>0</v>
      </c>
      <c r="H1255" s="26">
        <v>0</v>
      </c>
      <c r="I1255" s="26">
        <v>2394</v>
      </c>
      <c r="J1255" s="26"/>
      <c r="K1255" s="18">
        <f t="shared" si="351"/>
        <v>0</v>
      </c>
      <c r="L1255" s="18">
        <f t="shared" ref="L1255:O1256" si="392">L1308+L1338+L1361+L1417+L1388</f>
        <v>0</v>
      </c>
      <c r="M1255" s="18">
        <f t="shared" si="392"/>
        <v>0</v>
      </c>
      <c r="N1255" s="18">
        <f t="shared" si="392"/>
        <v>0</v>
      </c>
      <c r="O1255" s="18">
        <f t="shared" si="392"/>
        <v>0</v>
      </c>
      <c r="P1255" s="114">
        <v>2394</v>
      </c>
      <c r="Q1255" s="123">
        <f t="shared" ref="Q1255" si="393">Q1308+Q1338+Q1361+Q1417+Q1388</f>
        <v>1950.56</v>
      </c>
      <c r="R1255" s="22">
        <f t="shared" si="348"/>
        <v>0</v>
      </c>
      <c r="S1255" s="22">
        <f t="shared" si="349"/>
        <v>0</v>
      </c>
      <c r="T1255" s="22">
        <f t="shared" si="350"/>
        <v>2394</v>
      </c>
      <c r="V1255" s="284">
        <f t="shared" si="361"/>
        <v>0.81477025898078526</v>
      </c>
    </row>
    <row r="1256" spans="1:22" ht="31.5">
      <c r="A1256" s="23"/>
      <c r="B1256" s="50"/>
      <c r="C1256" s="132">
        <v>4449</v>
      </c>
      <c r="D1256" s="53" t="s">
        <v>153</v>
      </c>
      <c r="E1256" s="26">
        <v>281</v>
      </c>
      <c r="F1256" s="26">
        <v>0</v>
      </c>
      <c r="G1256" s="26">
        <v>0</v>
      </c>
      <c r="H1256" s="26">
        <v>0</v>
      </c>
      <c r="I1256" s="26">
        <v>281</v>
      </c>
      <c r="J1256" s="26"/>
      <c r="K1256" s="18">
        <f t="shared" si="351"/>
        <v>0</v>
      </c>
      <c r="L1256" s="18">
        <f t="shared" si="392"/>
        <v>0</v>
      </c>
      <c r="M1256" s="18">
        <f t="shared" si="392"/>
        <v>0</v>
      </c>
      <c r="N1256" s="18">
        <f t="shared" si="392"/>
        <v>0</v>
      </c>
      <c r="O1256" s="18">
        <f t="shared" si="392"/>
        <v>0</v>
      </c>
      <c r="P1256" s="114">
        <v>281</v>
      </c>
      <c r="Q1256" s="123">
        <f t="shared" ref="Q1256" si="394">Q1309+Q1339+Q1362+Q1418+Q1389</f>
        <v>246.84</v>
      </c>
      <c r="R1256" s="22">
        <f t="shared" si="348"/>
        <v>0</v>
      </c>
      <c r="S1256" s="22">
        <f t="shared" si="349"/>
        <v>0</v>
      </c>
      <c r="T1256" s="22">
        <f t="shared" si="350"/>
        <v>281</v>
      </c>
      <c r="V1256" s="284">
        <f t="shared" si="361"/>
        <v>0.87843416370106764</v>
      </c>
    </row>
    <row r="1257" spans="1:22" ht="96.75" hidden="1" customHeight="1">
      <c r="A1257" s="23"/>
      <c r="B1257" s="50"/>
      <c r="C1257" s="132">
        <v>4560</v>
      </c>
      <c r="D1257" s="53" t="s">
        <v>373</v>
      </c>
      <c r="E1257" s="26">
        <v>0</v>
      </c>
      <c r="F1257" s="26">
        <v>0</v>
      </c>
      <c r="G1257" s="26">
        <v>0</v>
      </c>
      <c r="H1257" s="26">
        <v>0</v>
      </c>
      <c r="I1257" s="26">
        <v>0</v>
      </c>
      <c r="J1257" s="26"/>
      <c r="K1257" s="18">
        <f t="shared" si="351"/>
        <v>0</v>
      </c>
      <c r="L1257" s="18"/>
      <c r="M1257" s="18"/>
      <c r="N1257" s="18"/>
      <c r="O1257" s="18"/>
      <c r="P1257" s="114">
        <v>0</v>
      </c>
      <c r="Q1257" s="123"/>
      <c r="R1257" s="22">
        <f t="shared" si="348"/>
        <v>0</v>
      </c>
      <c r="S1257" s="22">
        <f t="shared" si="349"/>
        <v>0</v>
      </c>
      <c r="T1257" s="22">
        <f t="shared" si="350"/>
        <v>0</v>
      </c>
      <c r="V1257" s="284" t="e">
        <f t="shared" si="361"/>
        <v>#DIV/0!</v>
      </c>
    </row>
    <row r="1258" spans="1:22" ht="24" hidden="1" customHeight="1">
      <c r="A1258" s="23"/>
      <c r="B1258" s="50"/>
      <c r="C1258" s="132">
        <v>4787</v>
      </c>
      <c r="D1258" s="27" t="s">
        <v>374</v>
      </c>
      <c r="E1258" s="26">
        <v>0</v>
      </c>
      <c r="F1258" s="26">
        <v>0</v>
      </c>
      <c r="G1258" s="26">
        <v>0</v>
      </c>
      <c r="H1258" s="26">
        <v>0</v>
      </c>
      <c r="I1258" s="26">
        <v>0</v>
      </c>
      <c r="J1258" s="26"/>
      <c r="K1258" s="18">
        <f t="shared" si="351"/>
        <v>0</v>
      </c>
      <c r="L1258" s="18">
        <f t="shared" ref="L1258:O1259" si="395">L1284</f>
        <v>0</v>
      </c>
      <c r="M1258" s="18">
        <f t="shared" si="395"/>
        <v>0</v>
      </c>
      <c r="N1258" s="18">
        <f t="shared" si="395"/>
        <v>0</v>
      </c>
      <c r="O1258" s="18">
        <f t="shared" si="395"/>
        <v>0</v>
      </c>
      <c r="P1258" s="114">
        <v>0</v>
      </c>
      <c r="Q1258" s="123">
        <f t="shared" ref="Q1258" si="396">Q1284</f>
        <v>0</v>
      </c>
      <c r="R1258" s="22">
        <f t="shared" si="348"/>
        <v>0</v>
      </c>
      <c r="S1258" s="22">
        <f t="shared" si="349"/>
        <v>0</v>
      </c>
      <c r="T1258" s="22">
        <f t="shared" si="350"/>
        <v>0</v>
      </c>
      <c r="V1258" s="284" t="e">
        <f t="shared" si="361"/>
        <v>#DIV/0!</v>
      </c>
    </row>
    <row r="1259" spans="1:22" ht="24" hidden="1" customHeight="1">
      <c r="A1259" s="23"/>
      <c r="B1259" s="50"/>
      <c r="C1259" s="132">
        <v>4787</v>
      </c>
      <c r="D1259" s="27" t="s">
        <v>374</v>
      </c>
      <c r="E1259" s="26">
        <v>0</v>
      </c>
      <c r="F1259" s="26">
        <v>0</v>
      </c>
      <c r="G1259" s="26">
        <v>0</v>
      </c>
      <c r="H1259" s="26">
        <v>0</v>
      </c>
      <c r="I1259" s="26">
        <v>0</v>
      </c>
      <c r="J1259" s="26"/>
      <c r="K1259" s="18">
        <f t="shared" si="351"/>
        <v>0</v>
      </c>
      <c r="L1259" s="18">
        <f t="shared" si="395"/>
        <v>0</v>
      </c>
      <c r="M1259" s="18">
        <f t="shared" si="395"/>
        <v>0</v>
      </c>
      <c r="N1259" s="18">
        <f t="shared" si="395"/>
        <v>0</v>
      </c>
      <c r="O1259" s="18">
        <f t="shared" si="395"/>
        <v>0</v>
      </c>
      <c r="P1259" s="114">
        <v>0</v>
      </c>
      <c r="Q1259" s="123">
        <f t="shared" ref="Q1259" si="397">Q1285</f>
        <v>0</v>
      </c>
      <c r="R1259" s="22">
        <f t="shared" si="348"/>
        <v>0</v>
      </c>
      <c r="S1259" s="22">
        <f t="shared" si="349"/>
        <v>0</v>
      </c>
      <c r="T1259" s="22">
        <f t="shared" si="350"/>
        <v>0</v>
      </c>
      <c r="V1259" s="284" t="e">
        <f t="shared" si="361"/>
        <v>#DIV/0!</v>
      </c>
    </row>
    <row r="1260" spans="1:22" ht="24" hidden="1" customHeight="1">
      <c r="A1260" s="23"/>
      <c r="B1260" s="50"/>
      <c r="C1260" s="132">
        <v>6067</v>
      </c>
      <c r="D1260" s="27" t="s">
        <v>166</v>
      </c>
      <c r="E1260" s="26">
        <v>0</v>
      </c>
      <c r="F1260" s="26">
        <v>0</v>
      </c>
      <c r="G1260" s="26">
        <v>0</v>
      </c>
      <c r="H1260" s="26">
        <v>0</v>
      </c>
      <c r="I1260" s="26">
        <v>0</v>
      </c>
      <c r="J1260" s="26"/>
      <c r="K1260" s="18">
        <f t="shared" si="351"/>
        <v>0</v>
      </c>
      <c r="L1260" s="18">
        <f>L1541+L1335+L1390</f>
        <v>0</v>
      </c>
      <c r="M1260" s="18">
        <f>M1541+M1335+M1390</f>
        <v>0</v>
      </c>
      <c r="N1260" s="18">
        <f>N1541+N1335+N1390</f>
        <v>0</v>
      </c>
      <c r="O1260" s="18">
        <f>O1541+O1335+O1390</f>
        <v>0</v>
      </c>
      <c r="P1260" s="114">
        <v>0</v>
      </c>
      <c r="Q1260" s="123">
        <f>Q1541+Q1335+Q1390</f>
        <v>0</v>
      </c>
      <c r="R1260" s="22">
        <f t="shared" ref="R1260:R1323" si="398">G1260+M1260</f>
        <v>0</v>
      </c>
      <c r="S1260" s="22">
        <f t="shared" ref="S1260:S1323" si="399">H1260+N1260</f>
        <v>0</v>
      </c>
      <c r="T1260" s="22">
        <f t="shared" ref="T1260:T1323" si="400">I1260+O1260</f>
        <v>0</v>
      </c>
      <c r="V1260" s="284" t="e">
        <f t="shared" si="361"/>
        <v>#DIV/0!</v>
      </c>
    </row>
    <row r="1261" spans="1:22" ht="24" hidden="1" customHeight="1">
      <c r="A1261" s="23"/>
      <c r="B1261" s="50"/>
      <c r="C1261" s="132">
        <v>6069</v>
      </c>
      <c r="D1261" s="27" t="s">
        <v>166</v>
      </c>
      <c r="E1261" s="26">
        <v>0</v>
      </c>
      <c r="F1261" s="26">
        <v>0</v>
      </c>
      <c r="G1261" s="26">
        <v>0</v>
      </c>
      <c r="H1261" s="26">
        <v>0</v>
      </c>
      <c r="I1261" s="26">
        <v>0</v>
      </c>
      <c r="J1261" s="26"/>
      <c r="K1261" s="18">
        <f t="shared" si="351"/>
        <v>0</v>
      </c>
      <c r="L1261" s="18">
        <f>L1391</f>
        <v>0</v>
      </c>
      <c r="M1261" s="18">
        <f>M1391</f>
        <v>0</v>
      </c>
      <c r="N1261" s="18">
        <f>N1391</f>
        <v>0</v>
      </c>
      <c r="O1261" s="18">
        <f>O1391</f>
        <v>0</v>
      </c>
      <c r="P1261" s="114">
        <v>0</v>
      </c>
      <c r="Q1261" s="123">
        <f>Q1391</f>
        <v>0</v>
      </c>
      <c r="R1261" s="22">
        <f t="shared" si="398"/>
        <v>0</v>
      </c>
      <c r="S1261" s="22">
        <f t="shared" si="399"/>
        <v>0</v>
      </c>
      <c r="T1261" s="22">
        <f t="shared" si="400"/>
        <v>0</v>
      </c>
      <c r="V1261" s="284" t="e">
        <f t="shared" si="361"/>
        <v>#DIV/0!</v>
      </c>
    </row>
    <row r="1262" spans="1:22">
      <c r="A1262" s="23"/>
      <c r="B1262" s="50"/>
      <c r="C1262" s="132"/>
      <c r="D1262" s="31" t="s">
        <v>375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/>
      <c r="K1262" s="18">
        <f t="shared" si="351"/>
        <v>0</v>
      </c>
      <c r="L1262" s="18">
        <v>0</v>
      </c>
      <c r="M1262" s="18">
        <v>0</v>
      </c>
      <c r="N1262" s="18">
        <v>0</v>
      </c>
      <c r="O1262" s="18">
        <v>0</v>
      </c>
      <c r="P1262" s="114"/>
      <c r="Q1262" s="123"/>
      <c r="R1262" s="22">
        <f t="shared" si="398"/>
        <v>0</v>
      </c>
      <c r="S1262" s="22">
        <f t="shared" si="399"/>
        <v>0</v>
      </c>
      <c r="T1262" s="22">
        <f t="shared" si="400"/>
        <v>0</v>
      </c>
      <c r="V1262" s="284"/>
    </row>
    <row r="1263" spans="1:22" ht="26.25" hidden="1" customHeight="1">
      <c r="A1263" s="24"/>
      <c r="B1263" s="24"/>
      <c r="C1263" s="132"/>
      <c r="D1263" s="83" t="s">
        <v>376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/>
      <c r="K1263" s="18">
        <f t="shared" si="351"/>
        <v>0</v>
      </c>
      <c r="L1263" s="18">
        <f>SUM(L1264:L1286)</f>
        <v>0</v>
      </c>
      <c r="M1263" s="18">
        <f>SUM(M1264:M1286)</f>
        <v>0</v>
      </c>
      <c r="N1263" s="18">
        <f>SUM(N1264:N1286)</f>
        <v>0</v>
      </c>
      <c r="O1263" s="18">
        <f>SUM(O1264:O1286)</f>
        <v>0</v>
      </c>
      <c r="P1263" s="114">
        <v>0</v>
      </c>
      <c r="Q1263" s="123">
        <f>SUM(Q1264:Q1286)</f>
        <v>0</v>
      </c>
      <c r="R1263" s="22">
        <f t="shared" si="398"/>
        <v>0</v>
      </c>
      <c r="S1263" s="22">
        <f t="shared" si="399"/>
        <v>0</v>
      </c>
      <c r="T1263" s="22">
        <f t="shared" si="400"/>
        <v>0</v>
      </c>
      <c r="V1263" s="284" t="e">
        <f t="shared" si="361"/>
        <v>#DIV/0!</v>
      </c>
    </row>
    <row r="1264" spans="1:22" ht="24" hidden="1" customHeight="1">
      <c r="A1264" s="24"/>
      <c r="B1264" s="24"/>
      <c r="C1264" s="130">
        <v>4017</v>
      </c>
      <c r="D1264" s="27" t="s">
        <v>371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/>
      <c r="K1264" s="18">
        <f t="shared" si="351"/>
        <v>0</v>
      </c>
      <c r="L1264" s="18"/>
      <c r="M1264" s="18"/>
      <c r="N1264" s="18"/>
      <c r="O1264" s="18"/>
      <c r="P1264" s="114">
        <v>0</v>
      </c>
      <c r="Q1264" s="123"/>
      <c r="R1264" s="22">
        <f t="shared" si="398"/>
        <v>0</v>
      </c>
      <c r="S1264" s="22">
        <f t="shared" si="399"/>
        <v>0</v>
      </c>
      <c r="T1264" s="22">
        <f t="shared" si="400"/>
        <v>0</v>
      </c>
      <c r="V1264" s="284" t="e">
        <f t="shared" si="361"/>
        <v>#DIV/0!</v>
      </c>
    </row>
    <row r="1265" spans="1:22" ht="24" hidden="1" customHeight="1">
      <c r="A1265" s="24"/>
      <c r="B1265" s="24"/>
      <c r="C1265" s="130">
        <v>4019</v>
      </c>
      <c r="D1265" s="27" t="s">
        <v>371</v>
      </c>
      <c r="E1265" s="26">
        <v>0</v>
      </c>
      <c r="F1265" s="26">
        <v>0</v>
      </c>
      <c r="G1265" s="26">
        <v>0</v>
      </c>
      <c r="H1265" s="26">
        <v>0</v>
      </c>
      <c r="I1265" s="26">
        <v>0</v>
      </c>
      <c r="J1265" s="26"/>
      <c r="K1265" s="18">
        <f t="shared" si="351"/>
        <v>0</v>
      </c>
      <c r="L1265" s="18"/>
      <c r="M1265" s="18"/>
      <c r="N1265" s="18"/>
      <c r="O1265" s="18"/>
      <c r="P1265" s="114">
        <v>0</v>
      </c>
      <c r="Q1265" s="123"/>
      <c r="R1265" s="22">
        <f t="shared" si="398"/>
        <v>0</v>
      </c>
      <c r="S1265" s="22">
        <f t="shared" si="399"/>
        <v>0</v>
      </c>
      <c r="T1265" s="22">
        <f t="shared" si="400"/>
        <v>0</v>
      </c>
      <c r="V1265" s="284" t="e">
        <f t="shared" si="361"/>
        <v>#DIV/0!</v>
      </c>
    </row>
    <row r="1266" spans="1:22" ht="24" hidden="1" customHeight="1">
      <c r="A1266" s="24"/>
      <c r="B1266" s="24"/>
      <c r="C1266" s="132">
        <v>4117</v>
      </c>
      <c r="D1266" s="27" t="s">
        <v>141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/>
      <c r="K1266" s="18">
        <f t="shared" si="351"/>
        <v>0</v>
      </c>
      <c r="L1266" s="18"/>
      <c r="M1266" s="18"/>
      <c r="N1266" s="18"/>
      <c r="O1266" s="18"/>
      <c r="P1266" s="114">
        <v>0</v>
      </c>
      <c r="Q1266" s="123"/>
      <c r="R1266" s="22">
        <f t="shared" si="398"/>
        <v>0</v>
      </c>
      <c r="S1266" s="22">
        <f t="shared" si="399"/>
        <v>0</v>
      </c>
      <c r="T1266" s="22">
        <f t="shared" si="400"/>
        <v>0</v>
      </c>
      <c r="V1266" s="284" t="e">
        <f t="shared" si="361"/>
        <v>#DIV/0!</v>
      </c>
    </row>
    <row r="1267" spans="1:22" ht="24" hidden="1" customHeight="1">
      <c r="A1267" s="24"/>
      <c r="B1267" s="24"/>
      <c r="C1267" s="132">
        <v>4119</v>
      </c>
      <c r="D1267" s="27" t="s">
        <v>141</v>
      </c>
      <c r="E1267" s="26">
        <v>0</v>
      </c>
      <c r="F1267" s="26">
        <v>0</v>
      </c>
      <c r="G1267" s="26">
        <v>0</v>
      </c>
      <c r="H1267" s="26">
        <v>0</v>
      </c>
      <c r="I1267" s="26">
        <v>0</v>
      </c>
      <c r="J1267" s="26"/>
      <c r="K1267" s="18">
        <f t="shared" si="351"/>
        <v>0</v>
      </c>
      <c r="L1267" s="18"/>
      <c r="M1267" s="18"/>
      <c r="N1267" s="18"/>
      <c r="O1267" s="18"/>
      <c r="P1267" s="114">
        <v>0</v>
      </c>
      <c r="Q1267" s="123"/>
      <c r="R1267" s="22">
        <f t="shared" si="398"/>
        <v>0</v>
      </c>
      <c r="S1267" s="22">
        <f t="shared" si="399"/>
        <v>0</v>
      </c>
      <c r="T1267" s="22">
        <f t="shared" si="400"/>
        <v>0</v>
      </c>
      <c r="V1267" s="284" t="e">
        <f t="shared" si="361"/>
        <v>#DIV/0!</v>
      </c>
    </row>
    <row r="1268" spans="1:22" ht="15" hidden="1" customHeight="1">
      <c r="A1268" s="24"/>
      <c r="B1268" s="24"/>
      <c r="C1268" s="132">
        <v>4127</v>
      </c>
      <c r="D1268" s="27" t="s">
        <v>252</v>
      </c>
      <c r="E1268" s="26">
        <v>0</v>
      </c>
      <c r="F1268" s="26">
        <v>0</v>
      </c>
      <c r="G1268" s="26">
        <v>0</v>
      </c>
      <c r="H1268" s="26">
        <v>0</v>
      </c>
      <c r="I1268" s="26">
        <v>0</v>
      </c>
      <c r="J1268" s="26"/>
      <c r="K1268" s="18">
        <f t="shared" si="351"/>
        <v>0</v>
      </c>
      <c r="L1268" s="18"/>
      <c r="M1268" s="18"/>
      <c r="N1268" s="18"/>
      <c r="O1268" s="18"/>
      <c r="P1268" s="114">
        <v>0</v>
      </c>
      <c r="Q1268" s="123"/>
      <c r="R1268" s="22">
        <f t="shared" si="398"/>
        <v>0</v>
      </c>
      <c r="S1268" s="22">
        <f t="shared" si="399"/>
        <v>0</v>
      </c>
      <c r="T1268" s="22">
        <f t="shared" si="400"/>
        <v>0</v>
      </c>
      <c r="V1268" s="284" t="e">
        <f t="shared" si="361"/>
        <v>#DIV/0!</v>
      </c>
    </row>
    <row r="1269" spans="1:22" ht="15" hidden="1" customHeight="1">
      <c r="A1269" s="24"/>
      <c r="B1269" s="24"/>
      <c r="C1269" s="132">
        <v>4129</v>
      </c>
      <c r="D1269" s="27" t="s">
        <v>252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/>
      <c r="K1269" s="18">
        <f t="shared" si="351"/>
        <v>0</v>
      </c>
      <c r="L1269" s="18"/>
      <c r="M1269" s="18"/>
      <c r="N1269" s="18"/>
      <c r="O1269" s="18"/>
      <c r="P1269" s="114">
        <v>0</v>
      </c>
      <c r="Q1269" s="123"/>
      <c r="R1269" s="22">
        <f t="shared" si="398"/>
        <v>0</v>
      </c>
      <c r="S1269" s="22">
        <f t="shared" si="399"/>
        <v>0</v>
      </c>
      <c r="T1269" s="22">
        <f t="shared" si="400"/>
        <v>0</v>
      </c>
      <c r="V1269" s="284" t="e">
        <f t="shared" si="361"/>
        <v>#DIV/0!</v>
      </c>
    </row>
    <row r="1270" spans="1:22" ht="15" hidden="1" customHeight="1">
      <c r="A1270" s="24"/>
      <c r="B1270" s="24"/>
      <c r="C1270" s="132">
        <v>4177</v>
      </c>
      <c r="D1270" s="27" t="s">
        <v>193</v>
      </c>
      <c r="E1270" s="26">
        <v>0</v>
      </c>
      <c r="F1270" s="26">
        <v>0</v>
      </c>
      <c r="G1270" s="26">
        <v>0</v>
      </c>
      <c r="H1270" s="26">
        <v>0</v>
      </c>
      <c r="I1270" s="26">
        <v>0</v>
      </c>
      <c r="J1270" s="26"/>
      <c r="K1270" s="18">
        <f t="shared" si="351"/>
        <v>0</v>
      </c>
      <c r="L1270" s="18"/>
      <c r="M1270" s="18"/>
      <c r="N1270" s="18"/>
      <c r="O1270" s="18"/>
      <c r="P1270" s="114">
        <v>0</v>
      </c>
      <c r="Q1270" s="123"/>
      <c r="R1270" s="22">
        <f t="shared" si="398"/>
        <v>0</v>
      </c>
      <c r="S1270" s="22">
        <f t="shared" si="399"/>
        <v>0</v>
      </c>
      <c r="T1270" s="22">
        <f t="shared" si="400"/>
        <v>0</v>
      </c>
      <c r="V1270" s="284" t="e">
        <f t="shared" si="361"/>
        <v>#DIV/0!</v>
      </c>
    </row>
    <row r="1271" spans="1:22" ht="15" hidden="1" customHeight="1">
      <c r="A1271" s="24"/>
      <c r="B1271" s="24"/>
      <c r="C1271" s="132">
        <v>4179</v>
      </c>
      <c r="D1271" s="27" t="s">
        <v>193</v>
      </c>
      <c r="E1271" s="26">
        <v>0</v>
      </c>
      <c r="F1271" s="26">
        <v>0</v>
      </c>
      <c r="G1271" s="26">
        <v>0</v>
      </c>
      <c r="H1271" s="26">
        <v>0</v>
      </c>
      <c r="I1271" s="26">
        <v>0</v>
      </c>
      <c r="J1271" s="26"/>
      <c r="K1271" s="18">
        <f t="shared" si="351"/>
        <v>0</v>
      </c>
      <c r="L1271" s="18"/>
      <c r="M1271" s="18"/>
      <c r="N1271" s="18"/>
      <c r="O1271" s="18"/>
      <c r="P1271" s="114">
        <v>0</v>
      </c>
      <c r="Q1271" s="123"/>
      <c r="R1271" s="22">
        <f t="shared" si="398"/>
        <v>0</v>
      </c>
      <c r="S1271" s="22">
        <f t="shared" si="399"/>
        <v>0</v>
      </c>
      <c r="T1271" s="22">
        <f t="shared" si="400"/>
        <v>0</v>
      </c>
      <c r="V1271" s="284" t="e">
        <f t="shared" si="361"/>
        <v>#DIV/0!</v>
      </c>
    </row>
    <row r="1272" spans="1:22" ht="24" hidden="1" customHeight="1">
      <c r="A1272" s="24"/>
      <c r="B1272" s="24"/>
      <c r="C1272" s="132">
        <v>4217</v>
      </c>
      <c r="D1272" s="27" t="s">
        <v>144</v>
      </c>
      <c r="E1272" s="26">
        <v>0</v>
      </c>
      <c r="F1272" s="26">
        <v>0</v>
      </c>
      <c r="G1272" s="26">
        <v>0</v>
      </c>
      <c r="H1272" s="26">
        <v>0</v>
      </c>
      <c r="I1272" s="26">
        <v>0</v>
      </c>
      <c r="J1272" s="26"/>
      <c r="K1272" s="18">
        <f t="shared" si="351"/>
        <v>0</v>
      </c>
      <c r="L1272" s="18"/>
      <c r="M1272" s="18"/>
      <c r="N1272" s="18"/>
      <c r="O1272" s="18"/>
      <c r="P1272" s="114">
        <v>0</v>
      </c>
      <c r="Q1272" s="123"/>
      <c r="R1272" s="22">
        <f t="shared" si="398"/>
        <v>0</v>
      </c>
      <c r="S1272" s="22">
        <f t="shared" si="399"/>
        <v>0</v>
      </c>
      <c r="T1272" s="22">
        <f t="shared" si="400"/>
        <v>0</v>
      </c>
      <c r="V1272" s="284" t="e">
        <f t="shared" si="361"/>
        <v>#DIV/0!</v>
      </c>
    </row>
    <row r="1273" spans="1:22" ht="24" hidden="1" customHeight="1">
      <c r="A1273" s="24"/>
      <c r="B1273" s="24"/>
      <c r="C1273" s="132">
        <v>4219</v>
      </c>
      <c r="D1273" s="27" t="s">
        <v>144</v>
      </c>
      <c r="E1273" s="26">
        <v>0</v>
      </c>
      <c r="F1273" s="26">
        <v>0</v>
      </c>
      <c r="G1273" s="26">
        <v>0</v>
      </c>
      <c r="H1273" s="26">
        <v>0</v>
      </c>
      <c r="I1273" s="26">
        <v>0</v>
      </c>
      <c r="J1273" s="26"/>
      <c r="K1273" s="18">
        <f t="shared" si="351"/>
        <v>0</v>
      </c>
      <c r="L1273" s="18"/>
      <c r="M1273" s="18"/>
      <c r="N1273" s="18"/>
      <c r="O1273" s="18"/>
      <c r="P1273" s="114">
        <v>0</v>
      </c>
      <c r="Q1273" s="123"/>
      <c r="R1273" s="22">
        <f t="shared" si="398"/>
        <v>0</v>
      </c>
      <c r="S1273" s="22">
        <f t="shared" si="399"/>
        <v>0</v>
      </c>
      <c r="T1273" s="22">
        <f t="shared" si="400"/>
        <v>0</v>
      </c>
      <c r="V1273" s="284" t="e">
        <f t="shared" si="361"/>
        <v>#DIV/0!</v>
      </c>
    </row>
    <row r="1274" spans="1:22" ht="15" hidden="1" customHeight="1">
      <c r="A1274" s="24"/>
      <c r="B1274" s="24"/>
      <c r="C1274" s="132">
        <v>4227</v>
      </c>
      <c r="D1274" s="27" t="s">
        <v>289</v>
      </c>
      <c r="E1274" s="26">
        <v>0</v>
      </c>
      <c r="F1274" s="26">
        <v>0</v>
      </c>
      <c r="G1274" s="26">
        <v>0</v>
      </c>
      <c r="H1274" s="26">
        <v>0</v>
      </c>
      <c r="I1274" s="26">
        <v>0</v>
      </c>
      <c r="J1274" s="26"/>
      <c r="K1274" s="18">
        <f t="shared" si="351"/>
        <v>0</v>
      </c>
      <c r="L1274" s="18"/>
      <c r="M1274" s="18"/>
      <c r="N1274" s="18"/>
      <c r="O1274" s="18"/>
      <c r="P1274" s="114">
        <v>0</v>
      </c>
      <c r="Q1274" s="123"/>
      <c r="R1274" s="22">
        <f t="shared" si="398"/>
        <v>0</v>
      </c>
      <c r="S1274" s="22">
        <f t="shared" si="399"/>
        <v>0</v>
      </c>
      <c r="T1274" s="22">
        <f t="shared" si="400"/>
        <v>0</v>
      </c>
      <c r="V1274" s="284" t="e">
        <f t="shared" si="361"/>
        <v>#DIV/0!</v>
      </c>
    </row>
    <row r="1275" spans="1:22" ht="15" hidden="1" customHeight="1">
      <c r="A1275" s="24"/>
      <c r="B1275" s="24"/>
      <c r="C1275" s="132">
        <v>4229</v>
      </c>
      <c r="D1275" s="27" t="s">
        <v>289</v>
      </c>
      <c r="E1275" s="26">
        <v>0</v>
      </c>
      <c r="F1275" s="26">
        <v>0</v>
      </c>
      <c r="G1275" s="26">
        <v>0</v>
      </c>
      <c r="H1275" s="26">
        <v>0</v>
      </c>
      <c r="I1275" s="26">
        <v>0</v>
      </c>
      <c r="J1275" s="26"/>
      <c r="K1275" s="18">
        <f t="shared" si="351"/>
        <v>0</v>
      </c>
      <c r="L1275" s="18"/>
      <c r="M1275" s="18"/>
      <c r="N1275" s="18"/>
      <c r="O1275" s="18"/>
      <c r="P1275" s="114">
        <v>0</v>
      </c>
      <c r="Q1275" s="123"/>
      <c r="R1275" s="22">
        <f t="shared" si="398"/>
        <v>0</v>
      </c>
      <c r="S1275" s="22">
        <f t="shared" si="399"/>
        <v>0</v>
      </c>
      <c r="T1275" s="22">
        <f t="shared" si="400"/>
        <v>0</v>
      </c>
      <c r="V1275" s="284" t="e">
        <f t="shared" si="361"/>
        <v>#DIV/0!</v>
      </c>
    </row>
    <row r="1276" spans="1:22" ht="15" hidden="1" customHeight="1">
      <c r="A1276" s="24"/>
      <c r="B1276" s="24"/>
      <c r="C1276" s="132">
        <v>4277</v>
      </c>
      <c r="D1276" s="27" t="s">
        <v>146</v>
      </c>
      <c r="E1276" s="26">
        <v>0</v>
      </c>
      <c r="F1276" s="26">
        <v>0</v>
      </c>
      <c r="G1276" s="26">
        <v>0</v>
      </c>
      <c r="H1276" s="26">
        <v>0</v>
      </c>
      <c r="I1276" s="26">
        <v>0</v>
      </c>
      <c r="J1276" s="26"/>
      <c r="K1276" s="18">
        <f t="shared" si="351"/>
        <v>0</v>
      </c>
      <c r="L1276" s="18"/>
      <c r="M1276" s="18"/>
      <c r="N1276" s="18"/>
      <c r="O1276" s="18"/>
      <c r="P1276" s="114">
        <v>0</v>
      </c>
      <c r="Q1276" s="123"/>
      <c r="R1276" s="22">
        <f t="shared" si="398"/>
        <v>0</v>
      </c>
      <c r="S1276" s="22">
        <f t="shared" si="399"/>
        <v>0</v>
      </c>
      <c r="T1276" s="22">
        <f t="shared" si="400"/>
        <v>0</v>
      </c>
      <c r="V1276" s="284" t="e">
        <f t="shared" si="361"/>
        <v>#DIV/0!</v>
      </c>
    </row>
    <row r="1277" spans="1:22" ht="15" hidden="1" customHeight="1">
      <c r="A1277" s="24"/>
      <c r="B1277" s="24"/>
      <c r="C1277" s="132">
        <v>4279</v>
      </c>
      <c r="D1277" s="27" t="s">
        <v>146</v>
      </c>
      <c r="E1277" s="26">
        <v>0</v>
      </c>
      <c r="F1277" s="26">
        <v>0</v>
      </c>
      <c r="G1277" s="26">
        <v>0</v>
      </c>
      <c r="H1277" s="26">
        <v>0</v>
      </c>
      <c r="I1277" s="26">
        <v>0</v>
      </c>
      <c r="J1277" s="26"/>
      <c r="K1277" s="18">
        <f t="shared" si="351"/>
        <v>0</v>
      </c>
      <c r="L1277" s="18"/>
      <c r="M1277" s="18"/>
      <c r="N1277" s="18"/>
      <c r="O1277" s="18"/>
      <c r="P1277" s="114">
        <v>0</v>
      </c>
      <c r="Q1277" s="123"/>
      <c r="R1277" s="22">
        <f t="shared" si="398"/>
        <v>0</v>
      </c>
      <c r="S1277" s="22">
        <f t="shared" si="399"/>
        <v>0</v>
      </c>
      <c r="T1277" s="22">
        <f t="shared" si="400"/>
        <v>0</v>
      </c>
      <c r="V1277" s="284" t="e">
        <f t="shared" si="361"/>
        <v>#DIV/0!</v>
      </c>
    </row>
    <row r="1278" spans="1:22" ht="15" hidden="1" customHeight="1">
      <c r="A1278" s="24"/>
      <c r="B1278" s="24"/>
      <c r="C1278" s="132">
        <v>4307</v>
      </c>
      <c r="D1278" s="27" t="s">
        <v>126</v>
      </c>
      <c r="E1278" s="26">
        <v>0</v>
      </c>
      <c r="F1278" s="26">
        <v>0</v>
      </c>
      <c r="G1278" s="26">
        <v>0</v>
      </c>
      <c r="H1278" s="26">
        <v>0</v>
      </c>
      <c r="I1278" s="26">
        <v>0</v>
      </c>
      <c r="J1278" s="26"/>
      <c r="K1278" s="18">
        <f t="shared" si="351"/>
        <v>0</v>
      </c>
      <c r="L1278" s="18"/>
      <c r="M1278" s="18"/>
      <c r="N1278" s="18"/>
      <c r="O1278" s="18"/>
      <c r="P1278" s="114">
        <v>0</v>
      </c>
      <c r="Q1278" s="123"/>
      <c r="R1278" s="22">
        <f t="shared" si="398"/>
        <v>0</v>
      </c>
      <c r="S1278" s="22">
        <f t="shared" si="399"/>
        <v>0</v>
      </c>
      <c r="T1278" s="22">
        <f t="shared" si="400"/>
        <v>0</v>
      </c>
      <c r="V1278" s="284" t="e">
        <f t="shared" si="361"/>
        <v>#DIV/0!</v>
      </c>
    </row>
    <row r="1279" spans="1:22" ht="15" hidden="1" customHeight="1">
      <c r="A1279" s="24"/>
      <c r="B1279" s="24"/>
      <c r="C1279" s="132">
        <v>4309</v>
      </c>
      <c r="D1279" s="27" t="s">
        <v>126</v>
      </c>
      <c r="E1279" s="26">
        <v>0</v>
      </c>
      <c r="F1279" s="26">
        <v>0</v>
      </c>
      <c r="G1279" s="26">
        <v>0</v>
      </c>
      <c r="H1279" s="26">
        <v>0</v>
      </c>
      <c r="I1279" s="26">
        <v>0</v>
      </c>
      <c r="J1279" s="26"/>
      <c r="K1279" s="18">
        <f t="shared" si="351"/>
        <v>0</v>
      </c>
      <c r="L1279" s="18"/>
      <c r="M1279" s="18"/>
      <c r="N1279" s="18"/>
      <c r="O1279" s="18"/>
      <c r="P1279" s="114">
        <v>0</v>
      </c>
      <c r="Q1279" s="123"/>
      <c r="R1279" s="22">
        <f t="shared" si="398"/>
        <v>0</v>
      </c>
      <c r="S1279" s="22">
        <f t="shared" si="399"/>
        <v>0</v>
      </c>
      <c r="T1279" s="22">
        <f t="shared" si="400"/>
        <v>0</v>
      </c>
      <c r="V1279" s="284" t="e">
        <f t="shared" si="361"/>
        <v>#DIV/0!</v>
      </c>
    </row>
    <row r="1280" spans="1:22" ht="48" hidden="1" customHeight="1">
      <c r="A1280" s="24"/>
      <c r="B1280" s="24"/>
      <c r="C1280" s="132">
        <v>4367</v>
      </c>
      <c r="D1280" s="27" t="s">
        <v>149</v>
      </c>
      <c r="E1280" s="26">
        <v>0</v>
      </c>
      <c r="F1280" s="26">
        <v>0</v>
      </c>
      <c r="G1280" s="26">
        <v>0</v>
      </c>
      <c r="H1280" s="26">
        <v>0</v>
      </c>
      <c r="I1280" s="26">
        <v>0</v>
      </c>
      <c r="J1280" s="26"/>
      <c r="K1280" s="18">
        <f t="shared" si="351"/>
        <v>0</v>
      </c>
      <c r="L1280" s="18"/>
      <c r="M1280" s="18"/>
      <c r="N1280" s="18"/>
      <c r="O1280" s="18"/>
      <c r="P1280" s="114">
        <v>0</v>
      </c>
      <c r="Q1280" s="123"/>
      <c r="R1280" s="22">
        <f t="shared" si="398"/>
        <v>0</v>
      </c>
      <c r="S1280" s="22">
        <f t="shared" si="399"/>
        <v>0</v>
      </c>
      <c r="T1280" s="22">
        <f t="shared" si="400"/>
        <v>0</v>
      </c>
      <c r="V1280" s="284" t="e">
        <f t="shared" si="361"/>
        <v>#DIV/0!</v>
      </c>
    </row>
    <row r="1281" spans="1:22" ht="36" hidden="1" customHeight="1">
      <c r="A1281" s="24"/>
      <c r="B1281" s="24"/>
      <c r="C1281" s="132">
        <v>4369</v>
      </c>
      <c r="D1281" s="27" t="s">
        <v>372</v>
      </c>
      <c r="E1281" s="26">
        <v>0</v>
      </c>
      <c r="F1281" s="26">
        <v>0</v>
      </c>
      <c r="G1281" s="26">
        <v>0</v>
      </c>
      <c r="H1281" s="26">
        <v>0</v>
      </c>
      <c r="I1281" s="26">
        <v>0</v>
      </c>
      <c r="J1281" s="26"/>
      <c r="K1281" s="18">
        <f t="shared" si="351"/>
        <v>0</v>
      </c>
      <c r="L1281" s="18"/>
      <c r="M1281" s="18"/>
      <c r="N1281" s="18"/>
      <c r="O1281" s="18"/>
      <c r="P1281" s="114">
        <v>0</v>
      </c>
      <c r="Q1281" s="123"/>
      <c r="R1281" s="22">
        <f t="shared" si="398"/>
        <v>0</v>
      </c>
      <c r="S1281" s="22">
        <f t="shared" si="399"/>
        <v>0</v>
      </c>
      <c r="T1281" s="22">
        <f t="shared" si="400"/>
        <v>0</v>
      </c>
      <c r="V1281" s="284" t="e">
        <f t="shared" si="361"/>
        <v>#DIV/0!</v>
      </c>
    </row>
    <row r="1282" spans="1:22" ht="15" hidden="1" customHeight="1">
      <c r="A1282" s="24"/>
      <c r="B1282" s="24"/>
      <c r="C1282" s="84">
        <v>4437</v>
      </c>
      <c r="D1282" s="85" t="s">
        <v>152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/>
      <c r="K1282" s="18">
        <f t="shared" ref="K1282:K1345" si="401">SUM(L1282:O1282)</f>
        <v>0</v>
      </c>
      <c r="L1282" s="18"/>
      <c r="M1282" s="18"/>
      <c r="N1282" s="18"/>
      <c r="O1282" s="18"/>
      <c r="P1282" s="114">
        <v>0</v>
      </c>
      <c r="Q1282" s="123"/>
      <c r="R1282" s="22">
        <f t="shared" si="398"/>
        <v>0</v>
      </c>
      <c r="S1282" s="22">
        <f t="shared" si="399"/>
        <v>0</v>
      </c>
      <c r="T1282" s="22">
        <f t="shared" si="400"/>
        <v>0</v>
      </c>
      <c r="V1282" s="284" t="e">
        <f t="shared" si="361"/>
        <v>#DIV/0!</v>
      </c>
    </row>
    <row r="1283" spans="1:22" ht="15" hidden="1" customHeight="1">
      <c r="A1283" s="24"/>
      <c r="B1283" s="24"/>
      <c r="C1283" s="84">
        <v>4439</v>
      </c>
      <c r="D1283" s="85" t="s">
        <v>152</v>
      </c>
      <c r="E1283" s="26">
        <v>0</v>
      </c>
      <c r="F1283" s="26">
        <v>0</v>
      </c>
      <c r="G1283" s="26">
        <v>0</v>
      </c>
      <c r="H1283" s="26">
        <v>0</v>
      </c>
      <c r="I1283" s="26">
        <v>0</v>
      </c>
      <c r="J1283" s="26"/>
      <c r="K1283" s="18">
        <f t="shared" si="401"/>
        <v>0</v>
      </c>
      <c r="L1283" s="18"/>
      <c r="M1283" s="18"/>
      <c r="N1283" s="18"/>
      <c r="O1283" s="18"/>
      <c r="P1283" s="114">
        <v>0</v>
      </c>
      <c r="Q1283" s="123"/>
      <c r="R1283" s="22">
        <f t="shared" si="398"/>
        <v>0</v>
      </c>
      <c r="S1283" s="22">
        <f t="shared" si="399"/>
        <v>0</v>
      </c>
      <c r="T1283" s="22">
        <f t="shared" si="400"/>
        <v>0</v>
      </c>
      <c r="V1283" s="284" t="e">
        <f t="shared" si="361"/>
        <v>#DIV/0!</v>
      </c>
    </row>
    <row r="1284" spans="1:22" ht="24" hidden="1" customHeight="1">
      <c r="A1284" s="24"/>
      <c r="B1284" s="24"/>
      <c r="C1284" s="132">
        <v>4787</v>
      </c>
      <c r="D1284" s="27" t="s">
        <v>374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/>
      <c r="K1284" s="18">
        <f t="shared" si="401"/>
        <v>0</v>
      </c>
      <c r="L1284" s="18"/>
      <c r="M1284" s="18"/>
      <c r="N1284" s="18"/>
      <c r="O1284" s="18"/>
      <c r="P1284" s="114">
        <v>0</v>
      </c>
      <c r="Q1284" s="123"/>
      <c r="R1284" s="22">
        <f t="shared" si="398"/>
        <v>0</v>
      </c>
      <c r="S1284" s="22">
        <f t="shared" si="399"/>
        <v>0</v>
      </c>
      <c r="T1284" s="22">
        <f t="shared" si="400"/>
        <v>0</v>
      </c>
      <c r="V1284" s="284" t="e">
        <f t="shared" si="361"/>
        <v>#DIV/0!</v>
      </c>
    </row>
    <row r="1285" spans="1:22" ht="24" hidden="1" customHeight="1">
      <c r="A1285" s="24"/>
      <c r="B1285" s="24"/>
      <c r="C1285" s="132">
        <v>4789</v>
      </c>
      <c r="D1285" s="27" t="s">
        <v>374</v>
      </c>
      <c r="E1285" s="26">
        <v>0</v>
      </c>
      <c r="F1285" s="26">
        <v>0</v>
      </c>
      <c r="G1285" s="26">
        <v>0</v>
      </c>
      <c r="H1285" s="26">
        <v>0</v>
      </c>
      <c r="I1285" s="26">
        <v>0</v>
      </c>
      <c r="J1285" s="26"/>
      <c r="K1285" s="18">
        <f t="shared" si="401"/>
        <v>0</v>
      </c>
      <c r="L1285" s="18"/>
      <c r="M1285" s="18"/>
      <c r="N1285" s="18"/>
      <c r="O1285" s="18"/>
      <c r="P1285" s="114">
        <v>0</v>
      </c>
      <c r="Q1285" s="123"/>
      <c r="R1285" s="22">
        <f t="shared" si="398"/>
        <v>0</v>
      </c>
      <c r="S1285" s="22">
        <f t="shared" si="399"/>
        <v>0</v>
      </c>
      <c r="T1285" s="22">
        <f t="shared" si="400"/>
        <v>0</v>
      </c>
      <c r="V1285" s="284" t="e">
        <f t="shared" si="361"/>
        <v>#DIV/0!</v>
      </c>
    </row>
    <row r="1286" spans="1:22" ht="36" hidden="1" customHeight="1">
      <c r="A1286" s="24"/>
      <c r="B1286" s="24"/>
      <c r="C1286" s="132">
        <v>4759</v>
      </c>
      <c r="D1286" s="27" t="s">
        <v>253</v>
      </c>
      <c r="E1286" s="26">
        <v>0</v>
      </c>
      <c r="F1286" s="26">
        <v>0</v>
      </c>
      <c r="G1286" s="26">
        <v>0</v>
      </c>
      <c r="H1286" s="26">
        <v>0</v>
      </c>
      <c r="I1286" s="26">
        <v>0</v>
      </c>
      <c r="J1286" s="26"/>
      <c r="K1286" s="18">
        <f t="shared" si="401"/>
        <v>0</v>
      </c>
      <c r="L1286" s="18"/>
      <c r="M1286" s="18"/>
      <c r="N1286" s="18"/>
      <c r="O1286" s="18"/>
      <c r="P1286" s="114">
        <v>0</v>
      </c>
      <c r="Q1286" s="123"/>
      <c r="R1286" s="22">
        <f t="shared" si="398"/>
        <v>0</v>
      </c>
      <c r="S1286" s="22">
        <f t="shared" si="399"/>
        <v>0</v>
      </c>
      <c r="T1286" s="22">
        <f t="shared" si="400"/>
        <v>0</v>
      </c>
      <c r="V1286" s="284" t="e">
        <f t="shared" si="361"/>
        <v>#DIV/0!</v>
      </c>
    </row>
    <row r="1287" spans="1:22" ht="31.5">
      <c r="A1287" s="24"/>
      <c r="B1287" s="24"/>
      <c r="C1287" s="131"/>
      <c r="D1287" s="66" t="s">
        <v>377</v>
      </c>
      <c r="E1287" s="26">
        <v>269773</v>
      </c>
      <c r="F1287" s="26">
        <v>0</v>
      </c>
      <c r="G1287" s="26">
        <v>0</v>
      </c>
      <c r="H1287" s="26">
        <v>0</v>
      </c>
      <c r="I1287" s="26">
        <v>269773</v>
      </c>
      <c r="J1287" s="26"/>
      <c r="K1287" s="18">
        <f t="shared" si="401"/>
        <v>0</v>
      </c>
      <c r="L1287" s="18">
        <f>SUM(L1288:L1311)</f>
        <v>0</v>
      </c>
      <c r="M1287" s="18">
        <f>SUM(M1288:M1311)</f>
        <v>0</v>
      </c>
      <c r="N1287" s="18">
        <f>SUM(N1288:N1311)</f>
        <v>0</v>
      </c>
      <c r="O1287" s="18">
        <f>SUM(O1288:O1311)</f>
        <v>0</v>
      </c>
      <c r="P1287" s="145">
        <v>269773</v>
      </c>
      <c r="Q1287" s="146">
        <f>SUM(Q1288:Q1311)</f>
        <v>51308.020000000004</v>
      </c>
      <c r="R1287" s="22">
        <f t="shared" si="398"/>
        <v>0</v>
      </c>
      <c r="S1287" s="22">
        <f t="shared" si="399"/>
        <v>0</v>
      </c>
      <c r="T1287" s="22">
        <f t="shared" si="400"/>
        <v>269773</v>
      </c>
      <c r="V1287" s="284">
        <f t="shared" si="361"/>
        <v>0.19018960385212755</v>
      </c>
    </row>
    <row r="1288" spans="1:22" ht="15" hidden="1" customHeight="1">
      <c r="A1288" s="65"/>
      <c r="B1288" s="65"/>
      <c r="C1288" s="130">
        <v>3117</v>
      </c>
      <c r="D1288" s="34" t="s">
        <v>318</v>
      </c>
      <c r="E1288" s="26">
        <v>0</v>
      </c>
      <c r="F1288" s="26">
        <v>0</v>
      </c>
      <c r="G1288" s="26">
        <v>0</v>
      </c>
      <c r="H1288" s="26">
        <v>0</v>
      </c>
      <c r="I1288" s="26">
        <v>0</v>
      </c>
      <c r="J1288" s="26"/>
      <c r="K1288" s="18">
        <f t="shared" si="401"/>
        <v>0</v>
      </c>
      <c r="L1288" s="18"/>
      <c r="M1288" s="18"/>
      <c r="N1288" s="18"/>
      <c r="O1288" s="18"/>
      <c r="P1288" s="114">
        <v>0</v>
      </c>
      <c r="Q1288" s="123"/>
      <c r="R1288" s="22">
        <f t="shared" si="398"/>
        <v>0</v>
      </c>
      <c r="S1288" s="22">
        <f t="shared" si="399"/>
        <v>0</v>
      </c>
      <c r="T1288" s="22">
        <f t="shared" si="400"/>
        <v>0</v>
      </c>
      <c r="V1288" s="284" t="e">
        <f t="shared" si="361"/>
        <v>#DIV/0!</v>
      </c>
    </row>
    <row r="1289" spans="1:22">
      <c r="A1289" s="65"/>
      <c r="B1289" s="65"/>
      <c r="C1289" s="130">
        <v>3119</v>
      </c>
      <c r="D1289" s="34" t="s">
        <v>318</v>
      </c>
      <c r="E1289" s="26">
        <v>13002</v>
      </c>
      <c r="F1289" s="26">
        <v>0</v>
      </c>
      <c r="G1289" s="26">
        <v>0</v>
      </c>
      <c r="H1289" s="26">
        <v>0</v>
      </c>
      <c r="I1289" s="26">
        <v>13002</v>
      </c>
      <c r="J1289" s="26"/>
      <c r="K1289" s="18">
        <f t="shared" si="401"/>
        <v>0</v>
      </c>
      <c r="L1289" s="18"/>
      <c r="M1289" s="18"/>
      <c r="N1289" s="18"/>
      <c r="O1289" s="18"/>
      <c r="P1289" s="114">
        <v>13002</v>
      </c>
      <c r="Q1289" s="123">
        <v>1857.38</v>
      </c>
      <c r="R1289" s="22">
        <f t="shared" si="398"/>
        <v>0</v>
      </c>
      <c r="S1289" s="22">
        <f t="shared" si="399"/>
        <v>0</v>
      </c>
      <c r="T1289" s="22">
        <f t="shared" si="400"/>
        <v>13002</v>
      </c>
      <c r="V1289" s="284">
        <f t="shared" si="361"/>
        <v>0.142853407168128</v>
      </c>
    </row>
    <row r="1290" spans="1:22">
      <c r="A1290" s="24"/>
      <c r="B1290" s="65"/>
      <c r="C1290" s="130">
        <v>4017</v>
      </c>
      <c r="D1290" s="34" t="s">
        <v>378</v>
      </c>
      <c r="E1290" s="26">
        <v>43282</v>
      </c>
      <c r="F1290" s="26">
        <v>0</v>
      </c>
      <c r="G1290" s="26">
        <v>0</v>
      </c>
      <c r="H1290" s="26">
        <v>0</v>
      </c>
      <c r="I1290" s="26">
        <v>43282</v>
      </c>
      <c r="J1290" s="26"/>
      <c r="K1290" s="18">
        <f t="shared" si="401"/>
        <v>0</v>
      </c>
      <c r="L1290" s="18"/>
      <c r="M1290" s="18"/>
      <c r="N1290" s="18"/>
      <c r="O1290" s="18"/>
      <c r="P1290" s="114">
        <v>43282</v>
      </c>
      <c r="Q1290" s="123">
        <v>18345.2</v>
      </c>
      <c r="R1290" s="22">
        <f t="shared" si="398"/>
        <v>0</v>
      </c>
      <c r="S1290" s="22">
        <f t="shared" si="399"/>
        <v>0</v>
      </c>
      <c r="T1290" s="22">
        <f t="shared" si="400"/>
        <v>43282</v>
      </c>
      <c r="V1290" s="284">
        <f t="shared" si="361"/>
        <v>0.42385287186359227</v>
      </c>
    </row>
    <row r="1291" spans="1:22">
      <c r="A1291" s="24"/>
      <c r="B1291" s="65"/>
      <c r="C1291" s="130">
        <v>4019</v>
      </c>
      <c r="D1291" s="34" t="s">
        <v>378</v>
      </c>
      <c r="E1291" s="26">
        <v>2291</v>
      </c>
      <c r="F1291" s="26">
        <v>0</v>
      </c>
      <c r="G1291" s="26">
        <v>0</v>
      </c>
      <c r="H1291" s="26">
        <v>0</v>
      </c>
      <c r="I1291" s="26">
        <v>2291</v>
      </c>
      <c r="J1291" s="26"/>
      <c r="K1291" s="18">
        <f t="shared" si="401"/>
        <v>0</v>
      </c>
      <c r="L1291" s="18"/>
      <c r="M1291" s="18"/>
      <c r="N1291" s="18"/>
      <c r="O1291" s="18"/>
      <c r="P1291" s="114">
        <v>2291</v>
      </c>
      <c r="Q1291" s="123">
        <v>971.26</v>
      </c>
      <c r="R1291" s="22">
        <f t="shared" si="398"/>
        <v>0</v>
      </c>
      <c r="S1291" s="22">
        <f t="shared" si="399"/>
        <v>0</v>
      </c>
      <c r="T1291" s="22">
        <f t="shared" si="400"/>
        <v>2291</v>
      </c>
      <c r="V1291" s="284">
        <f t="shared" si="361"/>
        <v>0.42394587516368398</v>
      </c>
    </row>
    <row r="1292" spans="1:22">
      <c r="A1292" s="24"/>
      <c r="B1292" s="65"/>
      <c r="C1292" s="130">
        <v>4047</v>
      </c>
      <c r="D1292" s="34" t="s">
        <v>363</v>
      </c>
      <c r="E1292" s="26">
        <v>2143</v>
      </c>
      <c r="F1292" s="26">
        <v>0</v>
      </c>
      <c r="G1292" s="26">
        <v>0</v>
      </c>
      <c r="H1292" s="26">
        <v>0</v>
      </c>
      <c r="I1292" s="26">
        <v>2143</v>
      </c>
      <c r="J1292" s="26"/>
      <c r="K1292" s="18">
        <f t="shared" si="401"/>
        <v>0</v>
      </c>
      <c r="L1292" s="18"/>
      <c r="M1292" s="18"/>
      <c r="N1292" s="18"/>
      <c r="O1292" s="18"/>
      <c r="P1292" s="114">
        <v>2143</v>
      </c>
      <c r="Q1292" s="123">
        <v>2080.7399999999998</v>
      </c>
      <c r="R1292" s="22">
        <f t="shared" si="398"/>
        <v>0</v>
      </c>
      <c r="S1292" s="22">
        <f t="shared" si="399"/>
        <v>0</v>
      </c>
      <c r="T1292" s="22">
        <f t="shared" si="400"/>
        <v>2143</v>
      </c>
      <c r="V1292" s="284">
        <f t="shared" si="361"/>
        <v>0.97094727018198779</v>
      </c>
    </row>
    <row r="1293" spans="1:22">
      <c r="A1293" s="24"/>
      <c r="B1293" s="65"/>
      <c r="C1293" s="130">
        <v>4049</v>
      </c>
      <c r="D1293" s="34" t="s">
        <v>363</v>
      </c>
      <c r="E1293" s="26">
        <v>113</v>
      </c>
      <c r="F1293" s="26">
        <v>0</v>
      </c>
      <c r="G1293" s="26">
        <v>0</v>
      </c>
      <c r="H1293" s="26">
        <v>0</v>
      </c>
      <c r="I1293" s="26">
        <v>113</v>
      </c>
      <c r="J1293" s="26"/>
      <c r="K1293" s="18">
        <f t="shared" si="401"/>
        <v>0</v>
      </c>
      <c r="L1293" s="18"/>
      <c r="M1293" s="18"/>
      <c r="N1293" s="18"/>
      <c r="O1293" s="18"/>
      <c r="P1293" s="114">
        <v>113</v>
      </c>
      <c r="Q1293" s="123">
        <v>110.16</v>
      </c>
      <c r="R1293" s="22">
        <f t="shared" si="398"/>
        <v>0</v>
      </c>
      <c r="S1293" s="22">
        <f t="shared" si="399"/>
        <v>0</v>
      </c>
      <c r="T1293" s="22">
        <f t="shared" si="400"/>
        <v>113</v>
      </c>
      <c r="V1293" s="284">
        <f t="shared" si="361"/>
        <v>0.97486725663716811</v>
      </c>
    </row>
    <row r="1294" spans="1:22">
      <c r="A1294" s="24"/>
      <c r="B1294" s="24"/>
      <c r="C1294" s="130">
        <v>4117</v>
      </c>
      <c r="D1294" s="27" t="s">
        <v>141</v>
      </c>
      <c r="E1294" s="26">
        <v>7851</v>
      </c>
      <c r="F1294" s="26">
        <v>0</v>
      </c>
      <c r="G1294" s="26">
        <v>0</v>
      </c>
      <c r="H1294" s="26">
        <v>0</v>
      </c>
      <c r="I1294" s="26">
        <v>7851</v>
      </c>
      <c r="J1294" s="26"/>
      <c r="K1294" s="18">
        <f t="shared" si="401"/>
        <v>0</v>
      </c>
      <c r="L1294" s="18"/>
      <c r="M1294" s="18"/>
      <c r="N1294" s="18"/>
      <c r="O1294" s="18"/>
      <c r="P1294" s="114">
        <v>7851</v>
      </c>
      <c r="Q1294" s="123">
        <v>3461.42</v>
      </c>
      <c r="R1294" s="22">
        <f t="shared" si="398"/>
        <v>0</v>
      </c>
      <c r="S1294" s="22">
        <f t="shared" si="399"/>
        <v>0</v>
      </c>
      <c r="T1294" s="22">
        <f t="shared" si="400"/>
        <v>7851</v>
      </c>
      <c r="V1294" s="284">
        <f t="shared" ref="V1294:V1357" si="402">Q1294/P1294</f>
        <v>0.4408890587186346</v>
      </c>
    </row>
    <row r="1295" spans="1:22">
      <c r="A1295" s="24"/>
      <c r="B1295" s="24"/>
      <c r="C1295" s="130">
        <v>4119</v>
      </c>
      <c r="D1295" s="27" t="s">
        <v>141</v>
      </c>
      <c r="E1295" s="26">
        <v>416</v>
      </c>
      <c r="F1295" s="26">
        <v>0</v>
      </c>
      <c r="G1295" s="26">
        <v>0</v>
      </c>
      <c r="H1295" s="26">
        <v>0</v>
      </c>
      <c r="I1295" s="26">
        <v>416</v>
      </c>
      <c r="J1295" s="26"/>
      <c r="K1295" s="18">
        <f t="shared" si="401"/>
        <v>0</v>
      </c>
      <c r="L1295" s="18"/>
      <c r="M1295" s="18"/>
      <c r="N1295" s="18"/>
      <c r="O1295" s="18"/>
      <c r="P1295" s="114">
        <v>416</v>
      </c>
      <c r="Q1295" s="123">
        <v>183.29</v>
      </c>
      <c r="R1295" s="22">
        <f t="shared" si="398"/>
        <v>0</v>
      </c>
      <c r="S1295" s="22">
        <f t="shared" si="399"/>
        <v>0</v>
      </c>
      <c r="T1295" s="22">
        <f t="shared" si="400"/>
        <v>416</v>
      </c>
      <c r="V1295" s="284">
        <f t="shared" si="402"/>
        <v>0.44060096153846151</v>
      </c>
    </row>
    <row r="1296" spans="1:22">
      <c r="A1296" s="24"/>
      <c r="B1296" s="24"/>
      <c r="C1296" s="130">
        <v>4127</v>
      </c>
      <c r="D1296" s="27" t="s">
        <v>142</v>
      </c>
      <c r="E1296" s="26">
        <v>862</v>
      </c>
      <c r="F1296" s="26">
        <v>0</v>
      </c>
      <c r="G1296" s="26">
        <v>0</v>
      </c>
      <c r="H1296" s="26">
        <v>0</v>
      </c>
      <c r="I1296" s="26">
        <v>862</v>
      </c>
      <c r="J1296" s="26"/>
      <c r="K1296" s="18">
        <f t="shared" si="401"/>
        <v>0</v>
      </c>
      <c r="L1296" s="18"/>
      <c r="M1296" s="18"/>
      <c r="N1296" s="18"/>
      <c r="O1296" s="18"/>
      <c r="P1296" s="114">
        <v>862</v>
      </c>
      <c r="Q1296" s="123">
        <v>431.94</v>
      </c>
      <c r="R1296" s="22">
        <f t="shared" si="398"/>
        <v>0</v>
      </c>
      <c r="S1296" s="22">
        <f t="shared" si="399"/>
        <v>0</v>
      </c>
      <c r="T1296" s="22">
        <f t="shared" si="400"/>
        <v>862</v>
      </c>
      <c r="V1296" s="284">
        <f t="shared" si="402"/>
        <v>0.50109048723897909</v>
      </c>
    </row>
    <row r="1297" spans="1:22">
      <c r="A1297" s="24"/>
      <c r="B1297" s="24"/>
      <c r="C1297" s="130">
        <v>4129</v>
      </c>
      <c r="D1297" s="27" t="s">
        <v>142</v>
      </c>
      <c r="E1297" s="26">
        <v>46</v>
      </c>
      <c r="F1297" s="26">
        <v>0</v>
      </c>
      <c r="G1297" s="26">
        <v>0</v>
      </c>
      <c r="H1297" s="26">
        <v>0</v>
      </c>
      <c r="I1297" s="26">
        <v>46</v>
      </c>
      <c r="J1297" s="26"/>
      <c r="K1297" s="18">
        <f t="shared" si="401"/>
        <v>0</v>
      </c>
      <c r="L1297" s="18"/>
      <c r="M1297" s="18"/>
      <c r="N1297" s="18"/>
      <c r="O1297" s="18"/>
      <c r="P1297" s="114">
        <v>46</v>
      </c>
      <c r="Q1297" s="123">
        <v>22.91</v>
      </c>
      <c r="R1297" s="22">
        <f t="shared" si="398"/>
        <v>0</v>
      </c>
      <c r="S1297" s="22">
        <f t="shared" si="399"/>
        <v>0</v>
      </c>
      <c r="T1297" s="22">
        <f t="shared" si="400"/>
        <v>46</v>
      </c>
      <c r="V1297" s="284">
        <f t="shared" si="402"/>
        <v>0.49804347826086959</v>
      </c>
    </row>
    <row r="1298" spans="1:22" hidden="1">
      <c r="A1298" s="24"/>
      <c r="B1298" s="24"/>
      <c r="C1298" s="130">
        <v>4177</v>
      </c>
      <c r="D1298" s="27" t="s">
        <v>193</v>
      </c>
      <c r="E1298" s="26">
        <v>0</v>
      </c>
      <c r="F1298" s="26">
        <v>0</v>
      </c>
      <c r="G1298" s="26">
        <v>0</v>
      </c>
      <c r="H1298" s="26">
        <v>0</v>
      </c>
      <c r="I1298" s="26">
        <v>0</v>
      </c>
      <c r="J1298" s="26"/>
      <c r="K1298" s="18">
        <f t="shared" si="401"/>
        <v>0</v>
      </c>
      <c r="L1298" s="18"/>
      <c r="M1298" s="18"/>
      <c r="N1298" s="18"/>
      <c r="O1298" s="18"/>
      <c r="P1298" s="114">
        <v>0</v>
      </c>
      <c r="Q1298" s="123">
        <v>0</v>
      </c>
      <c r="R1298" s="22">
        <f t="shared" si="398"/>
        <v>0</v>
      </c>
      <c r="S1298" s="22">
        <f t="shared" si="399"/>
        <v>0</v>
      </c>
      <c r="T1298" s="22">
        <f t="shared" si="400"/>
        <v>0</v>
      </c>
      <c r="V1298" s="284" t="e">
        <f t="shared" si="402"/>
        <v>#DIV/0!</v>
      </c>
    </row>
    <row r="1299" spans="1:22" hidden="1">
      <c r="A1299" s="24"/>
      <c r="B1299" s="24"/>
      <c r="C1299" s="130">
        <v>4179</v>
      </c>
      <c r="D1299" s="27" t="s">
        <v>193</v>
      </c>
      <c r="E1299" s="26">
        <v>0</v>
      </c>
      <c r="F1299" s="26">
        <v>0</v>
      </c>
      <c r="G1299" s="26">
        <v>0</v>
      </c>
      <c r="H1299" s="26">
        <v>0</v>
      </c>
      <c r="I1299" s="26">
        <v>0</v>
      </c>
      <c r="J1299" s="26"/>
      <c r="K1299" s="18">
        <f t="shared" si="401"/>
        <v>0</v>
      </c>
      <c r="L1299" s="18"/>
      <c r="M1299" s="18"/>
      <c r="N1299" s="18"/>
      <c r="O1299" s="18"/>
      <c r="P1299" s="114">
        <v>0</v>
      </c>
      <c r="Q1299" s="123">
        <v>0</v>
      </c>
      <c r="R1299" s="22">
        <f t="shared" si="398"/>
        <v>0</v>
      </c>
      <c r="S1299" s="22">
        <f t="shared" si="399"/>
        <v>0</v>
      </c>
      <c r="T1299" s="22">
        <f t="shared" si="400"/>
        <v>0</v>
      </c>
      <c r="V1299" s="284" t="e">
        <f t="shared" si="402"/>
        <v>#DIV/0!</v>
      </c>
    </row>
    <row r="1300" spans="1:22">
      <c r="A1300" s="24"/>
      <c r="B1300" s="24"/>
      <c r="C1300" s="130">
        <v>4217</v>
      </c>
      <c r="D1300" s="27" t="s">
        <v>144</v>
      </c>
      <c r="E1300" s="26">
        <v>996</v>
      </c>
      <c r="F1300" s="26">
        <v>0</v>
      </c>
      <c r="G1300" s="26">
        <v>0</v>
      </c>
      <c r="H1300" s="26">
        <v>0</v>
      </c>
      <c r="I1300" s="26">
        <v>996</v>
      </c>
      <c r="J1300" s="26"/>
      <c r="K1300" s="18">
        <f t="shared" si="401"/>
        <v>0</v>
      </c>
      <c r="L1300" s="18"/>
      <c r="M1300" s="18"/>
      <c r="N1300" s="18"/>
      <c r="O1300" s="18"/>
      <c r="P1300" s="114">
        <v>996</v>
      </c>
      <c r="Q1300" s="123">
        <v>949.72</v>
      </c>
      <c r="R1300" s="22">
        <f t="shared" si="398"/>
        <v>0</v>
      </c>
      <c r="S1300" s="22">
        <f t="shared" si="399"/>
        <v>0</v>
      </c>
      <c r="T1300" s="22">
        <f t="shared" si="400"/>
        <v>996</v>
      </c>
      <c r="V1300" s="284">
        <f t="shared" si="402"/>
        <v>0.9535341365461848</v>
      </c>
    </row>
    <row r="1301" spans="1:22">
      <c r="A1301" s="24"/>
      <c r="B1301" s="24"/>
      <c r="C1301" s="130">
        <v>4219</v>
      </c>
      <c r="D1301" s="27" t="s">
        <v>144</v>
      </c>
      <c r="E1301" s="26">
        <v>53</v>
      </c>
      <c r="F1301" s="26">
        <v>0</v>
      </c>
      <c r="G1301" s="26">
        <v>0</v>
      </c>
      <c r="H1301" s="26">
        <v>0</v>
      </c>
      <c r="I1301" s="26">
        <v>53</v>
      </c>
      <c r="J1301" s="26"/>
      <c r="K1301" s="18">
        <f t="shared" si="401"/>
        <v>0</v>
      </c>
      <c r="L1301" s="18"/>
      <c r="M1301" s="18"/>
      <c r="N1301" s="18"/>
      <c r="O1301" s="18"/>
      <c r="P1301" s="114">
        <v>53</v>
      </c>
      <c r="Q1301" s="123">
        <v>50.28</v>
      </c>
      <c r="R1301" s="22">
        <f t="shared" si="398"/>
        <v>0</v>
      </c>
      <c r="S1301" s="22">
        <f t="shared" si="399"/>
        <v>0</v>
      </c>
      <c r="T1301" s="22">
        <f t="shared" si="400"/>
        <v>53</v>
      </c>
      <c r="V1301" s="284">
        <f t="shared" si="402"/>
        <v>0.94867924528301883</v>
      </c>
    </row>
    <row r="1302" spans="1:22" ht="31.5">
      <c r="A1302" s="23"/>
      <c r="B1302" s="50"/>
      <c r="C1302" s="132">
        <v>4247</v>
      </c>
      <c r="D1302" s="27" t="s">
        <v>249</v>
      </c>
      <c r="E1302" s="26">
        <v>531</v>
      </c>
      <c r="F1302" s="26">
        <v>0</v>
      </c>
      <c r="G1302" s="26">
        <v>0</v>
      </c>
      <c r="H1302" s="26">
        <v>0</v>
      </c>
      <c r="I1302" s="26">
        <v>531</v>
      </c>
      <c r="J1302" s="26"/>
      <c r="K1302" s="18">
        <f t="shared" si="401"/>
        <v>0</v>
      </c>
      <c r="L1302" s="18"/>
      <c r="M1302" s="18"/>
      <c r="N1302" s="18"/>
      <c r="O1302" s="18"/>
      <c r="P1302" s="114">
        <v>531</v>
      </c>
      <c r="Q1302" s="123">
        <v>0</v>
      </c>
      <c r="R1302" s="22">
        <f t="shared" si="398"/>
        <v>0</v>
      </c>
      <c r="S1302" s="22">
        <f t="shared" si="399"/>
        <v>0</v>
      </c>
      <c r="T1302" s="22">
        <f t="shared" si="400"/>
        <v>531</v>
      </c>
      <c r="V1302" s="284">
        <f t="shared" si="402"/>
        <v>0</v>
      </c>
    </row>
    <row r="1303" spans="1:22" ht="31.5">
      <c r="A1303" s="23"/>
      <c r="B1303" s="50"/>
      <c r="C1303" s="132">
        <v>4249</v>
      </c>
      <c r="D1303" s="27" t="s">
        <v>249</v>
      </c>
      <c r="E1303" s="26">
        <v>28</v>
      </c>
      <c r="F1303" s="26">
        <v>0</v>
      </c>
      <c r="G1303" s="26">
        <v>0</v>
      </c>
      <c r="H1303" s="26">
        <v>0</v>
      </c>
      <c r="I1303" s="26">
        <v>28</v>
      </c>
      <c r="J1303" s="26"/>
      <c r="K1303" s="18">
        <f t="shared" si="401"/>
        <v>0</v>
      </c>
      <c r="L1303" s="18"/>
      <c r="M1303" s="18"/>
      <c r="N1303" s="18"/>
      <c r="O1303" s="18"/>
      <c r="P1303" s="114">
        <v>28</v>
      </c>
      <c r="Q1303" s="123">
        <v>0</v>
      </c>
      <c r="R1303" s="22">
        <f t="shared" si="398"/>
        <v>0</v>
      </c>
      <c r="S1303" s="22">
        <f t="shared" si="399"/>
        <v>0</v>
      </c>
      <c r="T1303" s="22">
        <f t="shared" si="400"/>
        <v>28</v>
      </c>
      <c r="V1303" s="284">
        <f t="shared" si="402"/>
        <v>0</v>
      </c>
    </row>
    <row r="1304" spans="1:22">
      <c r="A1304" s="24"/>
      <c r="B1304" s="24"/>
      <c r="C1304" s="130">
        <v>4307</v>
      </c>
      <c r="D1304" s="27" t="s">
        <v>292</v>
      </c>
      <c r="E1304" s="26">
        <v>187056</v>
      </c>
      <c r="F1304" s="26">
        <v>0</v>
      </c>
      <c r="G1304" s="26">
        <v>0</v>
      </c>
      <c r="H1304" s="26">
        <v>0</v>
      </c>
      <c r="I1304" s="26">
        <v>187056</v>
      </c>
      <c r="J1304" s="26"/>
      <c r="K1304" s="18">
        <f t="shared" si="401"/>
        <v>0</v>
      </c>
      <c r="L1304" s="18"/>
      <c r="M1304" s="18"/>
      <c r="N1304" s="18"/>
      <c r="O1304" s="18"/>
      <c r="P1304" s="114">
        <v>187056</v>
      </c>
      <c r="Q1304" s="123">
        <v>20906.88</v>
      </c>
      <c r="R1304" s="22">
        <f t="shared" si="398"/>
        <v>0</v>
      </c>
      <c r="S1304" s="22">
        <f t="shared" si="399"/>
        <v>0</v>
      </c>
      <c r="T1304" s="22">
        <f t="shared" si="400"/>
        <v>187056</v>
      </c>
      <c r="V1304" s="284">
        <f t="shared" si="402"/>
        <v>0.11176802668719528</v>
      </c>
    </row>
    <row r="1305" spans="1:22">
      <c r="A1305" s="24"/>
      <c r="B1305" s="24"/>
      <c r="C1305" s="130">
        <v>4309</v>
      </c>
      <c r="D1305" s="27" t="s">
        <v>292</v>
      </c>
      <c r="E1305" s="26">
        <v>9903</v>
      </c>
      <c r="F1305" s="26">
        <v>0</v>
      </c>
      <c r="G1305" s="26">
        <v>0</v>
      </c>
      <c r="H1305" s="26">
        <v>0</v>
      </c>
      <c r="I1305" s="26">
        <v>9903</v>
      </c>
      <c r="J1305" s="26"/>
      <c r="K1305" s="18">
        <f t="shared" si="401"/>
        <v>0</v>
      </c>
      <c r="L1305" s="18"/>
      <c r="M1305" s="18"/>
      <c r="N1305" s="18"/>
      <c r="O1305" s="18"/>
      <c r="P1305" s="114">
        <v>9903</v>
      </c>
      <c r="Q1305" s="123">
        <v>1106.8399999999999</v>
      </c>
      <c r="R1305" s="22">
        <f t="shared" si="398"/>
        <v>0</v>
      </c>
      <c r="S1305" s="22">
        <f t="shared" si="399"/>
        <v>0</v>
      </c>
      <c r="T1305" s="22">
        <f t="shared" si="400"/>
        <v>9903</v>
      </c>
      <c r="V1305" s="284">
        <f t="shared" si="402"/>
        <v>0.11176815106533373</v>
      </c>
    </row>
    <row r="1306" spans="1:22" ht="15" hidden="1" customHeight="1">
      <c r="A1306" s="24"/>
      <c r="B1306" s="24"/>
      <c r="C1306" s="130">
        <v>4417</v>
      </c>
      <c r="D1306" s="27" t="s">
        <v>151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/>
      <c r="K1306" s="18">
        <f t="shared" si="401"/>
        <v>0</v>
      </c>
      <c r="L1306" s="18"/>
      <c r="M1306" s="18"/>
      <c r="N1306" s="18"/>
      <c r="O1306" s="18"/>
      <c r="P1306" s="114">
        <v>0</v>
      </c>
      <c r="Q1306" s="123"/>
      <c r="R1306" s="22">
        <f t="shared" si="398"/>
        <v>0</v>
      </c>
      <c r="S1306" s="22">
        <f t="shared" si="399"/>
        <v>0</v>
      </c>
      <c r="T1306" s="22">
        <f t="shared" si="400"/>
        <v>0</v>
      </c>
      <c r="V1306" s="284" t="e">
        <f t="shared" si="402"/>
        <v>#DIV/0!</v>
      </c>
    </row>
    <row r="1307" spans="1:22" ht="15" hidden="1" customHeight="1">
      <c r="A1307" s="24"/>
      <c r="B1307" s="24"/>
      <c r="C1307" s="130">
        <v>4419</v>
      </c>
      <c r="D1307" s="27" t="s">
        <v>151</v>
      </c>
      <c r="E1307" s="26">
        <v>0</v>
      </c>
      <c r="F1307" s="26">
        <v>0</v>
      </c>
      <c r="G1307" s="26">
        <v>0</v>
      </c>
      <c r="H1307" s="26">
        <v>0</v>
      </c>
      <c r="I1307" s="26">
        <v>0</v>
      </c>
      <c r="J1307" s="26"/>
      <c r="K1307" s="18">
        <f t="shared" si="401"/>
        <v>0</v>
      </c>
      <c r="L1307" s="18"/>
      <c r="M1307" s="18"/>
      <c r="N1307" s="18"/>
      <c r="O1307" s="18"/>
      <c r="P1307" s="114">
        <v>0</v>
      </c>
      <c r="Q1307" s="123"/>
      <c r="R1307" s="22">
        <f t="shared" si="398"/>
        <v>0</v>
      </c>
      <c r="S1307" s="22">
        <f t="shared" si="399"/>
        <v>0</v>
      </c>
      <c r="T1307" s="22">
        <f t="shared" si="400"/>
        <v>0</v>
      </c>
      <c r="V1307" s="284" t="e">
        <f t="shared" si="402"/>
        <v>#DIV/0!</v>
      </c>
    </row>
    <row r="1308" spans="1:22" ht="31.5">
      <c r="A1308" s="24"/>
      <c r="B1308" s="24"/>
      <c r="C1308" s="130">
        <v>4447</v>
      </c>
      <c r="D1308" s="27" t="s">
        <v>379</v>
      </c>
      <c r="E1308" s="26">
        <v>1140</v>
      </c>
      <c r="F1308" s="26">
        <v>0</v>
      </c>
      <c r="G1308" s="26">
        <v>0</v>
      </c>
      <c r="H1308" s="26">
        <v>0</v>
      </c>
      <c r="I1308" s="26">
        <v>1140</v>
      </c>
      <c r="J1308" s="26"/>
      <c r="K1308" s="18">
        <f t="shared" si="401"/>
        <v>0</v>
      </c>
      <c r="L1308" s="18"/>
      <c r="M1308" s="18"/>
      <c r="N1308" s="18"/>
      <c r="O1308" s="18"/>
      <c r="P1308" s="114">
        <v>1140</v>
      </c>
      <c r="Q1308" s="123">
        <v>788.27</v>
      </c>
      <c r="R1308" s="22">
        <f t="shared" si="398"/>
        <v>0</v>
      </c>
      <c r="S1308" s="22">
        <f t="shared" si="399"/>
        <v>0</v>
      </c>
      <c r="T1308" s="22">
        <f t="shared" si="400"/>
        <v>1140</v>
      </c>
      <c r="V1308" s="284">
        <f t="shared" si="402"/>
        <v>0.69146491228070173</v>
      </c>
    </row>
    <row r="1309" spans="1:22" ht="31.5">
      <c r="A1309" s="24"/>
      <c r="B1309" s="24"/>
      <c r="C1309" s="130">
        <v>4449</v>
      </c>
      <c r="D1309" s="27" t="s">
        <v>379</v>
      </c>
      <c r="E1309" s="26">
        <v>60</v>
      </c>
      <c r="F1309" s="26">
        <v>0</v>
      </c>
      <c r="G1309" s="26">
        <v>0</v>
      </c>
      <c r="H1309" s="26">
        <v>0</v>
      </c>
      <c r="I1309" s="26">
        <v>60</v>
      </c>
      <c r="J1309" s="26"/>
      <c r="K1309" s="18">
        <f t="shared" si="401"/>
        <v>0</v>
      </c>
      <c r="L1309" s="18"/>
      <c r="M1309" s="18"/>
      <c r="N1309" s="18"/>
      <c r="O1309" s="18"/>
      <c r="P1309" s="114">
        <v>60</v>
      </c>
      <c r="Q1309" s="123">
        <v>41.73</v>
      </c>
      <c r="R1309" s="22">
        <f t="shared" si="398"/>
        <v>0</v>
      </c>
      <c r="S1309" s="22">
        <f t="shared" si="399"/>
        <v>0</v>
      </c>
      <c r="T1309" s="22">
        <f t="shared" si="400"/>
        <v>60</v>
      </c>
      <c r="V1309" s="284">
        <f t="shared" si="402"/>
        <v>0.6954999999999999</v>
      </c>
    </row>
    <row r="1310" spans="1:22" ht="48" hidden="1" customHeight="1">
      <c r="A1310" s="24"/>
      <c r="B1310" s="24"/>
      <c r="C1310" s="130">
        <v>4747</v>
      </c>
      <c r="D1310" s="27" t="s">
        <v>198</v>
      </c>
      <c r="E1310" s="26">
        <v>0</v>
      </c>
      <c r="F1310" s="26">
        <v>0</v>
      </c>
      <c r="G1310" s="26">
        <v>0</v>
      </c>
      <c r="H1310" s="26">
        <v>0</v>
      </c>
      <c r="I1310" s="26">
        <v>0</v>
      </c>
      <c r="J1310" s="26"/>
      <c r="K1310" s="18">
        <f t="shared" si="401"/>
        <v>0</v>
      </c>
      <c r="L1310" s="18"/>
      <c r="M1310" s="18"/>
      <c r="N1310" s="18"/>
      <c r="O1310" s="18">
        <v>0</v>
      </c>
      <c r="P1310" s="114">
        <v>0</v>
      </c>
      <c r="Q1310" s="123">
        <v>0</v>
      </c>
      <c r="R1310" s="22">
        <f t="shared" si="398"/>
        <v>0</v>
      </c>
      <c r="S1310" s="22">
        <f t="shared" si="399"/>
        <v>0</v>
      </c>
      <c r="T1310" s="22">
        <f t="shared" si="400"/>
        <v>0</v>
      </c>
      <c r="V1310" s="284" t="e">
        <f t="shared" si="402"/>
        <v>#DIV/0!</v>
      </c>
    </row>
    <row r="1311" spans="1:22" ht="48" hidden="1" customHeight="1">
      <c r="A1311" s="24"/>
      <c r="B1311" s="24"/>
      <c r="C1311" s="130">
        <v>4749</v>
      </c>
      <c r="D1311" s="27" t="s">
        <v>198</v>
      </c>
      <c r="E1311" s="26">
        <v>0</v>
      </c>
      <c r="F1311" s="26">
        <v>0</v>
      </c>
      <c r="G1311" s="26">
        <v>0</v>
      </c>
      <c r="H1311" s="26">
        <v>0</v>
      </c>
      <c r="I1311" s="26">
        <v>0</v>
      </c>
      <c r="J1311" s="26"/>
      <c r="K1311" s="18">
        <f t="shared" si="401"/>
        <v>0</v>
      </c>
      <c r="L1311" s="18"/>
      <c r="M1311" s="18"/>
      <c r="N1311" s="18"/>
      <c r="O1311" s="18">
        <v>0</v>
      </c>
      <c r="P1311" s="114">
        <v>0</v>
      </c>
      <c r="Q1311" s="123">
        <v>0</v>
      </c>
      <c r="R1311" s="22">
        <f t="shared" si="398"/>
        <v>0</v>
      </c>
      <c r="S1311" s="22">
        <f t="shared" si="399"/>
        <v>0</v>
      </c>
      <c r="T1311" s="22">
        <f t="shared" si="400"/>
        <v>0</v>
      </c>
      <c r="V1311" s="284" t="e">
        <f t="shared" si="402"/>
        <v>#DIV/0!</v>
      </c>
    </row>
    <row r="1312" spans="1:22" ht="33.75" hidden="1" customHeight="1">
      <c r="A1312" s="24"/>
      <c r="B1312" s="24"/>
      <c r="C1312" s="131"/>
      <c r="D1312" s="86" t="s">
        <v>380</v>
      </c>
      <c r="E1312" s="26">
        <v>0</v>
      </c>
      <c r="F1312" s="26">
        <v>0</v>
      </c>
      <c r="G1312" s="26">
        <v>0</v>
      </c>
      <c r="H1312" s="26">
        <v>0</v>
      </c>
      <c r="I1312" s="26">
        <v>0</v>
      </c>
      <c r="J1312" s="26"/>
      <c r="K1312" s="18">
        <f t="shared" si="401"/>
        <v>0</v>
      </c>
      <c r="L1312" s="18">
        <f>SUM(L1313:L1338)</f>
        <v>0</v>
      </c>
      <c r="M1312" s="18">
        <f>SUM(M1313:M1338)</f>
        <v>0</v>
      </c>
      <c r="N1312" s="18">
        <f>SUM(N1313:N1338)</f>
        <v>0</v>
      </c>
      <c r="O1312" s="18">
        <f>SUM(O1313:O1338)</f>
        <v>0</v>
      </c>
      <c r="P1312" s="114">
        <v>0</v>
      </c>
      <c r="Q1312" s="123">
        <f>SUM(Q1313:Q1338)</f>
        <v>0</v>
      </c>
      <c r="R1312" s="22">
        <f t="shared" si="398"/>
        <v>0</v>
      </c>
      <c r="S1312" s="22">
        <f t="shared" si="399"/>
        <v>0</v>
      </c>
      <c r="T1312" s="22">
        <f t="shared" si="400"/>
        <v>0</v>
      </c>
      <c r="V1312" s="284" t="e">
        <f t="shared" si="402"/>
        <v>#DIV/0!</v>
      </c>
    </row>
    <row r="1313" spans="1:22" ht="24" hidden="1" customHeight="1">
      <c r="A1313" s="24"/>
      <c r="B1313" s="65"/>
      <c r="C1313" s="130">
        <v>4017</v>
      </c>
      <c r="D1313" s="34" t="s">
        <v>378</v>
      </c>
      <c r="E1313" s="26">
        <v>0</v>
      </c>
      <c r="F1313" s="26">
        <v>0</v>
      </c>
      <c r="G1313" s="26">
        <v>0</v>
      </c>
      <c r="H1313" s="26">
        <v>0</v>
      </c>
      <c r="I1313" s="26">
        <v>0</v>
      </c>
      <c r="J1313" s="26"/>
      <c r="K1313" s="18">
        <f t="shared" si="401"/>
        <v>0</v>
      </c>
      <c r="L1313" s="18"/>
      <c r="M1313" s="18"/>
      <c r="N1313" s="18"/>
      <c r="O1313" s="18"/>
      <c r="P1313" s="114">
        <v>0</v>
      </c>
      <c r="Q1313" s="123"/>
      <c r="R1313" s="22">
        <f t="shared" si="398"/>
        <v>0</v>
      </c>
      <c r="S1313" s="22">
        <f t="shared" si="399"/>
        <v>0</v>
      </c>
      <c r="T1313" s="22">
        <f t="shared" si="400"/>
        <v>0</v>
      </c>
      <c r="V1313" s="284" t="e">
        <f t="shared" si="402"/>
        <v>#DIV/0!</v>
      </c>
    </row>
    <row r="1314" spans="1:22" ht="24" hidden="1" customHeight="1">
      <c r="A1314" s="24"/>
      <c r="B1314" s="65"/>
      <c r="C1314" s="130">
        <v>4019</v>
      </c>
      <c r="D1314" s="34" t="s">
        <v>378</v>
      </c>
      <c r="E1314" s="26">
        <v>0</v>
      </c>
      <c r="F1314" s="26">
        <v>0</v>
      </c>
      <c r="G1314" s="26">
        <v>0</v>
      </c>
      <c r="H1314" s="26">
        <v>0</v>
      </c>
      <c r="I1314" s="26">
        <v>0</v>
      </c>
      <c r="J1314" s="26"/>
      <c r="K1314" s="18">
        <f t="shared" si="401"/>
        <v>0</v>
      </c>
      <c r="L1314" s="18"/>
      <c r="M1314" s="18"/>
      <c r="N1314" s="18"/>
      <c r="O1314" s="18"/>
      <c r="P1314" s="114">
        <v>0</v>
      </c>
      <c r="Q1314" s="123"/>
      <c r="R1314" s="22">
        <f t="shared" si="398"/>
        <v>0</v>
      </c>
      <c r="S1314" s="22">
        <f t="shared" si="399"/>
        <v>0</v>
      </c>
      <c r="T1314" s="22">
        <f t="shared" si="400"/>
        <v>0</v>
      </c>
      <c r="V1314" s="284" t="e">
        <f t="shared" si="402"/>
        <v>#DIV/0!</v>
      </c>
    </row>
    <row r="1315" spans="1:22" ht="24" hidden="1" customHeight="1">
      <c r="A1315" s="24"/>
      <c r="B1315" s="24"/>
      <c r="C1315" s="130">
        <v>4117</v>
      </c>
      <c r="D1315" s="27" t="s">
        <v>141</v>
      </c>
      <c r="E1315" s="26">
        <v>0</v>
      </c>
      <c r="F1315" s="26">
        <v>0</v>
      </c>
      <c r="G1315" s="26">
        <v>0</v>
      </c>
      <c r="H1315" s="26">
        <v>0</v>
      </c>
      <c r="I1315" s="26">
        <v>0</v>
      </c>
      <c r="J1315" s="26"/>
      <c r="K1315" s="18">
        <f t="shared" si="401"/>
        <v>0</v>
      </c>
      <c r="L1315" s="18"/>
      <c r="M1315" s="18"/>
      <c r="N1315" s="18"/>
      <c r="O1315" s="18"/>
      <c r="P1315" s="114">
        <v>0</v>
      </c>
      <c r="Q1315" s="123"/>
      <c r="R1315" s="22">
        <f t="shared" si="398"/>
        <v>0</v>
      </c>
      <c r="S1315" s="22">
        <f t="shared" si="399"/>
        <v>0</v>
      </c>
      <c r="T1315" s="22">
        <f t="shared" si="400"/>
        <v>0</v>
      </c>
      <c r="V1315" s="284" t="e">
        <f t="shared" si="402"/>
        <v>#DIV/0!</v>
      </c>
    </row>
    <row r="1316" spans="1:22" ht="24" hidden="1" customHeight="1">
      <c r="A1316" s="24"/>
      <c r="B1316" s="24"/>
      <c r="C1316" s="130">
        <v>4047</v>
      </c>
      <c r="D1316" s="27" t="s">
        <v>363</v>
      </c>
      <c r="E1316" s="26">
        <v>0</v>
      </c>
      <c r="F1316" s="26">
        <v>0</v>
      </c>
      <c r="G1316" s="26">
        <v>0</v>
      </c>
      <c r="H1316" s="26">
        <v>0</v>
      </c>
      <c r="I1316" s="26">
        <v>0</v>
      </c>
      <c r="J1316" s="26"/>
      <c r="K1316" s="18">
        <f t="shared" si="401"/>
        <v>0</v>
      </c>
      <c r="L1316" s="18"/>
      <c r="M1316" s="18"/>
      <c r="N1316" s="18"/>
      <c r="O1316" s="18"/>
      <c r="P1316" s="114">
        <v>0</v>
      </c>
      <c r="Q1316" s="123"/>
      <c r="R1316" s="22">
        <f t="shared" si="398"/>
        <v>0</v>
      </c>
      <c r="S1316" s="22">
        <f t="shared" si="399"/>
        <v>0</v>
      </c>
      <c r="T1316" s="22">
        <f t="shared" si="400"/>
        <v>0</v>
      </c>
      <c r="V1316" s="284" t="e">
        <f t="shared" si="402"/>
        <v>#DIV/0!</v>
      </c>
    </row>
    <row r="1317" spans="1:22" ht="24" hidden="1" customHeight="1">
      <c r="A1317" s="24"/>
      <c r="B1317" s="24"/>
      <c r="C1317" s="130">
        <v>4049</v>
      </c>
      <c r="D1317" s="27" t="s">
        <v>363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/>
      <c r="K1317" s="18">
        <f t="shared" si="401"/>
        <v>0</v>
      </c>
      <c r="L1317" s="18"/>
      <c r="M1317" s="18"/>
      <c r="N1317" s="18"/>
      <c r="O1317" s="18"/>
      <c r="P1317" s="114">
        <v>0</v>
      </c>
      <c r="Q1317" s="123"/>
      <c r="R1317" s="22">
        <f t="shared" si="398"/>
        <v>0</v>
      </c>
      <c r="S1317" s="22">
        <f t="shared" si="399"/>
        <v>0</v>
      </c>
      <c r="T1317" s="22">
        <f t="shared" si="400"/>
        <v>0</v>
      </c>
      <c r="V1317" s="284" t="e">
        <f t="shared" si="402"/>
        <v>#DIV/0!</v>
      </c>
    </row>
    <row r="1318" spans="1:22" ht="24" hidden="1" customHeight="1">
      <c r="A1318" s="24"/>
      <c r="B1318" s="24"/>
      <c r="C1318" s="130">
        <v>4119</v>
      </c>
      <c r="D1318" s="27" t="s">
        <v>141</v>
      </c>
      <c r="E1318" s="26">
        <v>0</v>
      </c>
      <c r="F1318" s="26">
        <v>0</v>
      </c>
      <c r="G1318" s="26">
        <v>0</v>
      </c>
      <c r="H1318" s="26">
        <v>0</v>
      </c>
      <c r="I1318" s="26">
        <v>0</v>
      </c>
      <c r="J1318" s="26"/>
      <c r="K1318" s="18">
        <f t="shared" si="401"/>
        <v>0</v>
      </c>
      <c r="L1318" s="18"/>
      <c r="M1318" s="18"/>
      <c r="N1318" s="18"/>
      <c r="O1318" s="18"/>
      <c r="P1318" s="114">
        <v>0</v>
      </c>
      <c r="Q1318" s="123"/>
      <c r="R1318" s="22">
        <f t="shared" si="398"/>
        <v>0</v>
      </c>
      <c r="S1318" s="22">
        <f t="shared" si="399"/>
        <v>0</v>
      </c>
      <c r="T1318" s="22">
        <f t="shared" si="400"/>
        <v>0</v>
      </c>
      <c r="V1318" s="284" t="e">
        <f t="shared" si="402"/>
        <v>#DIV/0!</v>
      </c>
    </row>
    <row r="1319" spans="1:22" ht="12.75" hidden="1" customHeight="1">
      <c r="A1319" s="24"/>
      <c r="B1319" s="24"/>
      <c r="C1319" s="130">
        <v>4127</v>
      </c>
      <c r="D1319" s="27" t="s">
        <v>142</v>
      </c>
      <c r="E1319" s="26">
        <v>0</v>
      </c>
      <c r="F1319" s="26">
        <v>0</v>
      </c>
      <c r="G1319" s="26">
        <v>0</v>
      </c>
      <c r="H1319" s="26">
        <v>0</v>
      </c>
      <c r="I1319" s="26">
        <v>0</v>
      </c>
      <c r="J1319" s="26"/>
      <c r="K1319" s="18">
        <f t="shared" si="401"/>
        <v>0</v>
      </c>
      <c r="L1319" s="18"/>
      <c r="M1319" s="18"/>
      <c r="N1319" s="18"/>
      <c r="O1319" s="18"/>
      <c r="P1319" s="114">
        <v>0</v>
      </c>
      <c r="Q1319" s="123"/>
      <c r="R1319" s="22">
        <f t="shared" si="398"/>
        <v>0</v>
      </c>
      <c r="S1319" s="22">
        <f t="shared" si="399"/>
        <v>0</v>
      </c>
      <c r="T1319" s="22">
        <f t="shared" si="400"/>
        <v>0</v>
      </c>
      <c r="V1319" s="284" t="e">
        <f t="shared" si="402"/>
        <v>#DIV/0!</v>
      </c>
    </row>
    <row r="1320" spans="1:22" ht="12.75" hidden="1" customHeight="1">
      <c r="A1320" s="24"/>
      <c r="B1320" s="24"/>
      <c r="C1320" s="130">
        <v>4129</v>
      </c>
      <c r="D1320" s="27" t="s">
        <v>142</v>
      </c>
      <c r="E1320" s="26">
        <v>0</v>
      </c>
      <c r="F1320" s="26">
        <v>0</v>
      </c>
      <c r="G1320" s="26">
        <v>0</v>
      </c>
      <c r="H1320" s="26">
        <v>0</v>
      </c>
      <c r="I1320" s="26">
        <v>0</v>
      </c>
      <c r="J1320" s="26"/>
      <c r="K1320" s="18">
        <f t="shared" si="401"/>
        <v>0</v>
      </c>
      <c r="L1320" s="18"/>
      <c r="M1320" s="18"/>
      <c r="N1320" s="18"/>
      <c r="O1320" s="18"/>
      <c r="P1320" s="114">
        <v>0</v>
      </c>
      <c r="Q1320" s="123"/>
      <c r="R1320" s="22">
        <f t="shared" si="398"/>
        <v>0</v>
      </c>
      <c r="S1320" s="22">
        <f t="shared" si="399"/>
        <v>0</v>
      </c>
      <c r="T1320" s="22">
        <f t="shared" si="400"/>
        <v>0</v>
      </c>
      <c r="V1320" s="284" t="e">
        <f t="shared" si="402"/>
        <v>#DIV/0!</v>
      </c>
    </row>
    <row r="1321" spans="1:22" ht="12.75" hidden="1" customHeight="1">
      <c r="A1321" s="24"/>
      <c r="B1321" s="24"/>
      <c r="C1321" s="130">
        <v>4177</v>
      </c>
      <c r="D1321" s="27" t="s">
        <v>193</v>
      </c>
      <c r="E1321" s="26">
        <v>0</v>
      </c>
      <c r="F1321" s="26">
        <v>0</v>
      </c>
      <c r="G1321" s="26">
        <v>0</v>
      </c>
      <c r="H1321" s="26">
        <v>0</v>
      </c>
      <c r="I1321" s="26">
        <v>0</v>
      </c>
      <c r="J1321" s="26"/>
      <c r="K1321" s="18">
        <f t="shared" si="401"/>
        <v>0</v>
      </c>
      <c r="L1321" s="18"/>
      <c r="M1321" s="18"/>
      <c r="N1321" s="18"/>
      <c r="O1321" s="18"/>
      <c r="P1321" s="114">
        <v>0</v>
      </c>
      <c r="Q1321" s="123"/>
      <c r="R1321" s="22">
        <f t="shared" si="398"/>
        <v>0</v>
      </c>
      <c r="S1321" s="22">
        <f t="shared" si="399"/>
        <v>0</v>
      </c>
      <c r="T1321" s="22">
        <f t="shared" si="400"/>
        <v>0</v>
      </c>
      <c r="V1321" s="284" t="e">
        <f t="shared" si="402"/>
        <v>#DIV/0!</v>
      </c>
    </row>
    <row r="1322" spans="1:22" ht="12.75" hidden="1" customHeight="1">
      <c r="A1322" s="24"/>
      <c r="B1322" s="24"/>
      <c r="C1322" s="130">
        <v>4179</v>
      </c>
      <c r="D1322" s="27" t="s">
        <v>193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/>
      <c r="K1322" s="18">
        <f t="shared" si="401"/>
        <v>0</v>
      </c>
      <c r="L1322" s="18"/>
      <c r="M1322" s="18"/>
      <c r="N1322" s="18"/>
      <c r="O1322" s="18"/>
      <c r="P1322" s="114">
        <v>0</v>
      </c>
      <c r="Q1322" s="123"/>
      <c r="R1322" s="22">
        <f t="shared" si="398"/>
        <v>0</v>
      </c>
      <c r="S1322" s="22">
        <f t="shared" si="399"/>
        <v>0</v>
      </c>
      <c r="T1322" s="22">
        <f t="shared" si="400"/>
        <v>0</v>
      </c>
      <c r="V1322" s="284" t="e">
        <f t="shared" si="402"/>
        <v>#DIV/0!</v>
      </c>
    </row>
    <row r="1323" spans="1:22" ht="24" hidden="1" customHeight="1">
      <c r="A1323" s="24"/>
      <c r="B1323" s="24"/>
      <c r="C1323" s="130">
        <v>4217</v>
      </c>
      <c r="D1323" s="27" t="s">
        <v>144</v>
      </c>
      <c r="E1323" s="26">
        <v>0</v>
      </c>
      <c r="F1323" s="26">
        <v>0</v>
      </c>
      <c r="G1323" s="26">
        <v>0</v>
      </c>
      <c r="H1323" s="26">
        <v>0</v>
      </c>
      <c r="I1323" s="26">
        <v>0</v>
      </c>
      <c r="J1323" s="26"/>
      <c r="K1323" s="18">
        <f t="shared" si="401"/>
        <v>0</v>
      </c>
      <c r="L1323" s="18"/>
      <c r="M1323" s="18"/>
      <c r="N1323" s="18"/>
      <c r="O1323" s="18"/>
      <c r="P1323" s="114">
        <v>0</v>
      </c>
      <c r="Q1323" s="123"/>
      <c r="R1323" s="22">
        <f t="shared" si="398"/>
        <v>0</v>
      </c>
      <c r="S1323" s="22">
        <f t="shared" si="399"/>
        <v>0</v>
      </c>
      <c r="T1323" s="22">
        <f t="shared" si="400"/>
        <v>0</v>
      </c>
      <c r="V1323" s="284" t="e">
        <f t="shared" si="402"/>
        <v>#DIV/0!</v>
      </c>
    </row>
    <row r="1324" spans="1:22" ht="24" hidden="1" customHeight="1">
      <c r="A1324" s="24"/>
      <c r="B1324" s="24"/>
      <c r="C1324" s="130">
        <v>4219</v>
      </c>
      <c r="D1324" s="27" t="s">
        <v>144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/>
      <c r="K1324" s="18">
        <f t="shared" si="401"/>
        <v>0</v>
      </c>
      <c r="L1324" s="18"/>
      <c r="M1324" s="18"/>
      <c r="N1324" s="18"/>
      <c r="O1324" s="18"/>
      <c r="P1324" s="114">
        <v>0</v>
      </c>
      <c r="Q1324" s="123"/>
      <c r="R1324" s="22">
        <f t="shared" ref="R1324:R1387" si="403">G1324+M1324</f>
        <v>0</v>
      </c>
      <c r="S1324" s="22">
        <f t="shared" ref="S1324:S1387" si="404">H1324+N1324</f>
        <v>0</v>
      </c>
      <c r="T1324" s="22">
        <f t="shared" ref="T1324:T1387" si="405">I1324+O1324</f>
        <v>0</v>
      </c>
      <c r="V1324" s="284" t="e">
        <f t="shared" si="402"/>
        <v>#DIV/0!</v>
      </c>
    </row>
    <row r="1325" spans="1:22" ht="24" hidden="1" customHeight="1">
      <c r="A1325" s="24"/>
      <c r="B1325" s="24"/>
      <c r="C1325" s="130">
        <v>4247</v>
      </c>
      <c r="D1325" s="27" t="s">
        <v>320</v>
      </c>
      <c r="E1325" s="26">
        <v>0</v>
      </c>
      <c r="F1325" s="26">
        <v>0</v>
      </c>
      <c r="G1325" s="26">
        <v>0</v>
      </c>
      <c r="H1325" s="26">
        <v>0</v>
      </c>
      <c r="I1325" s="26">
        <v>0</v>
      </c>
      <c r="J1325" s="26"/>
      <c r="K1325" s="18">
        <f t="shared" si="401"/>
        <v>0</v>
      </c>
      <c r="L1325" s="18"/>
      <c r="M1325" s="18"/>
      <c r="N1325" s="18"/>
      <c r="O1325" s="18"/>
      <c r="P1325" s="114">
        <v>0</v>
      </c>
      <c r="Q1325" s="123"/>
      <c r="R1325" s="22">
        <f t="shared" si="403"/>
        <v>0</v>
      </c>
      <c r="S1325" s="22">
        <f t="shared" si="404"/>
        <v>0</v>
      </c>
      <c r="T1325" s="22">
        <f t="shared" si="405"/>
        <v>0</v>
      </c>
      <c r="V1325" s="284" t="e">
        <f t="shared" si="402"/>
        <v>#DIV/0!</v>
      </c>
    </row>
    <row r="1326" spans="1:22" ht="24" hidden="1" customHeight="1">
      <c r="A1326" s="24"/>
      <c r="B1326" s="24"/>
      <c r="C1326" s="130">
        <v>4249</v>
      </c>
      <c r="D1326" s="27" t="s">
        <v>320</v>
      </c>
      <c r="E1326" s="26">
        <v>0</v>
      </c>
      <c r="F1326" s="26">
        <v>0</v>
      </c>
      <c r="G1326" s="26">
        <v>0</v>
      </c>
      <c r="H1326" s="26">
        <v>0</v>
      </c>
      <c r="I1326" s="26">
        <v>0</v>
      </c>
      <c r="J1326" s="26"/>
      <c r="K1326" s="18">
        <f t="shared" si="401"/>
        <v>0</v>
      </c>
      <c r="L1326" s="18"/>
      <c r="M1326" s="18"/>
      <c r="N1326" s="18"/>
      <c r="O1326" s="18"/>
      <c r="P1326" s="114">
        <v>0</v>
      </c>
      <c r="Q1326" s="123"/>
      <c r="R1326" s="22">
        <f t="shared" si="403"/>
        <v>0</v>
      </c>
      <c r="S1326" s="22">
        <f t="shared" si="404"/>
        <v>0</v>
      </c>
      <c r="T1326" s="22">
        <f t="shared" si="405"/>
        <v>0</v>
      </c>
      <c r="V1326" s="284" t="e">
        <f t="shared" si="402"/>
        <v>#DIV/0!</v>
      </c>
    </row>
    <row r="1327" spans="1:22" ht="12.75" hidden="1" customHeight="1">
      <c r="A1327" s="24"/>
      <c r="B1327" s="24"/>
      <c r="C1327" s="130">
        <v>4307</v>
      </c>
      <c r="D1327" s="27" t="s">
        <v>292</v>
      </c>
      <c r="E1327" s="26">
        <v>0</v>
      </c>
      <c r="F1327" s="26">
        <v>0</v>
      </c>
      <c r="G1327" s="26">
        <v>0</v>
      </c>
      <c r="H1327" s="26">
        <v>0</v>
      </c>
      <c r="I1327" s="26">
        <v>0</v>
      </c>
      <c r="J1327" s="26"/>
      <c r="K1327" s="18">
        <f t="shared" si="401"/>
        <v>0</v>
      </c>
      <c r="L1327" s="18"/>
      <c r="M1327" s="18"/>
      <c r="N1327" s="18"/>
      <c r="O1327" s="18"/>
      <c r="P1327" s="114">
        <v>0</v>
      </c>
      <c r="Q1327" s="123"/>
      <c r="R1327" s="22">
        <f t="shared" si="403"/>
        <v>0</v>
      </c>
      <c r="S1327" s="22">
        <f t="shared" si="404"/>
        <v>0</v>
      </c>
      <c r="T1327" s="22">
        <f t="shared" si="405"/>
        <v>0</v>
      </c>
      <c r="V1327" s="284" t="e">
        <f t="shared" si="402"/>
        <v>#DIV/0!</v>
      </c>
    </row>
    <row r="1328" spans="1:22" ht="12.75" hidden="1" customHeight="1">
      <c r="A1328" s="24"/>
      <c r="B1328" s="24"/>
      <c r="C1328" s="130">
        <v>4309</v>
      </c>
      <c r="D1328" s="27" t="s">
        <v>292</v>
      </c>
      <c r="E1328" s="26">
        <v>0</v>
      </c>
      <c r="F1328" s="26">
        <v>0</v>
      </c>
      <c r="G1328" s="26">
        <v>0</v>
      </c>
      <c r="H1328" s="26">
        <v>0</v>
      </c>
      <c r="I1328" s="26">
        <v>0</v>
      </c>
      <c r="J1328" s="26"/>
      <c r="K1328" s="18">
        <f t="shared" si="401"/>
        <v>0</v>
      </c>
      <c r="L1328" s="18"/>
      <c r="M1328" s="18"/>
      <c r="N1328" s="18"/>
      <c r="O1328" s="18"/>
      <c r="P1328" s="114">
        <v>0</v>
      </c>
      <c r="Q1328" s="123"/>
      <c r="R1328" s="22">
        <f t="shared" si="403"/>
        <v>0</v>
      </c>
      <c r="S1328" s="22">
        <f t="shared" si="404"/>
        <v>0</v>
      </c>
      <c r="T1328" s="22">
        <f t="shared" si="405"/>
        <v>0</v>
      </c>
      <c r="V1328" s="284" t="e">
        <f t="shared" si="402"/>
        <v>#DIV/0!</v>
      </c>
    </row>
    <row r="1329" spans="1:22" ht="12.75" hidden="1" customHeight="1">
      <c r="A1329" s="24"/>
      <c r="B1329" s="24"/>
      <c r="C1329" s="130">
        <v>4417</v>
      </c>
      <c r="D1329" s="27" t="s">
        <v>151</v>
      </c>
      <c r="E1329" s="26">
        <v>0</v>
      </c>
      <c r="F1329" s="26">
        <v>0</v>
      </c>
      <c r="G1329" s="26">
        <v>0</v>
      </c>
      <c r="H1329" s="26">
        <v>0</v>
      </c>
      <c r="I1329" s="26">
        <v>0</v>
      </c>
      <c r="J1329" s="26"/>
      <c r="K1329" s="18">
        <f t="shared" si="401"/>
        <v>0</v>
      </c>
      <c r="L1329" s="18"/>
      <c r="M1329" s="18"/>
      <c r="N1329" s="18"/>
      <c r="O1329" s="18"/>
      <c r="P1329" s="114">
        <v>0</v>
      </c>
      <c r="Q1329" s="123"/>
      <c r="R1329" s="22">
        <f t="shared" si="403"/>
        <v>0</v>
      </c>
      <c r="S1329" s="22">
        <f t="shared" si="404"/>
        <v>0</v>
      </c>
      <c r="T1329" s="22">
        <f t="shared" si="405"/>
        <v>0</v>
      </c>
      <c r="V1329" s="284" t="e">
        <f t="shared" si="402"/>
        <v>#DIV/0!</v>
      </c>
    </row>
    <row r="1330" spans="1:22" ht="12.75" hidden="1" customHeight="1">
      <c r="A1330" s="24"/>
      <c r="B1330" s="24"/>
      <c r="C1330" s="130">
        <v>4419</v>
      </c>
      <c r="D1330" s="27" t="s">
        <v>151</v>
      </c>
      <c r="E1330" s="26">
        <v>0</v>
      </c>
      <c r="F1330" s="26">
        <v>0</v>
      </c>
      <c r="G1330" s="26">
        <v>0</v>
      </c>
      <c r="H1330" s="26">
        <v>0</v>
      </c>
      <c r="I1330" s="26">
        <v>0</v>
      </c>
      <c r="J1330" s="26"/>
      <c r="K1330" s="18">
        <f t="shared" si="401"/>
        <v>0</v>
      </c>
      <c r="L1330" s="18"/>
      <c r="M1330" s="18"/>
      <c r="N1330" s="18"/>
      <c r="O1330" s="18"/>
      <c r="P1330" s="114">
        <v>0</v>
      </c>
      <c r="Q1330" s="123"/>
      <c r="R1330" s="22">
        <f t="shared" si="403"/>
        <v>0</v>
      </c>
      <c r="S1330" s="22">
        <f t="shared" si="404"/>
        <v>0</v>
      </c>
      <c r="T1330" s="22">
        <f t="shared" si="405"/>
        <v>0</v>
      </c>
      <c r="V1330" s="284" t="e">
        <f t="shared" si="402"/>
        <v>#DIV/0!</v>
      </c>
    </row>
    <row r="1331" spans="1:22" ht="48" hidden="1" customHeight="1">
      <c r="A1331" s="24"/>
      <c r="B1331" s="24"/>
      <c r="C1331" s="130">
        <v>4747</v>
      </c>
      <c r="D1331" s="27" t="s">
        <v>198</v>
      </c>
      <c r="E1331" s="26">
        <v>0</v>
      </c>
      <c r="F1331" s="26">
        <v>0</v>
      </c>
      <c r="G1331" s="26">
        <v>0</v>
      </c>
      <c r="H1331" s="26">
        <v>0</v>
      </c>
      <c r="I1331" s="26">
        <v>0</v>
      </c>
      <c r="J1331" s="26"/>
      <c r="K1331" s="18">
        <f t="shared" si="401"/>
        <v>0</v>
      </c>
      <c r="L1331" s="18"/>
      <c r="M1331" s="18"/>
      <c r="N1331" s="18"/>
      <c r="O1331" s="18"/>
      <c r="P1331" s="114">
        <v>0</v>
      </c>
      <c r="Q1331" s="123"/>
      <c r="R1331" s="22">
        <f t="shared" si="403"/>
        <v>0</v>
      </c>
      <c r="S1331" s="22">
        <f t="shared" si="404"/>
        <v>0</v>
      </c>
      <c r="T1331" s="22">
        <f t="shared" si="405"/>
        <v>0</v>
      </c>
      <c r="V1331" s="284" t="e">
        <f t="shared" si="402"/>
        <v>#DIV/0!</v>
      </c>
    </row>
    <row r="1332" spans="1:22" ht="48" hidden="1" customHeight="1">
      <c r="A1332" s="24"/>
      <c r="B1332" s="24"/>
      <c r="C1332" s="130">
        <v>4749</v>
      </c>
      <c r="D1332" s="27" t="s">
        <v>198</v>
      </c>
      <c r="E1332" s="26">
        <v>0</v>
      </c>
      <c r="F1332" s="26">
        <v>0</v>
      </c>
      <c r="G1332" s="26">
        <v>0</v>
      </c>
      <c r="H1332" s="26">
        <v>0</v>
      </c>
      <c r="I1332" s="26">
        <v>0</v>
      </c>
      <c r="J1332" s="26"/>
      <c r="K1332" s="18">
        <f t="shared" si="401"/>
        <v>0</v>
      </c>
      <c r="L1332" s="18"/>
      <c r="M1332" s="18"/>
      <c r="N1332" s="18"/>
      <c r="O1332" s="18"/>
      <c r="P1332" s="114">
        <v>0</v>
      </c>
      <c r="Q1332" s="123"/>
      <c r="R1332" s="22">
        <f t="shared" si="403"/>
        <v>0</v>
      </c>
      <c r="S1332" s="22">
        <f t="shared" si="404"/>
        <v>0</v>
      </c>
      <c r="T1332" s="22">
        <f t="shared" si="405"/>
        <v>0</v>
      </c>
      <c r="V1332" s="284" t="e">
        <f t="shared" si="402"/>
        <v>#DIV/0!</v>
      </c>
    </row>
    <row r="1333" spans="1:22" ht="36" hidden="1" customHeight="1">
      <c r="A1333" s="24"/>
      <c r="B1333" s="24"/>
      <c r="C1333" s="130">
        <v>4757</v>
      </c>
      <c r="D1333" s="27" t="s">
        <v>253</v>
      </c>
      <c r="E1333" s="26">
        <v>0</v>
      </c>
      <c r="F1333" s="26">
        <v>0</v>
      </c>
      <c r="G1333" s="26">
        <v>0</v>
      </c>
      <c r="H1333" s="26">
        <v>0</v>
      </c>
      <c r="I1333" s="26">
        <v>0</v>
      </c>
      <c r="J1333" s="26"/>
      <c r="K1333" s="18">
        <f t="shared" si="401"/>
        <v>0</v>
      </c>
      <c r="L1333" s="18"/>
      <c r="M1333" s="18"/>
      <c r="N1333" s="18"/>
      <c r="O1333" s="18"/>
      <c r="P1333" s="114">
        <v>0</v>
      </c>
      <c r="Q1333" s="123"/>
      <c r="R1333" s="22">
        <f t="shared" si="403"/>
        <v>0</v>
      </c>
      <c r="S1333" s="22">
        <f t="shared" si="404"/>
        <v>0</v>
      </c>
      <c r="T1333" s="22">
        <f t="shared" si="405"/>
        <v>0</v>
      </c>
      <c r="V1333" s="284" t="e">
        <f t="shared" si="402"/>
        <v>#DIV/0!</v>
      </c>
    </row>
    <row r="1334" spans="1:22" ht="36" hidden="1" customHeight="1">
      <c r="A1334" s="24"/>
      <c r="B1334" s="24"/>
      <c r="C1334" s="130">
        <v>4759</v>
      </c>
      <c r="D1334" s="27" t="s">
        <v>253</v>
      </c>
      <c r="E1334" s="26">
        <v>0</v>
      </c>
      <c r="F1334" s="26">
        <v>0</v>
      </c>
      <c r="G1334" s="26">
        <v>0</v>
      </c>
      <c r="H1334" s="26">
        <v>0</v>
      </c>
      <c r="I1334" s="26">
        <v>0</v>
      </c>
      <c r="J1334" s="26"/>
      <c r="K1334" s="18">
        <f t="shared" si="401"/>
        <v>0</v>
      </c>
      <c r="L1334" s="18"/>
      <c r="M1334" s="18"/>
      <c r="N1334" s="18"/>
      <c r="O1334" s="18"/>
      <c r="P1334" s="114">
        <v>0</v>
      </c>
      <c r="Q1334" s="123"/>
      <c r="R1334" s="22">
        <f t="shared" si="403"/>
        <v>0</v>
      </c>
      <c r="S1334" s="22">
        <f t="shared" si="404"/>
        <v>0</v>
      </c>
      <c r="T1334" s="22">
        <f t="shared" si="405"/>
        <v>0</v>
      </c>
      <c r="V1334" s="284" t="e">
        <f t="shared" si="402"/>
        <v>#DIV/0!</v>
      </c>
    </row>
    <row r="1335" spans="1:22" ht="38.25" hidden="1" customHeight="1">
      <c r="A1335" s="24"/>
      <c r="B1335" s="24"/>
      <c r="C1335" s="84">
        <v>6067</v>
      </c>
      <c r="D1335" s="85" t="s">
        <v>166</v>
      </c>
      <c r="E1335" s="26">
        <v>0</v>
      </c>
      <c r="F1335" s="26">
        <v>0</v>
      </c>
      <c r="G1335" s="26">
        <v>0</v>
      </c>
      <c r="H1335" s="26">
        <v>0</v>
      </c>
      <c r="I1335" s="26">
        <v>0</v>
      </c>
      <c r="J1335" s="26"/>
      <c r="K1335" s="18">
        <f t="shared" si="401"/>
        <v>0</v>
      </c>
      <c r="L1335" s="18"/>
      <c r="M1335" s="18"/>
      <c r="N1335" s="18"/>
      <c r="O1335" s="18"/>
      <c r="P1335" s="114">
        <v>0</v>
      </c>
      <c r="Q1335" s="123"/>
      <c r="R1335" s="22">
        <f t="shared" si="403"/>
        <v>0</v>
      </c>
      <c r="S1335" s="22">
        <f t="shared" si="404"/>
        <v>0</v>
      </c>
      <c r="T1335" s="22">
        <f t="shared" si="405"/>
        <v>0</v>
      </c>
      <c r="V1335" s="284" t="e">
        <f t="shared" si="402"/>
        <v>#DIV/0!</v>
      </c>
    </row>
    <row r="1336" spans="1:22" ht="38.25" hidden="1" customHeight="1">
      <c r="A1336" s="24"/>
      <c r="B1336" s="24"/>
      <c r="C1336" s="84">
        <v>6069</v>
      </c>
      <c r="D1336" s="85" t="s">
        <v>166</v>
      </c>
      <c r="E1336" s="26">
        <v>0</v>
      </c>
      <c r="F1336" s="26">
        <v>0</v>
      </c>
      <c r="G1336" s="26">
        <v>0</v>
      </c>
      <c r="H1336" s="26">
        <v>0</v>
      </c>
      <c r="I1336" s="26">
        <v>0</v>
      </c>
      <c r="J1336" s="26"/>
      <c r="K1336" s="18">
        <f t="shared" si="401"/>
        <v>0</v>
      </c>
      <c r="L1336" s="18"/>
      <c r="M1336" s="18"/>
      <c r="N1336" s="18"/>
      <c r="O1336" s="18"/>
      <c r="P1336" s="114">
        <v>0</v>
      </c>
      <c r="Q1336" s="123"/>
      <c r="R1336" s="22">
        <f t="shared" si="403"/>
        <v>0</v>
      </c>
      <c r="S1336" s="22">
        <f t="shared" si="404"/>
        <v>0</v>
      </c>
      <c r="T1336" s="22">
        <f t="shared" si="405"/>
        <v>0</v>
      </c>
      <c r="V1336" s="284" t="e">
        <f t="shared" si="402"/>
        <v>#DIV/0!</v>
      </c>
    </row>
    <row r="1337" spans="1:22" ht="12.75" hidden="1" customHeight="1">
      <c r="A1337" s="24"/>
      <c r="B1337" s="24"/>
      <c r="C1337" s="84"/>
      <c r="D1337" s="85" t="s">
        <v>381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/>
      <c r="K1337" s="18">
        <f t="shared" si="401"/>
        <v>0</v>
      </c>
      <c r="L1337" s="18"/>
      <c r="M1337" s="18"/>
      <c r="N1337" s="18"/>
      <c r="O1337" s="18"/>
      <c r="P1337" s="114">
        <v>0</v>
      </c>
      <c r="Q1337" s="123"/>
      <c r="R1337" s="22">
        <f t="shared" si="403"/>
        <v>0</v>
      </c>
      <c r="S1337" s="22">
        <f t="shared" si="404"/>
        <v>0</v>
      </c>
      <c r="T1337" s="22">
        <f t="shared" si="405"/>
        <v>0</v>
      </c>
      <c r="V1337" s="284" t="e">
        <f t="shared" si="402"/>
        <v>#DIV/0!</v>
      </c>
    </row>
    <row r="1338" spans="1:22" ht="38.25" hidden="1" customHeight="1">
      <c r="A1338" s="24"/>
      <c r="B1338" s="24"/>
      <c r="C1338" s="84">
        <v>4447</v>
      </c>
      <c r="D1338" s="85" t="s">
        <v>379</v>
      </c>
      <c r="E1338" s="26">
        <v>0</v>
      </c>
      <c r="F1338" s="26">
        <v>0</v>
      </c>
      <c r="G1338" s="26">
        <v>0</v>
      </c>
      <c r="H1338" s="26">
        <v>0</v>
      </c>
      <c r="I1338" s="26">
        <v>0</v>
      </c>
      <c r="J1338" s="26"/>
      <c r="K1338" s="18">
        <f t="shared" si="401"/>
        <v>0</v>
      </c>
      <c r="L1338" s="18"/>
      <c r="M1338" s="18"/>
      <c r="N1338" s="18"/>
      <c r="O1338" s="18"/>
      <c r="P1338" s="114">
        <v>0</v>
      </c>
      <c r="Q1338" s="123"/>
      <c r="R1338" s="22">
        <f t="shared" si="403"/>
        <v>0</v>
      </c>
      <c r="S1338" s="22">
        <f t="shared" si="404"/>
        <v>0</v>
      </c>
      <c r="T1338" s="22">
        <f t="shared" si="405"/>
        <v>0</v>
      </c>
      <c r="V1338" s="284" t="e">
        <f t="shared" si="402"/>
        <v>#DIV/0!</v>
      </c>
    </row>
    <row r="1339" spans="1:22" ht="12.75" hidden="1" customHeight="1">
      <c r="A1339" s="24"/>
      <c r="B1339" s="24"/>
      <c r="C1339" s="84"/>
      <c r="D1339" s="85"/>
      <c r="E1339" s="26">
        <v>0</v>
      </c>
      <c r="F1339" s="26">
        <v>0</v>
      </c>
      <c r="G1339" s="26">
        <v>0</v>
      </c>
      <c r="H1339" s="26">
        <v>0</v>
      </c>
      <c r="I1339" s="26">
        <v>0</v>
      </c>
      <c r="J1339" s="26"/>
      <c r="K1339" s="18">
        <f t="shared" si="401"/>
        <v>0</v>
      </c>
      <c r="L1339" s="18"/>
      <c r="M1339" s="18"/>
      <c r="N1339" s="18"/>
      <c r="O1339" s="18"/>
      <c r="P1339" s="114">
        <v>0</v>
      </c>
      <c r="Q1339" s="123"/>
      <c r="R1339" s="22">
        <f t="shared" si="403"/>
        <v>0</v>
      </c>
      <c r="S1339" s="22">
        <f t="shared" si="404"/>
        <v>0</v>
      </c>
      <c r="T1339" s="22">
        <f t="shared" si="405"/>
        <v>0</v>
      </c>
      <c r="V1339" s="284" t="e">
        <f t="shared" si="402"/>
        <v>#DIV/0!</v>
      </c>
    </row>
    <row r="1340" spans="1:22" ht="45" hidden="1" customHeight="1">
      <c r="A1340" s="24"/>
      <c r="B1340" s="24"/>
      <c r="C1340" s="131"/>
      <c r="D1340" s="86" t="s">
        <v>382</v>
      </c>
      <c r="E1340" s="26">
        <v>0</v>
      </c>
      <c r="F1340" s="26">
        <v>0</v>
      </c>
      <c r="G1340" s="26">
        <v>0</v>
      </c>
      <c r="H1340" s="26">
        <v>0</v>
      </c>
      <c r="I1340" s="26">
        <v>0</v>
      </c>
      <c r="J1340" s="26"/>
      <c r="K1340" s="18">
        <f t="shared" si="401"/>
        <v>0</v>
      </c>
      <c r="L1340" s="18">
        <f>SUM(L1341:L1368)</f>
        <v>0</v>
      </c>
      <c r="M1340" s="18">
        <f>SUM(M1341:M1368)</f>
        <v>0</v>
      </c>
      <c r="N1340" s="18">
        <f>SUM(N1341:N1368)</f>
        <v>0</v>
      </c>
      <c r="O1340" s="18">
        <f>SUM(O1341:O1368)</f>
        <v>0</v>
      </c>
      <c r="P1340" s="114">
        <v>0</v>
      </c>
      <c r="Q1340" s="123">
        <f>SUM(Q1341:Q1368)</f>
        <v>0</v>
      </c>
      <c r="R1340" s="22">
        <f t="shared" si="403"/>
        <v>0</v>
      </c>
      <c r="S1340" s="22">
        <f t="shared" si="404"/>
        <v>0</v>
      </c>
      <c r="T1340" s="22">
        <f t="shared" si="405"/>
        <v>0</v>
      </c>
      <c r="V1340" s="284" t="e">
        <f t="shared" si="402"/>
        <v>#DIV/0!</v>
      </c>
    </row>
    <row r="1341" spans="1:22" ht="24" hidden="1" customHeight="1">
      <c r="A1341" s="24"/>
      <c r="B1341" s="65"/>
      <c r="C1341" s="130">
        <v>4017</v>
      </c>
      <c r="D1341" s="34" t="s">
        <v>378</v>
      </c>
      <c r="E1341" s="26">
        <v>0</v>
      </c>
      <c r="F1341" s="26">
        <v>0</v>
      </c>
      <c r="G1341" s="26">
        <v>0</v>
      </c>
      <c r="H1341" s="26">
        <v>0</v>
      </c>
      <c r="I1341" s="26">
        <v>0</v>
      </c>
      <c r="J1341" s="26"/>
      <c r="K1341" s="18">
        <f t="shared" si="401"/>
        <v>0</v>
      </c>
      <c r="L1341" s="18"/>
      <c r="M1341" s="18"/>
      <c r="N1341" s="18"/>
      <c r="O1341" s="18"/>
      <c r="P1341" s="114">
        <v>0</v>
      </c>
      <c r="Q1341" s="123"/>
      <c r="R1341" s="22">
        <f t="shared" si="403"/>
        <v>0</v>
      </c>
      <c r="S1341" s="22">
        <f t="shared" si="404"/>
        <v>0</v>
      </c>
      <c r="T1341" s="22">
        <f t="shared" si="405"/>
        <v>0</v>
      </c>
      <c r="V1341" s="284" t="e">
        <f t="shared" si="402"/>
        <v>#DIV/0!</v>
      </c>
    </row>
    <row r="1342" spans="1:22" ht="24" hidden="1" customHeight="1">
      <c r="A1342" s="24"/>
      <c r="B1342" s="65"/>
      <c r="C1342" s="130">
        <v>4019</v>
      </c>
      <c r="D1342" s="34" t="s">
        <v>378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/>
      <c r="K1342" s="18">
        <f t="shared" si="401"/>
        <v>0</v>
      </c>
      <c r="L1342" s="18"/>
      <c r="M1342" s="18"/>
      <c r="N1342" s="18"/>
      <c r="O1342" s="18"/>
      <c r="P1342" s="114">
        <v>0</v>
      </c>
      <c r="Q1342" s="123"/>
      <c r="R1342" s="22">
        <f t="shared" si="403"/>
        <v>0</v>
      </c>
      <c r="S1342" s="22">
        <f t="shared" si="404"/>
        <v>0</v>
      </c>
      <c r="T1342" s="22">
        <f t="shared" si="405"/>
        <v>0</v>
      </c>
      <c r="V1342" s="284" t="e">
        <f t="shared" si="402"/>
        <v>#DIV/0!</v>
      </c>
    </row>
    <row r="1343" spans="1:22" ht="24" hidden="1" customHeight="1">
      <c r="A1343" s="24"/>
      <c r="B1343" s="65"/>
      <c r="C1343" s="130">
        <v>4047</v>
      </c>
      <c r="D1343" s="34" t="s">
        <v>363</v>
      </c>
      <c r="E1343" s="26">
        <v>0</v>
      </c>
      <c r="F1343" s="26">
        <v>0</v>
      </c>
      <c r="G1343" s="26">
        <v>0</v>
      </c>
      <c r="H1343" s="26">
        <v>0</v>
      </c>
      <c r="I1343" s="26">
        <v>0</v>
      </c>
      <c r="J1343" s="26"/>
      <c r="K1343" s="18">
        <f t="shared" si="401"/>
        <v>0</v>
      </c>
      <c r="L1343" s="18"/>
      <c r="M1343" s="18"/>
      <c r="N1343" s="18"/>
      <c r="O1343" s="18"/>
      <c r="P1343" s="114">
        <v>0</v>
      </c>
      <c r="Q1343" s="123"/>
      <c r="R1343" s="22">
        <f t="shared" si="403"/>
        <v>0</v>
      </c>
      <c r="S1343" s="22">
        <f t="shared" si="404"/>
        <v>0</v>
      </c>
      <c r="T1343" s="22">
        <f t="shared" si="405"/>
        <v>0</v>
      </c>
      <c r="V1343" s="284" t="e">
        <f t="shared" si="402"/>
        <v>#DIV/0!</v>
      </c>
    </row>
    <row r="1344" spans="1:22" ht="24" hidden="1" customHeight="1">
      <c r="A1344" s="24"/>
      <c r="B1344" s="65"/>
      <c r="C1344" s="130">
        <v>4049</v>
      </c>
      <c r="D1344" s="34" t="s">
        <v>363</v>
      </c>
      <c r="E1344" s="26">
        <v>0</v>
      </c>
      <c r="F1344" s="26">
        <v>0</v>
      </c>
      <c r="G1344" s="26">
        <v>0</v>
      </c>
      <c r="H1344" s="26">
        <v>0</v>
      </c>
      <c r="I1344" s="26">
        <v>0</v>
      </c>
      <c r="J1344" s="26"/>
      <c r="K1344" s="18">
        <f t="shared" si="401"/>
        <v>0</v>
      </c>
      <c r="L1344" s="18"/>
      <c r="M1344" s="18"/>
      <c r="N1344" s="18"/>
      <c r="O1344" s="18"/>
      <c r="P1344" s="114">
        <v>0</v>
      </c>
      <c r="Q1344" s="123"/>
      <c r="R1344" s="22">
        <f t="shared" si="403"/>
        <v>0</v>
      </c>
      <c r="S1344" s="22">
        <f t="shared" si="404"/>
        <v>0</v>
      </c>
      <c r="T1344" s="22">
        <f t="shared" si="405"/>
        <v>0</v>
      </c>
      <c r="V1344" s="284" t="e">
        <f t="shared" si="402"/>
        <v>#DIV/0!</v>
      </c>
    </row>
    <row r="1345" spans="1:22" ht="24" hidden="1" customHeight="1">
      <c r="A1345" s="24"/>
      <c r="B1345" s="24"/>
      <c r="C1345" s="130">
        <v>4117</v>
      </c>
      <c r="D1345" s="27" t="s">
        <v>141</v>
      </c>
      <c r="E1345" s="26">
        <v>0</v>
      </c>
      <c r="F1345" s="26">
        <v>0</v>
      </c>
      <c r="G1345" s="26">
        <v>0</v>
      </c>
      <c r="H1345" s="26">
        <v>0</v>
      </c>
      <c r="I1345" s="26">
        <v>0</v>
      </c>
      <c r="J1345" s="26"/>
      <c r="K1345" s="18">
        <f t="shared" si="401"/>
        <v>0</v>
      </c>
      <c r="L1345" s="18"/>
      <c r="M1345" s="18"/>
      <c r="N1345" s="18"/>
      <c r="O1345" s="18"/>
      <c r="P1345" s="114">
        <v>0</v>
      </c>
      <c r="Q1345" s="123"/>
      <c r="R1345" s="22">
        <f t="shared" si="403"/>
        <v>0</v>
      </c>
      <c r="S1345" s="22">
        <f t="shared" si="404"/>
        <v>0</v>
      </c>
      <c r="T1345" s="22">
        <f t="shared" si="405"/>
        <v>0</v>
      </c>
      <c r="V1345" s="284" t="e">
        <f t="shared" si="402"/>
        <v>#DIV/0!</v>
      </c>
    </row>
    <row r="1346" spans="1:22" ht="24" hidden="1" customHeight="1">
      <c r="A1346" s="24"/>
      <c r="B1346" s="24"/>
      <c r="C1346" s="130">
        <v>4119</v>
      </c>
      <c r="D1346" s="27" t="s">
        <v>141</v>
      </c>
      <c r="E1346" s="26">
        <v>0</v>
      </c>
      <c r="F1346" s="26">
        <v>0</v>
      </c>
      <c r="G1346" s="26">
        <v>0</v>
      </c>
      <c r="H1346" s="26">
        <v>0</v>
      </c>
      <c r="I1346" s="26">
        <v>0</v>
      </c>
      <c r="J1346" s="26"/>
      <c r="K1346" s="18">
        <f t="shared" ref="K1346:K1409" si="406">SUM(L1346:O1346)</f>
        <v>0</v>
      </c>
      <c r="L1346" s="18"/>
      <c r="M1346" s="18"/>
      <c r="N1346" s="18"/>
      <c r="O1346" s="18"/>
      <c r="P1346" s="114">
        <v>0</v>
      </c>
      <c r="Q1346" s="123"/>
      <c r="R1346" s="22">
        <f t="shared" si="403"/>
        <v>0</v>
      </c>
      <c r="S1346" s="22">
        <f t="shared" si="404"/>
        <v>0</v>
      </c>
      <c r="T1346" s="22">
        <f t="shared" si="405"/>
        <v>0</v>
      </c>
      <c r="V1346" s="284" t="e">
        <f t="shared" si="402"/>
        <v>#DIV/0!</v>
      </c>
    </row>
    <row r="1347" spans="1:22" ht="12.75" hidden="1" customHeight="1">
      <c r="A1347" s="24"/>
      <c r="B1347" s="24"/>
      <c r="C1347" s="130">
        <v>4127</v>
      </c>
      <c r="D1347" s="27" t="s">
        <v>142</v>
      </c>
      <c r="E1347" s="26">
        <v>0</v>
      </c>
      <c r="F1347" s="26">
        <v>0</v>
      </c>
      <c r="G1347" s="26">
        <v>0</v>
      </c>
      <c r="H1347" s="26">
        <v>0</v>
      </c>
      <c r="I1347" s="26">
        <v>0</v>
      </c>
      <c r="J1347" s="26"/>
      <c r="K1347" s="18">
        <f t="shared" si="406"/>
        <v>0</v>
      </c>
      <c r="L1347" s="18"/>
      <c r="M1347" s="18"/>
      <c r="N1347" s="18"/>
      <c r="O1347" s="18"/>
      <c r="P1347" s="114">
        <v>0</v>
      </c>
      <c r="Q1347" s="123"/>
      <c r="R1347" s="22">
        <f t="shared" si="403"/>
        <v>0</v>
      </c>
      <c r="S1347" s="22">
        <f t="shared" si="404"/>
        <v>0</v>
      </c>
      <c r="T1347" s="22">
        <f t="shared" si="405"/>
        <v>0</v>
      </c>
      <c r="V1347" s="284" t="e">
        <f t="shared" si="402"/>
        <v>#DIV/0!</v>
      </c>
    </row>
    <row r="1348" spans="1:22" ht="12.75" hidden="1" customHeight="1">
      <c r="A1348" s="24"/>
      <c r="B1348" s="24"/>
      <c r="C1348" s="130">
        <v>4129</v>
      </c>
      <c r="D1348" s="27" t="s">
        <v>142</v>
      </c>
      <c r="E1348" s="26">
        <v>0</v>
      </c>
      <c r="F1348" s="26">
        <v>0</v>
      </c>
      <c r="G1348" s="26">
        <v>0</v>
      </c>
      <c r="H1348" s="26">
        <v>0</v>
      </c>
      <c r="I1348" s="26">
        <v>0</v>
      </c>
      <c r="J1348" s="26"/>
      <c r="K1348" s="18">
        <f t="shared" si="406"/>
        <v>0</v>
      </c>
      <c r="L1348" s="18"/>
      <c r="M1348" s="18"/>
      <c r="N1348" s="18"/>
      <c r="O1348" s="18"/>
      <c r="P1348" s="114">
        <v>0</v>
      </c>
      <c r="Q1348" s="123"/>
      <c r="R1348" s="22">
        <f t="shared" si="403"/>
        <v>0</v>
      </c>
      <c r="S1348" s="22">
        <f t="shared" si="404"/>
        <v>0</v>
      </c>
      <c r="T1348" s="22">
        <f t="shared" si="405"/>
        <v>0</v>
      </c>
      <c r="V1348" s="284" t="e">
        <f t="shared" si="402"/>
        <v>#DIV/0!</v>
      </c>
    </row>
    <row r="1349" spans="1:22" ht="12.75" hidden="1" customHeight="1">
      <c r="A1349" s="24"/>
      <c r="B1349" s="24"/>
      <c r="C1349" s="130">
        <v>4177</v>
      </c>
      <c r="D1349" s="27" t="s">
        <v>193</v>
      </c>
      <c r="E1349" s="26">
        <v>0</v>
      </c>
      <c r="F1349" s="26">
        <v>0</v>
      </c>
      <c r="G1349" s="26">
        <v>0</v>
      </c>
      <c r="H1349" s="26">
        <v>0</v>
      </c>
      <c r="I1349" s="26">
        <v>0</v>
      </c>
      <c r="J1349" s="26"/>
      <c r="K1349" s="18">
        <f t="shared" si="406"/>
        <v>0</v>
      </c>
      <c r="L1349" s="18"/>
      <c r="M1349" s="18"/>
      <c r="N1349" s="18"/>
      <c r="O1349" s="18"/>
      <c r="P1349" s="114">
        <v>0</v>
      </c>
      <c r="Q1349" s="123"/>
      <c r="R1349" s="22">
        <f t="shared" si="403"/>
        <v>0</v>
      </c>
      <c r="S1349" s="22">
        <f t="shared" si="404"/>
        <v>0</v>
      </c>
      <c r="T1349" s="22">
        <f t="shared" si="405"/>
        <v>0</v>
      </c>
      <c r="V1349" s="284" t="e">
        <f t="shared" si="402"/>
        <v>#DIV/0!</v>
      </c>
    </row>
    <row r="1350" spans="1:22" ht="12.75" hidden="1" customHeight="1">
      <c r="A1350" s="24"/>
      <c r="B1350" s="24"/>
      <c r="C1350" s="130">
        <v>4179</v>
      </c>
      <c r="D1350" s="27" t="s">
        <v>193</v>
      </c>
      <c r="E1350" s="26">
        <v>0</v>
      </c>
      <c r="F1350" s="26">
        <v>0</v>
      </c>
      <c r="G1350" s="26">
        <v>0</v>
      </c>
      <c r="H1350" s="26">
        <v>0</v>
      </c>
      <c r="I1350" s="26">
        <v>0</v>
      </c>
      <c r="J1350" s="26"/>
      <c r="K1350" s="18">
        <f t="shared" si="406"/>
        <v>0</v>
      </c>
      <c r="L1350" s="18"/>
      <c r="M1350" s="18"/>
      <c r="N1350" s="18"/>
      <c r="O1350" s="18"/>
      <c r="P1350" s="114">
        <v>0</v>
      </c>
      <c r="Q1350" s="123"/>
      <c r="R1350" s="22">
        <f t="shared" si="403"/>
        <v>0</v>
      </c>
      <c r="S1350" s="22">
        <f t="shared" si="404"/>
        <v>0</v>
      </c>
      <c r="T1350" s="22">
        <f t="shared" si="405"/>
        <v>0</v>
      </c>
      <c r="V1350" s="284" t="e">
        <f t="shared" si="402"/>
        <v>#DIV/0!</v>
      </c>
    </row>
    <row r="1351" spans="1:22" ht="24" hidden="1" customHeight="1">
      <c r="A1351" s="24"/>
      <c r="B1351" s="24"/>
      <c r="C1351" s="130">
        <v>4217</v>
      </c>
      <c r="D1351" s="27" t="s">
        <v>144</v>
      </c>
      <c r="E1351" s="26">
        <v>0</v>
      </c>
      <c r="F1351" s="26">
        <v>0</v>
      </c>
      <c r="G1351" s="26">
        <v>0</v>
      </c>
      <c r="H1351" s="26">
        <v>0</v>
      </c>
      <c r="I1351" s="26">
        <v>0</v>
      </c>
      <c r="J1351" s="26"/>
      <c r="K1351" s="18">
        <f t="shared" si="406"/>
        <v>0</v>
      </c>
      <c r="L1351" s="18"/>
      <c r="M1351" s="18"/>
      <c r="N1351" s="18"/>
      <c r="O1351" s="18"/>
      <c r="P1351" s="114">
        <v>0</v>
      </c>
      <c r="Q1351" s="123"/>
      <c r="R1351" s="22">
        <f t="shared" si="403"/>
        <v>0</v>
      </c>
      <c r="S1351" s="22">
        <f t="shared" si="404"/>
        <v>0</v>
      </c>
      <c r="T1351" s="22">
        <f t="shared" si="405"/>
        <v>0</v>
      </c>
      <c r="V1351" s="284" t="e">
        <f t="shared" si="402"/>
        <v>#DIV/0!</v>
      </c>
    </row>
    <row r="1352" spans="1:22" ht="24" hidden="1" customHeight="1">
      <c r="A1352" s="24"/>
      <c r="B1352" s="24"/>
      <c r="C1352" s="130">
        <v>4219</v>
      </c>
      <c r="D1352" s="27" t="s">
        <v>144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/>
      <c r="K1352" s="18">
        <f t="shared" si="406"/>
        <v>0</v>
      </c>
      <c r="L1352" s="18"/>
      <c r="M1352" s="18"/>
      <c r="N1352" s="18"/>
      <c r="O1352" s="18"/>
      <c r="P1352" s="114">
        <v>0</v>
      </c>
      <c r="Q1352" s="123"/>
      <c r="R1352" s="22">
        <f t="shared" si="403"/>
        <v>0</v>
      </c>
      <c r="S1352" s="22">
        <f t="shared" si="404"/>
        <v>0</v>
      </c>
      <c r="T1352" s="22">
        <f t="shared" si="405"/>
        <v>0</v>
      </c>
      <c r="V1352" s="284" t="e">
        <f t="shared" si="402"/>
        <v>#DIV/0!</v>
      </c>
    </row>
    <row r="1353" spans="1:22" ht="24" hidden="1" customHeight="1">
      <c r="A1353" s="24"/>
      <c r="B1353" s="24"/>
      <c r="C1353" s="130">
        <v>4247</v>
      </c>
      <c r="D1353" s="27" t="s">
        <v>320</v>
      </c>
      <c r="E1353" s="26">
        <v>0</v>
      </c>
      <c r="F1353" s="26">
        <v>0</v>
      </c>
      <c r="G1353" s="26">
        <v>0</v>
      </c>
      <c r="H1353" s="26">
        <v>0</v>
      </c>
      <c r="I1353" s="26">
        <v>0</v>
      </c>
      <c r="J1353" s="26"/>
      <c r="K1353" s="18">
        <f t="shared" si="406"/>
        <v>0</v>
      </c>
      <c r="L1353" s="18"/>
      <c r="M1353" s="18"/>
      <c r="N1353" s="18"/>
      <c r="O1353" s="18"/>
      <c r="P1353" s="114">
        <v>0</v>
      </c>
      <c r="Q1353" s="123"/>
      <c r="R1353" s="22">
        <f t="shared" si="403"/>
        <v>0</v>
      </c>
      <c r="S1353" s="22">
        <f t="shared" si="404"/>
        <v>0</v>
      </c>
      <c r="T1353" s="22">
        <f t="shared" si="405"/>
        <v>0</v>
      </c>
      <c r="V1353" s="284" t="e">
        <f t="shared" si="402"/>
        <v>#DIV/0!</v>
      </c>
    </row>
    <row r="1354" spans="1:22" ht="24" hidden="1" customHeight="1">
      <c r="A1354" s="24"/>
      <c r="B1354" s="24"/>
      <c r="C1354" s="130">
        <v>4249</v>
      </c>
      <c r="D1354" s="27" t="s">
        <v>320</v>
      </c>
      <c r="E1354" s="26">
        <v>0</v>
      </c>
      <c r="F1354" s="26">
        <v>0</v>
      </c>
      <c r="G1354" s="26">
        <v>0</v>
      </c>
      <c r="H1354" s="26">
        <v>0</v>
      </c>
      <c r="I1354" s="26">
        <v>0</v>
      </c>
      <c r="J1354" s="26"/>
      <c r="K1354" s="18">
        <f t="shared" si="406"/>
        <v>0</v>
      </c>
      <c r="L1354" s="18"/>
      <c r="M1354" s="18"/>
      <c r="N1354" s="18"/>
      <c r="O1354" s="18"/>
      <c r="P1354" s="114">
        <v>0</v>
      </c>
      <c r="Q1354" s="123"/>
      <c r="R1354" s="22">
        <f t="shared" si="403"/>
        <v>0</v>
      </c>
      <c r="S1354" s="22">
        <f t="shared" si="404"/>
        <v>0</v>
      </c>
      <c r="T1354" s="22">
        <f t="shared" si="405"/>
        <v>0</v>
      </c>
      <c r="V1354" s="284" t="e">
        <f t="shared" si="402"/>
        <v>#DIV/0!</v>
      </c>
    </row>
    <row r="1355" spans="1:22" ht="12.75" hidden="1" customHeight="1">
      <c r="A1355" s="24"/>
      <c r="B1355" s="24"/>
      <c r="C1355" s="130">
        <v>4307</v>
      </c>
      <c r="D1355" s="27" t="s">
        <v>292</v>
      </c>
      <c r="E1355" s="26">
        <v>0</v>
      </c>
      <c r="F1355" s="26">
        <v>0</v>
      </c>
      <c r="G1355" s="26">
        <v>0</v>
      </c>
      <c r="H1355" s="26">
        <v>0</v>
      </c>
      <c r="I1355" s="26">
        <v>0</v>
      </c>
      <c r="J1355" s="26"/>
      <c r="K1355" s="18">
        <f t="shared" si="406"/>
        <v>0</v>
      </c>
      <c r="L1355" s="18"/>
      <c r="M1355" s="18"/>
      <c r="N1355" s="18"/>
      <c r="O1355" s="18"/>
      <c r="P1355" s="114">
        <v>0</v>
      </c>
      <c r="Q1355" s="123"/>
      <c r="R1355" s="22">
        <f t="shared" si="403"/>
        <v>0</v>
      </c>
      <c r="S1355" s="22">
        <f t="shared" si="404"/>
        <v>0</v>
      </c>
      <c r="T1355" s="22">
        <f t="shared" si="405"/>
        <v>0</v>
      </c>
      <c r="V1355" s="284" t="e">
        <f t="shared" si="402"/>
        <v>#DIV/0!</v>
      </c>
    </row>
    <row r="1356" spans="1:22" ht="12.75" hidden="1" customHeight="1">
      <c r="A1356" s="24"/>
      <c r="B1356" s="24"/>
      <c r="C1356" s="130">
        <v>4309</v>
      </c>
      <c r="D1356" s="27" t="s">
        <v>292</v>
      </c>
      <c r="E1356" s="26">
        <v>0</v>
      </c>
      <c r="F1356" s="26">
        <v>0</v>
      </c>
      <c r="G1356" s="26">
        <v>0</v>
      </c>
      <c r="H1356" s="26">
        <v>0</v>
      </c>
      <c r="I1356" s="26">
        <v>0</v>
      </c>
      <c r="J1356" s="26"/>
      <c r="K1356" s="18">
        <f t="shared" si="406"/>
        <v>0</v>
      </c>
      <c r="L1356" s="18"/>
      <c r="M1356" s="18"/>
      <c r="N1356" s="18"/>
      <c r="O1356" s="18"/>
      <c r="P1356" s="114">
        <v>0</v>
      </c>
      <c r="Q1356" s="123"/>
      <c r="R1356" s="22">
        <f t="shared" si="403"/>
        <v>0</v>
      </c>
      <c r="S1356" s="22">
        <f t="shared" si="404"/>
        <v>0</v>
      </c>
      <c r="T1356" s="22">
        <f t="shared" si="405"/>
        <v>0</v>
      </c>
      <c r="V1356" s="284" t="e">
        <f t="shared" si="402"/>
        <v>#DIV/0!</v>
      </c>
    </row>
    <row r="1357" spans="1:22" ht="48" hidden="1" customHeight="1">
      <c r="A1357" s="23"/>
      <c r="B1357" s="23"/>
      <c r="C1357" s="130">
        <v>4377</v>
      </c>
      <c r="D1357" s="27" t="s">
        <v>150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/>
      <c r="K1357" s="18">
        <f t="shared" si="406"/>
        <v>0</v>
      </c>
      <c r="L1357" s="18"/>
      <c r="M1357" s="18"/>
      <c r="N1357" s="18"/>
      <c r="O1357" s="18"/>
      <c r="P1357" s="114">
        <v>0</v>
      </c>
      <c r="Q1357" s="123"/>
      <c r="R1357" s="22">
        <f t="shared" si="403"/>
        <v>0</v>
      </c>
      <c r="S1357" s="22">
        <f t="shared" si="404"/>
        <v>0</v>
      </c>
      <c r="T1357" s="22">
        <f t="shared" si="405"/>
        <v>0</v>
      </c>
      <c r="V1357" s="284" t="e">
        <f t="shared" si="402"/>
        <v>#DIV/0!</v>
      </c>
    </row>
    <row r="1358" spans="1:22" ht="48" hidden="1" customHeight="1">
      <c r="A1358" s="23"/>
      <c r="B1358" s="23"/>
      <c r="C1358" s="130">
        <v>4379</v>
      </c>
      <c r="D1358" s="27" t="s">
        <v>150</v>
      </c>
      <c r="E1358" s="26">
        <v>0</v>
      </c>
      <c r="F1358" s="26">
        <v>0</v>
      </c>
      <c r="G1358" s="26">
        <v>0</v>
      </c>
      <c r="H1358" s="26">
        <v>0</v>
      </c>
      <c r="I1358" s="26">
        <v>0</v>
      </c>
      <c r="J1358" s="26"/>
      <c r="K1358" s="18">
        <f t="shared" si="406"/>
        <v>0</v>
      </c>
      <c r="L1358" s="18"/>
      <c r="M1358" s="18"/>
      <c r="N1358" s="18"/>
      <c r="O1358" s="18"/>
      <c r="P1358" s="114">
        <v>0</v>
      </c>
      <c r="Q1358" s="123"/>
      <c r="R1358" s="22">
        <f t="shared" si="403"/>
        <v>0</v>
      </c>
      <c r="S1358" s="22">
        <f t="shared" si="404"/>
        <v>0</v>
      </c>
      <c r="T1358" s="22">
        <f t="shared" si="405"/>
        <v>0</v>
      </c>
      <c r="V1358" s="284" t="e">
        <f t="shared" ref="V1358:V1421" si="407">Q1358/P1358</f>
        <v>#DIV/0!</v>
      </c>
    </row>
    <row r="1359" spans="1:22" ht="12.75" hidden="1" customHeight="1">
      <c r="A1359" s="24"/>
      <c r="B1359" s="24"/>
      <c r="C1359" s="130">
        <v>4417</v>
      </c>
      <c r="D1359" s="27" t="s">
        <v>151</v>
      </c>
      <c r="E1359" s="26">
        <v>0</v>
      </c>
      <c r="F1359" s="26">
        <v>0</v>
      </c>
      <c r="G1359" s="26">
        <v>0</v>
      </c>
      <c r="H1359" s="26">
        <v>0</v>
      </c>
      <c r="I1359" s="26">
        <v>0</v>
      </c>
      <c r="J1359" s="26"/>
      <c r="K1359" s="18">
        <f t="shared" si="406"/>
        <v>0</v>
      </c>
      <c r="L1359" s="18"/>
      <c r="M1359" s="18"/>
      <c r="N1359" s="18"/>
      <c r="O1359" s="18"/>
      <c r="P1359" s="114">
        <v>0</v>
      </c>
      <c r="Q1359" s="123"/>
      <c r="R1359" s="22">
        <f t="shared" si="403"/>
        <v>0</v>
      </c>
      <c r="S1359" s="22">
        <f t="shared" si="404"/>
        <v>0</v>
      </c>
      <c r="T1359" s="22">
        <f t="shared" si="405"/>
        <v>0</v>
      </c>
      <c r="V1359" s="284" t="e">
        <f t="shared" si="407"/>
        <v>#DIV/0!</v>
      </c>
    </row>
    <row r="1360" spans="1:22" ht="12.75" hidden="1" customHeight="1">
      <c r="A1360" s="24"/>
      <c r="B1360" s="24"/>
      <c r="C1360" s="130">
        <v>4419</v>
      </c>
      <c r="D1360" s="27" t="s">
        <v>151</v>
      </c>
      <c r="E1360" s="26">
        <v>0</v>
      </c>
      <c r="F1360" s="26">
        <v>0</v>
      </c>
      <c r="G1360" s="26">
        <v>0</v>
      </c>
      <c r="H1360" s="26">
        <v>0</v>
      </c>
      <c r="I1360" s="26">
        <v>0</v>
      </c>
      <c r="J1360" s="26"/>
      <c r="K1360" s="18">
        <f t="shared" si="406"/>
        <v>0</v>
      </c>
      <c r="L1360" s="18"/>
      <c r="M1360" s="18"/>
      <c r="N1360" s="18"/>
      <c r="O1360" s="18"/>
      <c r="P1360" s="114">
        <v>0</v>
      </c>
      <c r="Q1360" s="123"/>
      <c r="R1360" s="22">
        <f t="shared" si="403"/>
        <v>0</v>
      </c>
      <c r="S1360" s="22">
        <f t="shared" si="404"/>
        <v>0</v>
      </c>
      <c r="T1360" s="22">
        <f t="shared" si="405"/>
        <v>0</v>
      </c>
      <c r="V1360" s="284" t="e">
        <f t="shared" si="407"/>
        <v>#DIV/0!</v>
      </c>
    </row>
    <row r="1361" spans="1:22" ht="24" hidden="1" customHeight="1">
      <c r="A1361" s="24"/>
      <c r="B1361" s="24"/>
      <c r="C1361" s="130">
        <v>4447</v>
      </c>
      <c r="D1361" s="27" t="s">
        <v>379</v>
      </c>
      <c r="E1361" s="26">
        <v>0</v>
      </c>
      <c r="F1361" s="26">
        <v>0</v>
      </c>
      <c r="G1361" s="26">
        <v>0</v>
      </c>
      <c r="H1361" s="26">
        <v>0</v>
      </c>
      <c r="I1361" s="26">
        <v>0</v>
      </c>
      <c r="J1361" s="26"/>
      <c r="K1361" s="18">
        <f t="shared" si="406"/>
        <v>0</v>
      </c>
      <c r="L1361" s="18"/>
      <c r="M1361" s="18"/>
      <c r="N1361" s="18"/>
      <c r="O1361" s="18"/>
      <c r="P1361" s="114">
        <v>0</v>
      </c>
      <c r="Q1361" s="123"/>
      <c r="R1361" s="22">
        <f t="shared" si="403"/>
        <v>0</v>
      </c>
      <c r="S1361" s="22">
        <f t="shared" si="404"/>
        <v>0</v>
      </c>
      <c r="T1361" s="22">
        <f t="shared" si="405"/>
        <v>0</v>
      </c>
      <c r="V1361" s="284" t="e">
        <f t="shared" si="407"/>
        <v>#DIV/0!</v>
      </c>
    </row>
    <row r="1362" spans="1:22" ht="24" hidden="1" customHeight="1">
      <c r="A1362" s="24"/>
      <c r="B1362" s="24"/>
      <c r="C1362" s="130">
        <v>4449</v>
      </c>
      <c r="D1362" s="27" t="s">
        <v>379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/>
      <c r="K1362" s="18">
        <f t="shared" si="406"/>
        <v>0</v>
      </c>
      <c r="L1362" s="18"/>
      <c r="M1362" s="18"/>
      <c r="N1362" s="18"/>
      <c r="O1362" s="18"/>
      <c r="P1362" s="114">
        <v>0</v>
      </c>
      <c r="Q1362" s="123"/>
      <c r="R1362" s="22">
        <f t="shared" si="403"/>
        <v>0</v>
      </c>
      <c r="S1362" s="22">
        <f t="shared" si="404"/>
        <v>0</v>
      </c>
      <c r="T1362" s="22">
        <f t="shared" si="405"/>
        <v>0</v>
      </c>
      <c r="V1362" s="284" t="e">
        <f t="shared" si="407"/>
        <v>#DIV/0!</v>
      </c>
    </row>
    <row r="1363" spans="1:22" ht="48" hidden="1" customHeight="1">
      <c r="A1363" s="24"/>
      <c r="B1363" s="24"/>
      <c r="C1363" s="130">
        <v>4747</v>
      </c>
      <c r="D1363" s="27" t="s">
        <v>198</v>
      </c>
      <c r="E1363" s="26">
        <v>0</v>
      </c>
      <c r="F1363" s="26">
        <v>0</v>
      </c>
      <c r="G1363" s="26">
        <v>0</v>
      </c>
      <c r="H1363" s="26">
        <v>0</v>
      </c>
      <c r="I1363" s="26">
        <v>0</v>
      </c>
      <c r="J1363" s="26"/>
      <c r="K1363" s="18">
        <f t="shared" si="406"/>
        <v>0</v>
      </c>
      <c r="L1363" s="18"/>
      <c r="M1363" s="18"/>
      <c r="N1363" s="18"/>
      <c r="O1363" s="18"/>
      <c r="P1363" s="114">
        <v>0</v>
      </c>
      <c r="Q1363" s="123"/>
      <c r="R1363" s="22">
        <f t="shared" si="403"/>
        <v>0</v>
      </c>
      <c r="S1363" s="22">
        <f t="shared" si="404"/>
        <v>0</v>
      </c>
      <c r="T1363" s="22">
        <f t="shared" si="405"/>
        <v>0</v>
      </c>
      <c r="V1363" s="284" t="e">
        <f t="shared" si="407"/>
        <v>#DIV/0!</v>
      </c>
    </row>
    <row r="1364" spans="1:22" ht="48" hidden="1" customHeight="1">
      <c r="A1364" s="24"/>
      <c r="B1364" s="24"/>
      <c r="C1364" s="130">
        <v>4749</v>
      </c>
      <c r="D1364" s="27" t="s">
        <v>198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/>
      <c r="K1364" s="18">
        <f t="shared" si="406"/>
        <v>0</v>
      </c>
      <c r="L1364" s="18"/>
      <c r="M1364" s="18"/>
      <c r="N1364" s="18"/>
      <c r="O1364" s="18"/>
      <c r="P1364" s="114">
        <v>0</v>
      </c>
      <c r="Q1364" s="123"/>
      <c r="R1364" s="22">
        <f t="shared" si="403"/>
        <v>0</v>
      </c>
      <c r="S1364" s="22">
        <f t="shared" si="404"/>
        <v>0</v>
      </c>
      <c r="T1364" s="22">
        <f t="shared" si="405"/>
        <v>0</v>
      </c>
      <c r="V1364" s="284" t="e">
        <f t="shared" si="407"/>
        <v>#DIV/0!</v>
      </c>
    </row>
    <row r="1365" spans="1:22" ht="36" hidden="1" customHeight="1">
      <c r="A1365" s="24"/>
      <c r="B1365" s="24"/>
      <c r="C1365" s="130">
        <v>4757</v>
      </c>
      <c r="D1365" s="27" t="s">
        <v>253</v>
      </c>
      <c r="E1365" s="26">
        <v>0</v>
      </c>
      <c r="F1365" s="26">
        <v>0</v>
      </c>
      <c r="G1365" s="26">
        <v>0</v>
      </c>
      <c r="H1365" s="26">
        <v>0</v>
      </c>
      <c r="I1365" s="26">
        <v>0</v>
      </c>
      <c r="J1365" s="26"/>
      <c r="K1365" s="18">
        <f t="shared" si="406"/>
        <v>0</v>
      </c>
      <c r="L1365" s="18"/>
      <c r="M1365" s="18"/>
      <c r="N1365" s="18"/>
      <c r="O1365" s="18"/>
      <c r="P1365" s="114">
        <v>0</v>
      </c>
      <c r="Q1365" s="123"/>
      <c r="R1365" s="22">
        <f t="shared" si="403"/>
        <v>0</v>
      </c>
      <c r="S1365" s="22">
        <f t="shared" si="404"/>
        <v>0</v>
      </c>
      <c r="T1365" s="22">
        <f t="shared" si="405"/>
        <v>0</v>
      </c>
      <c r="V1365" s="284" t="e">
        <f t="shared" si="407"/>
        <v>#DIV/0!</v>
      </c>
    </row>
    <row r="1366" spans="1:22" ht="36" hidden="1" customHeight="1">
      <c r="A1366" s="24"/>
      <c r="B1366" s="24"/>
      <c r="C1366" s="130">
        <v>4759</v>
      </c>
      <c r="D1366" s="27" t="s">
        <v>253</v>
      </c>
      <c r="E1366" s="26">
        <v>0</v>
      </c>
      <c r="F1366" s="26">
        <v>0</v>
      </c>
      <c r="G1366" s="26">
        <v>0</v>
      </c>
      <c r="H1366" s="26">
        <v>0</v>
      </c>
      <c r="I1366" s="26">
        <v>0</v>
      </c>
      <c r="J1366" s="26"/>
      <c r="K1366" s="18">
        <f t="shared" si="406"/>
        <v>0</v>
      </c>
      <c r="L1366" s="18"/>
      <c r="M1366" s="18"/>
      <c r="N1366" s="18"/>
      <c r="O1366" s="18"/>
      <c r="P1366" s="114">
        <v>0</v>
      </c>
      <c r="Q1366" s="123"/>
      <c r="R1366" s="22">
        <f t="shared" si="403"/>
        <v>0</v>
      </c>
      <c r="S1366" s="22">
        <f t="shared" si="404"/>
        <v>0</v>
      </c>
      <c r="T1366" s="22">
        <f t="shared" si="405"/>
        <v>0</v>
      </c>
      <c r="V1366" s="284" t="e">
        <f t="shared" si="407"/>
        <v>#DIV/0!</v>
      </c>
    </row>
    <row r="1367" spans="1:22" ht="38.25" hidden="1" customHeight="1">
      <c r="A1367" s="24"/>
      <c r="B1367" s="24"/>
      <c r="C1367" s="84">
        <v>6067</v>
      </c>
      <c r="D1367" s="85" t="s">
        <v>166</v>
      </c>
      <c r="E1367" s="26">
        <v>0</v>
      </c>
      <c r="F1367" s="26">
        <v>0</v>
      </c>
      <c r="G1367" s="26">
        <v>0</v>
      </c>
      <c r="H1367" s="26">
        <v>0</v>
      </c>
      <c r="I1367" s="26">
        <v>0</v>
      </c>
      <c r="J1367" s="26"/>
      <c r="K1367" s="18">
        <f t="shared" si="406"/>
        <v>0</v>
      </c>
      <c r="L1367" s="18"/>
      <c r="M1367" s="18"/>
      <c r="N1367" s="18"/>
      <c r="O1367" s="18"/>
      <c r="P1367" s="114">
        <v>0</v>
      </c>
      <c r="Q1367" s="123"/>
      <c r="R1367" s="22">
        <f t="shared" si="403"/>
        <v>0</v>
      </c>
      <c r="S1367" s="22">
        <f t="shared" si="404"/>
        <v>0</v>
      </c>
      <c r="T1367" s="22">
        <f t="shared" si="405"/>
        <v>0</v>
      </c>
      <c r="V1367" s="284" t="e">
        <f t="shared" si="407"/>
        <v>#DIV/0!</v>
      </c>
    </row>
    <row r="1368" spans="1:22" ht="38.25" hidden="1" customHeight="1">
      <c r="A1368" s="24"/>
      <c r="B1368" s="24"/>
      <c r="C1368" s="84">
        <v>6069</v>
      </c>
      <c r="D1368" s="85" t="s">
        <v>166</v>
      </c>
      <c r="E1368" s="26">
        <v>0</v>
      </c>
      <c r="F1368" s="26">
        <v>0</v>
      </c>
      <c r="G1368" s="26">
        <v>0</v>
      </c>
      <c r="H1368" s="26">
        <v>0</v>
      </c>
      <c r="I1368" s="26">
        <v>0</v>
      </c>
      <c r="J1368" s="26"/>
      <c r="K1368" s="18">
        <f t="shared" si="406"/>
        <v>0</v>
      </c>
      <c r="L1368" s="18"/>
      <c r="M1368" s="18"/>
      <c r="N1368" s="18"/>
      <c r="O1368" s="18"/>
      <c r="P1368" s="114">
        <v>0</v>
      </c>
      <c r="Q1368" s="123"/>
      <c r="R1368" s="22">
        <f t="shared" si="403"/>
        <v>0</v>
      </c>
      <c r="S1368" s="22">
        <f t="shared" si="404"/>
        <v>0</v>
      </c>
      <c r="T1368" s="22">
        <f t="shared" si="405"/>
        <v>0</v>
      </c>
      <c r="V1368" s="284" t="e">
        <f t="shared" si="407"/>
        <v>#DIV/0!</v>
      </c>
    </row>
    <row r="1369" spans="1:22" ht="47.25">
      <c r="A1369" s="24"/>
      <c r="B1369" s="24"/>
      <c r="C1369" s="130"/>
      <c r="D1369" s="66" t="s">
        <v>383</v>
      </c>
      <c r="E1369" s="150">
        <v>532314</v>
      </c>
      <c r="F1369" s="150">
        <v>0</v>
      </c>
      <c r="G1369" s="150">
        <v>0</v>
      </c>
      <c r="H1369" s="150">
        <v>0</v>
      </c>
      <c r="I1369" s="150">
        <v>532314</v>
      </c>
      <c r="J1369" s="150"/>
      <c r="K1369" s="149">
        <f t="shared" si="406"/>
        <v>0</v>
      </c>
      <c r="L1369" s="149">
        <f>SUM(L1370:L1392)</f>
        <v>0</v>
      </c>
      <c r="M1369" s="149">
        <f>SUM(M1370:M1392)</f>
        <v>0</v>
      </c>
      <c r="N1369" s="149">
        <f>SUM(N1370:N1392)</f>
        <v>0</v>
      </c>
      <c r="O1369" s="149">
        <f>SUM(O1370:O1392)</f>
        <v>0</v>
      </c>
      <c r="P1369" s="145">
        <v>532314</v>
      </c>
      <c r="Q1369" s="146">
        <f>SUM(Q1370:Q1392)</f>
        <v>203777.37000000002</v>
      </c>
      <c r="R1369" s="22">
        <f t="shared" si="403"/>
        <v>0</v>
      </c>
      <c r="S1369" s="22">
        <f t="shared" si="404"/>
        <v>0</v>
      </c>
      <c r="T1369" s="22">
        <f t="shared" si="405"/>
        <v>532314</v>
      </c>
      <c r="V1369" s="284">
        <f t="shared" si="407"/>
        <v>0.38281422243262442</v>
      </c>
    </row>
    <row r="1370" spans="1:22">
      <c r="A1370" s="24"/>
      <c r="B1370" s="24"/>
      <c r="C1370" s="130">
        <v>3247</v>
      </c>
      <c r="D1370" s="34" t="s">
        <v>370</v>
      </c>
      <c r="E1370" s="26">
        <v>4523</v>
      </c>
      <c r="F1370" s="26">
        <v>0</v>
      </c>
      <c r="G1370" s="26">
        <v>0</v>
      </c>
      <c r="H1370" s="26">
        <v>0</v>
      </c>
      <c r="I1370" s="26">
        <v>4523</v>
      </c>
      <c r="J1370" s="26"/>
      <c r="K1370" s="18">
        <f t="shared" si="406"/>
        <v>0</v>
      </c>
      <c r="L1370" s="18"/>
      <c r="M1370" s="18"/>
      <c r="N1370" s="18"/>
      <c r="O1370" s="18"/>
      <c r="P1370" s="114">
        <v>4523</v>
      </c>
      <c r="Q1370" s="123">
        <v>0</v>
      </c>
      <c r="R1370" s="22">
        <f t="shared" si="403"/>
        <v>0</v>
      </c>
      <c r="S1370" s="22">
        <f t="shared" si="404"/>
        <v>0</v>
      </c>
      <c r="T1370" s="22">
        <f t="shared" si="405"/>
        <v>4523</v>
      </c>
      <c r="V1370" s="284">
        <f t="shared" si="407"/>
        <v>0</v>
      </c>
    </row>
    <row r="1371" spans="1:22">
      <c r="A1371" s="24"/>
      <c r="B1371" s="24"/>
      <c r="C1371" s="130">
        <v>3249</v>
      </c>
      <c r="D1371" s="34" t="s">
        <v>370</v>
      </c>
      <c r="E1371" s="26">
        <v>477</v>
      </c>
      <c r="F1371" s="26">
        <v>0</v>
      </c>
      <c r="G1371" s="26">
        <v>0</v>
      </c>
      <c r="H1371" s="26">
        <v>0</v>
      </c>
      <c r="I1371" s="26">
        <v>477</v>
      </c>
      <c r="J1371" s="26"/>
      <c r="K1371" s="18">
        <f t="shared" si="406"/>
        <v>0</v>
      </c>
      <c r="L1371" s="18"/>
      <c r="M1371" s="18"/>
      <c r="N1371" s="18"/>
      <c r="O1371" s="18"/>
      <c r="P1371" s="114">
        <v>477</v>
      </c>
      <c r="Q1371" s="123">
        <v>0</v>
      </c>
      <c r="R1371" s="22">
        <f t="shared" si="403"/>
        <v>0</v>
      </c>
      <c r="S1371" s="22">
        <f t="shared" si="404"/>
        <v>0</v>
      </c>
      <c r="T1371" s="22">
        <f t="shared" si="405"/>
        <v>477</v>
      </c>
      <c r="V1371" s="284">
        <f t="shared" si="407"/>
        <v>0</v>
      </c>
    </row>
    <row r="1372" spans="1:22">
      <c r="A1372" s="24"/>
      <c r="B1372" s="24"/>
      <c r="C1372" s="130">
        <v>4017</v>
      </c>
      <c r="D1372" s="34" t="s">
        <v>378</v>
      </c>
      <c r="E1372" s="26">
        <v>44556</v>
      </c>
      <c r="F1372" s="26">
        <v>0</v>
      </c>
      <c r="G1372" s="26">
        <v>0</v>
      </c>
      <c r="H1372" s="26">
        <v>0</v>
      </c>
      <c r="I1372" s="26">
        <v>44556</v>
      </c>
      <c r="J1372" s="26"/>
      <c r="K1372" s="18">
        <f t="shared" si="406"/>
        <v>0</v>
      </c>
      <c r="L1372" s="18"/>
      <c r="M1372" s="18"/>
      <c r="N1372" s="18"/>
      <c r="O1372" s="18"/>
      <c r="P1372" s="114">
        <v>44556</v>
      </c>
      <c r="Q1372" s="123">
        <v>21705.54</v>
      </c>
      <c r="R1372" s="22">
        <f t="shared" si="403"/>
        <v>0</v>
      </c>
      <c r="S1372" s="22">
        <f t="shared" si="404"/>
        <v>0</v>
      </c>
      <c r="T1372" s="22">
        <f t="shared" si="405"/>
        <v>44556</v>
      </c>
      <c r="V1372" s="284">
        <f t="shared" si="407"/>
        <v>0.48715189873417725</v>
      </c>
    </row>
    <row r="1373" spans="1:22">
      <c r="A1373" s="24"/>
      <c r="B1373" s="24"/>
      <c r="C1373" s="130">
        <v>4019</v>
      </c>
      <c r="D1373" s="34" t="s">
        <v>378</v>
      </c>
      <c r="E1373" s="26">
        <v>4698</v>
      </c>
      <c r="F1373" s="26">
        <v>0</v>
      </c>
      <c r="G1373" s="26">
        <v>0</v>
      </c>
      <c r="H1373" s="26">
        <v>0</v>
      </c>
      <c r="I1373" s="26">
        <v>4698</v>
      </c>
      <c r="J1373" s="26"/>
      <c r="K1373" s="18">
        <f t="shared" si="406"/>
        <v>0</v>
      </c>
      <c r="L1373" s="18"/>
      <c r="M1373" s="18"/>
      <c r="N1373" s="18"/>
      <c r="O1373" s="18"/>
      <c r="P1373" s="114">
        <v>4698</v>
      </c>
      <c r="Q1373" s="123">
        <v>2289.13</v>
      </c>
      <c r="R1373" s="22">
        <f t="shared" si="403"/>
        <v>0</v>
      </c>
      <c r="S1373" s="22">
        <f t="shared" si="404"/>
        <v>0</v>
      </c>
      <c r="T1373" s="22">
        <f t="shared" si="405"/>
        <v>4698</v>
      </c>
      <c r="V1373" s="284">
        <f t="shared" si="407"/>
        <v>0.48725627926777354</v>
      </c>
    </row>
    <row r="1374" spans="1:22">
      <c r="A1374" s="24"/>
      <c r="B1374" s="24"/>
      <c r="C1374" s="130">
        <v>4047</v>
      </c>
      <c r="D1374" s="34" t="s">
        <v>363</v>
      </c>
      <c r="E1374" s="26">
        <v>235</v>
      </c>
      <c r="F1374" s="26">
        <v>0</v>
      </c>
      <c r="G1374" s="26">
        <v>0</v>
      </c>
      <c r="H1374" s="26">
        <v>0</v>
      </c>
      <c r="I1374" s="26">
        <v>235</v>
      </c>
      <c r="J1374" s="26"/>
      <c r="K1374" s="18">
        <f t="shared" si="406"/>
        <v>0</v>
      </c>
      <c r="L1374" s="18"/>
      <c r="M1374" s="18"/>
      <c r="N1374" s="18"/>
      <c r="O1374" s="18"/>
      <c r="P1374" s="114">
        <v>235</v>
      </c>
      <c r="Q1374" s="123">
        <v>235.29</v>
      </c>
      <c r="R1374" s="22">
        <f t="shared" si="403"/>
        <v>0</v>
      </c>
      <c r="S1374" s="22">
        <f t="shared" si="404"/>
        <v>0</v>
      </c>
      <c r="T1374" s="22">
        <f t="shared" si="405"/>
        <v>235</v>
      </c>
      <c r="V1374" s="284">
        <f t="shared" si="407"/>
        <v>1.0012340425531914</v>
      </c>
    </row>
    <row r="1375" spans="1:22">
      <c r="A1375" s="24"/>
      <c r="B1375" s="24"/>
      <c r="C1375" s="130">
        <v>4049</v>
      </c>
      <c r="D1375" s="34" t="s">
        <v>363</v>
      </c>
      <c r="E1375" s="26">
        <v>25</v>
      </c>
      <c r="F1375" s="26">
        <v>0</v>
      </c>
      <c r="G1375" s="26">
        <v>0</v>
      </c>
      <c r="H1375" s="26">
        <v>0</v>
      </c>
      <c r="I1375" s="26">
        <v>25</v>
      </c>
      <c r="J1375" s="26"/>
      <c r="K1375" s="18">
        <f t="shared" si="406"/>
        <v>0</v>
      </c>
      <c r="L1375" s="18"/>
      <c r="M1375" s="18"/>
      <c r="N1375" s="18"/>
      <c r="O1375" s="18"/>
      <c r="P1375" s="114">
        <v>25</v>
      </c>
      <c r="Q1375" s="123">
        <v>24.81</v>
      </c>
      <c r="R1375" s="22">
        <f t="shared" si="403"/>
        <v>0</v>
      </c>
      <c r="S1375" s="22">
        <f t="shared" si="404"/>
        <v>0</v>
      </c>
      <c r="T1375" s="22">
        <f t="shared" si="405"/>
        <v>25</v>
      </c>
      <c r="V1375" s="284">
        <f t="shared" si="407"/>
        <v>0.99239999999999995</v>
      </c>
    </row>
    <row r="1376" spans="1:22">
      <c r="A1376" s="24"/>
      <c r="B1376" s="24"/>
      <c r="C1376" s="130">
        <v>4117</v>
      </c>
      <c r="D1376" s="27" t="s">
        <v>141</v>
      </c>
      <c r="E1376" s="26">
        <v>7707</v>
      </c>
      <c r="F1376" s="26">
        <v>0</v>
      </c>
      <c r="G1376" s="26">
        <v>0</v>
      </c>
      <c r="H1376" s="26">
        <v>0</v>
      </c>
      <c r="I1376" s="26">
        <v>7707</v>
      </c>
      <c r="J1376" s="26"/>
      <c r="K1376" s="18">
        <f t="shared" si="406"/>
        <v>0</v>
      </c>
      <c r="L1376" s="18"/>
      <c r="M1376" s="18"/>
      <c r="N1376" s="18"/>
      <c r="O1376" s="18"/>
      <c r="P1376" s="114">
        <v>7707</v>
      </c>
      <c r="Q1376" s="123">
        <v>3751.93</v>
      </c>
      <c r="R1376" s="22">
        <f t="shared" si="403"/>
        <v>0</v>
      </c>
      <c r="S1376" s="22">
        <f t="shared" si="404"/>
        <v>0</v>
      </c>
      <c r="T1376" s="22">
        <f t="shared" si="405"/>
        <v>7707</v>
      </c>
      <c r="V1376" s="284">
        <f t="shared" si="407"/>
        <v>0.48682107175295186</v>
      </c>
    </row>
    <row r="1377" spans="1:22">
      <c r="A1377" s="24"/>
      <c r="B1377" s="24"/>
      <c r="C1377" s="130">
        <v>4119</v>
      </c>
      <c r="D1377" s="27" t="s">
        <v>141</v>
      </c>
      <c r="E1377" s="26">
        <v>813</v>
      </c>
      <c r="F1377" s="26">
        <v>0</v>
      </c>
      <c r="G1377" s="26">
        <v>0</v>
      </c>
      <c r="H1377" s="26">
        <v>0</v>
      </c>
      <c r="I1377" s="26">
        <v>813</v>
      </c>
      <c r="J1377" s="26"/>
      <c r="K1377" s="18">
        <f t="shared" si="406"/>
        <v>0</v>
      </c>
      <c r="L1377" s="18"/>
      <c r="M1377" s="18"/>
      <c r="N1377" s="18"/>
      <c r="O1377" s="18"/>
      <c r="P1377" s="114">
        <v>813</v>
      </c>
      <c r="Q1377" s="123">
        <v>395.62</v>
      </c>
      <c r="R1377" s="22">
        <f t="shared" si="403"/>
        <v>0</v>
      </c>
      <c r="S1377" s="22">
        <f t="shared" si="404"/>
        <v>0</v>
      </c>
      <c r="T1377" s="22">
        <f t="shared" si="405"/>
        <v>813</v>
      </c>
      <c r="V1377" s="284">
        <f t="shared" si="407"/>
        <v>0.48661746617466173</v>
      </c>
    </row>
    <row r="1378" spans="1:22">
      <c r="A1378" s="24"/>
      <c r="B1378" s="24"/>
      <c r="C1378" s="130">
        <v>4127</v>
      </c>
      <c r="D1378" s="27" t="s">
        <v>142</v>
      </c>
      <c r="E1378" s="26">
        <v>693</v>
      </c>
      <c r="F1378" s="26">
        <v>0</v>
      </c>
      <c r="G1378" s="26">
        <v>0</v>
      </c>
      <c r="H1378" s="26">
        <v>0</v>
      </c>
      <c r="I1378" s="26">
        <v>693</v>
      </c>
      <c r="J1378" s="26"/>
      <c r="K1378" s="18">
        <f t="shared" si="406"/>
        <v>0</v>
      </c>
      <c r="L1378" s="18"/>
      <c r="M1378" s="18"/>
      <c r="N1378" s="18"/>
      <c r="O1378" s="18"/>
      <c r="P1378" s="114">
        <v>693</v>
      </c>
      <c r="Q1378" s="123">
        <v>352.49</v>
      </c>
      <c r="R1378" s="22">
        <f t="shared" si="403"/>
        <v>0</v>
      </c>
      <c r="S1378" s="22">
        <f t="shared" si="404"/>
        <v>0</v>
      </c>
      <c r="T1378" s="22">
        <f t="shared" si="405"/>
        <v>693</v>
      </c>
      <c r="V1378" s="284">
        <f t="shared" si="407"/>
        <v>0.50864357864357868</v>
      </c>
    </row>
    <row r="1379" spans="1:22">
      <c r="A1379" s="24"/>
      <c r="B1379" s="24"/>
      <c r="C1379" s="130">
        <v>4129</v>
      </c>
      <c r="D1379" s="27" t="s">
        <v>142</v>
      </c>
      <c r="E1379" s="26">
        <v>73</v>
      </c>
      <c r="F1379" s="26">
        <v>0</v>
      </c>
      <c r="G1379" s="26">
        <v>0</v>
      </c>
      <c r="H1379" s="26">
        <v>0</v>
      </c>
      <c r="I1379" s="26">
        <v>73</v>
      </c>
      <c r="J1379" s="26"/>
      <c r="K1379" s="18">
        <f t="shared" si="406"/>
        <v>0</v>
      </c>
      <c r="L1379" s="18"/>
      <c r="M1379" s="18"/>
      <c r="N1379" s="18"/>
      <c r="O1379" s="18"/>
      <c r="P1379" s="114">
        <v>73</v>
      </c>
      <c r="Q1379" s="123">
        <v>37.200000000000003</v>
      </c>
      <c r="R1379" s="22">
        <f t="shared" si="403"/>
        <v>0</v>
      </c>
      <c r="S1379" s="22">
        <f t="shared" si="404"/>
        <v>0</v>
      </c>
      <c r="T1379" s="22">
        <f t="shared" si="405"/>
        <v>73</v>
      </c>
      <c r="V1379" s="284">
        <f t="shared" si="407"/>
        <v>0.50958904109589043</v>
      </c>
    </row>
    <row r="1380" spans="1:22">
      <c r="A1380" s="24"/>
      <c r="B1380" s="24"/>
      <c r="C1380" s="130">
        <v>4177</v>
      </c>
      <c r="D1380" s="27" t="s">
        <v>193</v>
      </c>
      <c r="E1380" s="26">
        <v>109402</v>
      </c>
      <c r="F1380" s="26">
        <v>0</v>
      </c>
      <c r="G1380" s="26">
        <v>0</v>
      </c>
      <c r="H1380" s="26">
        <v>0</v>
      </c>
      <c r="I1380" s="26">
        <v>109402</v>
      </c>
      <c r="J1380" s="26"/>
      <c r="K1380" s="18">
        <f t="shared" si="406"/>
        <v>0</v>
      </c>
      <c r="L1380" s="18"/>
      <c r="M1380" s="18"/>
      <c r="N1380" s="18"/>
      <c r="O1380" s="18"/>
      <c r="P1380" s="114">
        <v>109402</v>
      </c>
      <c r="Q1380" s="123">
        <v>49130.25</v>
      </c>
      <c r="R1380" s="22">
        <f t="shared" si="403"/>
        <v>0</v>
      </c>
      <c r="S1380" s="22">
        <f t="shared" si="404"/>
        <v>0</v>
      </c>
      <c r="T1380" s="22">
        <f t="shared" si="405"/>
        <v>109402</v>
      </c>
      <c r="V1380" s="284">
        <f t="shared" si="407"/>
        <v>0.44907999853750391</v>
      </c>
    </row>
    <row r="1381" spans="1:22">
      <c r="A1381" s="24"/>
      <c r="B1381" s="24"/>
      <c r="C1381" s="130">
        <v>4179</v>
      </c>
      <c r="D1381" s="27" t="s">
        <v>193</v>
      </c>
      <c r="E1381" s="26">
        <v>11538</v>
      </c>
      <c r="F1381" s="26">
        <v>0</v>
      </c>
      <c r="G1381" s="26">
        <v>0</v>
      </c>
      <c r="H1381" s="26">
        <v>0</v>
      </c>
      <c r="I1381" s="26">
        <v>11538</v>
      </c>
      <c r="J1381" s="26"/>
      <c r="K1381" s="18">
        <f t="shared" si="406"/>
        <v>0</v>
      </c>
      <c r="L1381" s="18"/>
      <c r="M1381" s="18"/>
      <c r="N1381" s="18"/>
      <c r="O1381" s="18"/>
      <c r="P1381" s="114">
        <v>11538</v>
      </c>
      <c r="Q1381" s="123">
        <v>5181.3500000000004</v>
      </c>
      <c r="R1381" s="22">
        <f t="shared" si="403"/>
        <v>0</v>
      </c>
      <c r="S1381" s="22">
        <f t="shared" si="404"/>
        <v>0</v>
      </c>
      <c r="T1381" s="22">
        <f t="shared" si="405"/>
        <v>11538</v>
      </c>
      <c r="V1381" s="284">
        <f t="shared" si="407"/>
        <v>0.44906829606517595</v>
      </c>
    </row>
    <row r="1382" spans="1:22">
      <c r="A1382" s="24"/>
      <c r="B1382" s="24"/>
      <c r="C1382" s="130">
        <v>4217</v>
      </c>
      <c r="D1382" s="27" t="s">
        <v>144</v>
      </c>
      <c r="E1382" s="26">
        <v>21345</v>
      </c>
      <c r="F1382" s="26">
        <v>0</v>
      </c>
      <c r="G1382" s="26">
        <v>0</v>
      </c>
      <c r="H1382" s="26">
        <v>0</v>
      </c>
      <c r="I1382" s="26">
        <v>21345</v>
      </c>
      <c r="J1382" s="26"/>
      <c r="K1382" s="18">
        <f t="shared" si="406"/>
        <v>0</v>
      </c>
      <c r="L1382" s="18"/>
      <c r="M1382" s="18"/>
      <c r="N1382" s="18"/>
      <c r="O1382" s="18"/>
      <c r="P1382" s="114">
        <v>21345</v>
      </c>
      <c r="Q1382" s="123">
        <v>2934.66</v>
      </c>
      <c r="R1382" s="22">
        <f t="shared" si="403"/>
        <v>0</v>
      </c>
      <c r="S1382" s="22">
        <f t="shared" si="404"/>
        <v>0</v>
      </c>
      <c r="T1382" s="22">
        <f t="shared" si="405"/>
        <v>21345</v>
      </c>
      <c r="V1382" s="284">
        <f t="shared" si="407"/>
        <v>0.1374869992972593</v>
      </c>
    </row>
    <row r="1383" spans="1:22">
      <c r="A1383" s="24"/>
      <c r="B1383" s="24"/>
      <c r="C1383" s="130">
        <v>4219</v>
      </c>
      <c r="D1383" s="27" t="s">
        <v>144</v>
      </c>
      <c r="E1383" s="26">
        <v>2277</v>
      </c>
      <c r="F1383" s="26">
        <v>0</v>
      </c>
      <c r="G1383" s="26">
        <v>0</v>
      </c>
      <c r="H1383" s="26">
        <v>0</v>
      </c>
      <c r="I1383" s="26">
        <v>2277</v>
      </c>
      <c r="J1383" s="26"/>
      <c r="K1383" s="18">
        <f t="shared" si="406"/>
        <v>0</v>
      </c>
      <c r="L1383" s="18"/>
      <c r="M1383" s="18"/>
      <c r="N1383" s="18"/>
      <c r="O1383" s="18"/>
      <c r="P1383" s="114">
        <v>2277</v>
      </c>
      <c r="Q1383" s="123">
        <v>309.49</v>
      </c>
      <c r="R1383" s="22">
        <f t="shared" si="403"/>
        <v>0</v>
      </c>
      <c r="S1383" s="22">
        <f t="shared" si="404"/>
        <v>0</v>
      </c>
      <c r="T1383" s="22">
        <f t="shared" si="405"/>
        <v>2277</v>
      </c>
      <c r="V1383" s="284">
        <f t="shared" si="407"/>
        <v>0.13592007026789635</v>
      </c>
    </row>
    <row r="1384" spans="1:22" ht="31.5">
      <c r="A1384" s="24"/>
      <c r="B1384" s="24"/>
      <c r="C1384" s="130">
        <v>4247</v>
      </c>
      <c r="D1384" s="27" t="s">
        <v>320</v>
      </c>
      <c r="E1384" s="26">
        <v>161697</v>
      </c>
      <c r="F1384" s="26">
        <v>0</v>
      </c>
      <c r="G1384" s="26">
        <v>0</v>
      </c>
      <c r="H1384" s="26">
        <v>0</v>
      </c>
      <c r="I1384" s="26">
        <v>161697</v>
      </c>
      <c r="J1384" s="26"/>
      <c r="K1384" s="18">
        <f t="shared" si="406"/>
        <v>0</v>
      </c>
      <c r="L1384" s="18"/>
      <c r="M1384" s="18"/>
      <c r="N1384" s="18"/>
      <c r="O1384" s="18"/>
      <c r="P1384" s="114">
        <v>161697</v>
      </c>
      <c r="Q1384" s="123">
        <v>60191.63</v>
      </c>
      <c r="R1384" s="22">
        <f t="shared" si="403"/>
        <v>0</v>
      </c>
      <c r="S1384" s="22">
        <f t="shared" si="404"/>
        <v>0</v>
      </c>
      <c r="T1384" s="22">
        <f t="shared" si="405"/>
        <v>161697</v>
      </c>
      <c r="V1384" s="284">
        <f t="shared" si="407"/>
        <v>0.37224951607018064</v>
      </c>
    </row>
    <row r="1385" spans="1:22" ht="31.5">
      <c r="A1385" s="24"/>
      <c r="B1385" s="24"/>
      <c r="C1385" s="130">
        <v>4249</v>
      </c>
      <c r="D1385" s="27" t="s">
        <v>320</v>
      </c>
      <c r="E1385" s="26">
        <v>17053</v>
      </c>
      <c r="F1385" s="26">
        <v>0</v>
      </c>
      <c r="G1385" s="26">
        <v>0</v>
      </c>
      <c r="H1385" s="26">
        <v>0</v>
      </c>
      <c r="I1385" s="26">
        <v>17053</v>
      </c>
      <c r="J1385" s="26"/>
      <c r="K1385" s="18">
        <f t="shared" si="406"/>
        <v>0</v>
      </c>
      <c r="L1385" s="18"/>
      <c r="M1385" s="18"/>
      <c r="N1385" s="18"/>
      <c r="O1385" s="18"/>
      <c r="P1385" s="114">
        <v>17053</v>
      </c>
      <c r="Q1385" s="123">
        <v>6347.88</v>
      </c>
      <c r="R1385" s="22">
        <f t="shared" si="403"/>
        <v>0</v>
      </c>
      <c r="S1385" s="22">
        <f t="shared" si="404"/>
        <v>0</v>
      </c>
      <c r="T1385" s="22">
        <f t="shared" si="405"/>
        <v>17053</v>
      </c>
      <c r="V1385" s="284">
        <f t="shared" si="407"/>
        <v>0.37224417990969333</v>
      </c>
    </row>
    <row r="1386" spans="1:22">
      <c r="A1386" s="24"/>
      <c r="B1386" s="24"/>
      <c r="C1386" s="130">
        <v>4307</v>
      </c>
      <c r="D1386" s="27" t="s">
        <v>292</v>
      </c>
      <c r="E1386" s="26">
        <v>131350</v>
      </c>
      <c r="F1386" s="26">
        <v>0</v>
      </c>
      <c r="G1386" s="26">
        <v>0</v>
      </c>
      <c r="H1386" s="26">
        <v>0</v>
      </c>
      <c r="I1386" s="26">
        <v>131350</v>
      </c>
      <c r="J1386" s="26"/>
      <c r="K1386" s="18">
        <f t="shared" si="406"/>
        <v>0</v>
      </c>
      <c r="L1386" s="18"/>
      <c r="M1386" s="18"/>
      <c r="N1386" s="18"/>
      <c r="O1386" s="18"/>
      <c r="P1386" s="114">
        <v>131350</v>
      </c>
      <c r="Q1386" s="123">
        <v>46035.18</v>
      </c>
      <c r="R1386" s="22">
        <f t="shared" si="403"/>
        <v>0</v>
      </c>
      <c r="S1386" s="22">
        <f t="shared" si="404"/>
        <v>0</v>
      </c>
      <c r="T1386" s="22">
        <f t="shared" si="405"/>
        <v>131350</v>
      </c>
      <c r="V1386" s="284">
        <f t="shared" si="407"/>
        <v>0.35047719832508567</v>
      </c>
    </row>
    <row r="1387" spans="1:22">
      <c r="A1387" s="24"/>
      <c r="B1387" s="24"/>
      <c r="C1387" s="130">
        <v>4309</v>
      </c>
      <c r="D1387" s="27" t="s">
        <v>292</v>
      </c>
      <c r="E1387" s="26">
        <v>13852</v>
      </c>
      <c r="F1387" s="26">
        <v>0</v>
      </c>
      <c r="G1387" s="26">
        <v>0</v>
      </c>
      <c r="H1387" s="26">
        <v>0</v>
      </c>
      <c r="I1387" s="26">
        <v>13852</v>
      </c>
      <c r="J1387" s="26"/>
      <c r="K1387" s="18">
        <f t="shared" si="406"/>
        <v>0</v>
      </c>
      <c r="L1387" s="18"/>
      <c r="M1387" s="18"/>
      <c r="N1387" s="18"/>
      <c r="O1387" s="18"/>
      <c r="P1387" s="114">
        <v>13852</v>
      </c>
      <c r="Q1387" s="123">
        <v>4854.92</v>
      </c>
      <c r="R1387" s="22">
        <f t="shared" si="403"/>
        <v>0</v>
      </c>
      <c r="S1387" s="22">
        <f t="shared" si="404"/>
        <v>0</v>
      </c>
      <c r="T1387" s="22">
        <f t="shared" si="405"/>
        <v>13852</v>
      </c>
      <c r="V1387" s="284">
        <f t="shared" si="407"/>
        <v>0.35048512850129948</v>
      </c>
    </row>
    <row r="1388" spans="1:22" ht="31.5" hidden="1">
      <c r="A1388" s="24"/>
      <c r="B1388" s="24"/>
      <c r="C1388" s="130">
        <v>4447</v>
      </c>
      <c r="D1388" s="27" t="s">
        <v>379</v>
      </c>
      <c r="E1388" s="26">
        <v>0</v>
      </c>
      <c r="F1388" s="26">
        <v>0</v>
      </c>
      <c r="G1388" s="26">
        <v>0</v>
      </c>
      <c r="H1388" s="26">
        <v>0</v>
      </c>
      <c r="I1388" s="26">
        <v>0</v>
      </c>
      <c r="J1388" s="26"/>
      <c r="K1388" s="18">
        <f t="shared" si="406"/>
        <v>0</v>
      </c>
      <c r="L1388" s="18"/>
      <c r="M1388" s="18"/>
      <c r="N1388" s="18"/>
      <c r="O1388" s="18"/>
      <c r="P1388" s="114">
        <v>0</v>
      </c>
      <c r="Q1388" s="123"/>
      <c r="R1388" s="22">
        <f t="shared" ref="R1388:R1451" si="408">G1388+M1388</f>
        <v>0</v>
      </c>
      <c r="S1388" s="22">
        <f t="shared" ref="S1388:S1451" si="409">H1388+N1388</f>
        <v>0</v>
      </c>
      <c r="T1388" s="22">
        <f t="shared" ref="T1388:T1451" si="410">I1388+O1388</f>
        <v>0</v>
      </c>
      <c r="V1388" s="284" t="e">
        <f t="shared" si="407"/>
        <v>#DIV/0!</v>
      </c>
    </row>
    <row r="1389" spans="1:22" ht="31.5" hidden="1">
      <c r="A1389" s="24"/>
      <c r="B1389" s="24"/>
      <c r="C1389" s="130">
        <v>4449</v>
      </c>
      <c r="D1389" s="27" t="s">
        <v>379</v>
      </c>
      <c r="E1389" s="26">
        <v>0</v>
      </c>
      <c r="F1389" s="26">
        <v>0</v>
      </c>
      <c r="G1389" s="26">
        <v>0</v>
      </c>
      <c r="H1389" s="26">
        <v>0</v>
      </c>
      <c r="I1389" s="26">
        <v>0</v>
      </c>
      <c r="J1389" s="26"/>
      <c r="K1389" s="18">
        <f t="shared" si="406"/>
        <v>0</v>
      </c>
      <c r="L1389" s="18"/>
      <c r="M1389" s="18"/>
      <c r="N1389" s="18"/>
      <c r="O1389" s="18"/>
      <c r="P1389" s="114">
        <v>0</v>
      </c>
      <c r="Q1389" s="123"/>
      <c r="R1389" s="22">
        <f t="shared" si="408"/>
        <v>0</v>
      </c>
      <c r="S1389" s="22">
        <f t="shared" si="409"/>
        <v>0</v>
      </c>
      <c r="T1389" s="22">
        <f t="shared" si="410"/>
        <v>0</v>
      </c>
      <c r="V1389" s="284" t="e">
        <f t="shared" si="407"/>
        <v>#DIV/0!</v>
      </c>
    </row>
    <row r="1390" spans="1:22" ht="47.25" hidden="1">
      <c r="A1390" s="24"/>
      <c r="B1390" s="24"/>
      <c r="C1390" s="130">
        <v>4747</v>
      </c>
      <c r="D1390" s="27" t="s">
        <v>198</v>
      </c>
      <c r="E1390" s="26">
        <v>0</v>
      </c>
      <c r="F1390" s="26">
        <v>0</v>
      </c>
      <c r="G1390" s="26">
        <v>0</v>
      </c>
      <c r="H1390" s="26">
        <v>0</v>
      </c>
      <c r="I1390" s="26">
        <v>0</v>
      </c>
      <c r="J1390" s="26"/>
      <c r="K1390" s="18">
        <f t="shared" si="406"/>
        <v>0</v>
      </c>
      <c r="L1390" s="18"/>
      <c r="M1390" s="18"/>
      <c r="N1390" s="18"/>
      <c r="O1390" s="18"/>
      <c r="P1390" s="114">
        <v>0</v>
      </c>
      <c r="Q1390" s="123"/>
      <c r="R1390" s="22">
        <f t="shared" si="408"/>
        <v>0</v>
      </c>
      <c r="S1390" s="22">
        <f t="shared" si="409"/>
        <v>0</v>
      </c>
      <c r="T1390" s="22">
        <f t="shared" si="410"/>
        <v>0</v>
      </c>
      <c r="V1390" s="284" t="e">
        <f t="shared" si="407"/>
        <v>#DIV/0!</v>
      </c>
    </row>
    <row r="1391" spans="1:22" ht="31.5" hidden="1">
      <c r="A1391" s="24"/>
      <c r="B1391" s="24"/>
      <c r="C1391" s="84">
        <v>6067</v>
      </c>
      <c r="D1391" s="85" t="s">
        <v>166</v>
      </c>
      <c r="E1391" s="26">
        <v>0</v>
      </c>
      <c r="F1391" s="26">
        <v>0</v>
      </c>
      <c r="G1391" s="26">
        <v>0</v>
      </c>
      <c r="H1391" s="26">
        <v>0</v>
      </c>
      <c r="I1391" s="26">
        <v>0</v>
      </c>
      <c r="J1391" s="26"/>
      <c r="K1391" s="18">
        <f t="shared" si="406"/>
        <v>0</v>
      </c>
      <c r="L1391" s="18"/>
      <c r="M1391" s="18"/>
      <c r="N1391" s="18"/>
      <c r="O1391" s="18"/>
      <c r="P1391" s="114">
        <v>0</v>
      </c>
      <c r="Q1391" s="123"/>
      <c r="R1391" s="22">
        <f t="shared" si="408"/>
        <v>0</v>
      </c>
      <c r="S1391" s="22">
        <f t="shared" si="409"/>
        <v>0</v>
      </c>
      <c r="T1391" s="22">
        <f t="shared" si="410"/>
        <v>0</v>
      </c>
      <c r="V1391" s="284" t="e">
        <f t="shared" si="407"/>
        <v>#DIV/0!</v>
      </c>
    </row>
    <row r="1392" spans="1:22" ht="74.25" hidden="1" customHeight="1">
      <c r="A1392" s="24"/>
      <c r="B1392" s="24"/>
      <c r="C1392" s="84">
        <v>6069</v>
      </c>
      <c r="D1392" s="85" t="s">
        <v>166</v>
      </c>
      <c r="E1392" s="26">
        <v>0</v>
      </c>
      <c r="F1392" s="26">
        <v>0</v>
      </c>
      <c r="G1392" s="26">
        <v>0</v>
      </c>
      <c r="H1392" s="26">
        <v>0</v>
      </c>
      <c r="I1392" s="26">
        <v>0</v>
      </c>
      <c r="J1392" s="26"/>
      <c r="K1392" s="18">
        <f t="shared" si="406"/>
        <v>0</v>
      </c>
      <c r="L1392" s="18"/>
      <c r="M1392" s="18"/>
      <c r="N1392" s="18"/>
      <c r="O1392" s="18"/>
      <c r="P1392" s="114">
        <v>0</v>
      </c>
      <c r="Q1392" s="123"/>
      <c r="R1392" s="22">
        <f t="shared" si="408"/>
        <v>0</v>
      </c>
      <c r="S1392" s="22">
        <f t="shared" si="409"/>
        <v>0</v>
      </c>
      <c r="T1392" s="22">
        <f t="shared" si="410"/>
        <v>0</v>
      </c>
      <c r="V1392" s="284" t="e">
        <f t="shared" si="407"/>
        <v>#DIV/0!</v>
      </c>
    </row>
    <row r="1393" spans="1:22" ht="78.75">
      <c r="A1393" s="24"/>
      <c r="B1393" s="24"/>
      <c r="C1393" s="132"/>
      <c r="D1393" s="83" t="s">
        <v>384</v>
      </c>
      <c r="E1393" s="26">
        <v>1863224</v>
      </c>
      <c r="F1393" s="26">
        <v>0</v>
      </c>
      <c r="G1393" s="26">
        <v>0</v>
      </c>
      <c r="H1393" s="26">
        <v>0</v>
      </c>
      <c r="I1393" s="26">
        <v>1863224</v>
      </c>
      <c r="J1393" s="26"/>
      <c r="K1393" s="18">
        <f t="shared" si="406"/>
        <v>0</v>
      </c>
      <c r="L1393" s="18">
        <f>SUM(L1394:L1418)</f>
        <v>0</v>
      </c>
      <c r="M1393" s="18">
        <f>SUM(M1394:M1418)</f>
        <v>0</v>
      </c>
      <c r="N1393" s="18">
        <f>SUM(N1394:N1418)</f>
        <v>0</v>
      </c>
      <c r="O1393" s="18">
        <f>SUM(O1394:O1418)</f>
        <v>0</v>
      </c>
      <c r="P1393" s="145">
        <v>1863224</v>
      </c>
      <c r="Q1393" s="146">
        <f>SUM(Q1394:Q1418)</f>
        <v>745694.24</v>
      </c>
      <c r="R1393" s="22">
        <f t="shared" si="408"/>
        <v>0</v>
      </c>
      <c r="S1393" s="22">
        <f t="shared" si="409"/>
        <v>0</v>
      </c>
      <c r="T1393" s="22">
        <f t="shared" si="410"/>
        <v>1863224</v>
      </c>
      <c r="V1393" s="284">
        <f t="shared" si="407"/>
        <v>0.40021717195570689</v>
      </c>
    </row>
    <row r="1394" spans="1:22" ht="150" hidden="1" customHeight="1">
      <c r="A1394" s="24"/>
      <c r="B1394" s="24"/>
      <c r="C1394" s="132">
        <v>2910</v>
      </c>
      <c r="D1394" s="82" t="s">
        <v>361</v>
      </c>
      <c r="E1394" s="26">
        <v>0</v>
      </c>
      <c r="F1394" s="26">
        <v>0</v>
      </c>
      <c r="G1394" s="26">
        <v>0</v>
      </c>
      <c r="H1394" s="26">
        <v>0</v>
      </c>
      <c r="I1394" s="26">
        <v>0</v>
      </c>
      <c r="J1394" s="26"/>
      <c r="K1394" s="18">
        <f t="shared" si="406"/>
        <v>0</v>
      </c>
      <c r="L1394" s="18"/>
      <c r="M1394" s="18"/>
      <c r="N1394" s="18"/>
      <c r="O1394" s="18"/>
      <c r="P1394" s="114">
        <v>0</v>
      </c>
      <c r="Q1394" s="123"/>
      <c r="R1394" s="22">
        <f t="shared" si="408"/>
        <v>0</v>
      </c>
      <c r="S1394" s="22">
        <f t="shared" si="409"/>
        <v>0</v>
      </c>
      <c r="T1394" s="22">
        <f t="shared" si="410"/>
        <v>0</v>
      </c>
      <c r="V1394" s="284" t="e">
        <f t="shared" si="407"/>
        <v>#DIV/0!</v>
      </c>
    </row>
    <row r="1395" spans="1:22">
      <c r="A1395" s="24"/>
      <c r="B1395" s="65"/>
      <c r="C1395" s="130">
        <v>4017</v>
      </c>
      <c r="D1395" s="34" t="s">
        <v>378</v>
      </c>
      <c r="E1395" s="26">
        <v>59371</v>
      </c>
      <c r="F1395" s="26">
        <v>0</v>
      </c>
      <c r="G1395" s="26">
        <v>0</v>
      </c>
      <c r="H1395" s="26">
        <v>0</v>
      </c>
      <c r="I1395" s="87">
        <v>59371</v>
      </c>
      <c r="J1395" s="87"/>
      <c r="K1395" s="18">
        <f t="shared" si="406"/>
        <v>0</v>
      </c>
      <c r="L1395" s="18"/>
      <c r="M1395" s="18"/>
      <c r="N1395" s="18"/>
      <c r="O1395" s="18"/>
      <c r="P1395" s="114">
        <v>59371</v>
      </c>
      <c r="Q1395" s="123">
        <v>57089.49</v>
      </c>
      <c r="R1395" s="22">
        <f t="shared" si="408"/>
        <v>0</v>
      </c>
      <c r="S1395" s="22">
        <f t="shared" si="409"/>
        <v>0</v>
      </c>
      <c r="T1395" s="88">
        <f t="shared" si="410"/>
        <v>59371</v>
      </c>
      <c r="V1395" s="284">
        <f t="shared" si="407"/>
        <v>0.96157197958599316</v>
      </c>
    </row>
    <row r="1396" spans="1:22">
      <c r="A1396" s="24"/>
      <c r="B1396" s="65"/>
      <c r="C1396" s="130">
        <v>4019</v>
      </c>
      <c r="D1396" s="34" t="s">
        <v>378</v>
      </c>
      <c r="E1396" s="26">
        <v>10478</v>
      </c>
      <c r="F1396" s="26">
        <v>0</v>
      </c>
      <c r="G1396" s="26">
        <v>0</v>
      </c>
      <c r="H1396" s="26">
        <v>0</v>
      </c>
      <c r="I1396" s="87">
        <v>10478</v>
      </c>
      <c r="J1396" s="87"/>
      <c r="K1396" s="18">
        <f t="shared" si="406"/>
        <v>0</v>
      </c>
      <c r="L1396" s="18"/>
      <c r="M1396" s="18"/>
      <c r="N1396" s="18"/>
      <c r="O1396" s="18"/>
      <c r="P1396" s="114">
        <v>10478</v>
      </c>
      <c r="Q1396" s="123">
        <v>10074.6</v>
      </c>
      <c r="R1396" s="22">
        <f t="shared" si="408"/>
        <v>0</v>
      </c>
      <c r="S1396" s="22">
        <f t="shared" si="409"/>
        <v>0</v>
      </c>
      <c r="T1396" s="88">
        <f t="shared" si="410"/>
        <v>10478</v>
      </c>
      <c r="V1396" s="284">
        <f t="shared" si="407"/>
        <v>0.96150028631418216</v>
      </c>
    </row>
    <row r="1397" spans="1:22">
      <c r="A1397" s="24"/>
      <c r="B1397" s="65"/>
      <c r="C1397" s="130">
        <v>4047</v>
      </c>
      <c r="D1397" s="34" t="s">
        <v>363</v>
      </c>
      <c r="E1397" s="26">
        <v>8865</v>
      </c>
      <c r="F1397" s="26">
        <v>0</v>
      </c>
      <c r="G1397" s="26">
        <v>0</v>
      </c>
      <c r="H1397" s="26">
        <v>0</v>
      </c>
      <c r="I1397" s="87">
        <v>8865</v>
      </c>
      <c r="J1397" s="87"/>
      <c r="K1397" s="18">
        <f t="shared" si="406"/>
        <v>0</v>
      </c>
      <c r="L1397" s="18"/>
      <c r="M1397" s="18"/>
      <c r="N1397" s="18"/>
      <c r="O1397" s="18"/>
      <c r="P1397" s="114">
        <v>8865</v>
      </c>
      <c r="Q1397" s="123">
        <v>8419.0499999999993</v>
      </c>
      <c r="R1397" s="22">
        <f t="shared" si="408"/>
        <v>0</v>
      </c>
      <c r="S1397" s="22">
        <f t="shared" si="409"/>
        <v>0</v>
      </c>
      <c r="T1397" s="88">
        <f t="shared" si="410"/>
        <v>8865</v>
      </c>
      <c r="V1397" s="284">
        <f t="shared" si="407"/>
        <v>0.94969543147208113</v>
      </c>
    </row>
    <row r="1398" spans="1:22">
      <c r="A1398" s="24"/>
      <c r="B1398" s="65"/>
      <c r="C1398" s="130">
        <v>4049</v>
      </c>
      <c r="D1398" s="34" t="s">
        <v>363</v>
      </c>
      <c r="E1398" s="26">
        <v>1565</v>
      </c>
      <c r="F1398" s="26">
        <v>0</v>
      </c>
      <c r="G1398" s="26">
        <v>0</v>
      </c>
      <c r="H1398" s="26">
        <v>0</v>
      </c>
      <c r="I1398" s="87">
        <v>1565</v>
      </c>
      <c r="J1398" s="87"/>
      <c r="K1398" s="18">
        <f t="shared" si="406"/>
        <v>0</v>
      </c>
      <c r="L1398" s="18"/>
      <c r="M1398" s="18"/>
      <c r="N1398" s="18"/>
      <c r="O1398" s="18"/>
      <c r="P1398" s="114">
        <v>1565</v>
      </c>
      <c r="Q1398" s="123">
        <v>1485.72</v>
      </c>
      <c r="R1398" s="22">
        <f t="shared" si="408"/>
        <v>0</v>
      </c>
      <c r="S1398" s="22">
        <f t="shared" si="409"/>
        <v>0</v>
      </c>
      <c r="T1398" s="88">
        <f t="shared" si="410"/>
        <v>1565</v>
      </c>
      <c r="V1398" s="284">
        <f t="shared" si="407"/>
        <v>0.94934185303514373</v>
      </c>
    </row>
    <row r="1399" spans="1:22">
      <c r="A1399" s="24"/>
      <c r="B1399" s="24"/>
      <c r="C1399" s="130">
        <v>4117</v>
      </c>
      <c r="D1399" s="27" t="s">
        <v>141</v>
      </c>
      <c r="E1399" s="26">
        <v>11669</v>
      </c>
      <c r="F1399" s="26">
        <v>0</v>
      </c>
      <c r="G1399" s="26">
        <v>0</v>
      </c>
      <c r="H1399" s="26">
        <v>0</v>
      </c>
      <c r="I1399" s="87">
        <v>11669</v>
      </c>
      <c r="J1399" s="87"/>
      <c r="K1399" s="18">
        <f t="shared" si="406"/>
        <v>0</v>
      </c>
      <c r="L1399" s="18"/>
      <c r="M1399" s="18"/>
      <c r="N1399" s="18"/>
      <c r="O1399" s="18"/>
      <c r="P1399" s="114">
        <v>11669</v>
      </c>
      <c r="Q1399" s="123">
        <v>10865.91</v>
      </c>
      <c r="R1399" s="22">
        <f t="shared" si="408"/>
        <v>0</v>
      </c>
      <c r="S1399" s="22">
        <f t="shared" si="409"/>
        <v>0</v>
      </c>
      <c r="T1399" s="88">
        <f t="shared" si="410"/>
        <v>11669</v>
      </c>
      <c r="V1399" s="284">
        <f t="shared" si="407"/>
        <v>0.93117747878995627</v>
      </c>
    </row>
    <row r="1400" spans="1:22">
      <c r="A1400" s="24"/>
      <c r="B1400" s="24"/>
      <c r="C1400" s="130">
        <v>4119</v>
      </c>
      <c r="D1400" s="27" t="s">
        <v>141</v>
      </c>
      <c r="E1400" s="26">
        <v>2059</v>
      </c>
      <c r="F1400" s="26">
        <v>0</v>
      </c>
      <c r="G1400" s="26">
        <v>0</v>
      </c>
      <c r="H1400" s="26">
        <v>0</v>
      </c>
      <c r="I1400" s="87">
        <v>2059</v>
      </c>
      <c r="J1400" s="87"/>
      <c r="K1400" s="18">
        <f t="shared" si="406"/>
        <v>0</v>
      </c>
      <c r="L1400" s="18"/>
      <c r="M1400" s="18"/>
      <c r="N1400" s="18"/>
      <c r="O1400" s="18"/>
      <c r="P1400" s="114">
        <v>2059</v>
      </c>
      <c r="Q1400" s="123">
        <v>1917.46</v>
      </c>
      <c r="R1400" s="22">
        <f t="shared" si="408"/>
        <v>0</v>
      </c>
      <c r="S1400" s="22">
        <f t="shared" si="409"/>
        <v>0</v>
      </c>
      <c r="T1400" s="88">
        <f t="shared" si="410"/>
        <v>2059</v>
      </c>
      <c r="V1400" s="284">
        <f t="shared" si="407"/>
        <v>0.93125789218067023</v>
      </c>
    </row>
    <row r="1401" spans="1:22">
      <c r="A1401" s="24"/>
      <c r="B1401" s="24"/>
      <c r="C1401" s="130">
        <v>4127</v>
      </c>
      <c r="D1401" s="27" t="s">
        <v>142</v>
      </c>
      <c r="E1401" s="26">
        <v>1672</v>
      </c>
      <c r="F1401" s="26">
        <v>0</v>
      </c>
      <c r="G1401" s="26">
        <v>0</v>
      </c>
      <c r="H1401" s="26">
        <v>0</v>
      </c>
      <c r="I1401" s="87">
        <v>1672</v>
      </c>
      <c r="J1401" s="87"/>
      <c r="K1401" s="18">
        <f t="shared" si="406"/>
        <v>0</v>
      </c>
      <c r="L1401" s="18"/>
      <c r="M1401" s="18"/>
      <c r="N1401" s="18"/>
      <c r="O1401" s="18"/>
      <c r="P1401" s="114">
        <v>1672</v>
      </c>
      <c r="Q1401" s="123">
        <v>1516.82</v>
      </c>
      <c r="R1401" s="22">
        <f t="shared" si="408"/>
        <v>0</v>
      </c>
      <c r="S1401" s="22">
        <f t="shared" si="409"/>
        <v>0</v>
      </c>
      <c r="T1401" s="88">
        <f t="shared" si="410"/>
        <v>1672</v>
      </c>
      <c r="V1401" s="284">
        <f t="shared" si="407"/>
        <v>0.90718899521531093</v>
      </c>
    </row>
    <row r="1402" spans="1:22">
      <c r="A1402" s="24"/>
      <c r="B1402" s="24"/>
      <c r="C1402" s="130">
        <v>4129</v>
      </c>
      <c r="D1402" s="27" t="s">
        <v>142</v>
      </c>
      <c r="E1402" s="26">
        <v>295</v>
      </c>
      <c r="F1402" s="26">
        <v>0</v>
      </c>
      <c r="G1402" s="26">
        <v>0</v>
      </c>
      <c r="H1402" s="26">
        <v>0</v>
      </c>
      <c r="I1402" s="87">
        <v>295</v>
      </c>
      <c r="J1402" s="87"/>
      <c r="K1402" s="18">
        <f t="shared" si="406"/>
        <v>0</v>
      </c>
      <c r="L1402" s="18"/>
      <c r="M1402" s="18"/>
      <c r="N1402" s="18"/>
      <c r="O1402" s="18"/>
      <c r="P1402" s="114">
        <v>295</v>
      </c>
      <c r="Q1402" s="123">
        <v>267.72000000000003</v>
      </c>
      <c r="R1402" s="22">
        <f t="shared" si="408"/>
        <v>0</v>
      </c>
      <c r="S1402" s="22">
        <f t="shared" si="409"/>
        <v>0</v>
      </c>
      <c r="T1402" s="88">
        <f t="shared" si="410"/>
        <v>295</v>
      </c>
      <c r="V1402" s="284">
        <f t="shared" si="407"/>
        <v>0.90752542372881362</v>
      </c>
    </row>
    <row r="1403" spans="1:22">
      <c r="A1403" s="24"/>
      <c r="B1403" s="24"/>
      <c r="C1403" s="130">
        <v>4177</v>
      </c>
      <c r="D1403" s="27" t="s">
        <v>193</v>
      </c>
      <c r="E1403" s="26">
        <v>284324</v>
      </c>
      <c r="F1403" s="26">
        <v>0</v>
      </c>
      <c r="G1403" s="26">
        <v>0</v>
      </c>
      <c r="H1403" s="26">
        <v>0</v>
      </c>
      <c r="I1403" s="87">
        <v>284324</v>
      </c>
      <c r="J1403" s="87"/>
      <c r="K1403" s="18">
        <f t="shared" si="406"/>
        <v>0</v>
      </c>
      <c r="L1403" s="18"/>
      <c r="M1403" s="18"/>
      <c r="N1403" s="18"/>
      <c r="O1403" s="18"/>
      <c r="P1403" s="114">
        <v>284324</v>
      </c>
      <c r="Q1403" s="123">
        <v>84138.1</v>
      </c>
      <c r="R1403" s="22">
        <f t="shared" si="408"/>
        <v>0</v>
      </c>
      <c r="S1403" s="22">
        <f t="shared" si="409"/>
        <v>0</v>
      </c>
      <c r="T1403" s="88">
        <f t="shared" si="410"/>
        <v>284324</v>
      </c>
      <c r="V1403" s="284">
        <f t="shared" si="407"/>
        <v>0.29592331284028084</v>
      </c>
    </row>
    <row r="1404" spans="1:22">
      <c r="A1404" s="24"/>
      <c r="B1404" s="24"/>
      <c r="C1404" s="130">
        <v>4179</v>
      </c>
      <c r="D1404" s="27" t="s">
        <v>193</v>
      </c>
      <c r="E1404" s="26">
        <v>50175</v>
      </c>
      <c r="F1404" s="26">
        <v>0</v>
      </c>
      <c r="G1404" s="26">
        <v>0</v>
      </c>
      <c r="H1404" s="26">
        <v>0</v>
      </c>
      <c r="I1404" s="87">
        <v>50175</v>
      </c>
      <c r="J1404" s="87"/>
      <c r="K1404" s="18">
        <f t="shared" si="406"/>
        <v>0</v>
      </c>
      <c r="L1404" s="18"/>
      <c r="M1404" s="18"/>
      <c r="N1404" s="18"/>
      <c r="O1404" s="18"/>
      <c r="P1404" s="114">
        <v>50175</v>
      </c>
      <c r="Q1404" s="123">
        <v>14847.9</v>
      </c>
      <c r="R1404" s="22">
        <f t="shared" si="408"/>
        <v>0</v>
      </c>
      <c r="S1404" s="22">
        <f t="shared" si="409"/>
        <v>0</v>
      </c>
      <c r="T1404" s="88">
        <f t="shared" si="410"/>
        <v>50175</v>
      </c>
      <c r="V1404" s="284">
        <f t="shared" si="407"/>
        <v>0.29592227204783256</v>
      </c>
    </row>
    <row r="1405" spans="1:22">
      <c r="A1405" s="24"/>
      <c r="B1405" s="24"/>
      <c r="C1405" s="130">
        <v>4217</v>
      </c>
      <c r="D1405" s="27" t="s">
        <v>144</v>
      </c>
      <c r="E1405" s="26">
        <v>41907</v>
      </c>
      <c r="F1405" s="26">
        <v>0</v>
      </c>
      <c r="G1405" s="26">
        <v>0</v>
      </c>
      <c r="H1405" s="26">
        <v>0</v>
      </c>
      <c r="I1405" s="87">
        <v>41907</v>
      </c>
      <c r="J1405" s="87"/>
      <c r="K1405" s="18">
        <f t="shared" si="406"/>
        <v>0</v>
      </c>
      <c r="L1405" s="18"/>
      <c r="M1405" s="18"/>
      <c r="N1405" s="18"/>
      <c r="O1405" s="18"/>
      <c r="P1405" s="114">
        <v>41907</v>
      </c>
      <c r="Q1405" s="123">
        <v>17895.88</v>
      </c>
      <c r="R1405" s="22">
        <f t="shared" si="408"/>
        <v>0</v>
      </c>
      <c r="S1405" s="22">
        <f t="shared" si="409"/>
        <v>0</v>
      </c>
      <c r="T1405" s="88">
        <f t="shared" si="410"/>
        <v>41907</v>
      </c>
      <c r="V1405" s="284">
        <f t="shared" si="407"/>
        <v>0.42703796501777747</v>
      </c>
    </row>
    <row r="1406" spans="1:22">
      <c r="A1406" s="24"/>
      <c r="B1406" s="24"/>
      <c r="C1406" s="130">
        <v>4219</v>
      </c>
      <c r="D1406" s="27" t="s">
        <v>144</v>
      </c>
      <c r="E1406" s="26">
        <v>7395</v>
      </c>
      <c r="F1406" s="26">
        <v>0</v>
      </c>
      <c r="G1406" s="26">
        <v>0</v>
      </c>
      <c r="H1406" s="26">
        <v>0</v>
      </c>
      <c r="I1406" s="87">
        <v>7395</v>
      </c>
      <c r="J1406" s="87"/>
      <c r="K1406" s="18">
        <f t="shared" si="406"/>
        <v>0</v>
      </c>
      <c r="L1406" s="18"/>
      <c r="M1406" s="18"/>
      <c r="N1406" s="18"/>
      <c r="O1406" s="18"/>
      <c r="P1406" s="114">
        <v>7395</v>
      </c>
      <c r="Q1406" s="123">
        <v>3158.09</v>
      </c>
      <c r="R1406" s="22">
        <f t="shared" si="408"/>
        <v>0</v>
      </c>
      <c r="S1406" s="22">
        <f t="shared" si="409"/>
        <v>0</v>
      </c>
      <c r="T1406" s="88">
        <f t="shared" si="410"/>
        <v>7395</v>
      </c>
      <c r="V1406" s="284">
        <f t="shared" si="407"/>
        <v>0.42705747126436783</v>
      </c>
    </row>
    <row r="1407" spans="1:22" ht="36" customHeight="1">
      <c r="A1407" s="24"/>
      <c r="B1407" s="24"/>
      <c r="C1407" s="130">
        <v>4247</v>
      </c>
      <c r="D1407" s="27" t="s">
        <v>320</v>
      </c>
      <c r="E1407" s="26">
        <v>44098</v>
      </c>
      <c r="F1407" s="26">
        <v>0</v>
      </c>
      <c r="G1407" s="26">
        <v>0</v>
      </c>
      <c r="H1407" s="26">
        <v>0</v>
      </c>
      <c r="I1407" s="87">
        <v>44098</v>
      </c>
      <c r="J1407" s="87"/>
      <c r="K1407" s="18">
        <f t="shared" si="406"/>
        <v>0</v>
      </c>
      <c r="L1407" s="18"/>
      <c r="M1407" s="18"/>
      <c r="N1407" s="18"/>
      <c r="O1407" s="18"/>
      <c r="P1407" s="114">
        <v>44098</v>
      </c>
      <c r="Q1407" s="123">
        <v>13136.26</v>
      </c>
      <c r="R1407" s="22">
        <f t="shared" si="408"/>
        <v>0</v>
      </c>
      <c r="S1407" s="22">
        <f t="shared" si="409"/>
        <v>0</v>
      </c>
      <c r="T1407" s="88">
        <f t="shared" si="410"/>
        <v>44098</v>
      </c>
      <c r="V1407" s="284">
        <f t="shared" si="407"/>
        <v>0.29788788607193073</v>
      </c>
    </row>
    <row r="1408" spans="1:22" ht="24" customHeight="1">
      <c r="A1408" s="24"/>
      <c r="B1408" s="24"/>
      <c r="C1408" s="130">
        <v>4249</v>
      </c>
      <c r="D1408" s="27" t="s">
        <v>320</v>
      </c>
      <c r="E1408" s="26">
        <v>7782</v>
      </c>
      <c r="F1408" s="26">
        <v>0</v>
      </c>
      <c r="G1408" s="26">
        <v>0</v>
      </c>
      <c r="H1408" s="26">
        <v>0</v>
      </c>
      <c r="I1408" s="87">
        <v>7782</v>
      </c>
      <c r="J1408" s="87"/>
      <c r="K1408" s="18">
        <f t="shared" si="406"/>
        <v>0</v>
      </c>
      <c r="L1408" s="18"/>
      <c r="M1408" s="18"/>
      <c r="N1408" s="18"/>
      <c r="O1408" s="18"/>
      <c r="P1408" s="114">
        <v>7782</v>
      </c>
      <c r="Q1408" s="123">
        <v>2318.17</v>
      </c>
      <c r="R1408" s="22">
        <f t="shared" si="408"/>
        <v>0</v>
      </c>
      <c r="S1408" s="22">
        <f t="shared" si="409"/>
        <v>0</v>
      </c>
      <c r="T1408" s="88">
        <f t="shared" si="410"/>
        <v>7782</v>
      </c>
      <c r="V1408" s="284">
        <f t="shared" si="407"/>
        <v>0.29788871755332819</v>
      </c>
    </row>
    <row r="1409" spans="1:22">
      <c r="A1409" s="24"/>
      <c r="B1409" s="24"/>
      <c r="C1409" s="130">
        <v>4307</v>
      </c>
      <c r="D1409" s="27" t="s">
        <v>292</v>
      </c>
      <c r="E1409" s="26">
        <v>1129932</v>
      </c>
      <c r="F1409" s="26">
        <v>0</v>
      </c>
      <c r="G1409" s="26">
        <v>0</v>
      </c>
      <c r="H1409" s="26">
        <v>0</v>
      </c>
      <c r="I1409" s="87">
        <v>1129932</v>
      </c>
      <c r="J1409" s="87"/>
      <c r="K1409" s="18">
        <f t="shared" si="406"/>
        <v>0</v>
      </c>
      <c r="L1409" s="18"/>
      <c r="M1409" s="18"/>
      <c r="N1409" s="18"/>
      <c r="O1409" s="18"/>
      <c r="P1409" s="114">
        <v>1129932</v>
      </c>
      <c r="Q1409" s="123">
        <v>438980.86</v>
      </c>
      <c r="R1409" s="22">
        <f t="shared" si="408"/>
        <v>0</v>
      </c>
      <c r="S1409" s="22">
        <f t="shared" si="409"/>
        <v>0</v>
      </c>
      <c r="T1409" s="88">
        <f t="shared" si="410"/>
        <v>1129932</v>
      </c>
      <c r="V1409" s="284">
        <f t="shared" si="407"/>
        <v>0.38850201605052337</v>
      </c>
    </row>
    <row r="1410" spans="1:22">
      <c r="A1410" s="24"/>
      <c r="B1410" s="24"/>
      <c r="C1410" s="130">
        <v>4309</v>
      </c>
      <c r="D1410" s="27" t="s">
        <v>292</v>
      </c>
      <c r="E1410" s="26">
        <v>199400</v>
      </c>
      <c r="F1410" s="26">
        <v>0</v>
      </c>
      <c r="G1410" s="26">
        <v>0</v>
      </c>
      <c r="H1410" s="26">
        <v>0</v>
      </c>
      <c r="I1410" s="87">
        <v>199400</v>
      </c>
      <c r="J1410" s="87"/>
      <c r="K1410" s="18">
        <f t="shared" ref="K1410:K1473" si="411">SUM(L1410:O1410)</f>
        <v>0</v>
      </c>
      <c r="L1410" s="18"/>
      <c r="M1410" s="18"/>
      <c r="N1410" s="18"/>
      <c r="O1410" s="18"/>
      <c r="P1410" s="114">
        <v>199400</v>
      </c>
      <c r="Q1410" s="123">
        <v>77467.210000000006</v>
      </c>
      <c r="R1410" s="22">
        <f t="shared" si="408"/>
        <v>0</v>
      </c>
      <c r="S1410" s="22">
        <f t="shared" si="409"/>
        <v>0</v>
      </c>
      <c r="T1410" s="88">
        <f t="shared" si="410"/>
        <v>199400</v>
      </c>
      <c r="V1410" s="284">
        <f t="shared" si="407"/>
        <v>0.388501554663992</v>
      </c>
    </row>
    <row r="1411" spans="1:22" ht="63" hidden="1">
      <c r="A1411" s="23"/>
      <c r="B1411" s="23"/>
      <c r="C1411" s="130">
        <v>4377</v>
      </c>
      <c r="D1411" s="27" t="s">
        <v>150</v>
      </c>
      <c r="E1411" s="26">
        <v>0</v>
      </c>
      <c r="F1411" s="26">
        <v>0</v>
      </c>
      <c r="G1411" s="26">
        <v>0</v>
      </c>
      <c r="H1411" s="26">
        <v>0</v>
      </c>
      <c r="I1411" s="87">
        <v>0</v>
      </c>
      <c r="J1411" s="87"/>
      <c r="K1411" s="18">
        <f t="shared" si="411"/>
        <v>0</v>
      </c>
      <c r="L1411" s="18"/>
      <c r="M1411" s="18"/>
      <c r="N1411" s="18"/>
      <c r="O1411" s="18"/>
      <c r="P1411" s="114">
        <v>0</v>
      </c>
      <c r="Q1411" s="123"/>
      <c r="R1411" s="22">
        <f t="shared" si="408"/>
        <v>0</v>
      </c>
      <c r="S1411" s="22">
        <f t="shared" si="409"/>
        <v>0</v>
      </c>
      <c r="T1411" s="88">
        <f t="shared" si="410"/>
        <v>0</v>
      </c>
      <c r="V1411" s="284" t="e">
        <f t="shared" si="407"/>
        <v>#DIV/0!</v>
      </c>
    </row>
    <row r="1412" spans="1:22" ht="63" hidden="1">
      <c r="A1412" s="23"/>
      <c r="B1412" s="23"/>
      <c r="C1412" s="130">
        <v>4379</v>
      </c>
      <c r="D1412" s="27" t="s">
        <v>150</v>
      </c>
      <c r="E1412" s="26">
        <v>0</v>
      </c>
      <c r="F1412" s="26">
        <v>0</v>
      </c>
      <c r="G1412" s="26">
        <v>0</v>
      </c>
      <c r="H1412" s="26">
        <v>0</v>
      </c>
      <c r="I1412" s="87">
        <v>0</v>
      </c>
      <c r="J1412" s="87"/>
      <c r="K1412" s="18">
        <f t="shared" si="411"/>
        <v>0</v>
      </c>
      <c r="L1412" s="18"/>
      <c r="M1412" s="18"/>
      <c r="N1412" s="18"/>
      <c r="O1412" s="18"/>
      <c r="P1412" s="114">
        <v>0</v>
      </c>
      <c r="Q1412" s="123"/>
      <c r="R1412" s="22">
        <f t="shared" si="408"/>
        <v>0</v>
      </c>
      <c r="S1412" s="22">
        <f t="shared" si="409"/>
        <v>0</v>
      </c>
      <c r="T1412" s="88">
        <f t="shared" si="410"/>
        <v>0</v>
      </c>
      <c r="V1412" s="284" t="e">
        <f t="shared" si="407"/>
        <v>#DIV/0!</v>
      </c>
    </row>
    <row r="1413" spans="1:22">
      <c r="A1413" s="24"/>
      <c r="B1413" s="24"/>
      <c r="C1413" s="130">
        <v>4417</v>
      </c>
      <c r="D1413" s="27" t="s">
        <v>151</v>
      </c>
      <c r="E1413" s="26">
        <v>648</v>
      </c>
      <c r="F1413" s="26">
        <v>0</v>
      </c>
      <c r="G1413" s="26">
        <v>0</v>
      </c>
      <c r="H1413" s="26">
        <v>0</v>
      </c>
      <c r="I1413" s="87">
        <v>648</v>
      </c>
      <c r="J1413" s="87"/>
      <c r="K1413" s="18">
        <f t="shared" si="411"/>
        <v>0</v>
      </c>
      <c r="L1413" s="18"/>
      <c r="M1413" s="18"/>
      <c r="N1413" s="18"/>
      <c r="O1413" s="18"/>
      <c r="P1413" s="114">
        <v>648</v>
      </c>
      <c r="Q1413" s="123">
        <v>635.46</v>
      </c>
      <c r="R1413" s="22">
        <f t="shared" si="408"/>
        <v>0</v>
      </c>
      <c r="S1413" s="22">
        <f t="shared" si="409"/>
        <v>0</v>
      </c>
      <c r="T1413" s="88">
        <f t="shared" si="410"/>
        <v>648</v>
      </c>
      <c r="V1413" s="284">
        <f t="shared" si="407"/>
        <v>0.98064814814814816</v>
      </c>
    </row>
    <row r="1414" spans="1:22">
      <c r="A1414" s="24"/>
      <c r="B1414" s="24"/>
      <c r="C1414" s="130">
        <v>4419</v>
      </c>
      <c r="D1414" s="27" t="s">
        <v>151</v>
      </c>
      <c r="E1414" s="26">
        <v>114</v>
      </c>
      <c r="F1414" s="26">
        <v>0</v>
      </c>
      <c r="G1414" s="26">
        <v>0</v>
      </c>
      <c r="H1414" s="26">
        <v>0</v>
      </c>
      <c r="I1414" s="87">
        <v>114</v>
      </c>
      <c r="J1414" s="87"/>
      <c r="K1414" s="18">
        <f t="shared" si="411"/>
        <v>0</v>
      </c>
      <c r="L1414" s="18"/>
      <c r="M1414" s="18"/>
      <c r="N1414" s="18"/>
      <c r="O1414" s="18"/>
      <c r="P1414" s="114">
        <v>114</v>
      </c>
      <c r="Q1414" s="123">
        <v>112.14</v>
      </c>
      <c r="R1414" s="22">
        <f t="shared" si="408"/>
        <v>0</v>
      </c>
      <c r="S1414" s="22">
        <f t="shared" si="409"/>
        <v>0</v>
      </c>
      <c r="T1414" s="88">
        <f t="shared" si="410"/>
        <v>114</v>
      </c>
      <c r="V1414" s="284">
        <f t="shared" si="407"/>
        <v>0.98368421052631583</v>
      </c>
    </row>
    <row r="1415" spans="1:22" ht="15" hidden="1" customHeight="1">
      <c r="A1415" s="24"/>
      <c r="B1415" s="24"/>
      <c r="C1415" s="130">
        <v>4427</v>
      </c>
      <c r="D1415" s="27" t="s">
        <v>214</v>
      </c>
      <c r="E1415" s="26">
        <v>0</v>
      </c>
      <c r="F1415" s="26">
        <v>0</v>
      </c>
      <c r="G1415" s="26">
        <v>0</v>
      </c>
      <c r="H1415" s="26">
        <v>0</v>
      </c>
      <c r="I1415" s="87">
        <v>0</v>
      </c>
      <c r="J1415" s="87"/>
      <c r="K1415" s="18">
        <f t="shared" si="411"/>
        <v>0</v>
      </c>
      <c r="L1415" s="18"/>
      <c r="M1415" s="18"/>
      <c r="N1415" s="18"/>
      <c r="O1415" s="18"/>
      <c r="P1415" s="114">
        <v>0</v>
      </c>
      <c r="Q1415" s="123"/>
      <c r="R1415" s="22">
        <f t="shared" si="408"/>
        <v>0</v>
      </c>
      <c r="S1415" s="22">
        <f t="shared" si="409"/>
        <v>0</v>
      </c>
      <c r="T1415" s="88">
        <f t="shared" si="410"/>
        <v>0</v>
      </c>
      <c r="V1415" s="284" t="e">
        <f t="shared" si="407"/>
        <v>#DIV/0!</v>
      </c>
    </row>
    <row r="1416" spans="1:22" ht="15" hidden="1" customHeight="1">
      <c r="A1416" s="24"/>
      <c r="B1416" s="24"/>
      <c r="C1416" s="130">
        <v>4429</v>
      </c>
      <c r="D1416" s="27" t="s">
        <v>214</v>
      </c>
      <c r="E1416" s="26">
        <v>0</v>
      </c>
      <c r="F1416" s="26">
        <v>0</v>
      </c>
      <c r="G1416" s="26">
        <v>0</v>
      </c>
      <c r="H1416" s="26">
        <v>0</v>
      </c>
      <c r="I1416" s="87">
        <v>0</v>
      </c>
      <c r="J1416" s="87"/>
      <c r="K1416" s="18">
        <f t="shared" si="411"/>
        <v>0</v>
      </c>
      <c r="L1416" s="18"/>
      <c r="M1416" s="18"/>
      <c r="N1416" s="18"/>
      <c r="O1416" s="18"/>
      <c r="P1416" s="114">
        <v>0</v>
      </c>
      <c r="Q1416" s="123"/>
      <c r="R1416" s="22">
        <f t="shared" si="408"/>
        <v>0</v>
      </c>
      <c r="S1416" s="22">
        <f t="shared" si="409"/>
        <v>0</v>
      </c>
      <c r="T1416" s="88">
        <f t="shared" si="410"/>
        <v>0</v>
      </c>
      <c r="V1416" s="284" t="e">
        <f t="shared" si="407"/>
        <v>#DIV/0!</v>
      </c>
    </row>
    <row r="1417" spans="1:22" ht="31.5">
      <c r="A1417" s="24"/>
      <c r="B1417" s="24"/>
      <c r="C1417" s="130">
        <v>4447</v>
      </c>
      <c r="D1417" s="27" t="s">
        <v>379</v>
      </c>
      <c r="E1417" s="26">
        <v>1254</v>
      </c>
      <c r="F1417" s="26">
        <v>0</v>
      </c>
      <c r="G1417" s="26">
        <v>0</v>
      </c>
      <c r="H1417" s="26">
        <v>0</v>
      </c>
      <c r="I1417" s="26">
        <v>1254</v>
      </c>
      <c r="J1417" s="26"/>
      <c r="K1417" s="18">
        <f t="shared" si="411"/>
        <v>0</v>
      </c>
      <c r="L1417" s="18"/>
      <c r="M1417" s="18"/>
      <c r="N1417" s="18"/>
      <c r="O1417" s="18"/>
      <c r="P1417" s="114">
        <v>1254</v>
      </c>
      <c r="Q1417" s="123">
        <v>1162.29</v>
      </c>
      <c r="R1417" s="22">
        <f t="shared" si="408"/>
        <v>0</v>
      </c>
      <c r="S1417" s="22">
        <f t="shared" si="409"/>
        <v>0</v>
      </c>
      <c r="T1417" s="22">
        <f t="shared" si="410"/>
        <v>1254</v>
      </c>
      <c r="V1417" s="284">
        <f t="shared" si="407"/>
        <v>0.92686602870813395</v>
      </c>
    </row>
    <row r="1418" spans="1:22" ht="31.5">
      <c r="A1418" s="24"/>
      <c r="B1418" s="24"/>
      <c r="C1418" s="130">
        <v>4449</v>
      </c>
      <c r="D1418" s="27" t="s">
        <v>379</v>
      </c>
      <c r="E1418" s="26">
        <v>221</v>
      </c>
      <c r="F1418" s="26">
        <v>0</v>
      </c>
      <c r="G1418" s="26">
        <v>0</v>
      </c>
      <c r="H1418" s="26">
        <v>0</v>
      </c>
      <c r="I1418" s="26">
        <v>221</v>
      </c>
      <c r="J1418" s="26"/>
      <c r="K1418" s="18">
        <f t="shared" si="411"/>
        <v>0</v>
      </c>
      <c r="L1418" s="18"/>
      <c r="M1418" s="18"/>
      <c r="N1418" s="18"/>
      <c r="O1418" s="18"/>
      <c r="P1418" s="114">
        <v>221</v>
      </c>
      <c r="Q1418" s="123">
        <v>205.11</v>
      </c>
      <c r="R1418" s="22">
        <f t="shared" si="408"/>
        <v>0</v>
      </c>
      <c r="S1418" s="22">
        <f t="shared" si="409"/>
        <v>0</v>
      </c>
      <c r="T1418" s="22">
        <f t="shared" si="410"/>
        <v>221</v>
      </c>
      <c r="V1418" s="284">
        <f t="shared" si="407"/>
        <v>0.9280995475113123</v>
      </c>
    </row>
    <row r="1419" spans="1:22" ht="39" hidden="1" customHeight="1">
      <c r="A1419" s="24"/>
      <c r="B1419" s="24"/>
      <c r="C1419" s="132"/>
      <c r="D1419" s="83" t="s">
        <v>385</v>
      </c>
      <c r="E1419" s="26">
        <v>0</v>
      </c>
      <c r="F1419" s="26">
        <v>0</v>
      </c>
      <c r="G1419" s="26">
        <v>0</v>
      </c>
      <c r="H1419" s="26">
        <v>0</v>
      </c>
      <c r="I1419" s="26">
        <v>0</v>
      </c>
      <c r="J1419" s="26"/>
      <c r="K1419" s="18">
        <f t="shared" si="411"/>
        <v>0</v>
      </c>
      <c r="L1419" s="18">
        <f>SUM(L1420:L1437)</f>
        <v>0</v>
      </c>
      <c r="M1419" s="18">
        <f>SUM(M1420:M1437)</f>
        <v>0</v>
      </c>
      <c r="N1419" s="18">
        <f>SUM(N1420:N1437)</f>
        <v>0</v>
      </c>
      <c r="O1419" s="18">
        <f>SUM(O1420:O1437)</f>
        <v>0</v>
      </c>
      <c r="P1419" s="114">
        <v>0</v>
      </c>
      <c r="Q1419" s="123">
        <f>SUM(Q1420:Q1437)</f>
        <v>0</v>
      </c>
      <c r="R1419" s="22">
        <f t="shared" si="408"/>
        <v>0</v>
      </c>
      <c r="S1419" s="22">
        <f t="shared" si="409"/>
        <v>0</v>
      </c>
      <c r="T1419" s="22">
        <f t="shared" si="410"/>
        <v>0</v>
      </c>
      <c r="V1419" s="284" t="e">
        <f t="shared" si="407"/>
        <v>#DIV/0!</v>
      </c>
    </row>
    <row r="1420" spans="1:22" ht="24" hidden="1" customHeight="1">
      <c r="A1420" s="24"/>
      <c r="B1420" s="24"/>
      <c r="C1420" s="130">
        <v>4017</v>
      </c>
      <c r="D1420" s="27" t="s">
        <v>371</v>
      </c>
      <c r="E1420" s="26">
        <v>0</v>
      </c>
      <c r="F1420" s="26">
        <v>0</v>
      </c>
      <c r="G1420" s="26">
        <v>0</v>
      </c>
      <c r="H1420" s="26">
        <v>0</v>
      </c>
      <c r="I1420" s="26">
        <v>0</v>
      </c>
      <c r="J1420" s="26"/>
      <c r="K1420" s="18">
        <f t="shared" si="411"/>
        <v>0</v>
      </c>
      <c r="L1420" s="18"/>
      <c r="M1420" s="18"/>
      <c r="N1420" s="18"/>
      <c r="O1420" s="18"/>
      <c r="P1420" s="114">
        <v>0</v>
      </c>
      <c r="Q1420" s="123"/>
      <c r="R1420" s="22">
        <f t="shared" si="408"/>
        <v>0</v>
      </c>
      <c r="S1420" s="22">
        <f t="shared" si="409"/>
        <v>0</v>
      </c>
      <c r="T1420" s="22">
        <f t="shared" si="410"/>
        <v>0</v>
      </c>
      <c r="V1420" s="284" t="e">
        <f t="shared" si="407"/>
        <v>#DIV/0!</v>
      </c>
    </row>
    <row r="1421" spans="1:22" ht="24" hidden="1" customHeight="1">
      <c r="A1421" s="24"/>
      <c r="B1421" s="24"/>
      <c r="C1421" s="130">
        <v>4019</v>
      </c>
      <c r="D1421" s="27" t="s">
        <v>371</v>
      </c>
      <c r="E1421" s="26">
        <v>0</v>
      </c>
      <c r="F1421" s="26">
        <v>0</v>
      </c>
      <c r="G1421" s="26">
        <v>0</v>
      </c>
      <c r="H1421" s="26">
        <v>0</v>
      </c>
      <c r="I1421" s="26">
        <v>0</v>
      </c>
      <c r="J1421" s="26"/>
      <c r="K1421" s="18">
        <f t="shared" si="411"/>
        <v>0</v>
      </c>
      <c r="L1421" s="18"/>
      <c r="M1421" s="18"/>
      <c r="N1421" s="18"/>
      <c r="O1421" s="18"/>
      <c r="P1421" s="114">
        <v>0</v>
      </c>
      <c r="Q1421" s="123"/>
      <c r="R1421" s="22">
        <f t="shared" si="408"/>
        <v>0</v>
      </c>
      <c r="S1421" s="22">
        <f t="shared" si="409"/>
        <v>0</v>
      </c>
      <c r="T1421" s="22">
        <f t="shared" si="410"/>
        <v>0</v>
      </c>
      <c r="V1421" s="284" t="e">
        <f t="shared" si="407"/>
        <v>#DIV/0!</v>
      </c>
    </row>
    <row r="1422" spans="1:22" ht="24" hidden="1" customHeight="1">
      <c r="A1422" s="24"/>
      <c r="B1422" s="24"/>
      <c r="C1422" s="132">
        <v>4117</v>
      </c>
      <c r="D1422" s="27" t="s">
        <v>141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/>
      <c r="K1422" s="18">
        <f t="shared" si="411"/>
        <v>0</v>
      </c>
      <c r="L1422" s="18"/>
      <c r="M1422" s="18"/>
      <c r="N1422" s="18"/>
      <c r="O1422" s="18"/>
      <c r="P1422" s="114">
        <v>0</v>
      </c>
      <c r="Q1422" s="123"/>
      <c r="R1422" s="22">
        <f t="shared" si="408"/>
        <v>0</v>
      </c>
      <c r="S1422" s="22">
        <f t="shared" si="409"/>
        <v>0</v>
      </c>
      <c r="T1422" s="22">
        <f t="shared" si="410"/>
        <v>0</v>
      </c>
      <c r="V1422" s="284" t="e">
        <f t="shared" ref="V1422:V1485" si="412">Q1422/P1422</f>
        <v>#DIV/0!</v>
      </c>
    </row>
    <row r="1423" spans="1:22" ht="24" hidden="1" customHeight="1">
      <c r="A1423" s="24"/>
      <c r="B1423" s="24"/>
      <c r="C1423" s="132">
        <v>4119</v>
      </c>
      <c r="D1423" s="27" t="s">
        <v>141</v>
      </c>
      <c r="E1423" s="26">
        <v>0</v>
      </c>
      <c r="F1423" s="26">
        <v>0</v>
      </c>
      <c r="G1423" s="26">
        <v>0</v>
      </c>
      <c r="H1423" s="26">
        <v>0</v>
      </c>
      <c r="I1423" s="26">
        <v>0</v>
      </c>
      <c r="J1423" s="26"/>
      <c r="K1423" s="18">
        <f t="shared" si="411"/>
        <v>0</v>
      </c>
      <c r="L1423" s="18"/>
      <c r="M1423" s="18"/>
      <c r="N1423" s="18"/>
      <c r="O1423" s="18"/>
      <c r="P1423" s="114">
        <v>0</v>
      </c>
      <c r="Q1423" s="123"/>
      <c r="R1423" s="22">
        <f t="shared" si="408"/>
        <v>0</v>
      </c>
      <c r="S1423" s="22">
        <f t="shared" si="409"/>
        <v>0</v>
      </c>
      <c r="T1423" s="22">
        <f t="shared" si="410"/>
        <v>0</v>
      </c>
      <c r="V1423" s="284" t="e">
        <f t="shared" si="412"/>
        <v>#DIV/0!</v>
      </c>
    </row>
    <row r="1424" spans="1:22" ht="15" hidden="1" customHeight="1">
      <c r="A1424" s="24"/>
      <c r="B1424" s="24"/>
      <c r="C1424" s="132">
        <v>4127</v>
      </c>
      <c r="D1424" s="27" t="s">
        <v>252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/>
      <c r="K1424" s="18">
        <f t="shared" si="411"/>
        <v>0</v>
      </c>
      <c r="L1424" s="18"/>
      <c r="M1424" s="18"/>
      <c r="N1424" s="18"/>
      <c r="O1424" s="18"/>
      <c r="P1424" s="114">
        <v>0</v>
      </c>
      <c r="Q1424" s="123"/>
      <c r="R1424" s="22">
        <f t="shared" si="408"/>
        <v>0</v>
      </c>
      <c r="S1424" s="22">
        <f t="shared" si="409"/>
        <v>0</v>
      </c>
      <c r="T1424" s="22">
        <f t="shared" si="410"/>
        <v>0</v>
      </c>
      <c r="V1424" s="284" t="e">
        <f t="shared" si="412"/>
        <v>#DIV/0!</v>
      </c>
    </row>
    <row r="1425" spans="1:22" ht="15" hidden="1" customHeight="1">
      <c r="A1425" s="24"/>
      <c r="B1425" s="24"/>
      <c r="C1425" s="132">
        <v>4129</v>
      </c>
      <c r="D1425" s="27" t="s">
        <v>252</v>
      </c>
      <c r="E1425" s="26">
        <v>0</v>
      </c>
      <c r="F1425" s="26">
        <v>0</v>
      </c>
      <c r="G1425" s="26">
        <v>0</v>
      </c>
      <c r="H1425" s="26">
        <v>0</v>
      </c>
      <c r="I1425" s="26">
        <v>0</v>
      </c>
      <c r="J1425" s="26"/>
      <c r="K1425" s="18">
        <f t="shared" si="411"/>
        <v>0</v>
      </c>
      <c r="L1425" s="18"/>
      <c r="M1425" s="18"/>
      <c r="N1425" s="18"/>
      <c r="O1425" s="18"/>
      <c r="P1425" s="114">
        <v>0</v>
      </c>
      <c r="Q1425" s="123"/>
      <c r="R1425" s="22">
        <f t="shared" si="408"/>
        <v>0</v>
      </c>
      <c r="S1425" s="22">
        <f t="shared" si="409"/>
        <v>0</v>
      </c>
      <c r="T1425" s="22">
        <f t="shared" si="410"/>
        <v>0</v>
      </c>
      <c r="V1425" s="284" t="e">
        <f t="shared" si="412"/>
        <v>#DIV/0!</v>
      </c>
    </row>
    <row r="1426" spans="1:22" ht="15" hidden="1" customHeight="1">
      <c r="A1426" s="24"/>
      <c r="B1426" s="24"/>
      <c r="C1426" s="132">
        <v>4177</v>
      </c>
      <c r="D1426" s="27" t="s">
        <v>193</v>
      </c>
      <c r="E1426" s="26">
        <v>0</v>
      </c>
      <c r="F1426" s="26">
        <v>0</v>
      </c>
      <c r="G1426" s="26">
        <v>0</v>
      </c>
      <c r="H1426" s="26">
        <v>0</v>
      </c>
      <c r="I1426" s="26">
        <v>0</v>
      </c>
      <c r="J1426" s="26"/>
      <c r="K1426" s="18">
        <f t="shared" si="411"/>
        <v>0</v>
      </c>
      <c r="L1426" s="18"/>
      <c r="M1426" s="18"/>
      <c r="N1426" s="18"/>
      <c r="O1426" s="18"/>
      <c r="P1426" s="114">
        <v>0</v>
      </c>
      <c r="Q1426" s="123"/>
      <c r="R1426" s="22">
        <f t="shared" si="408"/>
        <v>0</v>
      </c>
      <c r="S1426" s="22">
        <f t="shared" si="409"/>
        <v>0</v>
      </c>
      <c r="T1426" s="22">
        <f t="shared" si="410"/>
        <v>0</v>
      </c>
      <c r="V1426" s="284" t="e">
        <f t="shared" si="412"/>
        <v>#DIV/0!</v>
      </c>
    </row>
    <row r="1427" spans="1:22" ht="15" hidden="1" customHeight="1">
      <c r="A1427" s="24"/>
      <c r="B1427" s="24"/>
      <c r="C1427" s="132">
        <v>4179</v>
      </c>
      <c r="D1427" s="27" t="s">
        <v>193</v>
      </c>
      <c r="E1427" s="26">
        <v>0</v>
      </c>
      <c r="F1427" s="26">
        <v>0</v>
      </c>
      <c r="G1427" s="26">
        <v>0</v>
      </c>
      <c r="H1427" s="26">
        <v>0</v>
      </c>
      <c r="I1427" s="26">
        <v>0</v>
      </c>
      <c r="J1427" s="26"/>
      <c r="K1427" s="18">
        <f t="shared" si="411"/>
        <v>0</v>
      </c>
      <c r="L1427" s="18"/>
      <c r="M1427" s="18"/>
      <c r="N1427" s="18"/>
      <c r="O1427" s="18"/>
      <c r="P1427" s="114">
        <v>0</v>
      </c>
      <c r="Q1427" s="123"/>
      <c r="R1427" s="22">
        <f t="shared" si="408"/>
        <v>0</v>
      </c>
      <c r="S1427" s="22">
        <f t="shared" si="409"/>
        <v>0</v>
      </c>
      <c r="T1427" s="22">
        <f t="shared" si="410"/>
        <v>0</v>
      </c>
      <c r="V1427" s="284" t="e">
        <f t="shared" si="412"/>
        <v>#DIV/0!</v>
      </c>
    </row>
    <row r="1428" spans="1:22" ht="24" hidden="1" customHeight="1">
      <c r="A1428" s="24"/>
      <c r="B1428" s="24"/>
      <c r="C1428" s="132">
        <v>4217</v>
      </c>
      <c r="D1428" s="27" t="s">
        <v>144</v>
      </c>
      <c r="E1428" s="26">
        <v>0</v>
      </c>
      <c r="F1428" s="26">
        <v>0</v>
      </c>
      <c r="G1428" s="26">
        <v>0</v>
      </c>
      <c r="H1428" s="26">
        <v>0</v>
      </c>
      <c r="I1428" s="26">
        <v>0</v>
      </c>
      <c r="J1428" s="26"/>
      <c r="K1428" s="18">
        <f t="shared" si="411"/>
        <v>0</v>
      </c>
      <c r="L1428" s="18"/>
      <c r="M1428" s="18"/>
      <c r="N1428" s="18"/>
      <c r="O1428" s="18"/>
      <c r="P1428" s="114">
        <v>0</v>
      </c>
      <c r="Q1428" s="123"/>
      <c r="R1428" s="22">
        <f t="shared" si="408"/>
        <v>0</v>
      </c>
      <c r="S1428" s="22">
        <f t="shared" si="409"/>
        <v>0</v>
      </c>
      <c r="T1428" s="22">
        <f t="shared" si="410"/>
        <v>0</v>
      </c>
      <c r="V1428" s="284" t="e">
        <f t="shared" si="412"/>
        <v>#DIV/0!</v>
      </c>
    </row>
    <row r="1429" spans="1:22" ht="24" hidden="1" customHeight="1">
      <c r="A1429" s="24"/>
      <c r="B1429" s="24"/>
      <c r="C1429" s="132">
        <v>4219</v>
      </c>
      <c r="D1429" s="27" t="s">
        <v>144</v>
      </c>
      <c r="E1429" s="26">
        <v>0</v>
      </c>
      <c r="F1429" s="26">
        <v>0</v>
      </c>
      <c r="G1429" s="26">
        <v>0</v>
      </c>
      <c r="H1429" s="26">
        <v>0</v>
      </c>
      <c r="I1429" s="26">
        <v>0</v>
      </c>
      <c r="J1429" s="26"/>
      <c r="K1429" s="18">
        <f t="shared" si="411"/>
        <v>0</v>
      </c>
      <c r="L1429" s="18"/>
      <c r="M1429" s="18"/>
      <c r="N1429" s="18"/>
      <c r="O1429" s="18"/>
      <c r="P1429" s="114">
        <v>0</v>
      </c>
      <c r="Q1429" s="123"/>
      <c r="R1429" s="22">
        <f t="shared" si="408"/>
        <v>0</v>
      </c>
      <c r="S1429" s="22">
        <f t="shared" si="409"/>
        <v>0</v>
      </c>
      <c r="T1429" s="22">
        <f t="shared" si="410"/>
        <v>0</v>
      </c>
      <c r="V1429" s="284" t="e">
        <f t="shared" si="412"/>
        <v>#DIV/0!</v>
      </c>
    </row>
    <row r="1430" spans="1:22" ht="15" hidden="1" customHeight="1">
      <c r="A1430" s="24"/>
      <c r="B1430" s="24"/>
      <c r="C1430" s="132">
        <v>4307</v>
      </c>
      <c r="D1430" s="27" t="s">
        <v>126</v>
      </c>
      <c r="E1430" s="26">
        <v>0</v>
      </c>
      <c r="F1430" s="26">
        <v>0</v>
      </c>
      <c r="G1430" s="26">
        <v>0</v>
      </c>
      <c r="H1430" s="26">
        <v>0</v>
      </c>
      <c r="I1430" s="26">
        <v>0</v>
      </c>
      <c r="J1430" s="26"/>
      <c r="K1430" s="18">
        <f t="shared" si="411"/>
        <v>0</v>
      </c>
      <c r="L1430" s="18"/>
      <c r="M1430" s="18"/>
      <c r="N1430" s="18"/>
      <c r="O1430" s="18"/>
      <c r="P1430" s="114">
        <v>0</v>
      </c>
      <c r="Q1430" s="123"/>
      <c r="R1430" s="22">
        <f t="shared" si="408"/>
        <v>0</v>
      </c>
      <c r="S1430" s="22">
        <f t="shared" si="409"/>
        <v>0</v>
      </c>
      <c r="T1430" s="22">
        <f t="shared" si="410"/>
        <v>0</v>
      </c>
      <c r="V1430" s="284" t="e">
        <f t="shared" si="412"/>
        <v>#DIV/0!</v>
      </c>
    </row>
    <row r="1431" spans="1:22" ht="15" hidden="1" customHeight="1">
      <c r="A1431" s="24"/>
      <c r="B1431" s="24"/>
      <c r="C1431" s="132">
        <v>4309</v>
      </c>
      <c r="D1431" s="27" t="s">
        <v>126</v>
      </c>
      <c r="E1431" s="26">
        <v>0</v>
      </c>
      <c r="F1431" s="26">
        <v>0</v>
      </c>
      <c r="G1431" s="26">
        <v>0</v>
      </c>
      <c r="H1431" s="26">
        <v>0</v>
      </c>
      <c r="I1431" s="26">
        <v>0</v>
      </c>
      <c r="J1431" s="26"/>
      <c r="K1431" s="18">
        <f t="shared" si="411"/>
        <v>0</v>
      </c>
      <c r="L1431" s="18"/>
      <c r="M1431" s="18"/>
      <c r="N1431" s="18"/>
      <c r="O1431" s="18"/>
      <c r="P1431" s="114">
        <v>0</v>
      </c>
      <c r="Q1431" s="123"/>
      <c r="R1431" s="22">
        <f t="shared" si="408"/>
        <v>0</v>
      </c>
      <c r="S1431" s="22">
        <f t="shared" si="409"/>
        <v>0</v>
      </c>
      <c r="T1431" s="22">
        <f t="shared" si="410"/>
        <v>0</v>
      </c>
      <c r="V1431" s="284" t="e">
        <f t="shared" si="412"/>
        <v>#DIV/0!</v>
      </c>
    </row>
    <row r="1432" spans="1:22" ht="48" hidden="1" customHeight="1">
      <c r="A1432" s="24"/>
      <c r="B1432" s="24"/>
      <c r="C1432" s="132">
        <v>4367</v>
      </c>
      <c r="D1432" s="27" t="s">
        <v>149</v>
      </c>
      <c r="E1432" s="26">
        <v>0</v>
      </c>
      <c r="F1432" s="26">
        <v>0</v>
      </c>
      <c r="G1432" s="26">
        <v>0</v>
      </c>
      <c r="H1432" s="26">
        <v>0</v>
      </c>
      <c r="I1432" s="26">
        <v>0</v>
      </c>
      <c r="J1432" s="26"/>
      <c r="K1432" s="18">
        <f t="shared" si="411"/>
        <v>0</v>
      </c>
      <c r="L1432" s="18"/>
      <c r="M1432" s="18"/>
      <c r="N1432" s="18"/>
      <c r="O1432" s="18"/>
      <c r="P1432" s="114">
        <v>0</v>
      </c>
      <c r="Q1432" s="123"/>
      <c r="R1432" s="22">
        <f t="shared" si="408"/>
        <v>0</v>
      </c>
      <c r="S1432" s="22">
        <f t="shared" si="409"/>
        <v>0</v>
      </c>
      <c r="T1432" s="22">
        <f t="shared" si="410"/>
        <v>0</v>
      </c>
      <c r="V1432" s="284" t="e">
        <f t="shared" si="412"/>
        <v>#DIV/0!</v>
      </c>
    </row>
    <row r="1433" spans="1:22" ht="36" hidden="1" customHeight="1">
      <c r="A1433" s="24"/>
      <c r="B1433" s="24"/>
      <c r="C1433" s="132">
        <v>4369</v>
      </c>
      <c r="D1433" s="27" t="s">
        <v>372</v>
      </c>
      <c r="E1433" s="26">
        <v>0</v>
      </c>
      <c r="F1433" s="26">
        <v>0</v>
      </c>
      <c r="G1433" s="26">
        <v>0</v>
      </c>
      <c r="H1433" s="26">
        <v>0</v>
      </c>
      <c r="I1433" s="26">
        <v>0</v>
      </c>
      <c r="J1433" s="26"/>
      <c r="K1433" s="18">
        <f t="shared" si="411"/>
        <v>0</v>
      </c>
      <c r="L1433" s="18"/>
      <c r="M1433" s="18"/>
      <c r="N1433" s="18"/>
      <c r="O1433" s="18"/>
      <c r="P1433" s="114">
        <v>0</v>
      </c>
      <c r="Q1433" s="123"/>
      <c r="R1433" s="22">
        <f t="shared" si="408"/>
        <v>0</v>
      </c>
      <c r="S1433" s="22">
        <f t="shared" si="409"/>
        <v>0</v>
      </c>
      <c r="T1433" s="22">
        <f t="shared" si="410"/>
        <v>0</v>
      </c>
      <c r="V1433" s="284" t="e">
        <f t="shared" si="412"/>
        <v>#DIV/0!</v>
      </c>
    </row>
    <row r="1434" spans="1:22" ht="51" hidden="1" customHeight="1">
      <c r="A1434" s="24"/>
      <c r="B1434" s="24"/>
      <c r="C1434" s="84">
        <v>4747</v>
      </c>
      <c r="D1434" s="85" t="s">
        <v>198</v>
      </c>
      <c r="E1434" s="26">
        <v>0</v>
      </c>
      <c r="F1434" s="26">
        <v>0</v>
      </c>
      <c r="G1434" s="26">
        <v>0</v>
      </c>
      <c r="H1434" s="26">
        <v>0</v>
      </c>
      <c r="I1434" s="26">
        <v>0</v>
      </c>
      <c r="J1434" s="26"/>
      <c r="K1434" s="18">
        <f t="shared" si="411"/>
        <v>0</v>
      </c>
      <c r="L1434" s="18"/>
      <c r="M1434" s="18"/>
      <c r="N1434" s="18"/>
      <c r="O1434" s="18"/>
      <c r="P1434" s="114">
        <v>0</v>
      </c>
      <c r="Q1434" s="123"/>
      <c r="R1434" s="22">
        <f t="shared" si="408"/>
        <v>0</v>
      </c>
      <c r="S1434" s="22">
        <f t="shared" si="409"/>
        <v>0</v>
      </c>
      <c r="T1434" s="22">
        <f t="shared" si="410"/>
        <v>0</v>
      </c>
      <c r="V1434" s="284" t="e">
        <f t="shared" si="412"/>
        <v>#DIV/0!</v>
      </c>
    </row>
    <row r="1435" spans="1:22" ht="51" hidden="1" customHeight="1">
      <c r="A1435" s="24"/>
      <c r="B1435" s="24"/>
      <c r="C1435" s="84">
        <v>4749</v>
      </c>
      <c r="D1435" s="85" t="s">
        <v>198</v>
      </c>
      <c r="E1435" s="26">
        <v>0</v>
      </c>
      <c r="F1435" s="26">
        <v>0</v>
      </c>
      <c r="G1435" s="26">
        <v>0</v>
      </c>
      <c r="H1435" s="26">
        <v>0</v>
      </c>
      <c r="I1435" s="26">
        <v>0</v>
      </c>
      <c r="J1435" s="26"/>
      <c r="K1435" s="18">
        <f t="shared" si="411"/>
        <v>0</v>
      </c>
      <c r="L1435" s="18"/>
      <c r="M1435" s="18"/>
      <c r="N1435" s="18"/>
      <c r="O1435" s="18"/>
      <c r="P1435" s="114">
        <v>0</v>
      </c>
      <c r="Q1435" s="123"/>
      <c r="R1435" s="22">
        <f t="shared" si="408"/>
        <v>0</v>
      </c>
      <c r="S1435" s="22">
        <f t="shared" si="409"/>
        <v>0</v>
      </c>
      <c r="T1435" s="22">
        <f t="shared" si="410"/>
        <v>0</v>
      </c>
      <c r="V1435" s="284" t="e">
        <f t="shared" si="412"/>
        <v>#DIV/0!</v>
      </c>
    </row>
    <row r="1436" spans="1:22" ht="36" hidden="1" customHeight="1">
      <c r="A1436" s="24"/>
      <c r="B1436" s="24"/>
      <c r="C1436" s="132">
        <v>4757</v>
      </c>
      <c r="D1436" s="27" t="s">
        <v>253</v>
      </c>
      <c r="E1436" s="26">
        <v>0</v>
      </c>
      <c r="F1436" s="26">
        <v>0</v>
      </c>
      <c r="G1436" s="26">
        <v>0</v>
      </c>
      <c r="H1436" s="26">
        <v>0</v>
      </c>
      <c r="I1436" s="26">
        <v>0</v>
      </c>
      <c r="J1436" s="26"/>
      <c r="K1436" s="18">
        <f t="shared" si="411"/>
        <v>0</v>
      </c>
      <c r="L1436" s="18"/>
      <c r="M1436" s="18"/>
      <c r="N1436" s="18"/>
      <c r="O1436" s="18"/>
      <c r="P1436" s="114">
        <v>0</v>
      </c>
      <c r="Q1436" s="123"/>
      <c r="R1436" s="22">
        <f t="shared" si="408"/>
        <v>0</v>
      </c>
      <c r="S1436" s="22">
        <f t="shared" si="409"/>
        <v>0</v>
      </c>
      <c r="T1436" s="22">
        <f t="shared" si="410"/>
        <v>0</v>
      </c>
      <c r="V1436" s="284" t="e">
        <f t="shared" si="412"/>
        <v>#DIV/0!</v>
      </c>
    </row>
    <row r="1437" spans="1:22" ht="36" hidden="1" customHeight="1">
      <c r="A1437" s="24"/>
      <c r="B1437" s="24"/>
      <c r="C1437" s="132">
        <v>4759</v>
      </c>
      <c r="D1437" s="27" t="s">
        <v>253</v>
      </c>
      <c r="E1437" s="26">
        <v>0</v>
      </c>
      <c r="F1437" s="26">
        <v>0</v>
      </c>
      <c r="G1437" s="26">
        <v>0</v>
      </c>
      <c r="H1437" s="26">
        <v>0</v>
      </c>
      <c r="I1437" s="26">
        <v>0</v>
      </c>
      <c r="J1437" s="26"/>
      <c r="K1437" s="18">
        <f t="shared" si="411"/>
        <v>0</v>
      </c>
      <c r="L1437" s="18"/>
      <c r="M1437" s="18"/>
      <c r="N1437" s="18"/>
      <c r="O1437" s="18"/>
      <c r="P1437" s="114">
        <v>0</v>
      </c>
      <c r="Q1437" s="123"/>
      <c r="R1437" s="22">
        <f t="shared" si="408"/>
        <v>0</v>
      </c>
      <c r="S1437" s="22">
        <f t="shared" si="409"/>
        <v>0</v>
      </c>
      <c r="T1437" s="22">
        <f t="shared" si="410"/>
        <v>0</v>
      </c>
      <c r="V1437" s="284" t="e">
        <f t="shared" si="412"/>
        <v>#DIV/0!</v>
      </c>
    </row>
    <row r="1438" spans="1:22" ht="26.25" hidden="1" customHeight="1">
      <c r="A1438" s="24"/>
      <c r="B1438" s="24"/>
      <c r="C1438" s="132"/>
      <c r="D1438" s="83" t="s">
        <v>386</v>
      </c>
      <c r="E1438" s="26">
        <v>0</v>
      </c>
      <c r="F1438" s="26">
        <v>0</v>
      </c>
      <c r="G1438" s="26">
        <v>0</v>
      </c>
      <c r="H1438" s="26">
        <v>0</v>
      </c>
      <c r="I1438" s="26">
        <v>0</v>
      </c>
      <c r="J1438" s="26"/>
      <c r="K1438" s="18">
        <f t="shared" si="411"/>
        <v>0</v>
      </c>
      <c r="L1438" s="18">
        <f>SUM(L1439:L1456)</f>
        <v>0</v>
      </c>
      <c r="M1438" s="18">
        <f>SUM(M1439:M1456)</f>
        <v>0</v>
      </c>
      <c r="N1438" s="18">
        <f>SUM(N1439:N1456)</f>
        <v>0</v>
      </c>
      <c r="O1438" s="18">
        <f>SUM(O1439:O1456)</f>
        <v>0</v>
      </c>
      <c r="P1438" s="114">
        <v>0</v>
      </c>
      <c r="Q1438" s="123">
        <f>SUM(Q1439:Q1456)</f>
        <v>0</v>
      </c>
      <c r="R1438" s="22">
        <f t="shared" si="408"/>
        <v>0</v>
      </c>
      <c r="S1438" s="22">
        <f t="shared" si="409"/>
        <v>0</v>
      </c>
      <c r="T1438" s="22">
        <f t="shared" si="410"/>
        <v>0</v>
      </c>
      <c r="V1438" s="284" t="e">
        <f t="shared" si="412"/>
        <v>#DIV/0!</v>
      </c>
    </row>
    <row r="1439" spans="1:22" ht="24" hidden="1" customHeight="1">
      <c r="A1439" s="24"/>
      <c r="B1439" s="24"/>
      <c r="C1439" s="130">
        <v>4017</v>
      </c>
      <c r="D1439" s="27" t="s">
        <v>371</v>
      </c>
      <c r="E1439" s="26">
        <v>0</v>
      </c>
      <c r="F1439" s="26">
        <v>0</v>
      </c>
      <c r="G1439" s="26">
        <v>0</v>
      </c>
      <c r="H1439" s="26">
        <v>0</v>
      </c>
      <c r="I1439" s="26">
        <v>0</v>
      </c>
      <c r="J1439" s="26"/>
      <c r="K1439" s="18">
        <f t="shared" si="411"/>
        <v>0</v>
      </c>
      <c r="L1439" s="18"/>
      <c r="M1439" s="18"/>
      <c r="N1439" s="18"/>
      <c r="O1439" s="18"/>
      <c r="P1439" s="114">
        <v>0</v>
      </c>
      <c r="Q1439" s="123"/>
      <c r="R1439" s="22">
        <f t="shared" si="408"/>
        <v>0</v>
      </c>
      <c r="S1439" s="22">
        <f t="shared" si="409"/>
        <v>0</v>
      </c>
      <c r="T1439" s="22">
        <f t="shared" si="410"/>
        <v>0</v>
      </c>
      <c r="V1439" s="284" t="e">
        <f t="shared" si="412"/>
        <v>#DIV/0!</v>
      </c>
    </row>
    <row r="1440" spans="1:22" ht="24" hidden="1" customHeight="1">
      <c r="A1440" s="24"/>
      <c r="B1440" s="24"/>
      <c r="C1440" s="130">
        <v>4019</v>
      </c>
      <c r="D1440" s="27" t="s">
        <v>371</v>
      </c>
      <c r="E1440" s="26">
        <v>0</v>
      </c>
      <c r="F1440" s="26">
        <v>0</v>
      </c>
      <c r="G1440" s="26">
        <v>0</v>
      </c>
      <c r="H1440" s="26">
        <v>0</v>
      </c>
      <c r="I1440" s="26">
        <v>0</v>
      </c>
      <c r="J1440" s="26"/>
      <c r="K1440" s="18">
        <f t="shared" si="411"/>
        <v>0</v>
      </c>
      <c r="L1440" s="18"/>
      <c r="M1440" s="18"/>
      <c r="N1440" s="18"/>
      <c r="O1440" s="18"/>
      <c r="P1440" s="114">
        <v>0</v>
      </c>
      <c r="Q1440" s="123"/>
      <c r="R1440" s="22">
        <f t="shared" si="408"/>
        <v>0</v>
      </c>
      <c r="S1440" s="22">
        <f t="shared" si="409"/>
        <v>0</v>
      </c>
      <c r="T1440" s="22">
        <f t="shared" si="410"/>
        <v>0</v>
      </c>
      <c r="V1440" s="284" t="e">
        <f t="shared" si="412"/>
        <v>#DIV/0!</v>
      </c>
    </row>
    <row r="1441" spans="1:22" ht="24" hidden="1" customHeight="1">
      <c r="A1441" s="24"/>
      <c r="B1441" s="24"/>
      <c r="C1441" s="132">
        <v>4117</v>
      </c>
      <c r="D1441" s="27" t="s">
        <v>141</v>
      </c>
      <c r="E1441" s="26">
        <v>0</v>
      </c>
      <c r="F1441" s="26">
        <v>0</v>
      </c>
      <c r="G1441" s="26">
        <v>0</v>
      </c>
      <c r="H1441" s="26">
        <v>0</v>
      </c>
      <c r="I1441" s="26">
        <v>0</v>
      </c>
      <c r="J1441" s="26"/>
      <c r="K1441" s="18">
        <f t="shared" si="411"/>
        <v>0</v>
      </c>
      <c r="L1441" s="18"/>
      <c r="M1441" s="18"/>
      <c r="N1441" s="18"/>
      <c r="O1441" s="18"/>
      <c r="P1441" s="114">
        <v>0</v>
      </c>
      <c r="Q1441" s="123"/>
      <c r="R1441" s="22">
        <f t="shared" si="408"/>
        <v>0</v>
      </c>
      <c r="S1441" s="22">
        <f t="shared" si="409"/>
        <v>0</v>
      </c>
      <c r="T1441" s="22">
        <f t="shared" si="410"/>
        <v>0</v>
      </c>
      <c r="V1441" s="284" t="e">
        <f t="shared" si="412"/>
        <v>#DIV/0!</v>
      </c>
    </row>
    <row r="1442" spans="1:22" ht="24" hidden="1" customHeight="1">
      <c r="A1442" s="24"/>
      <c r="B1442" s="24"/>
      <c r="C1442" s="132">
        <v>4119</v>
      </c>
      <c r="D1442" s="27" t="s">
        <v>141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/>
      <c r="K1442" s="18">
        <f t="shared" si="411"/>
        <v>0</v>
      </c>
      <c r="L1442" s="18"/>
      <c r="M1442" s="18"/>
      <c r="N1442" s="18"/>
      <c r="O1442" s="18"/>
      <c r="P1442" s="114">
        <v>0</v>
      </c>
      <c r="Q1442" s="123"/>
      <c r="R1442" s="22">
        <f t="shared" si="408"/>
        <v>0</v>
      </c>
      <c r="S1442" s="22">
        <f t="shared" si="409"/>
        <v>0</v>
      </c>
      <c r="T1442" s="22">
        <f t="shared" si="410"/>
        <v>0</v>
      </c>
      <c r="V1442" s="284" t="e">
        <f t="shared" si="412"/>
        <v>#DIV/0!</v>
      </c>
    </row>
    <row r="1443" spans="1:22" ht="15" hidden="1" customHeight="1">
      <c r="A1443" s="24"/>
      <c r="B1443" s="24"/>
      <c r="C1443" s="132">
        <v>4127</v>
      </c>
      <c r="D1443" s="27" t="s">
        <v>252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/>
      <c r="K1443" s="18">
        <f t="shared" si="411"/>
        <v>0</v>
      </c>
      <c r="L1443" s="18"/>
      <c r="M1443" s="18"/>
      <c r="N1443" s="18"/>
      <c r="O1443" s="18"/>
      <c r="P1443" s="114">
        <v>0</v>
      </c>
      <c r="Q1443" s="123"/>
      <c r="R1443" s="22">
        <f t="shared" si="408"/>
        <v>0</v>
      </c>
      <c r="S1443" s="22">
        <f t="shared" si="409"/>
        <v>0</v>
      </c>
      <c r="T1443" s="22">
        <f t="shared" si="410"/>
        <v>0</v>
      </c>
      <c r="V1443" s="284" t="e">
        <f t="shared" si="412"/>
        <v>#DIV/0!</v>
      </c>
    </row>
    <row r="1444" spans="1:22" ht="15" hidden="1" customHeight="1">
      <c r="A1444" s="24"/>
      <c r="B1444" s="24"/>
      <c r="C1444" s="132">
        <v>4129</v>
      </c>
      <c r="D1444" s="27" t="s">
        <v>252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/>
      <c r="K1444" s="18">
        <f t="shared" si="411"/>
        <v>0</v>
      </c>
      <c r="L1444" s="18"/>
      <c r="M1444" s="18"/>
      <c r="N1444" s="18"/>
      <c r="O1444" s="18"/>
      <c r="P1444" s="114">
        <v>0</v>
      </c>
      <c r="Q1444" s="123"/>
      <c r="R1444" s="22">
        <f t="shared" si="408"/>
        <v>0</v>
      </c>
      <c r="S1444" s="22">
        <f t="shared" si="409"/>
        <v>0</v>
      </c>
      <c r="T1444" s="22">
        <f t="shared" si="410"/>
        <v>0</v>
      </c>
      <c r="V1444" s="284" t="e">
        <f t="shared" si="412"/>
        <v>#DIV/0!</v>
      </c>
    </row>
    <row r="1445" spans="1:22" ht="15" hidden="1" customHeight="1">
      <c r="A1445" s="24"/>
      <c r="B1445" s="24"/>
      <c r="C1445" s="132">
        <v>4177</v>
      </c>
      <c r="D1445" s="27" t="s">
        <v>193</v>
      </c>
      <c r="E1445" s="26">
        <v>0</v>
      </c>
      <c r="F1445" s="26">
        <v>0</v>
      </c>
      <c r="G1445" s="26">
        <v>0</v>
      </c>
      <c r="H1445" s="26">
        <v>0</v>
      </c>
      <c r="I1445" s="26">
        <v>0</v>
      </c>
      <c r="J1445" s="26"/>
      <c r="K1445" s="18">
        <f t="shared" si="411"/>
        <v>0</v>
      </c>
      <c r="L1445" s="18"/>
      <c r="M1445" s="18"/>
      <c r="N1445" s="18"/>
      <c r="O1445" s="18"/>
      <c r="P1445" s="114">
        <v>0</v>
      </c>
      <c r="Q1445" s="123"/>
      <c r="R1445" s="22">
        <f t="shared" si="408"/>
        <v>0</v>
      </c>
      <c r="S1445" s="22">
        <f t="shared" si="409"/>
        <v>0</v>
      </c>
      <c r="T1445" s="22">
        <f t="shared" si="410"/>
        <v>0</v>
      </c>
      <c r="V1445" s="284" t="e">
        <f t="shared" si="412"/>
        <v>#DIV/0!</v>
      </c>
    </row>
    <row r="1446" spans="1:22" ht="15" hidden="1" customHeight="1">
      <c r="A1446" s="24"/>
      <c r="B1446" s="24"/>
      <c r="C1446" s="132">
        <v>4179</v>
      </c>
      <c r="D1446" s="27" t="s">
        <v>193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/>
      <c r="K1446" s="18">
        <f t="shared" si="411"/>
        <v>0</v>
      </c>
      <c r="L1446" s="18"/>
      <c r="M1446" s="18"/>
      <c r="N1446" s="18"/>
      <c r="O1446" s="18"/>
      <c r="P1446" s="114">
        <v>0</v>
      </c>
      <c r="Q1446" s="123"/>
      <c r="R1446" s="22">
        <f t="shared" si="408"/>
        <v>0</v>
      </c>
      <c r="S1446" s="22">
        <f t="shared" si="409"/>
        <v>0</v>
      </c>
      <c r="T1446" s="22">
        <f t="shared" si="410"/>
        <v>0</v>
      </c>
      <c r="V1446" s="284" t="e">
        <f t="shared" si="412"/>
        <v>#DIV/0!</v>
      </c>
    </row>
    <row r="1447" spans="1:22" ht="24" hidden="1" customHeight="1">
      <c r="A1447" s="24"/>
      <c r="B1447" s="24"/>
      <c r="C1447" s="132">
        <v>4217</v>
      </c>
      <c r="D1447" s="27" t="s">
        <v>144</v>
      </c>
      <c r="E1447" s="26">
        <v>0</v>
      </c>
      <c r="F1447" s="26">
        <v>0</v>
      </c>
      <c r="G1447" s="26">
        <v>0</v>
      </c>
      <c r="H1447" s="26">
        <v>0</v>
      </c>
      <c r="I1447" s="26">
        <v>0</v>
      </c>
      <c r="J1447" s="26"/>
      <c r="K1447" s="18">
        <f t="shared" si="411"/>
        <v>0</v>
      </c>
      <c r="L1447" s="18"/>
      <c r="M1447" s="18"/>
      <c r="N1447" s="18"/>
      <c r="O1447" s="18"/>
      <c r="P1447" s="114">
        <v>0</v>
      </c>
      <c r="Q1447" s="123"/>
      <c r="R1447" s="22">
        <f t="shared" si="408"/>
        <v>0</v>
      </c>
      <c r="S1447" s="22">
        <f t="shared" si="409"/>
        <v>0</v>
      </c>
      <c r="T1447" s="22">
        <f t="shared" si="410"/>
        <v>0</v>
      </c>
      <c r="V1447" s="284" t="e">
        <f t="shared" si="412"/>
        <v>#DIV/0!</v>
      </c>
    </row>
    <row r="1448" spans="1:22" ht="24" hidden="1" customHeight="1">
      <c r="A1448" s="24"/>
      <c r="B1448" s="24"/>
      <c r="C1448" s="132">
        <v>4219</v>
      </c>
      <c r="D1448" s="27" t="s">
        <v>144</v>
      </c>
      <c r="E1448" s="26">
        <v>0</v>
      </c>
      <c r="F1448" s="26">
        <v>0</v>
      </c>
      <c r="G1448" s="26">
        <v>0</v>
      </c>
      <c r="H1448" s="26">
        <v>0</v>
      </c>
      <c r="I1448" s="26">
        <v>0</v>
      </c>
      <c r="J1448" s="26"/>
      <c r="K1448" s="18">
        <f t="shared" si="411"/>
        <v>0</v>
      </c>
      <c r="L1448" s="18"/>
      <c r="M1448" s="18"/>
      <c r="N1448" s="18"/>
      <c r="O1448" s="18"/>
      <c r="P1448" s="114">
        <v>0</v>
      </c>
      <c r="Q1448" s="123"/>
      <c r="R1448" s="22">
        <f t="shared" si="408"/>
        <v>0</v>
      </c>
      <c r="S1448" s="22">
        <f t="shared" si="409"/>
        <v>0</v>
      </c>
      <c r="T1448" s="22">
        <f t="shared" si="410"/>
        <v>0</v>
      </c>
      <c r="V1448" s="284" t="e">
        <f t="shared" si="412"/>
        <v>#DIV/0!</v>
      </c>
    </row>
    <row r="1449" spans="1:22" ht="15" hidden="1" customHeight="1">
      <c r="A1449" s="24"/>
      <c r="B1449" s="24"/>
      <c r="C1449" s="132">
        <v>4307</v>
      </c>
      <c r="D1449" s="27" t="s">
        <v>126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/>
      <c r="K1449" s="18">
        <f t="shared" si="411"/>
        <v>0</v>
      </c>
      <c r="L1449" s="18"/>
      <c r="M1449" s="18"/>
      <c r="N1449" s="18"/>
      <c r="O1449" s="18"/>
      <c r="P1449" s="114">
        <v>0</v>
      </c>
      <c r="Q1449" s="123"/>
      <c r="R1449" s="22">
        <f t="shared" si="408"/>
        <v>0</v>
      </c>
      <c r="S1449" s="22">
        <f t="shared" si="409"/>
        <v>0</v>
      </c>
      <c r="T1449" s="22">
        <f t="shared" si="410"/>
        <v>0</v>
      </c>
      <c r="V1449" s="284" t="e">
        <f t="shared" si="412"/>
        <v>#DIV/0!</v>
      </c>
    </row>
    <row r="1450" spans="1:22" ht="15" hidden="1" customHeight="1">
      <c r="A1450" s="24"/>
      <c r="B1450" s="24"/>
      <c r="C1450" s="132">
        <v>4309</v>
      </c>
      <c r="D1450" s="27" t="s">
        <v>126</v>
      </c>
      <c r="E1450" s="26">
        <v>0</v>
      </c>
      <c r="F1450" s="26">
        <v>0</v>
      </c>
      <c r="G1450" s="26">
        <v>0</v>
      </c>
      <c r="H1450" s="26">
        <v>0</v>
      </c>
      <c r="I1450" s="26">
        <v>0</v>
      </c>
      <c r="J1450" s="26"/>
      <c r="K1450" s="18">
        <f t="shared" si="411"/>
        <v>0</v>
      </c>
      <c r="L1450" s="18"/>
      <c r="M1450" s="18"/>
      <c r="N1450" s="18"/>
      <c r="O1450" s="18"/>
      <c r="P1450" s="114">
        <v>0</v>
      </c>
      <c r="Q1450" s="123"/>
      <c r="R1450" s="22">
        <f t="shared" si="408"/>
        <v>0</v>
      </c>
      <c r="S1450" s="22">
        <f t="shared" si="409"/>
        <v>0</v>
      </c>
      <c r="T1450" s="22">
        <f t="shared" si="410"/>
        <v>0</v>
      </c>
      <c r="V1450" s="284" t="e">
        <f t="shared" si="412"/>
        <v>#DIV/0!</v>
      </c>
    </row>
    <row r="1451" spans="1:22" ht="48" hidden="1" customHeight="1">
      <c r="A1451" s="24"/>
      <c r="B1451" s="24"/>
      <c r="C1451" s="132">
        <v>4367</v>
      </c>
      <c r="D1451" s="27" t="s">
        <v>149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/>
      <c r="K1451" s="18">
        <f t="shared" si="411"/>
        <v>0</v>
      </c>
      <c r="L1451" s="18"/>
      <c r="M1451" s="18"/>
      <c r="N1451" s="18"/>
      <c r="O1451" s="18"/>
      <c r="P1451" s="114">
        <v>0</v>
      </c>
      <c r="Q1451" s="123"/>
      <c r="R1451" s="22">
        <f t="shared" si="408"/>
        <v>0</v>
      </c>
      <c r="S1451" s="22">
        <f t="shared" si="409"/>
        <v>0</v>
      </c>
      <c r="T1451" s="22">
        <f t="shared" si="410"/>
        <v>0</v>
      </c>
      <c r="V1451" s="284" t="e">
        <f t="shared" si="412"/>
        <v>#DIV/0!</v>
      </c>
    </row>
    <row r="1452" spans="1:22" ht="36" hidden="1" customHeight="1">
      <c r="A1452" s="24"/>
      <c r="B1452" s="24"/>
      <c r="C1452" s="132">
        <v>4369</v>
      </c>
      <c r="D1452" s="27" t="s">
        <v>372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/>
      <c r="K1452" s="18">
        <f t="shared" si="411"/>
        <v>0</v>
      </c>
      <c r="L1452" s="18"/>
      <c r="M1452" s="18"/>
      <c r="N1452" s="18"/>
      <c r="O1452" s="18"/>
      <c r="P1452" s="114">
        <v>0</v>
      </c>
      <c r="Q1452" s="123"/>
      <c r="R1452" s="22">
        <f t="shared" ref="R1452:R1515" si="413">G1452+M1452</f>
        <v>0</v>
      </c>
      <c r="S1452" s="22">
        <f t="shared" ref="S1452:S1515" si="414">H1452+N1452</f>
        <v>0</v>
      </c>
      <c r="T1452" s="22">
        <f t="shared" ref="T1452:T1515" si="415">I1452+O1452</f>
        <v>0</v>
      </c>
      <c r="V1452" s="284" t="e">
        <f t="shared" si="412"/>
        <v>#DIV/0!</v>
      </c>
    </row>
    <row r="1453" spans="1:22" ht="51" hidden="1" customHeight="1">
      <c r="A1453" s="24"/>
      <c r="B1453" s="24"/>
      <c r="C1453" s="84">
        <v>4747</v>
      </c>
      <c r="D1453" s="85" t="s">
        <v>198</v>
      </c>
      <c r="E1453" s="26">
        <v>0</v>
      </c>
      <c r="F1453" s="26">
        <v>0</v>
      </c>
      <c r="G1453" s="26">
        <v>0</v>
      </c>
      <c r="H1453" s="26">
        <v>0</v>
      </c>
      <c r="I1453" s="26">
        <v>0</v>
      </c>
      <c r="J1453" s="26"/>
      <c r="K1453" s="18">
        <f t="shared" si="411"/>
        <v>0</v>
      </c>
      <c r="L1453" s="18"/>
      <c r="M1453" s="18"/>
      <c r="N1453" s="18"/>
      <c r="O1453" s="18"/>
      <c r="P1453" s="114">
        <v>0</v>
      </c>
      <c r="Q1453" s="123"/>
      <c r="R1453" s="22">
        <f t="shared" si="413"/>
        <v>0</v>
      </c>
      <c r="S1453" s="22">
        <f t="shared" si="414"/>
        <v>0</v>
      </c>
      <c r="T1453" s="22">
        <f t="shared" si="415"/>
        <v>0</v>
      </c>
      <c r="V1453" s="284" t="e">
        <f t="shared" si="412"/>
        <v>#DIV/0!</v>
      </c>
    </row>
    <row r="1454" spans="1:22" ht="51" hidden="1" customHeight="1">
      <c r="A1454" s="24"/>
      <c r="B1454" s="24"/>
      <c r="C1454" s="84">
        <v>4749</v>
      </c>
      <c r="D1454" s="85" t="s">
        <v>198</v>
      </c>
      <c r="E1454" s="26">
        <v>0</v>
      </c>
      <c r="F1454" s="26">
        <v>0</v>
      </c>
      <c r="G1454" s="26">
        <v>0</v>
      </c>
      <c r="H1454" s="26">
        <v>0</v>
      </c>
      <c r="I1454" s="26">
        <v>0</v>
      </c>
      <c r="J1454" s="26"/>
      <c r="K1454" s="18">
        <f t="shared" si="411"/>
        <v>0</v>
      </c>
      <c r="L1454" s="18"/>
      <c r="M1454" s="18"/>
      <c r="N1454" s="18"/>
      <c r="O1454" s="18"/>
      <c r="P1454" s="114">
        <v>0</v>
      </c>
      <c r="Q1454" s="123"/>
      <c r="R1454" s="22">
        <f t="shared" si="413"/>
        <v>0</v>
      </c>
      <c r="S1454" s="22">
        <f t="shared" si="414"/>
        <v>0</v>
      </c>
      <c r="T1454" s="22">
        <f t="shared" si="415"/>
        <v>0</v>
      </c>
      <c r="V1454" s="284" t="e">
        <f t="shared" si="412"/>
        <v>#DIV/0!</v>
      </c>
    </row>
    <row r="1455" spans="1:22" ht="36" hidden="1" customHeight="1">
      <c r="A1455" s="24"/>
      <c r="B1455" s="24"/>
      <c r="C1455" s="132">
        <v>4757</v>
      </c>
      <c r="D1455" s="27" t="s">
        <v>253</v>
      </c>
      <c r="E1455" s="26">
        <v>0</v>
      </c>
      <c r="F1455" s="26">
        <v>0</v>
      </c>
      <c r="G1455" s="26">
        <v>0</v>
      </c>
      <c r="H1455" s="26">
        <v>0</v>
      </c>
      <c r="I1455" s="26">
        <v>0</v>
      </c>
      <c r="J1455" s="26"/>
      <c r="K1455" s="18">
        <f t="shared" si="411"/>
        <v>0</v>
      </c>
      <c r="L1455" s="18"/>
      <c r="M1455" s="18"/>
      <c r="N1455" s="18"/>
      <c r="O1455" s="18"/>
      <c r="P1455" s="114">
        <v>0</v>
      </c>
      <c r="Q1455" s="123"/>
      <c r="R1455" s="22">
        <f t="shared" si="413"/>
        <v>0</v>
      </c>
      <c r="S1455" s="22">
        <f t="shared" si="414"/>
        <v>0</v>
      </c>
      <c r="T1455" s="22">
        <f t="shared" si="415"/>
        <v>0</v>
      </c>
      <c r="V1455" s="284" t="e">
        <f t="shared" si="412"/>
        <v>#DIV/0!</v>
      </c>
    </row>
    <row r="1456" spans="1:22" ht="36" hidden="1" customHeight="1">
      <c r="A1456" s="24"/>
      <c r="B1456" s="24"/>
      <c r="C1456" s="132">
        <v>4759</v>
      </c>
      <c r="D1456" s="27" t="s">
        <v>253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/>
      <c r="K1456" s="18">
        <f t="shared" si="411"/>
        <v>0</v>
      </c>
      <c r="L1456" s="18"/>
      <c r="M1456" s="18"/>
      <c r="N1456" s="18"/>
      <c r="O1456" s="18"/>
      <c r="P1456" s="114">
        <v>0</v>
      </c>
      <c r="Q1456" s="123"/>
      <c r="R1456" s="22">
        <f t="shared" si="413"/>
        <v>0</v>
      </c>
      <c r="S1456" s="22">
        <f t="shared" si="414"/>
        <v>0</v>
      </c>
      <c r="T1456" s="22">
        <f t="shared" si="415"/>
        <v>0</v>
      </c>
      <c r="V1456" s="284" t="e">
        <f t="shared" si="412"/>
        <v>#DIV/0!</v>
      </c>
    </row>
    <row r="1457" spans="1:22" ht="15" hidden="1" customHeight="1">
      <c r="A1457" s="24"/>
      <c r="B1457" s="24"/>
      <c r="C1457" s="132"/>
      <c r="D1457" s="27"/>
      <c r="E1457" s="26">
        <v>0</v>
      </c>
      <c r="F1457" s="26">
        <v>0</v>
      </c>
      <c r="G1457" s="26">
        <v>0</v>
      </c>
      <c r="H1457" s="26">
        <v>0</v>
      </c>
      <c r="I1457" s="26">
        <v>0</v>
      </c>
      <c r="J1457" s="26"/>
      <c r="K1457" s="18">
        <f t="shared" si="411"/>
        <v>0</v>
      </c>
      <c r="L1457" s="18"/>
      <c r="M1457" s="18"/>
      <c r="N1457" s="18"/>
      <c r="O1457" s="18"/>
      <c r="P1457" s="114">
        <v>0</v>
      </c>
      <c r="Q1457" s="123"/>
      <c r="R1457" s="22">
        <f t="shared" si="413"/>
        <v>0</v>
      </c>
      <c r="S1457" s="22">
        <f t="shared" si="414"/>
        <v>0</v>
      </c>
      <c r="T1457" s="22">
        <f t="shared" si="415"/>
        <v>0</v>
      </c>
      <c r="V1457" s="284" t="e">
        <f t="shared" si="412"/>
        <v>#DIV/0!</v>
      </c>
    </row>
    <row r="1458" spans="1:22" ht="39" hidden="1" customHeight="1">
      <c r="A1458" s="24"/>
      <c r="B1458" s="24"/>
      <c r="C1458" s="132"/>
      <c r="D1458" s="83" t="s">
        <v>387</v>
      </c>
      <c r="E1458" s="26">
        <v>0</v>
      </c>
      <c r="F1458" s="26">
        <v>0</v>
      </c>
      <c r="G1458" s="26">
        <v>0</v>
      </c>
      <c r="H1458" s="26">
        <v>0</v>
      </c>
      <c r="I1458" s="26">
        <v>0</v>
      </c>
      <c r="J1458" s="26"/>
      <c r="K1458" s="18">
        <f t="shared" si="411"/>
        <v>0</v>
      </c>
      <c r="L1458" s="18">
        <f>SUM(L1459:L1472)</f>
        <v>0</v>
      </c>
      <c r="M1458" s="18">
        <f>SUM(M1459:M1472)</f>
        <v>0</v>
      </c>
      <c r="N1458" s="18">
        <f>SUM(N1459:N1472)</f>
        <v>0</v>
      </c>
      <c r="O1458" s="18">
        <f>SUM(O1459:O1472)</f>
        <v>0</v>
      </c>
      <c r="P1458" s="114">
        <v>0</v>
      </c>
      <c r="Q1458" s="123">
        <f>SUM(Q1459:Q1472)</f>
        <v>0</v>
      </c>
      <c r="R1458" s="22">
        <f t="shared" si="413"/>
        <v>0</v>
      </c>
      <c r="S1458" s="22">
        <f t="shared" si="414"/>
        <v>0</v>
      </c>
      <c r="T1458" s="22">
        <f t="shared" si="415"/>
        <v>0</v>
      </c>
      <c r="V1458" s="284" t="e">
        <f t="shared" si="412"/>
        <v>#DIV/0!</v>
      </c>
    </row>
    <row r="1459" spans="1:22" ht="24" hidden="1" customHeight="1">
      <c r="A1459" s="24"/>
      <c r="B1459" s="24"/>
      <c r="C1459" s="130">
        <v>4017</v>
      </c>
      <c r="D1459" s="27" t="s">
        <v>371</v>
      </c>
      <c r="E1459" s="26">
        <v>0</v>
      </c>
      <c r="F1459" s="26">
        <v>0</v>
      </c>
      <c r="G1459" s="26">
        <v>0</v>
      </c>
      <c r="H1459" s="26">
        <v>0</v>
      </c>
      <c r="I1459" s="26">
        <v>0</v>
      </c>
      <c r="J1459" s="26"/>
      <c r="K1459" s="18">
        <f t="shared" si="411"/>
        <v>0</v>
      </c>
      <c r="L1459" s="18"/>
      <c r="M1459" s="18"/>
      <c r="N1459" s="18"/>
      <c r="O1459" s="18"/>
      <c r="P1459" s="114">
        <v>0</v>
      </c>
      <c r="Q1459" s="123"/>
      <c r="R1459" s="22">
        <f t="shared" si="413"/>
        <v>0</v>
      </c>
      <c r="S1459" s="22">
        <f t="shared" si="414"/>
        <v>0</v>
      </c>
      <c r="T1459" s="22">
        <f t="shared" si="415"/>
        <v>0</v>
      </c>
      <c r="V1459" s="284" t="e">
        <f t="shared" si="412"/>
        <v>#DIV/0!</v>
      </c>
    </row>
    <row r="1460" spans="1:22" ht="24" hidden="1" customHeight="1">
      <c r="A1460" s="24"/>
      <c r="B1460" s="24"/>
      <c r="C1460" s="130">
        <v>4019</v>
      </c>
      <c r="D1460" s="27" t="s">
        <v>371</v>
      </c>
      <c r="E1460" s="26">
        <v>0</v>
      </c>
      <c r="F1460" s="26">
        <v>0</v>
      </c>
      <c r="G1460" s="26">
        <v>0</v>
      </c>
      <c r="H1460" s="26">
        <v>0</v>
      </c>
      <c r="I1460" s="26">
        <v>0</v>
      </c>
      <c r="J1460" s="26"/>
      <c r="K1460" s="18">
        <f t="shared" si="411"/>
        <v>0</v>
      </c>
      <c r="L1460" s="18"/>
      <c r="M1460" s="18"/>
      <c r="N1460" s="18"/>
      <c r="O1460" s="18"/>
      <c r="P1460" s="114">
        <v>0</v>
      </c>
      <c r="Q1460" s="123"/>
      <c r="R1460" s="22">
        <f t="shared" si="413"/>
        <v>0</v>
      </c>
      <c r="S1460" s="22">
        <f t="shared" si="414"/>
        <v>0</v>
      </c>
      <c r="T1460" s="22">
        <f t="shared" si="415"/>
        <v>0</v>
      </c>
      <c r="V1460" s="284" t="e">
        <f t="shared" si="412"/>
        <v>#DIV/0!</v>
      </c>
    </row>
    <row r="1461" spans="1:22" ht="24" hidden="1" customHeight="1">
      <c r="A1461" s="24"/>
      <c r="B1461" s="24"/>
      <c r="C1461" s="132">
        <v>4117</v>
      </c>
      <c r="D1461" s="27" t="s">
        <v>141</v>
      </c>
      <c r="E1461" s="26">
        <v>0</v>
      </c>
      <c r="F1461" s="26">
        <v>0</v>
      </c>
      <c r="G1461" s="26">
        <v>0</v>
      </c>
      <c r="H1461" s="26">
        <v>0</v>
      </c>
      <c r="I1461" s="26">
        <v>0</v>
      </c>
      <c r="J1461" s="26"/>
      <c r="K1461" s="18">
        <f t="shared" si="411"/>
        <v>0</v>
      </c>
      <c r="L1461" s="18"/>
      <c r="M1461" s="18"/>
      <c r="N1461" s="18"/>
      <c r="O1461" s="18"/>
      <c r="P1461" s="114">
        <v>0</v>
      </c>
      <c r="Q1461" s="123"/>
      <c r="R1461" s="22">
        <f t="shared" si="413"/>
        <v>0</v>
      </c>
      <c r="S1461" s="22">
        <f t="shared" si="414"/>
        <v>0</v>
      </c>
      <c r="T1461" s="22">
        <f t="shared" si="415"/>
        <v>0</v>
      </c>
      <c r="V1461" s="284" t="e">
        <f t="shared" si="412"/>
        <v>#DIV/0!</v>
      </c>
    </row>
    <row r="1462" spans="1:22" ht="24" hidden="1" customHeight="1">
      <c r="A1462" s="24"/>
      <c r="B1462" s="24"/>
      <c r="C1462" s="132">
        <v>4119</v>
      </c>
      <c r="D1462" s="27" t="s">
        <v>141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/>
      <c r="K1462" s="18">
        <f t="shared" si="411"/>
        <v>0</v>
      </c>
      <c r="L1462" s="18"/>
      <c r="M1462" s="18"/>
      <c r="N1462" s="18"/>
      <c r="O1462" s="18"/>
      <c r="P1462" s="114">
        <v>0</v>
      </c>
      <c r="Q1462" s="123"/>
      <c r="R1462" s="22">
        <f t="shared" si="413"/>
        <v>0</v>
      </c>
      <c r="S1462" s="22">
        <f t="shared" si="414"/>
        <v>0</v>
      </c>
      <c r="T1462" s="22">
        <f t="shared" si="415"/>
        <v>0</v>
      </c>
      <c r="V1462" s="284" t="e">
        <f t="shared" si="412"/>
        <v>#DIV/0!</v>
      </c>
    </row>
    <row r="1463" spans="1:22" ht="15" hidden="1" customHeight="1">
      <c r="A1463" s="24"/>
      <c r="B1463" s="24"/>
      <c r="C1463" s="132">
        <v>4127</v>
      </c>
      <c r="D1463" s="27" t="s">
        <v>252</v>
      </c>
      <c r="E1463" s="26">
        <v>0</v>
      </c>
      <c r="F1463" s="26">
        <v>0</v>
      </c>
      <c r="G1463" s="26">
        <v>0</v>
      </c>
      <c r="H1463" s="26">
        <v>0</v>
      </c>
      <c r="I1463" s="26">
        <v>0</v>
      </c>
      <c r="J1463" s="26"/>
      <c r="K1463" s="18">
        <f t="shared" si="411"/>
        <v>0</v>
      </c>
      <c r="L1463" s="18"/>
      <c r="M1463" s="18"/>
      <c r="N1463" s="18"/>
      <c r="O1463" s="18"/>
      <c r="P1463" s="114">
        <v>0</v>
      </c>
      <c r="Q1463" s="123"/>
      <c r="R1463" s="22">
        <f t="shared" si="413"/>
        <v>0</v>
      </c>
      <c r="S1463" s="22">
        <f t="shared" si="414"/>
        <v>0</v>
      </c>
      <c r="T1463" s="22">
        <f t="shared" si="415"/>
        <v>0</v>
      </c>
      <c r="V1463" s="284" t="e">
        <f t="shared" si="412"/>
        <v>#DIV/0!</v>
      </c>
    </row>
    <row r="1464" spans="1:22" ht="15" hidden="1" customHeight="1">
      <c r="A1464" s="24"/>
      <c r="B1464" s="24"/>
      <c r="C1464" s="132">
        <v>4129</v>
      </c>
      <c r="D1464" s="27" t="s">
        <v>252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/>
      <c r="K1464" s="18">
        <f t="shared" si="411"/>
        <v>0</v>
      </c>
      <c r="L1464" s="18"/>
      <c r="M1464" s="18"/>
      <c r="N1464" s="18"/>
      <c r="O1464" s="18"/>
      <c r="P1464" s="114">
        <v>0</v>
      </c>
      <c r="Q1464" s="123"/>
      <c r="R1464" s="22">
        <f t="shared" si="413"/>
        <v>0</v>
      </c>
      <c r="S1464" s="22">
        <f t="shared" si="414"/>
        <v>0</v>
      </c>
      <c r="T1464" s="22">
        <f t="shared" si="415"/>
        <v>0</v>
      </c>
      <c r="V1464" s="284" t="e">
        <f t="shared" si="412"/>
        <v>#DIV/0!</v>
      </c>
    </row>
    <row r="1465" spans="1:22" ht="15" hidden="1" customHeight="1">
      <c r="A1465" s="24"/>
      <c r="B1465" s="24"/>
      <c r="C1465" s="132">
        <v>4177</v>
      </c>
      <c r="D1465" s="27" t="s">
        <v>193</v>
      </c>
      <c r="E1465" s="26">
        <v>0</v>
      </c>
      <c r="F1465" s="26">
        <v>0</v>
      </c>
      <c r="G1465" s="26">
        <v>0</v>
      </c>
      <c r="H1465" s="26">
        <v>0</v>
      </c>
      <c r="I1465" s="26">
        <v>0</v>
      </c>
      <c r="J1465" s="26"/>
      <c r="K1465" s="18">
        <f t="shared" si="411"/>
        <v>0</v>
      </c>
      <c r="L1465" s="18"/>
      <c r="M1465" s="18"/>
      <c r="N1465" s="18"/>
      <c r="O1465" s="18"/>
      <c r="P1465" s="114">
        <v>0</v>
      </c>
      <c r="Q1465" s="123"/>
      <c r="R1465" s="22">
        <f t="shared" si="413"/>
        <v>0</v>
      </c>
      <c r="S1465" s="22">
        <f t="shared" si="414"/>
        <v>0</v>
      </c>
      <c r="T1465" s="22">
        <f t="shared" si="415"/>
        <v>0</v>
      </c>
      <c r="V1465" s="284" t="e">
        <f t="shared" si="412"/>
        <v>#DIV/0!</v>
      </c>
    </row>
    <row r="1466" spans="1:22" ht="15" hidden="1" customHeight="1">
      <c r="A1466" s="24"/>
      <c r="B1466" s="24"/>
      <c r="C1466" s="132">
        <v>4179</v>
      </c>
      <c r="D1466" s="27" t="s">
        <v>193</v>
      </c>
      <c r="E1466" s="26">
        <v>0</v>
      </c>
      <c r="F1466" s="26">
        <v>0</v>
      </c>
      <c r="G1466" s="26">
        <v>0</v>
      </c>
      <c r="H1466" s="26">
        <v>0</v>
      </c>
      <c r="I1466" s="26">
        <v>0</v>
      </c>
      <c r="J1466" s="26"/>
      <c r="K1466" s="18">
        <f t="shared" si="411"/>
        <v>0</v>
      </c>
      <c r="L1466" s="18"/>
      <c r="M1466" s="18"/>
      <c r="N1466" s="18"/>
      <c r="O1466" s="18"/>
      <c r="P1466" s="114">
        <v>0</v>
      </c>
      <c r="Q1466" s="123"/>
      <c r="R1466" s="22">
        <f t="shared" si="413"/>
        <v>0</v>
      </c>
      <c r="S1466" s="22">
        <f t="shared" si="414"/>
        <v>0</v>
      </c>
      <c r="T1466" s="22">
        <f t="shared" si="415"/>
        <v>0</v>
      </c>
      <c r="V1466" s="284" t="e">
        <f t="shared" si="412"/>
        <v>#DIV/0!</v>
      </c>
    </row>
    <row r="1467" spans="1:22" ht="24" hidden="1" customHeight="1">
      <c r="A1467" s="24"/>
      <c r="B1467" s="24"/>
      <c r="C1467" s="132">
        <v>4217</v>
      </c>
      <c r="D1467" s="27" t="s">
        <v>144</v>
      </c>
      <c r="E1467" s="26">
        <v>0</v>
      </c>
      <c r="F1467" s="26">
        <v>0</v>
      </c>
      <c r="G1467" s="26">
        <v>0</v>
      </c>
      <c r="H1467" s="26">
        <v>0</v>
      </c>
      <c r="I1467" s="26">
        <v>0</v>
      </c>
      <c r="J1467" s="26"/>
      <c r="K1467" s="18">
        <f t="shared" si="411"/>
        <v>0</v>
      </c>
      <c r="L1467" s="18"/>
      <c r="M1467" s="18"/>
      <c r="N1467" s="18"/>
      <c r="O1467" s="18"/>
      <c r="P1467" s="114">
        <v>0</v>
      </c>
      <c r="Q1467" s="123"/>
      <c r="R1467" s="22">
        <f t="shared" si="413"/>
        <v>0</v>
      </c>
      <c r="S1467" s="22">
        <f t="shared" si="414"/>
        <v>0</v>
      </c>
      <c r="T1467" s="22">
        <f t="shared" si="415"/>
        <v>0</v>
      </c>
      <c r="V1467" s="284" t="e">
        <f t="shared" si="412"/>
        <v>#DIV/0!</v>
      </c>
    </row>
    <row r="1468" spans="1:22" ht="24" hidden="1" customHeight="1">
      <c r="A1468" s="24"/>
      <c r="B1468" s="24"/>
      <c r="C1468" s="132">
        <v>4219</v>
      </c>
      <c r="D1468" s="27" t="s">
        <v>144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/>
      <c r="K1468" s="18">
        <f t="shared" si="411"/>
        <v>0</v>
      </c>
      <c r="L1468" s="18"/>
      <c r="M1468" s="18"/>
      <c r="N1468" s="18"/>
      <c r="O1468" s="18"/>
      <c r="P1468" s="114">
        <v>0</v>
      </c>
      <c r="Q1468" s="123"/>
      <c r="R1468" s="22">
        <f t="shared" si="413"/>
        <v>0</v>
      </c>
      <c r="S1468" s="22">
        <f t="shared" si="414"/>
        <v>0</v>
      </c>
      <c r="T1468" s="22">
        <f t="shared" si="415"/>
        <v>0</v>
      </c>
      <c r="V1468" s="284" t="e">
        <f t="shared" si="412"/>
        <v>#DIV/0!</v>
      </c>
    </row>
    <row r="1469" spans="1:22" ht="15" hidden="1" customHeight="1">
      <c r="A1469" s="24"/>
      <c r="B1469" s="24"/>
      <c r="C1469" s="132">
        <v>4307</v>
      </c>
      <c r="D1469" s="27" t="s">
        <v>205</v>
      </c>
      <c r="E1469" s="26">
        <v>0</v>
      </c>
      <c r="F1469" s="26">
        <v>0</v>
      </c>
      <c r="G1469" s="26">
        <v>0</v>
      </c>
      <c r="H1469" s="26">
        <v>0</v>
      </c>
      <c r="I1469" s="26">
        <v>0</v>
      </c>
      <c r="J1469" s="26"/>
      <c r="K1469" s="18">
        <f t="shared" si="411"/>
        <v>0</v>
      </c>
      <c r="L1469" s="18"/>
      <c r="M1469" s="18"/>
      <c r="N1469" s="18"/>
      <c r="O1469" s="18"/>
      <c r="P1469" s="114">
        <v>0</v>
      </c>
      <c r="Q1469" s="123"/>
      <c r="R1469" s="22">
        <f t="shared" si="413"/>
        <v>0</v>
      </c>
      <c r="S1469" s="22">
        <f t="shared" si="414"/>
        <v>0</v>
      </c>
      <c r="T1469" s="22">
        <f t="shared" si="415"/>
        <v>0</v>
      </c>
      <c r="V1469" s="284" t="e">
        <f t="shared" si="412"/>
        <v>#DIV/0!</v>
      </c>
    </row>
    <row r="1470" spans="1:22" ht="15" hidden="1" customHeight="1">
      <c r="A1470" s="24"/>
      <c r="B1470" s="24"/>
      <c r="C1470" s="132">
        <v>4309</v>
      </c>
      <c r="D1470" s="27" t="s">
        <v>205</v>
      </c>
      <c r="E1470" s="26">
        <v>0</v>
      </c>
      <c r="F1470" s="26">
        <v>0</v>
      </c>
      <c r="G1470" s="26">
        <v>0</v>
      </c>
      <c r="H1470" s="26">
        <v>0</v>
      </c>
      <c r="I1470" s="26">
        <v>0</v>
      </c>
      <c r="J1470" s="26"/>
      <c r="K1470" s="18">
        <f t="shared" si="411"/>
        <v>0</v>
      </c>
      <c r="L1470" s="18"/>
      <c r="M1470" s="18"/>
      <c r="N1470" s="18"/>
      <c r="O1470" s="18"/>
      <c r="P1470" s="114">
        <v>0</v>
      </c>
      <c r="Q1470" s="123"/>
      <c r="R1470" s="22">
        <f t="shared" si="413"/>
        <v>0</v>
      </c>
      <c r="S1470" s="22">
        <f t="shared" si="414"/>
        <v>0</v>
      </c>
      <c r="T1470" s="22">
        <f t="shared" si="415"/>
        <v>0</v>
      </c>
      <c r="V1470" s="284" t="e">
        <f t="shared" si="412"/>
        <v>#DIV/0!</v>
      </c>
    </row>
    <row r="1471" spans="1:22" ht="48" hidden="1" customHeight="1">
      <c r="A1471" s="24"/>
      <c r="B1471" s="24"/>
      <c r="C1471" s="132">
        <v>4367</v>
      </c>
      <c r="D1471" s="27" t="s">
        <v>149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/>
      <c r="K1471" s="18">
        <f t="shared" si="411"/>
        <v>0</v>
      </c>
      <c r="L1471" s="18"/>
      <c r="M1471" s="18"/>
      <c r="N1471" s="18"/>
      <c r="O1471" s="18"/>
      <c r="P1471" s="114">
        <v>0</v>
      </c>
      <c r="Q1471" s="123"/>
      <c r="R1471" s="22">
        <f t="shared" si="413"/>
        <v>0</v>
      </c>
      <c r="S1471" s="22">
        <f t="shared" si="414"/>
        <v>0</v>
      </c>
      <c r="T1471" s="22">
        <f t="shared" si="415"/>
        <v>0</v>
      </c>
      <c r="V1471" s="284" t="e">
        <f t="shared" si="412"/>
        <v>#DIV/0!</v>
      </c>
    </row>
    <row r="1472" spans="1:22" ht="36" hidden="1" customHeight="1">
      <c r="A1472" s="24"/>
      <c r="B1472" s="24"/>
      <c r="C1472" s="132">
        <v>4369</v>
      </c>
      <c r="D1472" s="27" t="s">
        <v>372</v>
      </c>
      <c r="E1472" s="26">
        <v>0</v>
      </c>
      <c r="F1472" s="26">
        <v>0</v>
      </c>
      <c r="G1472" s="26">
        <v>0</v>
      </c>
      <c r="H1472" s="26">
        <v>0</v>
      </c>
      <c r="I1472" s="26">
        <v>0</v>
      </c>
      <c r="J1472" s="26"/>
      <c r="K1472" s="18">
        <f t="shared" si="411"/>
        <v>0</v>
      </c>
      <c r="L1472" s="18"/>
      <c r="M1472" s="18"/>
      <c r="N1472" s="18"/>
      <c r="O1472" s="18"/>
      <c r="P1472" s="114">
        <v>0</v>
      </c>
      <c r="Q1472" s="123"/>
      <c r="R1472" s="22">
        <f t="shared" si="413"/>
        <v>0</v>
      </c>
      <c r="S1472" s="22">
        <f t="shared" si="414"/>
        <v>0</v>
      </c>
      <c r="T1472" s="22">
        <f t="shared" si="415"/>
        <v>0</v>
      </c>
      <c r="V1472" s="284" t="e">
        <f t="shared" si="412"/>
        <v>#DIV/0!</v>
      </c>
    </row>
    <row r="1473" spans="1:22" ht="26.25" hidden="1" customHeight="1">
      <c r="A1473" s="24"/>
      <c r="B1473" s="24"/>
      <c r="C1473" s="132"/>
      <c r="D1473" s="83" t="s">
        <v>388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/>
      <c r="K1473" s="18">
        <f t="shared" si="411"/>
        <v>0</v>
      </c>
      <c r="L1473" s="18">
        <f>SUM(L1474:L1487)</f>
        <v>0</v>
      </c>
      <c r="M1473" s="18">
        <f>SUM(M1474:M1487)</f>
        <v>0</v>
      </c>
      <c r="N1473" s="18">
        <f>SUM(N1474:N1487)</f>
        <v>0</v>
      </c>
      <c r="O1473" s="18">
        <f>SUM(O1474:O1487)</f>
        <v>0</v>
      </c>
      <c r="P1473" s="114">
        <v>0</v>
      </c>
      <c r="Q1473" s="123">
        <f>SUM(Q1474:Q1487)</f>
        <v>0</v>
      </c>
      <c r="R1473" s="22">
        <f t="shared" si="413"/>
        <v>0</v>
      </c>
      <c r="S1473" s="22">
        <f t="shared" si="414"/>
        <v>0</v>
      </c>
      <c r="T1473" s="22">
        <f t="shared" si="415"/>
        <v>0</v>
      </c>
      <c r="V1473" s="284" t="e">
        <f t="shared" si="412"/>
        <v>#DIV/0!</v>
      </c>
    </row>
    <row r="1474" spans="1:22" ht="24" hidden="1" customHeight="1">
      <c r="A1474" s="24"/>
      <c r="B1474" s="24"/>
      <c r="C1474" s="130">
        <v>4017</v>
      </c>
      <c r="D1474" s="27" t="s">
        <v>371</v>
      </c>
      <c r="E1474" s="26">
        <v>0</v>
      </c>
      <c r="F1474" s="26">
        <v>0</v>
      </c>
      <c r="G1474" s="26">
        <v>0</v>
      </c>
      <c r="H1474" s="26">
        <v>0</v>
      </c>
      <c r="I1474" s="26">
        <v>0</v>
      </c>
      <c r="J1474" s="26"/>
      <c r="K1474" s="18">
        <f t="shared" ref="K1474:K1489" si="416">SUM(L1474:O1474)</f>
        <v>0</v>
      </c>
      <c r="L1474" s="18"/>
      <c r="M1474" s="18"/>
      <c r="N1474" s="18"/>
      <c r="O1474" s="18"/>
      <c r="P1474" s="114">
        <v>0</v>
      </c>
      <c r="Q1474" s="123"/>
      <c r="R1474" s="22">
        <f t="shared" si="413"/>
        <v>0</v>
      </c>
      <c r="S1474" s="22">
        <f t="shared" si="414"/>
        <v>0</v>
      </c>
      <c r="T1474" s="22">
        <f t="shared" si="415"/>
        <v>0</v>
      </c>
      <c r="V1474" s="284" t="e">
        <f t="shared" si="412"/>
        <v>#DIV/0!</v>
      </c>
    </row>
    <row r="1475" spans="1:22" ht="24" hidden="1" customHeight="1">
      <c r="A1475" s="24"/>
      <c r="B1475" s="24"/>
      <c r="C1475" s="130">
        <v>4019</v>
      </c>
      <c r="D1475" s="27" t="s">
        <v>371</v>
      </c>
      <c r="E1475" s="26">
        <v>0</v>
      </c>
      <c r="F1475" s="26">
        <v>0</v>
      </c>
      <c r="G1475" s="26">
        <v>0</v>
      </c>
      <c r="H1475" s="26">
        <v>0</v>
      </c>
      <c r="I1475" s="26">
        <v>0</v>
      </c>
      <c r="J1475" s="26"/>
      <c r="K1475" s="18">
        <f t="shared" si="416"/>
        <v>0</v>
      </c>
      <c r="L1475" s="18"/>
      <c r="M1475" s="18"/>
      <c r="N1475" s="18"/>
      <c r="O1475" s="18"/>
      <c r="P1475" s="114">
        <v>0</v>
      </c>
      <c r="Q1475" s="123"/>
      <c r="R1475" s="22">
        <f t="shared" si="413"/>
        <v>0</v>
      </c>
      <c r="S1475" s="22">
        <f t="shared" si="414"/>
        <v>0</v>
      </c>
      <c r="T1475" s="22">
        <f t="shared" si="415"/>
        <v>0</v>
      </c>
      <c r="V1475" s="284" t="e">
        <f t="shared" si="412"/>
        <v>#DIV/0!</v>
      </c>
    </row>
    <row r="1476" spans="1:22" ht="24" hidden="1" customHeight="1">
      <c r="A1476" s="24"/>
      <c r="B1476" s="24"/>
      <c r="C1476" s="132">
        <v>4117</v>
      </c>
      <c r="D1476" s="27" t="s">
        <v>141</v>
      </c>
      <c r="E1476" s="26">
        <v>0</v>
      </c>
      <c r="F1476" s="26">
        <v>0</v>
      </c>
      <c r="G1476" s="26">
        <v>0</v>
      </c>
      <c r="H1476" s="26">
        <v>0</v>
      </c>
      <c r="I1476" s="26">
        <v>0</v>
      </c>
      <c r="J1476" s="26"/>
      <c r="K1476" s="18">
        <f t="shared" si="416"/>
        <v>0</v>
      </c>
      <c r="L1476" s="18"/>
      <c r="M1476" s="18"/>
      <c r="N1476" s="18"/>
      <c r="O1476" s="18"/>
      <c r="P1476" s="114">
        <v>0</v>
      </c>
      <c r="Q1476" s="123"/>
      <c r="R1476" s="22">
        <f t="shared" si="413"/>
        <v>0</v>
      </c>
      <c r="S1476" s="22">
        <f t="shared" si="414"/>
        <v>0</v>
      </c>
      <c r="T1476" s="22">
        <f t="shared" si="415"/>
        <v>0</v>
      </c>
      <c r="V1476" s="284" t="e">
        <f t="shared" si="412"/>
        <v>#DIV/0!</v>
      </c>
    </row>
    <row r="1477" spans="1:22" ht="24" hidden="1" customHeight="1">
      <c r="A1477" s="24"/>
      <c r="B1477" s="24"/>
      <c r="C1477" s="132">
        <v>4119</v>
      </c>
      <c r="D1477" s="27" t="s">
        <v>141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/>
      <c r="K1477" s="18">
        <f t="shared" si="416"/>
        <v>0</v>
      </c>
      <c r="L1477" s="18"/>
      <c r="M1477" s="18"/>
      <c r="N1477" s="18"/>
      <c r="O1477" s="18"/>
      <c r="P1477" s="114">
        <v>0</v>
      </c>
      <c r="Q1477" s="123"/>
      <c r="R1477" s="22">
        <f t="shared" si="413"/>
        <v>0</v>
      </c>
      <c r="S1477" s="22">
        <f t="shared" si="414"/>
        <v>0</v>
      </c>
      <c r="T1477" s="22">
        <f t="shared" si="415"/>
        <v>0</v>
      </c>
      <c r="V1477" s="284" t="e">
        <f t="shared" si="412"/>
        <v>#DIV/0!</v>
      </c>
    </row>
    <row r="1478" spans="1:22" ht="15" hidden="1" customHeight="1">
      <c r="A1478" s="24"/>
      <c r="B1478" s="24"/>
      <c r="C1478" s="132">
        <v>4127</v>
      </c>
      <c r="D1478" s="27" t="s">
        <v>252</v>
      </c>
      <c r="E1478" s="26">
        <v>0</v>
      </c>
      <c r="F1478" s="26">
        <v>0</v>
      </c>
      <c r="G1478" s="26">
        <v>0</v>
      </c>
      <c r="H1478" s="26">
        <v>0</v>
      </c>
      <c r="I1478" s="26">
        <v>0</v>
      </c>
      <c r="J1478" s="26"/>
      <c r="K1478" s="18">
        <f t="shared" si="416"/>
        <v>0</v>
      </c>
      <c r="L1478" s="18"/>
      <c r="M1478" s="18"/>
      <c r="N1478" s="18"/>
      <c r="O1478" s="18"/>
      <c r="P1478" s="114">
        <v>0</v>
      </c>
      <c r="Q1478" s="123"/>
      <c r="R1478" s="22">
        <f t="shared" si="413"/>
        <v>0</v>
      </c>
      <c r="S1478" s="22">
        <f t="shared" si="414"/>
        <v>0</v>
      </c>
      <c r="T1478" s="22">
        <f t="shared" si="415"/>
        <v>0</v>
      </c>
      <c r="V1478" s="284" t="e">
        <f t="shared" si="412"/>
        <v>#DIV/0!</v>
      </c>
    </row>
    <row r="1479" spans="1:22" ht="15" hidden="1" customHeight="1">
      <c r="A1479" s="24"/>
      <c r="B1479" s="24"/>
      <c r="C1479" s="132">
        <v>4129</v>
      </c>
      <c r="D1479" s="27" t="s">
        <v>252</v>
      </c>
      <c r="E1479" s="26">
        <v>0</v>
      </c>
      <c r="F1479" s="26">
        <v>0</v>
      </c>
      <c r="G1479" s="26">
        <v>0</v>
      </c>
      <c r="H1479" s="26">
        <v>0</v>
      </c>
      <c r="I1479" s="26">
        <v>0</v>
      </c>
      <c r="J1479" s="26"/>
      <c r="K1479" s="18">
        <f t="shared" si="416"/>
        <v>0</v>
      </c>
      <c r="L1479" s="18"/>
      <c r="M1479" s="18"/>
      <c r="N1479" s="18"/>
      <c r="O1479" s="18"/>
      <c r="P1479" s="114">
        <v>0</v>
      </c>
      <c r="Q1479" s="123"/>
      <c r="R1479" s="22">
        <f t="shared" si="413"/>
        <v>0</v>
      </c>
      <c r="S1479" s="22">
        <f t="shared" si="414"/>
        <v>0</v>
      </c>
      <c r="T1479" s="22">
        <f t="shared" si="415"/>
        <v>0</v>
      </c>
      <c r="V1479" s="284" t="e">
        <f t="shared" si="412"/>
        <v>#DIV/0!</v>
      </c>
    </row>
    <row r="1480" spans="1:22" ht="15" hidden="1" customHeight="1">
      <c r="A1480" s="24"/>
      <c r="B1480" s="24"/>
      <c r="C1480" s="132">
        <v>4177</v>
      </c>
      <c r="D1480" s="27" t="s">
        <v>193</v>
      </c>
      <c r="E1480" s="26">
        <v>0</v>
      </c>
      <c r="F1480" s="26">
        <v>0</v>
      </c>
      <c r="G1480" s="26">
        <v>0</v>
      </c>
      <c r="H1480" s="26">
        <v>0</v>
      </c>
      <c r="I1480" s="26">
        <v>0</v>
      </c>
      <c r="J1480" s="26"/>
      <c r="K1480" s="18">
        <f t="shared" si="416"/>
        <v>0</v>
      </c>
      <c r="L1480" s="18"/>
      <c r="M1480" s="18"/>
      <c r="N1480" s="18"/>
      <c r="O1480" s="18"/>
      <c r="P1480" s="114">
        <v>0</v>
      </c>
      <c r="Q1480" s="123"/>
      <c r="R1480" s="22">
        <f t="shared" si="413"/>
        <v>0</v>
      </c>
      <c r="S1480" s="22">
        <f t="shared" si="414"/>
        <v>0</v>
      </c>
      <c r="T1480" s="22">
        <f t="shared" si="415"/>
        <v>0</v>
      </c>
      <c r="V1480" s="284" t="e">
        <f t="shared" si="412"/>
        <v>#DIV/0!</v>
      </c>
    </row>
    <row r="1481" spans="1:22" ht="15" hidden="1" customHeight="1">
      <c r="A1481" s="24"/>
      <c r="B1481" s="24"/>
      <c r="C1481" s="132">
        <v>4179</v>
      </c>
      <c r="D1481" s="27" t="s">
        <v>193</v>
      </c>
      <c r="E1481" s="26">
        <v>0</v>
      </c>
      <c r="F1481" s="26">
        <v>0</v>
      </c>
      <c r="G1481" s="26">
        <v>0</v>
      </c>
      <c r="H1481" s="26">
        <v>0</v>
      </c>
      <c r="I1481" s="26">
        <v>0</v>
      </c>
      <c r="J1481" s="26"/>
      <c r="K1481" s="18">
        <f t="shared" si="416"/>
        <v>0</v>
      </c>
      <c r="L1481" s="18"/>
      <c r="M1481" s="18"/>
      <c r="N1481" s="18"/>
      <c r="O1481" s="18"/>
      <c r="P1481" s="114">
        <v>0</v>
      </c>
      <c r="Q1481" s="123"/>
      <c r="R1481" s="22">
        <f t="shared" si="413"/>
        <v>0</v>
      </c>
      <c r="S1481" s="22">
        <f t="shared" si="414"/>
        <v>0</v>
      </c>
      <c r="T1481" s="22">
        <f t="shared" si="415"/>
        <v>0</v>
      </c>
      <c r="V1481" s="284" t="e">
        <f t="shared" si="412"/>
        <v>#DIV/0!</v>
      </c>
    </row>
    <row r="1482" spans="1:22" ht="24" hidden="1" customHeight="1">
      <c r="A1482" s="24"/>
      <c r="B1482" s="24"/>
      <c r="C1482" s="132">
        <v>4217</v>
      </c>
      <c r="D1482" s="27" t="s">
        <v>144</v>
      </c>
      <c r="E1482" s="26">
        <v>0</v>
      </c>
      <c r="F1482" s="26">
        <v>0</v>
      </c>
      <c r="G1482" s="26">
        <v>0</v>
      </c>
      <c r="H1482" s="26">
        <v>0</v>
      </c>
      <c r="I1482" s="26">
        <v>0</v>
      </c>
      <c r="J1482" s="26"/>
      <c r="K1482" s="18">
        <f t="shared" si="416"/>
        <v>0</v>
      </c>
      <c r="L1482" s="18"/>
      <c r="M1482" s="18"/>
      <c r="N1482" s="18"/>
      <c r="O1482" s="18"/>
      <c r="P1482" s="114">
        <v>0</v>
      </c>
      <c r="Q1482" s="123"/>
      <c r="R1482" s="22">
        <f t="shared" si="413"/>
        <v>0</v>
      </c>
      <c r="S1482" s="22">
        <f t="shared" si="414"/>
        <v>0</v>
      </c>
      <c r="T1482" s="22">
        <f t="shared" si="415"/>
        <v>0</v>
      </c>
      <c r="V1482" s="284" t="e">
        <f t="shared" si="412"/>
        <v>#DIV/0!</v>
      </c>
    </row>
    <row r="1483" spans="1:22" ht="24" hidden="1" customHeight="1">
      <c r="A1483" s="24"/>
      <c r="B1483" s="24"/>
      <c r="C1483" s="132">
        <v>4219</v>
      </c>
      <c r="D1483" s="27" t="s">
        <v>144</v>
      </c>
      <c r="E1483" s="26">
        <v>0</v>
      </c>
      <c r="F1483" s="26">
        <v>0</v>
      </c>
      <c r="G1483" s="26">
        <v>0</v>
      </c>
      <c r="H1483" s="26">
        <v>0</v>
      </c>
      <c r="I1483" s="26">
        <v>0</v>
      </c>
      <c r="J1483" s="26"/>
      <c r="K1483" s="18">
        <f t="shared" si="416"/>
        <v>0</v>
      </c>
      <c r="L1483" s="18"/>
      <c r="M1483" s="18"/>
      <c r="N1483" s="18"/>
      <c r="O1483" s="18"/>
      <c r="P1483" s="114">
        <v>0</v>
      </c>
      <c r="Q1483" s="123"/>
      <c r="R1483" s="22">
        <f t="shared" si="413"/>
        <v>0</v>
      </c>
      <c r="S1483" s="22">
        <f t="shared" si="414"/>
        <v>0</v>
      </c>
      <c r="T1483" s="22">
        <f t="shared" si="415"/>
        <v>0</v>
      </c>
      <c r="V1483" s="284" t="e">
        <f t="shared" si="412"/>
        <v>#DIV/0!</v>
      </c>
    </row>
    <row r="1484" spans="1:22" ht="15" hidden="1" customHeight="1">
      <c r="A1484" s="24"/>
      <c r="B1484" s="24"/>
      <c r="C1484" s="132">
        <v>4307</v>
      </c>
      <c r="D1484" s="27" t="s">
        <v>205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/>
      <c r="K1484" s="18">
        <f t="shared" si="416"/>
        <v>0</v>
      </c>
      <c r="L1484" s="18"/>
      <c r="M1484" s="18"/>
      <c r="N1484" s="18"/>
      <c r="O1484" s="18"/>
      <c r="P1484" s="114">
        <v>0</v>
      </c>
      <c r="Q1484" s="123"/>
      <c r="R1484" s="22">
        <f t="shared" si="413"/>
        <v>0</v>
      </c>
      <c r="S1484" s="22">
        <f t="shared" si="414"/>
        <v>0</v>
      </c>
      <c r="T1484" s="22">
        <f t="shared" si="415"/>
        <v>0</v>
      </c>
      <c r="V1484" s="284" t="e">
        <f t="shared" si="412"/>
        <v>#DIV/0!</v>
      </c>
    </row>
    <row r="1485" spans="1:22" ht="15" hidden="1" customHeight="1">
      <c r="A1485" s="24"/>
      <c r="B1485" s="24"/>
      <c r="C1485" s="132">
        <v>4309</v>
      </c>
      <c r="D1485" s="27" t="s">
        <v>205</v>
      </c>
      <c r="E1485" s="26">
        <v>0</v>
      </c>
      <c r="F1485" s="26">
        <v>0</v>
      </c>
      <c r="G1485" s="26">
        <v>0</v>
      </c>
      <c r="H1485" s="26">
        <v>0</v>
      </c>
      <c r="I1485" s="26">
        <v>0</v>
      </c>
      <c r="J1485" s="26"/>
      <c r="K1485" s="18">
        <f t="shared" si="416"/>
        <v>0</v>
      </c>
      <c r="L1485" s="18"/>
      <c r="M1485" s="18"/>
      <c r="N1485" s="18"/>
      <c r="O1485" s="18"/>
      <c r="P1485" s="114">
        <v>0</v>
      </c>
      <c r="Q1485" s="123"/>
      <c r="R1485" s="22">
        <f t="shared" si="413"/>
        <v>0</v>
      </c>
      <c r="S1485" s="22">
        <f t="shared" si="414"/>
        <v>0</v>
      </c>
      <c r="T1485" s="22">
        <f t="shared" si="415"/>
        <v>0</v>
      </c>
      <c r="V1485" s="284" t="e">
        <f t="shared" si="412"/>
        <v>#DIV/0!</v>
      </c>
    </row>
    <row r="1486" spans="1:22" ht="48" hidden="1" customHeight="1">
      <c r="A1486" s="24"/>
      <c r="B1486" s="24"/>
      <c r="C1486" s="132">
        <v>4367</v>
      </c>
      <c r="D1486" s="27" t="s">
        <v>149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/>
      <c r="K1486" s="18">
        <f t="shared" si="416"/>
        <v>0</v>
      </c>
      <c r="L1486" s="18"/>
      <c r="M1486" s="18"/>
      <c r="N1486" s="18"/>
      <c r="O1486" s="18"/>
      <c r="P1486" s="114">
        <v>0</v>
      </c>
      <c r="Q1486" s="123"/>
      <c r="R1486" s="22">
        <f t="shared" si="413"/>
        <v>0</v>
      </c>
      <c r="S1486" s="22">
        <f t="shared" si="414"/>
        <v>0</v>
      </c>
      <c r="T1486" s="22">
        <f t="shared" si="415"/>
        <v>0</v>
      </c>
      <c r="V1486" s="284" t="e">
        <f t="shared" ref="V1486:V1549" si="417">Q1486/P1486</f>
        <v>#DIV/0!</v>
      </c>
    </row>
    <row r="1487" spans="1:22" ht="36" hidden="1" customHeight="1">
      <c r="A1487" s="24"/>
      <c r="B1487" s="24"/>
      <c r="C1487" s="132">
        <v>4369</v>
      </c>
      <c r="D1487" s="27" t="s">
        <v>372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/>
      <c r="K1487" s="18">
        <f t="shared" si="416"/>
        <v>0</v>
      </c>
      <c r="L1487" s="18"/>
      <c r="M1487" s="18"/>
      <c r="N1487" s="18"/>
      <c r="O1487" s="18"/>
      <c r="P1487" s="114">
        <v>0</v>
      </c>
      <c r="Q1487" s="123"/>
      <c r="R1487" s="22">
        <f t="shared" si="413"/>
        <v>0</v>
      </c>
      <c r="S1487" s="22">
        <f t="shared" si="414"/>
        <v>0</v>
      </c>
      <c r="T1487" s="22">
        <f t="shared" si="415"/>
        <v>0</v>
      </c>
      <c r="V1487" s="284" t="e">
        <f t="shared" si="417"/>
        <v>#DIV/0!</v>
      </c>
    </row>
    <row r="1488" spans="1:22" ht="39" hidden="1" customHeight="1">
      <c r="A1488" s="24"/>
      <c r="B1488" s="24"/>
      <c r="C1488" s="132"/>
      <c r="D1488" s="83" t="s">
        <v>389</v>
      </c>
      <c r="E1488" s="26">
        <v>0</v>
      </c>
      <c r="F1488" s="26">
        <v>0</v>
      </c>
      <c r="G1488" s="26">
        <v>0</v>
      </c>
      <c r="H1488" s="26">
        <v>0</v>
      </c>
      <c r="I1488" s="26">
        <v>0</v>
      </c>
      <c r="J1488" s="26"/>
      <c r="K1488" s="18">
        <f t="shared" si="416"/>
        <v>0</v>
      </c>
      <c r="L1488" s="18">
        <f>SUM(L1489:L1502)</f>
        <v>0</v>
      </c>
      <c r="M1488" s="18">
        <f>SUM(M1489:M1502)</f>
        <v>0</v>
      </c>
      <c r="N1488" s="18">
        <f>SUM(N1489:N1502)</f>
        <v>0</v>
      </c>
      <c r="O1488" s="18">
        <f>SUM(O1489:O1502)</f>
        <v>0</v>
      </c>
      <c r="P1488" s="114">
        <v>0</v>
      </c>
      <c r="Q1488" s="123">
        <f>SUM(Q1489:Q1502)</f>
        <v>0</v>
      </c>
      <c r="R1488" s="22">
        <f t="shared" si="413"/>
        <v>0</v>
      </c>
      <c r="S1488" s="22">
        <f t="shared" si="414"/>
        <v>0</v>
      </c>
      <c r="T1488" s="22">
        <f t="shared" si="415"/>
        <v>0</v>
      </c>
      <c r="V1488" s="284" t="e">
        <f t="shared" si="417"/>
        <v>#DIV/0!</v>
      </c>
    </row>
    <row r="1489" spans="1:22" ht="24" hidden="1" customHeight="1">
      <c r="A1489" s="24"/>
      <c r="B1489" s="24"/>
      <c r="C1489" s="130">
        <v>4017</v>
      </c>
      <c r="D1489" s="27" t="s">
        <v>371</v>
      </c>
      <c r="E1489" s="26">
        <v>0</v>
      </c>
      <c r="F1489" s="26">
        <v>0</v>
      </c>
      <c r="G1489" s="26">
        <v>0</v>
      </c>
      <c r="H1489" s="26">
        <v>0</v>
      </c>
      <c r="I1489" s="26">
        <v>0</v>
      </c>
      <c r="J1489" s="26"/>
      <c r="K1489" s="18">
        <f t="shared" si="416"/>
        <v>0</v>
      </c>
      <c r="L1489" s="18"/>
      <c r="M1489" s="18"/>
      <c r="N1489" s="18"/>
      <c r="O1489" s="18"/>
      <c r="P1489" s="114">
        <v>0</v>
      </c>
      <c r="Q1489" s="123"/>
      <c r="R1489" s="22">
        <f t="shared" si="413"/>
        <v>0</v>
      </c>
      <c r="S1489" s="22">
        <f t="shared" si="414"/>
        <v>0</v>
      </c>
      <c r="T1489" s="22">
        <f t="shared" si="415"/>
        <v>0</v>
      </c>
      <c r="V1489" s="284" t="e">
        <f t="shared" si="417"/>
        <v>#DIV/0!</v>
      </c>
    </row>
    <row r="1490" spans="1:22" ht="24" hidden="1" customHeight="1">
      <c r="A1490" s="24"/>
      <c r="B1490" s="24"/>
      <c r="C1490" s="130">
        <v>4019</v>
      </c>
      <c r="D1490" s="27" t="s">
        <v>371</v>
      </c>
      <c r="E1490" s="26">
        <v>0</v>
      </c>
      <c r="F1490" s="26">
        <v>0</v>
      </c>
      <c r="G1490" s="26">
        <v>0</v>
      </c>
      <c r="H1490" s="26">
        <v>0</v>
      </c>
      <c r="I1490" s="26">
        <v>0</v>
      </c>
      <c r="J1490" s="26"/>
      <c r="K1490" s="18"/>
      <c r="L1490" s="18"/>
      <c r="M1490" s="18"/>
      <c r="N1490" s="18"/>
      <c r="O1490" s="18"/>
      <c r="P1490" s="114">
        <v>0</v>
      </c>
      <c r="Q1490" s="123"/>
      <c r="R1490" s="22">
        <f t="shared" si="413"/>
        <v>0</v>
      </c>
      <c r="S1490" s="22">
        <f t="shared" si="414"/>
        <v>0</v>
      </c>
      <c r="T1490" s="22">
        <f t="shared" si="415"/>
        <v>0</v>
      </c>
      <c r="V1490" s="284" t="e">
        <f t="shared" si="417"/>
        <v>#DIV/0!</v>
      </c>
    </row>
    <row r="1491" spans="1:22" ht="24" hidden="1" customHeight="1">
      <c r="A1491" s="24"/>
      <c r="B1491" s="24"/>
      <c r="C1491" s="132">
        <v>4117</v>
      </c>
      <c r="D1491" s="27" t="s">
        <v>141</v>
      </c>
      <c r="E1491" s="26">
        <v>0</v>
      </c>
      <c r="F1491" s="26">
        <v>0</v>
      </c>
      <c r="G1491" s="26">
        <v>0</v>
      </c>
      <c r="H1491" s="26">
        <v>0</v>
      </c>
      <c r="I1491" s="26">
        <v>0</v>
      </c>
      <c r="J1491" s="26"/>
      <c r="K1491" s="18">
        <f t="shared" ref="K1491:K1544" si="418">SUM(L1491:O1491)</f>
        <v>0</v>
      </c>
      <c r="L1491" s="18"/>
      <c r="M1491" s="18"/>
      <c r="N1491" s="18"/>
      <c r="O1491" s="18"/>
      <c r="P1491" s="114">
        <v>0</v>
      </c>
      <c r="Q1491" s="123"/>
      <c r="R1491" s="22">
        <f t="shared" si="413"/>
        <v>0</v>
      </c>
      <c r="S1491" s="22">
        <f t="shared" si="414"/>
        <v>0</v>
      </c>
      <c r="T1491" s="22">
        <f t="shared" si="415"/>
        <v>0</v>
      </c>
      <c r="V1491" s="284" t="e">
        <f t="shared" si="417"/>
        <v>#DIV/0!</v>
      </c>
    </row>
    <row r="1492" spans="1:22" ht="24" hidden="1" customHeight="1">
      <c r="A1492" s="24"/>
      <c r="B1492" s="24"/>
      <c r="C1492" s="132">
        <v>4119</v>
      </c>
      <c r="D1492" s="27" t="s">
        <v>141</v>
      </c>
      <c r="E1492" s="26">
        <v>0</v>
      </c>
      <c r="F1492" s="26">
        <v>0</v>
      </c>
      <c r="G1492" s="26">
        <v>0</v>
      </c>
      <c r="H1492" s="26">
        <v>0</v>
      </c>
      <c r="I1492" s="26">
        <v>0</v>
      </c>
      <c r="J1492" s="26"/>
      <c r="K1492" s="18">
        <f t="shared" si="418"/>
        <v>0</v>
      </c>
      <c r="L1492" s="18"/>
      <c r="M1492" s="18"/>
      <c r="N1492" s="18"/>
      <c r="O1492" s="18"/>
      <c r="P1492" s="114">
        <v>0</v>
      </c>
      <c r="Q1492" s="123"/>
      <c r="R1492" s="22">
        <f t="shared" si="413"/>
        <v>0</v>
      </c>
      <c r="S1492" s="22">
        <f t="shared" si="414"/>
        <v>0</v>
      </c>
      <c r="T1492" s="22">
        <f t="shared" si="415"/>
        <v>0</v>
      </c>
      <c r="V1492" s="284" t="e">
        <f t="shared" si="417"/>
        <v>#DIV/0!</v>
      </c>
    </row>
    <row r="1493" spans="1:22" ht="15" hidden="1" customHeight="1">
      <c r="A1493" s="24"/>
      <c r="B1493" s="24"/>
      <c r="C1493" s="132">
        <v>4127</v>
      </c>
      <c r="D1493" s="27" t="s">
        <v>252</v>
      </c>
      <c r="E1493" s="26">
        <v>0</v>
      </c>
      <c r="F1493" s="26">
        <v>0</v>
      </c>
      <c r="G1493" s="26">
        <v>0</v>
      </c>
      <c r="H1493" s="26">
        <v>0</v>
      </c>
      <c r="I1493" s="26">
        <v>0</v>
      </c>
      <c r="J1493" s="26"/>
      <c r="K1493" s="18">
        <f t="shared" si="418"/>
        <v>0</v>
      </c>
      <c r="L1493" s="18"/>
      <c r="M1493" s="18"/>
      <c r="N1493" s="18"/>
      <c r="O1493" s="18"/>
      <c r="P1493" s="114">
        <v>0</v>
      </c>
      <c r="Q1493" s="123"/>
      <c r="R1493" s="22">
        <f t="shared" si="413"/>
        <v>0</v>
      </c>
      <c r="S1493" s="22">
        <f t="shared" si="414"/>
        <v>0</v>
      </c>
      <c r="T1493" s="22">
        <f t="shared" si="415"/>
        <v>0</v>
      </c>
      <c r="V1493" s="284" t="e">
        <f t="shared" si="417"/>
        <v>#DIV/0!</v>
      </c>
    </row>
    <row r="1494" spans="1:22" ht="15" hidden="1" customHeight="1">
      <c r="A1494" s="24"/>
      <c r="B1494" s="24"/>
      <c r="C1494" s="132">
        <v>4129</v>
      </c>
      <c r="D1494" s="27" t="s">
        <v>252</v>
      </c>
      <c r="E1494" s="26">
        <v>0</v>
      </c>
      <c r="F1494" s="26">
        <v>0</v>
      </c>
      <c r="G1494" s="26">
        <v>0</v>
      </c>
      <c r="H1494" s="26">
        <v>0</v>
      </c>
      <c r="I1494" s="26">
        <v>0</v>
      </c>
      <c r="J1494" s="26"/>
      <c r="K1494" s="18">
        <f t="shared" si="418"/>
        <v>0</v>
      </c>
      <c r="L1494" s="18"/>
      <c r="M1494" s="18"/>
      <c r="N1494" s="18"/>
      <c r="O1494" s="18"/>
      <c r="P1494" s="114">
        <v>0</v>
      </c>
      <c r="Q1494" s="123"/>
      <c r="R1494" s="22">
        <f t="shared" si="413"/>
        <v>0</v>
      </c>
      <c r="S1494" s="22">
        <f t="shared" si="414"/>
        <v>0</v>
      </c>
      <c r="T1494" s="22">
        <f t="shared" si="415"/>
        <v>0</v>
      </c>
      <c r="V1494" s="284" t="e">
        <f t="shared" si="417"/>
        <v>#DIV/0!</v>
      </c>
    </row>
    <row r="1495" spans="1:22" ht="15" hidden="1" customHeight="1">
      <c r="A1495" s="24"/>
      <c r="B1495" s="24"/>
      <c r="C1495" s="132">
        <v>4177</v>
      </c>
      <c r="D1495" s="27" t="s">
        <v>193</v>
      </c>
      <c r="E1495" s="26">
        <v>0</v>
      </c>
      <c r="F1495" s="26">
        <v>0</v>
      </c>
      <c r="G1495" s="26">
        <v>0</v>
      </c>
      <c r="H1495" s="26">
        <v>0</v>
      </c>
      <c r="I1495" s="26">
        <v>0</v>
      </c>
      <c r="J1495" s="26"/>
      <c r="K1495" s="18">
        <f t="shared" si="418"/>
        <v>0</v>
      </c>
      <c r="L1495" s="18"/>
      <c r="M1495" s="18"/>
      <c r="N1495" s="18"/>
      <c r="O1495" s="18"/>
      <c r="P1495" s="114">
        <v>0</v>
      </c>
      <c r="Q1495" s="123"/>
      <c r="R1495" s="22">
        <f t="shared" si="413"/>
        <v>0</v>
      </c>
      <c r="S1495" s="22">
        <f t="shared" si="414"/>
        <v>0</v>
      </c>
      <c r="T1495" s="22">
        <f t="shared" si="415"/>
        <v>0</v>
      </c>
      <c r="V1495" s="284" t="e">
        <f t="shared" si="417"/>
        <v>#DIV/0!</v>
      </c>
    </row>
    <row r="1496" spans="1:22" ht="15" hidden="1" customHeight="1">
      <c r="A1496" s="24"/>
      <c r="B1496" s="24"/>
      <c r="C1496" s="132">
        <v>4179</v>
      </c>
      <c r="D1496" s="27" t="s">
        <v>193</v>
      </c>
      <c r="E1496" s="26">
        <v>0</v>
      </c>
      <c r="F1496" s="26">
        <v>0</v>
      </c>
      <c r="G1496" s="26">
        <v>0</v>
      </c>
      <c r="H1496" s="26">
        <v>0</v>
      </c>
      <c r="I1496" s="26">
        <v>0</v>
      </c>
      <c r="J1496" s="26"/>
      <c r="K1496" s="18">
        <f t="shared" si="418"/>
        <v>0</v>
      </c>
      <c r="L1496" s="18"/>
      <c r="M1496" s="18"/>
      <c r="N1496" s="18"/>
      <c r="O1496" s="18"/>
      <c r="P1496" s="114">
        <v>0</v>
      </c>
      <c r="Q1496" s="123"/>
      <c r="R1496" s="22">
        <f t="shared" si="413"/>
        <v>0</v>
      </c>
      <c r="S1496" s="22">
        <f t="shared" si="414"/>
        <v>0</v>
      </c>
      <c r="T1496" s="22">
        <f t="shared" si="415"/>
        <v>0</v>
      </c>
      <c r="V1496" s="284" t="e">
        <f t="shared" si="417"/>
        <v>#DIV/0!</v>
      </c>
    </row>
    <row r="1497" spans="1:22" ht="24" hidden="1" customHeight="1">
      <c r="A1497" s="24"/>
      <c r="B1497" s="24"/>
      <c r="C1497" s="132">
        <v>4217</v>
      </c>
      <c r="D1497" s="27" t="s">
        <v>144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/>
      <c r="K1497" s="18">
        <f t="shared" si="418"/>
        <v>0</v>
      </c>
      <c r="L1497" s="18"/>
      <c r="M1497" s="18"/>
      <c r="N1497" s="18"/>
      <c r="O1497" s="18"/>
      <c r="P1497" s="114">
        <v>0</v>
      </c>
      <c r="Q1497" s="123"/>
      <c r="R1497" s="22">
        <f t="shared" si="413"/>
        <v>0</v>
      </c>
      <c r="S1497" s="22">
        <f t="shared" si="414"/>
        <v>0</v>
      </c>
      <c r="T1497" s="22">
        <f t="shared" si="415"/>
        <v>0</v>
      </c>
      <c r="V1497" s="284" t="e">
        <f t="shared" si="417"/>
        <v>#DIV/0!</v>
      </c>
    </row>
    <row r="1498" spans="1:22" ht="24" hidden="1" customHeight="1">
      <c r="A1498" s="24"/>
      <c r="B1498" s="24"/>
      <c r="C1498" s="132">
        <v>4219</v>
      </c>
      <c r="D1498" s="27" t="s">
        <v>144</v>
      </c>
      <c r="E1498" s="26">
        <v>0</v>
      </c>
      <c r="F1498" s="26">
        <v>0</v>
      </c>
      <c r="G1498" s="26">
        <v>0</v>
      </c>
      <c r="H1498" s="26">
        <v>0</v>
      </c>
      <c r="I1498" s="26">
        <v>0</v>
      </c>
      <c r="J1498" s="26"/>
      <c r="K1498" s="18">
        <f t="shared" si="418"/>
        <v>0</v>
      </c>
      <c r="L1498" s="18"/>
      <c r="M1498" s="18"/>
      <c r="N1498" s="18"/>
      <c r="O1498" s="18"/>
      <c r="P1498" s="114">
        <v>0</v>
      </c>
      <c r="Q1498" s="123"/>
      <c r="R1498" s="22">
        <f t="shared" si="413"/>
        <v>0</v>
      </c>
      <c r="S1498" s="22">
        <f t="shared" si="414"/>
        <v>0</v>
      </c>
      <c r="T1498" s="22">
        <f t="shared" si="415"/>
        <v>0</v>
      </c>
      <c r="V1498" s="284" t="e">
        <f t="shared" si="417"/>
        <v>#DIV/0!</v>
      </c>
    </row>
    <row r="1499" spans="1:22" ht="15" hidden="1" customHeight="1">
      <c r="A1499" s="24"/>
      <c r="B1499" s="24"/>
      <c r="C1499" s="132">
        <v>4307</v>
      </c>
      <c r="D1499" s="27" t="s">
        <v>205</v>
      </c>
      <c r="E1499" s="26">
        <v>0</v>
      </c>
      <c r="F1499" s="26">
        <v>0</v>
      </c>
      <c r="G1499" s="26">
        <v>0</v>
      </c>
      <c r="H1499" s="26">
        <v>0</v>
      </c>
      <c r="I1499" s="26">
        <v>0</v>
      </c>
      <c r="J1499" s="26"/>
      <c r="K1499" s="18">
        <f t="shared" si="418"/>
        <v>0</v>
      </c>
      <c r="L1499" s="18"/>
      <c r="M1499" s="18"/>
      <c r="N1499" s="18"/>
      <c r="O1499" s="18"/>
      <c r="P1499" s="114">
        <v>0</v>
      </c>
      <c r="Q1499" s="123"/>
      <c r="R1499" s="22">
        <f t="shared" si="413"/>
        <v>0</v>
      </c>
      <c r="S1499" s="22">
        <f t="shared" si="414"/>
        <v>0</v>
      </c>
      <c r="T1499" s="22">
        <f t="shared" si="415"/>
        <v>0</v>
      </c>
      <c r="V1499" s="284" t="e">
        <f t="shared" si="417"/>
        <v>#DIV/0!</v>
      </c>
    </row>
    <row r="1500" spans="1:22" ht="15" hidden="1" customHeight="1">
      <c r="A1500" s="24"/>
      <c r="B1500" s="24"/>
      <c r="C1500" s="132">
        <v>4309</v>
      </c>
      <c r="D1500" s="27" t="s">
        <v>205</v>
      </c>
      <c r="E1500" s="26">
        <v>0</v>
      </c>
      <c r="F1500" s="26">
        <v>0</v>
      </c>
      <c r="G1500" s="26">
        <v>0</v>
      </c>
      <c r="H1500" s="26">
        <v>0</v>
      </c>
      <c r="I1500" s="26">
        <v>0</v>
      </c>
      <c r="J1500" s="26"/>
      <c r="K1500" s="18">
        <f t="shared" si="418"/>
        <v>0</v>
      </c>
      <c r="L1500" s="18"/>
      <c r="M1500" s="18"/>
      <c r="N1500" s="18"/>
      <c r="O1500" s="18"/>
      <c r="P1500" s="114">
        <v>0</v>
      </c>
      <c r="Q1500" s="123"/>
      <c r="R1500" s="22">
        <f t="shared" si="413"/>
        <v>0</v>
      </c>
      <c r="S1500" s="22">
        <f t="shared" si="414"/>
        <v>0</v>
      </c>
      <c r="T1500" s="22">
        <f t="shared" si="415"/>
        <v>0</v>
      </c>
      <c r="V1500" s="284" t="e">
        <f t="shared" si="417"/>
        <v>#DIV/0!</v>
      </c>
    </row>
    <row r="1501" spans="1:22" ht="48" hidden="1" customHeight="1">
      <c r="A1501" s="24"/>
      <c r="B1501" s="24"/>
      <c r="C1501" s="132">
        <v>4367</v>
      </c>
      <c r="D1501" s="27" t="s">
        <v>149</v>
      </c>
      <c r="E1501" s="26">
        <v>0</v>
      </c>
      <c r="F1501" s="26">
        <v>0</v>
      </c>
      <c r="G1501" s="26">
        <v>0</v>
      </c>
      <c r="H1501" s="26">
        <v>0</v>
      </c>
      <c r="I1501" s="26">
        <v>0</v>
      </c>
      <c r="J1501" s="26"/>
      <c r="K1501" s="18">
        <f t="shared" si="418"/>
        <v>0</v>
      </c>
      <c r="L1501" s="18"/>
      <c r="M1501" s="18"/>
      <c r="N1501" s="18"/>
      <c r="O1501" s="18"/>
      <c r="P1501" s="114">
        <v>0</v>
      </c>
      <c r="Q1501" s="123"/>
      <c r="R1501" s="22">
        <f t="shared" si="413"/>
        <v>0</v>
      </c>
      <c r="S1501" s="22">
        <f t="shared" si="414"/>
        <v>0</v>
      </c>
      <c r="T1501" s="22">
        <f t="shared" si="415"/>
        <v>0</v>
      </c>
      <c r="V1501" s="284" t="e">
        <f t="shared" si="417"/>
        <v>#DIV/0!</v>
      </c>
    </row>
    <row r="1502" spans="1:22" ht="36" hidden="1" customHeight="1">
      <c r="A1502" s="24"/>
      <c r="B1502" s="24"/>
      <c r="C1502" s="132">
        <v>4369</v>
      </c>
      <c r="D1502" s="27" t="s">
        <v>372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/>
      <c r="K1502" s="18">
        <f t="shared" si="418"/>
        <v>0</v>
      </c>
      <c r="L1502" s="18"/>
      <c r="M1502" s="18"/>
      <c r="N1502" s="18"/>
      <c r="O1502" s="18"/>
      <c r="P1502" s="114">
        <v>0</v>
      </c>
      <c r="Q1502" s="123"/>
      <c r="R1502" s="22">
        <f t="shared" si="413"/>
        <v>0</v>
      </c>
      <c r="S1502" s="22">
        <f t="shared" si="414"/>
        <v>0</v>
      </c>
      <c r="T1502" s="22">
        <f t="shared" si="415"/>
        <v>0</v>
      </c>
      <c r="V1502" s="284" t="e">
        <f t="shared" si="417"/>
        <v>#DIV/0!</v>
      </c>
    </row>
    <row r="1503" spans="1:22" ht="15" hidden="1" customHeight="1">
      <c r="A1503" s="24"/>
      <c r="B1503" s="24"/>
      <c r="C1503" s="132"/>
      <c r="D1503" s="83" t="s">
        <v>390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/>
      <c r="K1503" s="18">
        <f t="shared" si="418"/>
        <v>0</v>
      </c>
      <c r="L1503" s="18">
        <f>SUM(L1504:L1519)</f>
        <v>0</v>
      </c>
      <c r="M1503" s="18">
        <f>SUM(M1504:M1519)</f>
        <v>0</v>
      </c>
      <c r="N1503" s="18">
        <f>SUM(N1504:N1519)</f>
        <v>0</v>
      </c>
      <c r="O1503" s="18">
        <f>SUM(O1504:O1519)</f>
        <v>0</v>
      </c>
      <c r="P1503" s="114">
        <v>0</v>
      </c>
      <c r="Q1503" s="123">
        <f>SUM(Q1504:Q1519)</f>
        <v>0</v>
      </c>
      <c r="R1503" s="22">
        <f t="shared" si="413"/>
        <v>0</v>
      </c>
      <c r="S1503" s="22">
        <f t="shared" si="414"/>
        <v>0</v>
      </c>
      <c r="T1503" s="22">
        <f t="shared" si="415"/>
        <v>0</v>
      </c>
      <c r="V1503" s="284" t="e">
        <f t="shared" si="417"/>
        <v>#DIV/0!</v>
      </c>
    </row>
    <row r="1504" spans="1:22" ht="24" hidden="1" customHeight="1">
      <c r="A1504" s="24"/>
      <c r="B1504" s="24"/>
      <c r="C1504" s="130">
        <v>4017</v>
      </c>
      <c r="D1504" s="27" t="s">
        <v>371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/>
      <c r="K1504" s="18">
        <f t="shared" si="418"/>
        <v>0</v>
      </c>
      <c r="L1504" s="18"/>
      <c r="M1504" s="18"/>
      <c r="N1504" s="18"/>
      <c r="O1504" s="18"/>
      <c r="P1504" s="114">
        <v>0</v>
      </c>
      <c r="Q1504" s="123"/>
      <c r="R1504" s="22">
        <f t="shared" si="413"/>
        <v>0</v>
      </c>
      <c r="S1504" s="22">
        <f t="shared" si="414"/>
        <v>0</v>
      </c>
      <c r="T1504" s="22">
        <f t="shared" si="415"/>
        <v>0</v>
      </c>
      <c r="V1504" s="284" t="e">
        <f t="shared" si="417"/>
        <v>#DIV/0!</v>
      </c>
    </row>
    <row r="1505" spans="1:22" ht="24" hidden="1" customHeight="1">
      <c r="A1505" s="24"/>
      <c r="B1505" s="24"/>
      <c r="C1505" s="130">
        <v>4019</v>
      </c>
      <c r="D1505" s="27" t="s">
        <v>371</v>
      </c>
      <c r="E1505" s="26">
        <v>0</v>
      </c>
      <c r="F1505" s="26">
        <v>0</v>
      </c>
      <c r="G1505" s="26">
        <v>0</v>
      </c>
      <c r="H1505" s="26">
        <v>0</v>
      </c>
      <c r="I1505" s="26">
        <v>0</v>
      </c>
      <c r="J1505" s="26"/>
      <c r="K1505" s="18">
        <f t="shared" si="418"/>
        <v>0</v>
      </c>
      <c r="L1505" s="18"/>
      <c r="M1505" s="18"/>
      <c r="N1505" s="18"/>
      <c r="O1505" s="18"/>
      <c r="P1505" s="114">
        <v>0</v>
      </c>
      <c r="Q1505" s="123"/>
      <c r="R1505" s="22">
        <f t="shared" si="413"/>
        <v>0</v>
      </c>
      <c r="S1505" s="22">
        <f t="shared" si="414"/>
        <v>0</v>
      </c>
      <c r="T1505" s="22">
        <f t="shared" si="415"/>
        <v>0</v>
      </c>
      <c r="V1505" s="284" t="e">
        <f t="shared" si="417"/>
        <v>#DIV/0!</v>
      </c>
    </row>
    <row r="1506" spans="1:22" ht="24" hidden="1" customHeight="1">
      <c r="A1506" s="24"/>
      <c r="B1506" s="24"/>
      <c r="C1506" s="132">
        <v>4117</v>
      </c>
      <c r="D1506" s="27" t="s">
        <v>141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/>
      <c r="K1506" s="18">
        <f t="shared" si="418"/>
        <v>0</v>
      </c>
      <c r="L1506" s="18"/>
      <c r="M1506" s="18"/>
      <c r="N1506" s="18"/>
      <c r="O1506" s="18"/>
      <c r="P1506" s="114">
        <v>0</v>
      </c>
      <c r="Q1506" s="123"/>
      <c r="R1506" s="22">
        <f t="shared" si="413"/>
        <v>0</v>
      </c>
      <c r="S1506" s="22">
        <f t="shared" si="414"/>
        <v>0</v>
      </c>
      <c r="T1506" s="22">
        <f t="shared" si="415"/>
        <v>0</v>
      </c>
      <c r="V1506" s="284" t="e">
        <f t="shared" si="417"/>
        <v>#DIV/0!</v>
      </c>
    </row>
    <row r="1507" spans="1:22" ht="24" hidden="1" customHeight="1">
      <c r="A1507" s="24"/>
      <c r="B1507" s="24"/>
      <c r="C1507" s="132">
        <v>4119</v>
      </c>
      <c r="D1507" s="27" t="s">
        <v>141</v>
      </c>
      <c r="E1507" s="26">
        <v>0</v>
      </c>
      <c r="F1507" s="26">
        <v>0</v>
      </c>
      <c r="G1507" s="26">
        <v>0</v>
      </c>
      <c r="H1507" s="26">
        <v>0</v>
      </c>
      <c r="I1507" s="26">
        <v>0</v>
      </c>
      <c r="J1507" s="26"/>
      <c r="K1507" s="18">
        <f t="shared" si="418"/>
        <v>0</v>
      </c>
      <c r="L1507" s="18"/>
      <c r="M1507" s="18"/>
      <c r="N1507" s="18"/>
      <c r="O1507" s="18"/>
      <c r="P1507" s="114">
        <v>0</v>
      </c>
      <c r="Q1507" s="123"/>
      <c r="R1507" s="22">
        <f t="shared" si="413"/>
        <v>0</v>
      </c>
      <c r="S1507" s="22">
        <f t="shared" si="414"/>
        <v>0</v>
      </c>
      <c r="T1507" s="22">
        <f t="shared" si="415"/>
        <v>0</v>
      </c>
      <c r="V1507" s="284" t="e">
        <f t="shared" si="417"/>
        <v>#DIV/0!</v>
      </c>
    </row>
    <row r="1508" spans="1:22" ht="15" hidden="1" customHeight="1">
      <c r="A1508" s="24"/>
      <c r="B1508" s="24"/>
      <c r="C1508" s="132">
        <v>4127</v>
      </c>
      <c r="D1508" s="27" t="s">
        <v>252</v>
      </c>
      <c r="E1508" s="26">
        <v>0</v>
      </c>
      <c r="F1508" s="26">
        <v>0</v>
      </c>
      <c r="G1508" s="26">
        <v>0</v>
      </c>
      <c r="H1508" s="26">
        <v>0</v>
      </c>
      <c r="I1508" s="26">
        <v>0</v>
      </c>
      <c r="J1508" s="26"/>
      <c r="K1508" s="18">
        <f t="shared" si="418"/>
        <v>0</v>
      </c>
      <c r="L1508" s="18"/>
      <c r="M1508" s="18"/>
      <c r="N1508" s="18"/>
      <c r="O1508" s="18"/>
      <c r="P1508" s="114">
        <v>0</v>
      </c>
      <c r="Q1508" s="123"/>
      <c r="R1508" s="22">
        <f t="shared" si="413"/>
        <v>0</v>
      </c>
      <c r="S1508" s="22">
        <f t="shared" si="414"/>
        <v>0</v>
      </c>
      <c r="T1508" s="22">
        <f t="shared" si="415"/>
        <v>0</v>
      </c>
      <c r="V1508" s="284" t="e">
        <f t="shared" si="417"/>
        <v>#DIV/0!</v>
      </c>
    </row>
    <row r="1509" spans="1:22" ht="15" hidden="1" customHeight="1">
      <c r="A1509" s="24"/>
      <c r="B1509" s="24"/>
      <c r="C1509" s="132">
        <v>4129</v>
      </c>
      <c r="D1509" s="27" t="s">
        <v>252</v>
      </c>
      <c r="E1509" s="26">
        <v>0</v>
      </c>
      <c r="F1509" s="26">
        <v>0</v>
      </c>
      <c r="G1509" s="26">
        <v>0</v>
      </c>
      <c r="H1509" s="26">
        <v>0</v>
      </c>
      <c r="I1509" s="26">
        <v>0</v>
      </c>
      <c r="J1509" s="26"/>
      <c r="K1509" s="18">
        <f t="shared" si="418"/>
        <v>0</v>
      </c>
      <c r="L1509" s="18"/>
      <c r="M1509" s="18"/>
      <c r="N1509" s="18"/>
      <c r="O1509" s="18"/>
      <c r="P1509" s="114">
        <v>0</v>
      </c>
      <c r="Q1509" s="123"/>
      <c r="R1509" s="22">
        <f t="shared" si="413"/>
        <v>0</v>
      </c>
      <c r="S1509" s="22">
        <f t="shared" si="414"/>
        <v>0</v>
      </c>
      <c r="T1509" s="22">
        <f t="shared" si="415"/>
        <v>0</v>
      </c>
      <c r="V1509" s="284" t="e">
        <f t="shared" si="417"/>
        <v>#DIV/0!</v>
      </c>
    </row>
    <row r="1510" spans="1:22" ht="15" hidden="1" customHeight="1">
      <c r="A1510" s="24"/>
      <c r="B1510" s="24"/>
      <c r="C1510" s="132">
        <v>4177</v>
      </c>
      <c r="D1510" s="27" t="s">
        <v>193</v>
      </c>
      <c r="E1510" s="26">
        <v>0</v>
      </c>
      <c r="F1510" s="26">
        <v>0</v>
      </c>
      <c r="G1510" s="26">
        <v>0</v>
      </c>
      <c r="H1510" s="26">
        <v>0</v>
      </c>
      <c r="I1510" s="26">
        <v>0</v>
      </c>
      <c r="J1510" s="26"/>
      <c r="K1510" s="18">
        <f t="shared" si="418"/>
        <v>0</v>
      </c>
      <c r="L1510" s="18"/>
      <c r="M1510" s="18"/>
      <c r="N1510" s="18"/>
      <c r="O1510" s="18"/>
      <c r="P1510" s="114">
        <v>0</v>
      </c>
      <c r="Q1510" s="123"/>
      <c r="R1510" s="22">
        <f t="shared" si="413"/>
        <v>0</v>
      </c>
      <c r="S1510" s="22">
        <f t="shared" si="414"/>
        <v>0</v>
      </c>
      <c r="T1510" s="22">
        <f t="shared" si="415"/>
        <v>0</v>
      </c>
      <c r="V1510" s="284" t="e">
        <f t="shared" si="417"/>
        <v>#DIV/0!</v>
      </c>
    </row>
    <row r="1511" spans="1:22" ht="15" hidden="1" customHeight="1">
      <c r="A1511" s="24"/>
      <c r="B1511" s="24"/>
      <c r="C1511" s="132">
        <v>4179</v>
      </c>
      <c r="D1511" s="27" t="s">
        <v>193</v>
      </c>
      <c r="E1511" s="26">
        <v>0</v>
      </c>
      <c r="F1511" s="26">
        <v>0</v>
      </c>
      <c r="G1511" s="26">
        <v>0</v>
      </c>
      <c r="H1511" s="26">
        <v>0</v>
      </c>
      <c r="I1511" s="26">
        <v>0</v>
      </c>
      <c r="J1511" s="26"/>
      <c r="K1511" s="18">
        <f t="shared" si="418"/>
        <v>0</v>
      </c>
      <c r="L1511" s="18"/>
      <c r="M1511" s="18"/>
      <c r="N1511" s="18"/>
      <c r="O1511" s="18"/>
      <c r="P1511" s="114">
        <v>0</v>
      </c>
      <c r="Q1511" s="123"/>
      <c r="R1511" s="22">
        <f t="shared" si="413"/>
        <v>0</v>
      </c>
      <c r="S1511" s="22">
        <f t="shared" si="414"/>
        <v>0</v>
      </c>
      <c r="T1511" s="22">
        <f t="shared" si="415"/>
        <v>0</v>
      </c>
      <c r="V1511" s="284" t="e">
        <f t="shared" si="417"/>
        <v>#DIV/0!</v>
      </c>
    </row>
    <row r="1512" spans="1:22" ht="24" hidden="1" customHeight="1">
      <c r="A1512" s="24"/>
      <c r="B1512" s="24"/>
      <c r="C1512" s="132">
        <v>4217</v>
      </c>
      <c r="D1512" s="27" t="s">
        <v>144</v>
      </c>
      <c r="E1512" s="26">
        <v>0</v>
      </c>
      <c r="F1512" s="26">
        <v>0</v>
      </c>
      <c r="G1512" s="26">
        <v>0</v>
      </c>
      <c r="H1512" s="26">
        <v>0</v>
      </c>
      <c r="I1512" s="26">
        <v>0</v>
      </c>
      <c r="J1512" s="26"/>
      <c r="K1512" s="18">
        <f t="shared" si="418"/>
        <v>0</v>
      </c>
      <c r="L1512" s="18"/>
      <c r="M1512" s="18"/>
      <c r="N1512" s="18"/>
      <c r="O1512" s="18"/>
      <c r="P1512" s="114">
        <v>0</v>
      </c>
      <c r="Q1512" s="123"/>
      <c r="R1512" s="22">
        <f t="shared" si="413"/>
        <v>0</v>
      </c>
      <c r="S1512" s="22">
        <f t="shared" si="414"/>
        <v>0</v>
      </c>
      <c r="T1512" s="22">
        <f t="shared" si="415"/>
        <v>0</v>
      </c>
      <c r="V1512" s="284" t="e">
        <f t="shared" si="417"/>
        <v>#DIV/0!</v>
      </c>
    </row>
    <row r="1513" spans="1:22" ht="24" hidden="1" customHeight="1">
      <c r="A1513" s="24"/>
      <c r="B1513" s="24"/>
      <c r="C1513" s="132">
        <v>4219</v>
      </c>
      <c r="D1513" s="27" t="s">
        <v>144</v>
      </c>
      <c r="E1513" s="26">
        <v>0</v>
      </c>
      <c r="F1513" s="26">
        <v>0</v>
      </c>
      <c r="G1513" s="26">
        <v>0</v>
      </c>
      <c r="H1513" s="26">
        <v>0</v>
      </c>
      <c r="I1513" s="26">
        <v>0</v>
      </c>
      <c r="J1513" s="26"/>
      <c r="K1513" s="18">
        <f t="shared" si="418"/>
        <v>0</v>
      </c>
      <c r="L1513" s="18"/>
      <c r="M1513" s="18"/>
      <c r="N1513" s="18"/>
      <c r="O1513" s="18"/>
      <c r="P1513" s="114">
        <v>0</v>
      </c>
      <c r="Q1513" s="123"/>
      <c r="R1513" s="22">
        <f t="shared" si="413"/>
        <v>0</v>
      </c>
      <c r="S1513" s="22">
        <f t="shared" si="414"/>
        <v>0</v>
      </c>
      <c r="T1513" s="22">
        <f t="shared" si="415"/>
        <v>0</v>
      </c>
      <c r="V1513" s="284" t="e">
        <f t="shared" si="417"/>
        <v>#DIV/0!</v>
      </c>
    </row>
    <row r="1514" spans="1:22" ht="15" hidden="1" customHeight="1">
      <c r="A1514" s="24"/>
      <c r="B1514" s="24"/>
      <c r="C1514" s="132">
        <v>4307</v>
      </c>
      <c r="D1514" s="27" t="s">
        <v>205</v>
      </c>
      <c r="E1514" s="26">
        <v>0</v>
      </c>
      <c r="F1514" s="26">
        <v>0</v>
      </c>
      <c r="G1514" s="26">
        <v>0</v>
      </c>
      <c r="H1514" s="26">
        <v>0</v>
      </c>
      <c r="I1514" s="26">
        <v>0</v>
      </c>
      <c r="J1514" s="26"/>
      <c r="K1514" s="18">
        <f t="shared" si="418"/>
        <v>0</v>
      </c>
      <c r="L1514" s="18"/>
      <c r="M1514" s="18"/>
      <c r="N1514" s="18"/>
      <c r="O1514" s="18"/>
      <c r="P1514" s="114">
        <v>0</v>
      </c>
      <c r="Q1514" s="123"/>
      <c r="R1514" s="22">
        <f t="shared" si="413"/>
        <v>0</v>
      </c>
      <c r="S1514" s="22">
        <f t="shared" si="414"/>
        <v>0</v>
      </c>
      <c r="T1514" s="22">
        <f t="shared" si="415"/>
        <v>0</v>
      </c>
      <c r="V1514" s="284" t="e">
        <f t="shared" si="417"/>
        <v>#DIV/0!</v>
      </c>
    </row>
    <row r="1515" spans="1:22" ht="15" hidden="1" customHeight="1">
      <c r="A1515" s="24"/>
      <c r="B1515" s="24"/>
      <c r="C1515" s="132">
        <v>4309</v>
      </c>
      <c r="D1515" s="27" t="s">
        <v>205</v>
      </c>
      <c r="E1515" s="26">
        <v>0</v>
      </c>
      <c r="F1515" s="26">
        <v>0</v>
      </c>
      <c r="G1515" s="26">
        <v>0</v>
      </c>
      <c r="H1515" s="26">
        <v>0</v>
      </c>
      <c r="I1515" s="26">
        <v>0</v>
      </c>
      <c r="J1515" s="26"/>
      <c r="K1515" s="18">
        <f t="shared" si="418"/>
        <v>0</v>
      </c>
      <c r="L1515" s="18"/>
      <c r="M1515" s="18"/>
      <c r="N1515" s="18"/>
      <c r="O1515" s="18"/>
      <c r="P1515" s="114">
        <v>0</v>
      </c>
      <c r="Q1515" s="123"/>
      <c r="R1515" s="22">
        <f t="shared" si="413"/>
        <v>0</v>
      </c>
      <c r="S1515" s="22">
        <f t="shared" si="414"/>
        <v>0</v>
      </c>
      <c r="T1515" s="22">
        <f t="shared" si="415"/>
        <v>0</v>
      </c>
      <c r="V1515" s="284" t="e">
        <f t="shared" si="417"/>
        <v>#DIV/0!</v>
      </c>
    </row>
    <row r="1516" spans="1:22" ht="48" hidden="1" customHeight="1">
      <c r="A1516" s="24"/>
      <c r="B1516" s="24"/>
      <c r="C1516" s="132">
        <v>4367</v>
      </c>
      <c r="D1516" s="27" t="s">
        <v>149</v>
      </c>
      <c r="E1516" s="26">
        <v>0</v>
      </c>
      <c r="F1516" s="26">
        <v>0</v>
      </c>
      <c r="G1516" s="26">
        <v>0</v>
      </c>
      <c r="H1516" s="26">
        <v>0</v>
      </c>
      <c r="I1516" s="26">
        <v>0</v>
      </c>
      <c r="J1516" s="26"/>
      <c r="K1516" s="18">
        <f t="shared" si="418"/>
        <v>0</v>
      </c>
      <c r="L1516" s="18"/>
      <c r="M1516" s="18"/>
      <c r="N1516" s="18"/>
      <c r="O1516" s="18"/>
      <c r="P1516" s="114">
        <v>0</v>
      </c>
      <c r="Q1516" s="123"/>
      <c r="R1516" s="22">
        <f t="shared" ref="R1516:R1579" si="419">G1516+M1516</f>
        <v>0</v>
      </c>
      <c r="S1516" s="22">
        <f t="shared" ref="S1516:S1579" si="420">H1516+N1516</f>
        <v>0</v>
      </c>
      <c r="T1516" s="22">
        <f t="shared" ref="T1516:T1579" si="421">I1516+O1516</f>
        <v>0</v>
      </c>
      <c r="V1516" s="284" t="e">
        <f t="shared" si="417"/>
        <v>#DIV/0!</v>
      </c>
    </row>
    <row r="1517" spans="1:22" ht="36" hidden="1" customHeight="1">
      <c r="A1517" s="24"/>
      <c r="B1517" s="24"/>
      <c r="C1517" s="132">
        <v>4369</v>
      </c>
      <c r="D1517" s="27" t="s">
        <v>372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/>
      <c r="K1517" s="18">
        <f t="shared" si="418"/>
        <v>0</v>
      </c>
      <c r="L1517" s="18"/>
      <c r="M1517" s="18"/>
      <c r="N1517" s="18"/>
      <c r="O1517" s="18"/>
      <c r="P1517" s="114">
        <v>0</v>
      </c>
      <c r="Q1517" s="123"/>
      <c r="R1517" s="22">
        <f t="shared" si="419"/>
        <v>0</v>
      </c>
      <c r="S1517" s="22">
        <f t="shared" si="420"/>
        <v>0</v>
      </c>
      <c r="T1517" s="22">
        <f t="shared" si="421"/>
        <v>0</v>
      </c>
      <c r="V1517" s="284" t="e">
        <f t="shared" si="417"/>
        <v>#DIV/0!</v>
      </c>
    </row>
    <row r="1518" spans="1:22" ht="15" hidden="1" customHeight="1">
      <c r="A1518" s="24"/>
      <c r="B1518" s="24"/>
      <c r="C1518" s="132">
        <v>4437</v>
      </c>
      <c r="D1518" s="27" t="s">
        <v>152</v>
      </c>
      <c r="E1518" s="26">
        <v>0</v>
      </c>
      <c r="F1518" s="26">
        <v>0</v>
      </c>
      <c r="G1518" s="26">
        <v>0</v>
      </c>
      <c r="H1518" s="26">
        <v>0</v>
      </c>
      <c r="I1518" s="26">
        <v>0</v>
      </c>
      <c r="J1518" s="26"/>
      <c r="K1518" s="18">
        <f t="shared" si="418"/>
        <v>0</v>
      </c>
      <c r="L1518" s="18"/>
      <c r="M1518" s="18"/>
      <c r="N1518" s="18"/>
      <c r="O1518" s="18"/>
      <c r="P1518" s="114">
        <v>0</v>
      </c>
      <c r="Q1518" s="123"/>
      <c r="R1518" s="22">
        <f t="shared" si="419"/>
        <v>0</v>
      </c>
      <c r="S1518" s="22">
        <f t="shared" si="420"/>
        <v>0</v>
      </c>
      <c r="T1518" s="22">
        <f t="shared" si="421"/>
        <v>0</v>
      </c>
      <c r="V1518" s="284" t="e">
        <f t="shared" si="417"/>
        <v>#DIV/0!</v>
      </c>
    </row>
    <row r="1519" spans="1:22" ht="15" hidden="1" customHeight="1">
      <c r="A1519" s="24"/>
      <c r="B1519" s="24"/>
      <c r="C1519" s="132">
        <v>4439</v>
      </c>
      <c r="D1519" s="27" t="s">
        <v>152</v>
      </c>
      <c r="E1519" s="26">
        <v>0</v>
      </c>
      <c r="F1519" s="26">
        <v>0</v>
      </c>
      <c r="G1519" s="26">
        <v>0</v>
      </c>
      <c r="H1519" s="26">
        <v>0</v>
      </c>
      <c r="I1519" s="26">
        <v>0</v>
      </c>
      <c r="J1519" s="26"/>
      <c r="K1519" s="18">
        <f t="shared" si="418"/>
        <v>0</v>
      </c>
      <c r="L1519" s="18"/>
      <c r="M1519" s="18"/>
      <c r="N1519" s="18"/>
      <c r="O1519" s="18"/>
      <c r="P1519" s="114">
        <v>0</v>
      </c>
      <c r="Q1519" s="123"/>
      <c r="R1519" s="22">
        <f t="shared" si="419"/>
        <v>0</v>
      </c>
      <c r="S1519" s="22">
        <f t="shared" si="420"/>
        <v>0</v>
      </c>
      <c r="T1519" s="22">
        <f t="shared" si="421"/>
        <v>0</v>
      </c>
      <c r="V1519" s="284" t="e">
        <f t="shared" si="417"/>
        <v>#DIV/0!</v>
      </c>
    </row>
    <row r="1520" spans="1:22" ht="31.5">
      <c r="A1520" s="24"/>
      <c r="B1520" s="24"/>
      <c r="C1520" s="131"/>
      <c r="D1520" s="86" t="s">
        <v>391</v>
      </c>
      <c r="E1520" s="26">
        <v>1262335</v>
      </c>
      <c r="F1520" s="26">
        <v>0</v>
      </c>
      <c r="G1520" s="26">
        <v>0</v>
      </c>
      <c r="H1520" s="26">
        <v>0</v>
      </c>
      <c r="I1520" s="26">
        <v>1262335</v>
      </c>
      <c r="J1520" s="26"/>
      <c r="K1520" s="18">
        <f t="shared" si="418"/>
        <v>0</v>
      </c>
      <c r="L1520" s="18">
        <f>SUM(L1521:L1542)</f>
        <v>0</v>
      </c>
      <c r="M1520" s="18">
        <f>SUM(M1521:M1542)</f>
        <v>0</v>
      </c>
      <c r="N1520" s="18">
        <f>SUM(N1521:N1542)</f>
        <v>0</v>
      </c>
      <c r="O1520" s="18">
        <f>SUM(O1521:O1542)</f>
        <v>0</v>
      </c>
      <c r="P1520" s="145">
        <v>1262335</v>
      </c>
      <c r="Q1520" s="146">
        <f>SUM(Q1521:Q1542)</f>
        <v>813420.48</v>
      </c>
      <c r="R1520" s="22">
        <f t="shared" si="419"/>
        <v>0</v>
      </c>
      <c r="S1520" s="22">
        <f t="shared" si="420"/>
        <v>0</v>
      </c>
      <c r="T1520" s="22">
        <f t="shared" si="421"/>
        <v>1262335</v>
      </c>
      <c r="V1520" s="284">
        <f t="shared" si="417"/>
        <v>0.64437766519980832</v>
      </c>
    </row>
    <row r="1521" spans="1:22">
      <c r="A1521" s="24"/>
      <c r="B1521" s="24"/>
      <c r="C1521" s="130">
        <v>4017</v>
      </c>
      <c r="D1521" s="34" t="s">
        <v>378</v>
      </c>
      <c r="E1521" s="26">
        <v>196530</v>
      </c>
      <c r="F1521" s="26">
        <v>0</v>
      </c>
      <c r="G1521" s="26">
        <v>0</v>
      </c>
      <c r="H1521" s="26">
        <v>0</v>
      </c>
      <c r="I1521" s="26">
        <v>196530</v>
      </c>
      <c r="J1521" s="26"/>
      <c r="K1521" s="18">
        <f t="shared" si="418"/>
        <v>0</v>
      </c>
      <c r="L1521" s="18"/>
      <c r="M1521" s="18"/>
      <c r="N1521" s="18"/>
      <c r="O1521" s="18"/>
      <c r="P1521" s="114">
        <v>196530</v>
      </c>
      <c r="Q1521" s="123">
        <v>97020.04</v>
      </c>
      <c r="R1521" s="22">
        <f t="shared" si="419"/>
        <v>0</v>
      </c>
      <c r="S1521" s="22">
        <f t="shared" si="420"/>
        <v>0</v>
      </c>
      <c r="T1521" s="22">
        <f t="shared" si="421"/>
        <v>196530</v>
      </c>
      <c r="V1521" s="284">
        <f t="shared" si="417"/>
        <v>0.49366529283061106</v>
      </c>
    </row>
    <row r="1522" spans="1:22">
      <c r="A1522" s="24"/>
      <c r="B1522" s="24"/>
      <c r="C1522" s="130">
        <v>4019</v>
      </c>
      <c r="D1522" s="34" t="s">
        <v>378</v>
      </c>
      <c r="E1522" s="26">
        <v>34680</v>
      </c>
      <c r="F1522" s="26">
        <v>0</v>
      </c>
      <c r="G1522" s="26">
        <v>0</v>
      </c>
      <c r="H1522" s="26">
        <v>0</v>
      </c>
      <c r="I1522" s="26">
        <v>34680</v>
      </c>
      <c r="J1522" s="26"/>
      <c r="K1522" s="18">
        <f t="shared" si="418"/>
        <v>0</v>
      </c>
      <c r="L1522" s="18"/>
      <c r="M1522" s="18"/>
      <c r="N1522" s="18"/>
      <c r="O1522" s="18"/>
      <c r="P1522" s="114">
        <v>34680</v>
      </c>
      <c r="Q1522" s="123">
        <v>17121.150000000001</v>
      </c>
      <c r="R1522" s="22">
        <f t="shared" si="419"/>
        <v>0</v>
      </c>
      <c r="S1522" s="22">
        <f t="shared" si="420"/>
        <v>0</v>
      </c>
      <c r="T1522" s="22">
        <f t="shared" si="421"/>
        <v>34680</v>
      </c>
      <c r="V1522" s="284">
        <f t="shared" si="417"/>
        <v>0.49368944636678203</v>
      </c>
    </row>
    <row r="1523" spans="1:22">
      <c r="A1523" s="24"/>
      <c r="B1523" s="24"/>
      <c r="C1523" s="130">
        <v>4047</v>
      </c>
      <c r="D1523" s="34" t="s">
        <v>140</v>
      </c>
      <c r="E1523" s="26">
        <v>30080</v>
      </c>
      <c r="F1523" s="26">
        <v>0</v>
      </c>
      <c r="G1523" s="26">
        <v>0</v>
      </c>
      <c r="H1523" s="26">
        <v>0</v>
      </c>
      <c r="I1523" s="26">
        <v>30080</v>
      </c>
      <c r="J1523" s="26"/>
      <c r="K1523" s="18">
        <f t="shared" si="418"/>
        <v>0</v>
      </c>
      <c r="L1523" s="18"/>
      <c r="M1523" s="18"/>
      <c r="N1523" s="18"/>
      <c r="O1523" s="18"/>
      <c r="P1523" s="114">
        <v>30080</v>
      </c>
      <c r="Q1523" s="123">
        <v>26187.599999999999</v>
      </c>
      <c r="R1523" s="22">
        <f t="shared" si="419"/>
        <v>0</v>
      </c>
      <c r="S1523" s="22">
        <f t="shared" si="420"/>
        <v>0</v>
      </c>
      <c r="T1523" s="22">
        <f t="shared" si="421"/>
        <v>30080</v>
      </c>
      <c r="V1523" s="284">
        <f t="shared" si="417"/>
        <v>0.87059840425531909</v>
      </c>
    </row>
    <row r="1524" spans="1:22">
      <c r="A1524" s="24"/>
      <c r="B1524" s="24"/>
      <c r="C1524" s="130">
        <v>4049</v>
      </c>
      <c r="D1524" s="34" t="s">
        <v>140</v>
      </c>
      <c r="E1524" s="26">
        <v>5310</v>
      </c>
      <c r="F1524" s="26">
        <v>0</v>
      </c>
      <c r="G1524" s="26">
        <v>0</v>
      </c>
      <c r="H1524" s="26">
        <v>0</v>
      </c>
      <c r="I1524" s="26">
        <v>5310</v>
      </c>
      <c r="J1524" s="26"/>
      <c r="K1524" s="18">
        <f t="shared" si="418"/>
        <v>0</v>
      </c>
      <c r="L1524" s="18"/>
      <c r="M1524" s="18"/>
      <c r="N1524" s="18"/>
      <c r="O1524" s="18"/>
      <c r="P1524" s="114">
        <v>5310</v>
      </c>
      <c r="Q1524" s="123">
        <v>4621.34</v>
      </c>
      <c r="R1524" s="22">
        <f t="shared" si="419"/>
        <v>0</v>
      </c>
      <c r="S1524" s="22">
        <f t="shared" si="420"/>
        <v>0</v>
      </c>
      <c r="T1524" s="22">
        <f t="shared" si="421"/>
        <v>5310</v>
      </c>
      <c r="V1524" s="284">
        <f t="shared" si="417"/>
        <v>0.87030885122410551</v>
      </c>
    </row>
    <row r="1525" spans="1:22">
      <c r="A1525" s="24"/>
      <c r="B1525" s="24"/>
      <c r="C1525" s="130">
        <v>4117</v>
      </c>
      <c r="D1525" s="27" t="s">
        <v>141</v>
      </c>
      <c r="E1525" s="26">
        <v>49920</v>
      </c>
      <c r="F1525" s="26">
        <v>0</v>
      </c>
      <c r="G1525" s="26">
        <v>0</v>
      </c>
      <c r="H1525" s="26">
        <v>0</v>
      </c>
      <c r="I1525" s="26">
        <v>49920</v>
      </c>
      <c r="J1525" s="26"/>
      <c r="K1525" s="18">
        <f t="shared" si="418"/>
        <v>0</v>
      </c>
      <c r="L1525" s="18"/>
      <c r="M1525" s="18"/>
      <c r="N1525" s="18"/>
      <c r="O1525" s="18"/>
      <c r="P1525" s="114">
        <v>49920</v>
      </c>
      <c r="Q1525" s="123">
        <v>32007.5</v>
      </c>
      <c r="R1525" s="22">
        <f t="shared" si="419"/>
        <v>0</v>
      </c>
      <c r="S1525" s="22">
        <f t="shared" si="420"/>
        <v>0</v>
      </c>
      <c r="T1525" s="22">
        <f t="shared" si="421"/>
        <v>49920</v>
      </c>
      <c r="V1525" s="284">
        <f t="shared" si="417"/>
        <v>0.64117588141025639</v>
      </c>
    </row>
    <row r="1526" spans="1:22">
      <c r="A1526" s="24"/>
      <c r="B1526" s="24"/>
      <c r="C1526" s="130">
        <v>4119</v>
      </c>
      <c r="D1526" s="27" t="s">
        <v>141</v>
      </c>
      <c r="E1526" s="26">
        <v>8810</v>
      </c>
      <c r="F1526" s="26">
        <v>0</v>
      </c>
      <c r="G1526" s="26">
        <v>0</v>
      </c>
      <c r="H1526" s="26">
        <v>0</v>
      </c>
      <c r="I1526" s="26">
        <v>8810</v>
      </c>
      <c r="J1526" s="26"/>
      <c r="K1526" s="18">
        <f t="shared" si="418"/>
        <v>0</v>
      </c>
      <c r="L1526" s="18"/>
      <c r="M1526" s="18"/>
      <c r="N1526" s="18"/>
      <c r="O1526" s="18"/>
      <c r="P1526" s="114">
        <v>8810</v>
      </c>
      <c r="Q1526" s="123">
        <v>5648.42</v>
      </c>
      <c r="R1526" s="22">
        <f t="shared" si="419"/>
        <v>0</v>
      </c>
      <c r="S1526" s="22">
        <f t="shared" si="420"/>
        <v>0</v>
      </c>
      <c r="T1526" s="22">
        <f t="shared" si="421"/>
        <v>8810</v>
      </c>
      <c r="V1526" s="284">
        <f t="shared" si="417"/>
        <v>0.64113734392735533</v>
      </c>
    </row>
    <row r="1527" spans="1:22">
      <c r="A1527" s="24"/>
      <c r="B1527" s="24"/>
      <c r="C1527" s="130">
        <v>4127</v>
      </c>
      <c r="D1527" s="27" t="s">
        <v>142</v>
      </c>
      <c r="E1527" s="26">
        <v>8050</v>
      </c>
      <c r="F1527" s="26">
        <v>0</v>
      </c>
      <c r="G1527" s="26">
        <v>0</v>
      </c>
      <c r="H1527" s="26">
        <v>0</v>
      </c>
      <c r="I1527" s="26">
        <v>8050</v>
      </c>
      <c r="J1527" s="26"/>
      <c r="K1527" s="18">
        <f t="shared" si="418"/>
        <v>0</v>
      </c>
      <c r="L1527" s="18"/>
      <c r="M1527" s="18"/>
      <c r="N1527" s="18"/>
      <c r="O1527" s="18"/>
      <c r="P1527" s="114">
        <v>8050</v>
      </c>
      <c r="Q1527" s="123">
        <v>4013.71</v>
      </c>
      <c r="R1527" s="22">
        <f t="shared" si="419"/>
        <v>0</v>
      </c>
      <c r="S1527" s="22">
        <f t="shared" si="420"/>
        <v>0</v>
      </c>
      <c r="T1527" s="22">
        <f t="shared" si="421"/>
        <v>8050</v>
      </c>
      <c r="V1527" s="284">
        <f t="shared" si="417"/>
        <v>0.49859751552795034</v>
      </c>
    </row>
    <row r="1528" spans="1:22">
      <c r="A1528" s="24"/>
      <c r="B1528" s="24"/>
      <c r="C1528" s="130">
        <v>4129</v>
      </c>
      <c r="D1528" s="27" t="s">
        <v>142</v>
      </c>
      <c r="E1528" s="26">
        <v>1420</v>
      </c>
      <c r="F1528" s="26">
        <v>0</v>
      </c>
      <c r="G1528" s="26">
        <v>0</v>
      </c>
      <c r="H1528" s="26">
        <v>0</v>
      </c>
      <c r="I1528" s="26">
        <v>1420</v>
      </c>
      <c r="J1528" s="26"/>
      <c r="K1528" s="18">
        <f t="shared" si="418"/>
        <v>0</v>
      </c>
      <c r="L1528" s="18"/>
      <c r="M1528" s="18"/>
      <c r="N1528" s="18"/>
      <c r="O1528" s="18"/>
      <c r="P1528" s="114">
        <v>1420</v>
      </c>
      <c r="Q1528" s="123">
        <v>708.31</v>
      </c>
      <c r="R1528" s="22">
        <f t="shared" si="419"/>
        <v>0</v>
      </c>
      <c r="S1528" s="22">
        <f t="shared" si="420"/>
        <v>0</v>
      </c>
      <c r="T1528" s="22">
        <f t="shared" si="421"/>
        <v>1420</v>
      </c>
      <c r="V1528" s="284">
        <f t="shared" si="417"/>
        <v>0.49880985915492954</v>
      </c>
    </row>
    <row r="1529" spans="1:22">
      <c r="A1529" s="24"/>
      <c r="B1529" s="24"/>
      <c r="C1529" s="130">
        <v>4177</v>
      </c>
      <c r="D1529" s="27" t="s">
        <v>193</v>
      </c>
      <c r="E1529" s="26">
        <v>477860</v>
      </c>
      <c r="F1529" s="26">
        <v>0</v>
      </c>
      <c r="G1529" s="26">
        <v>0</v>
      </c>
      <c r="H1529" s="26">
        <v>0</v>
      </c>
      <c r="I1529" s="26">
        <v>477860</v>
      </c>
      <c r="J1529" s="26"/>
      <c r="K1529" s="18">
        <f t="shared" si="418"/>
        <v>0</v>
      </c>
      <c r="L1529" s="18"/>
      <c r="M1529" s="18"/>
      <c r="N1529" s="18"/>
      <c r="O1529" s="18"/>
      <c r="P1529" s="114">
        <v>477860</v>
      </c>
      <c r="Q1529" s="123">
        <v>387245.13</v>
      </c>
      <c r="R1529" s="22">
        <f t="shared" si="419"/>
        <v>0</v>
      </c>
      <c r="S1529" s="22">
        <f t="shared" si="420"/>
        <v>0</v>
      </c>
      <c r="T1529" s="22">
        <f t="shared" si="421"/>
        <v>477860</v>
      </c>
      <c r="V1529" s="284">
        <f t="shared" si="417"/>
        <v>0.8103736031473654</v>
      </c>
    </row>
    <row r="1530" spans="1:22">
      <c r="A1530" s="24"/>
      <c r="B1530" s="24"/>
      <c r="C1530" s="130">
        <v>4179</v>
      </c>
      <c r="D1530" s="27" t="s">
        <v>193</v>
      </c>
      <c r="E1530" s="26">
        <v>84330</v>
      </c>
      <c r="F1530" s="26">
        <v>0</v>
      </c>
      <c r="G1530" s="26">
        <v>0</v>
      </c>
      <c r="H1530" s="26">
        <v>0</v>
      </c>
      <c r="I1530" s="26">
        <v>84330</v>
      </c>
      <c r="J1530" s="26"/>
      <c r="K1530" s="18">
        <f t="shared" si="418"/>
        <v>0</v>
      </c>
      <c r="L1530" s="18"/>
      <c r="M1530" s="18"/>
      <c r="N1530" s="18"/>
      <c r="O1530" s="18"/>
      <c r="P1530" s="114">
        <v>84330</v>
      </c>
      <c r="Q1530" s="123">
        <v>68337.41</v>
      </c>
      <c r="R1530" s="22">
        <f t="shared" si="419"/>
        <v>0</v>
      </c>
      <c r="S1530" s="22">
        <f t="shared" si="420"/>
        <v>0</v>
      </c>
      <c r="T1530" s="22">
        <f t="shared" si="421"/>
        <v>84330</v>
      </c>
      <c r="V1530" s="284">
        <f t="shared" si="417"/>
        <v>0.81035704968575839</v>
      </c>
    </row>
    <row r="1531" spans="1:22">
      <c r="A1531" s="24"/>
      <c r="B1531" s="24"/>
      <c r="C1531" s="130">
        <v>4217</v>
      </c>
      <c r="D1531" s="27" t="s">
        <v>144</v>
      </c>
      <c r="E1531" s="26">
        <v>82640</v>
      </c>
      <c r="F1531" s="26">
        <v>0</v>
      </c>
      <c r="G1531" s="26">
        <v>0</v>
      </c>
      <c r="H1531" s="26">
        <v>0</v>
      </c>
      <c r="I1531" s="26">
        <v>82640</v>
      </c>
      <c r="J1531" s="26"/>
      <c r="K1531" s="18">
        <f t="shared" si="418"/>
        <v>0</v>
      </c>
      <c r="L1531" s="18"/>
      <c r="M1531" s="18"/>
      <c r="N1531" s="18"/>
      <c r="O1531" s="18"/>
      <c r="P1531" s="114">
        <v>82640</v>
      </c>
      <c r="Q1531" s="123">
        <v>38618.449999999997</v>
      </c>
      <c r="R1531" s="22">
        <f t="shared" si="419"/>
        <v>0</v>
      </c>
      <c r="S1531" s="22">
        <f t="shared" si="420"/>
        <v>0</v>
      </c>
      <c r="T1531" s="22">
        <f t="shared" si="421"/>
        <v>82640</v>
      </c>
      <c r="V1531" s="284">
        <f t="shared" si="417"/>
        <v>0.4673094143272023</v>
      </c>
    </row>
    <row r="1532" spans="1:22">
      <c r="A1532" s="24"/>
      <c r="B1532" s="24"/>
      <c r="C1532" s="130">
        <v>4219</v>
      </c>
      <c r="D1532" s="27" t="s">
        <v>144</v>
      </c>
      <c r="E1532" s="26">
        <v>14580</v>
      </c>
      <c r="F1532" s="26">
        <v>0</v>
      </c>
      <c r="G1532" s="26">
        <v>0</v>
      </c>
      <c r="H1532" s="26">
        <v>0</v>
      </c>
      <c r="I1532" s="26">
        <v>14580</v>
      </c>
      <c r="J1532" s="26"/>
      <c r="K1532" s="18">
        <f t="shared" si="418"/>
        <v>0</v>
      </c>
      <c r="L1532" s="18"/>
      <c r="M1532" s="18"/>
      <c r="N1532" s="18"/>
      <c r="O1532" s="18"/>
      <c r="P1532" s="114">
        <v>14580</v>
      </c>
      <c r="Q1532" s="123">
        <v>6815.01</v>
      </c>
      <c r="R1532" s="22">
        <f t="shared" si="419"/>
        <v>0</v>
      </c>
      <c r="S1532" s="22">
        <f t="shared" si="420"/>
        <v>0</v>
      </c>
      <c r="T1532" s="22">
        <f t="shared" si="421"/>
        <v>14580</v>
      </c>
      <c r="V1532" s="284">
        <f t="shared" si="417"/>
        <v>0.46742181069958849</v>
      </c>
    </row>
    <row r="1533" spans="1:22" ht="31.5">
      <c r="A1533" s="24"/>
      <c r="B1533" s="24"/>
      <c r="C1533" s="130">
        <v>4247</v>
      </c>
      <c r="D1533" s="27" t="s">
        <v>320</v>
      </c>
      <c r="E1533" s="26">
        <v>18870</v>
      </c>
      <c r="F1533" s="26">
        <v>0</v>
      </c>
      <c r="G1533" s="26">
        <v>0</v>
      </c>
      <c r="H1533" s="26">
        <v>0</v>
      </c>
      <c r="I1533" s="26">
        <v>18870</v>
      </c>
      <c r="J1533" s="26"/>
      <c r="K1533" s="18">
        <f t="shared" si="418"/>
        <v>23630</v>
      </c>
      <c r="L1533" s="18"/>
      <c r="M1533" s="18"/>
      <c r="N1533" s="18"/>
      <c r="O1533" s="18">
        <v>23630</v>
      </c>
      <c r="P1533" s="114">
        <v>42500</v>
      </c>
      <c r="Q1533" s="123">
        <v>0</v>
      </c>
      <c r="R1533" s="22">
        <f t="shared" si="419"/>
        <v>0</v>
      </c>
      <c r="S1533" s="22">
        <f t="shared" si="420"/>
        <v>0</v>
      </c>
      <c r="T1533" s="22">
        <f t="shared" si="421"/>
        <v>42500</v>
      </c>
      <c r="V1533" s="284">
        <f t="shared" si="417"/>
        <v>0</v>
      </c>
    </row>
    <row r="1534" spans="1:22" ht="31.5">
      <c r="A1534" s="24"/>
      <c r="B1534" s="24"/>
      <c r="C1534" s="130">
        <v>4249</v>
      </c>
      <c r="D1534" s="27" t="s">
        <v>320</v>
      </c>
      <c r="E1534" s="26">
        <v>3330</v>
      </c>
      <c r="F1534" s="26">
        <v>0</v>
      </c>
      <c r="G1534" s="26">
        <v>0</v>
      </c>
      <c r="H1534" s="26">
        <v>0</v>
      </c>
      <c r="I1534" s="26">
        <v>3330</v>
      </c>
      <c r="J1534" s="26"/>
      <c r="K1534" s="18">
        <f t="shared" si="418"/>
        <v>4170</v>
      </c>
      <c r="L1534" s="18"/>
      <c r="M1534" s="18"/>
      <c r="N1534" s="18"/>
      <c r="O1534" s="18">
        <v>4170</v>
      </c>
      <c r="P1534" s="114">
        <v>7500</v>
      </c>
      <c r="Q1534" s="123">
        <v>0</v>
      </c>
      <c r="R1534" s="22">
        <f t="shared" si="419"/>
        <v>0</v>
      </c>
      <c r="S1534" s="22">
        <f t="shared" si="420"/>
        <v>0</v>
      </c>
      <c r="T1534" s="22">
        <f t="shared" si="421"/>
        <v>7500</v>
      </c>
      <c r="V1534" s="284">
        <f t="shared" si="417"/>
        <v>0</v>
      </c>
    </row>
    <row r="1535" spans="1:22">
      <c r="A1535" s="24"/>
      <c r="B1535" s="24"/>
      <c r="C1535" s="130">
        <v>4307</v>
      </c>
      <c r="D1535" s="27" t="s">
        <v>292</v>
      </c>
      <c r="E1535" s="26">
        <v>183175</v>
      </c>
      <c r="F1535" s="26">
        <v>0</v>
      </c>
      <c r="G1535" s="26">
        <v>0</v>
      </c>
      <c r="H1535" s="26">
        <v>0</v>
      </c>
      <c r="I1535" s="26">
        <v>183175</v>
      </c>
      <c r="J1535" s="26"/>
      <c r="K1535" s="18">
        <f t="shared" si="418"/>
        <v>-23630</v>
      </c>
      <c r="L1535" s="18"/>
      <c r="M1535" s="18"/>
      <c r="N1535" s="18"/>
      <c r="O1535" s="18">
        <v>-23630</v>
      </c>
      <c r="P1535" s="114">
        <v>159545</v>
      </c>
      <c r="Q1535" s="123">
        <v>98546.6</v>
      </c>
      <c r="R1535" s="22">
        <f t="shared" si="419"/>
        <v>0</v>
      </c>
      <c r="S1535" s="22">
        <f t="shared" si="420"/>
        <v>0</v>
      </c>
      <c r="T1535" s="22">
        <f t="shared" si="421"/>
        <v>159545</v>
      </c>
      <c r="V1535" s="284">
        <f t="shared" si="417"/>
        <v>0.61767275690244139</v>
      </c>
    </row>
    <row r="1536" spans="1:22">
      <c r="A1536" s="24"/>
      <c r="B1536" s="24"/>
      <c r="C1536" s="130">
        <v>4309</v>
      </c>
      <c r="D1536" s="27" t="s">
        <v>292</v>
      </c>
      <c r="E1536" s="26">
        <v>32330</v>
      </c>
      <c r="F1536" s="26">
        <v>0</v>
      </c>
      <c r="G1536" s="26">
        <v>0</v>
      </c>
      <c r="H1536" s="26">
        <v>0</v>
      </c>
      <c r="I1536" s="26">
        <v>32330</v>
      </c>
      <c r="J1536" s="26"/>
      <c r="K1536" s="18">
        <f t="shared" si="418"/>
        <v>-4170</v>
      </c>
      <c r="L1536" s="18"/>
      <c r="M1536" s="18"/>
      <c r="N1536" s="18"/>
      <c r="O1536" s="18">
        <v>-4170</v>
      </c>
      <c r="P1536" s="114">
        <v>28160</v>
      </c>
      <c r="Q1536" s="123">
        <v>17390.560000000001</v>
      </c>
      <c r="R1536" s="22">
        <f t="shared" si="419"/>
        <v>0</v>
      </c>
      <c r="S1536" s="22">
        <f t="shared" si="420"/>
        <v>0</v>
      </c>
      <c r="T1536" s="22">
        <f t="shared" si="421"/>
        <v>28160</v>
      </c>
      <c r="V1536" s="284">
        <f t="shared" si="417"/>
        <v>0.61756250000000001</v>
      </c>
    </row>
    <row r="1537" spans="1:22" ht="47.25">
      <c r="A1537" s="24"/>
      <c r="B1537" s="24"/>
      <c r="C1537" s="130">
        <v>4367</v>
      </c>
      <c r="D1537" s="27" t="s">
        <v>149</v>
      </c>
      <c r="E1537" s="26">
        <v>7140</v>
      </c>
      <c r="F1537" s="26">
        <v>0</v>
      </c>
      <c r="G1537" s="26">
        <v>0</v>
      </c>
      <c r="H1537" s="26">
        <v>0</v>
      </c>
      <c r="I1537" s="26">
        <v>7140</v>
      </c>
      <c r="J1537" s="26"/>
      <c r="K1537" s="18">
        <f t="shared" si="418"/>
        <v>0</v>
      </c>
      <c r="L1537" s="18"/>
      <c r="M1537" s="18"/>
      <c r="N1537" s="18"/>
      <c r="O1537" s="18"/>
      <c r="P1537" s="114">
        <v>7140</v>
      </c>
      <c r="Q1537" s="123">
        <v>2509.1999999999998</v>
      </c>
      <c r="R1537" s="22">
        <f t="shared" si="419"/>
        <v>0</v>
      </c>
      <c r="S1537" s="22">
        <f t="shared" si="420"/>
        <v>0</v>
      </c>
      <c r="T1537" s="22">
        <f t="shared" si="421"/>
        <v>7140</v>
      </c>
      <c r="V1537" s="284">
        <f t="shared" si="417"/>
        <v>0.35142857142857142</v>
      </c>
    </row>
    <row r="1538" spans="1:22" ht="47.25">
      <c r="A1538" s="24"/>
      <c r="B1538" s="24"/>
      <c r="C1538" s="130">
        <v>4369</v>
      </c>
      <c r="D1538" s="27" t="s">
        <v>372</v>
      </c>
      <c r="E1538" s="26">
        <v>1260</v>
      </c>
      <c r="F1538" s="26">
        <v>0</v>
      </c>
      <c r="G1538" s="26">
        <v>0</v>
      </c>
      <c r="H1538" s="26">
        <v>0</v>
      </c>
      <c r="I1538" s="26">
        <v>1260</v>
      </c>
      <c r="J1538" s="26"/>
      <c r="K1538" s="18">
        <f t="shared" si="418"/>
        <v>0</v>
      </c>
      <c r="L1538" s="18"/>
      <c r="M1538" s="18"/>
      <c r="N1538" s="18"/>
      <c r="O1538" s="18"/>
      <c r="P1538" s="114">
        <v>1260</v>
      </c>
      <c r="Q1538" s="123">
        <v>442.8</v>
      </c>
      <c r="R1538" s="22">
        <f t="shared" si="419"/>
        <v>0</v>
      </c>
      <c r="S1538" s="22">
        <f t="shared" si="420"/>
        <v>0</v>
      </c>
      <c r="T1538" s="22">
        <f t="shared" si="421"/>
        <v>1260</v>
      </c>
      <c r="V1538" s="284">
        <f t="shared" si="417"/>
        <v>0.35142857142857142</v>
      </c>
    </row>
    <row r="1539" spans="1:22">
      <c r="A1539" s="24"/>
      <c r="B1539" s="24"/>
      <c r="C1539" s="130">
        <v>4417</v>
      </c>
      <c r="D1539" s="27" t="s">
        <v>151</v>
      </c>
      <c r="E1539" s="26">
        <v>18720</v>
      </c>
      <c r="F1539" s="26">
        <v>0</v>
      </c>
      <c r="G1539" s="26">
        <v>0</v>
      </c>
      <c r="H1539" s="26">
        <v>0</v>
      </c>
      <c r="I1539" s="26">
        <v>18720</v>
      </c>
      <c r="J1539" s="26"/>
      <c r="K1539" s="18">
        <f t="shared" si="418"/>
        <v>0</v>
      </c>
      <c r="L1539" s="18"/>
      <c r="M1539" s="18"/>
      <c r="N1539" s="18"/>
      <c r="O1539" s="18"/>
      <c r="P1539" s="114">
        <v>18720</v>
      </c>
      <c r="Q1539" s="123">
        <v>5259.16</v>
      </c>
      <c r="R1539" s="22">
        <f t="shared" si="419"/>
        <v>0</v>
      </c>
      <c r="S1539" s="22">
        <f t="shared" si="420"/>
        <v>0</v>
      </c>
      <c r="T1539" s="22">
        <f t="shared" si="421"/>
        <v>18720</v>
      </c>
      <c r="V1539" s="284">
        <f t="shared" si="417"/>
        <v>0.2809380341880342</v>
      </c>
    </row>
    <row r="1540" spans="1:22">
      <c r="A1540" s="24"/>
      <c r="B1540" s="24"/>
      <c r="C1540" s="130">
        <v>4419</v>
      </c>
      <c r="D1540" s="27" t="s">
        <v>151</v>
      </c>
      <c r="E1540" s="26">
        <v>3300</v>
      </c>
      <c r="F1540" s="26">
        <v>0</v>
      </c>
      <c r="G1540" s="26">
        <v>0</v>
      </c>
      <c r="H1540" s="26">
        <v>0</v>
      </c>
      <c r="I1540" s="26">
        <v>3300</v>
      </c>
      <c r="J1540" s="26"/>
      <c r="K1540" s="18">
        <f t="shared" si="418"/>
        <v>0</v>
      </c>
      <c r="L1540" s="18"/>
      <c r="M1540" s="18"/>
      <c r="N1540" s="18"/>
      <c r="O1540" s="18"/>
      <c r="P1540" s="114">
        <v>3300</v>
      </c>
      <c r="Q1540" s="123">
        <v>928.09</v>
      </c>
      <c r="R1540" s="22">
        <f t="shared" si="419"/>
        <v>0</v>
      </c>
      <c r="S1540" s="22">
        <f t="shared" si="420"/>
        <v>0</v>
      </c>
      <c r="T1540" s="22">
        <f t="shared" si="421"/>
        <v>3300</v>
      </c>
      <c r="V1540" s="284">
        <f t="shared" si="417"/>
        <v>0.28123939393939396</v>
      </c>
    </row>
    <row r="1541" spans="1:22" ht="24" hidden="1" customHeight="1">
      <c r="A1541" s="24"/>
      <c r="B1541" s="24"/>
      <c r="C1541" s="130">
        <v>6067</v>
      </c>
      <c r="D1541" s="27" t="s">
        <v>166</v>
      </c>
      <c r="E1541" s="26">
        <v>0</v>
      </c>
      <c r="F1541" s="26">
        <v>0</v>
      </c>
      <c r="G1541" s="26">
        <v>0</v>
      </c>
      <c r="H1541" s="26">
        <v>0</v>
      </c>
      <c r="I1541" s="26">
        <v>0</v>
      </c>
      <c r="J1541" s="26"/>
      <c r="K1541" s="18">
        <f t="shared" si="418"/>
        <v>0</v>
      </c>
      <c r="L1541" s="18"/>
      <c r="M1541" s="18"/>
      <c r="N1541" s="18"/>
      <c r="O1541" s="18"/>
      <c r="P1541" s="114">
        <v>0</v>
      </c>
      <c r="Q1541" s="123"/>
      <c r="R1541" s="22">
        <f t="shared" si="419"/>
        <v>0</v>
      </c>
      <c r="S1541" s="22">
        <f t="shared" si="420"/>
        <v>0</v>
      </c>
      <c r="T1541" s="22">
        <f t="shared" si="421"/>
        <v>0</v>
      </c>
      <c r="V1541" s="284" t="e">
        <f t="shared" si="417"/>
        <v>#DIV/0!</v>
      </c>
    </row>
    <row r="1542" spans="1:22" ht="24" hidden="1" customHeight="1">
      <c r="A1542" s="24"/>
      <c r="B1542" s="24"/>
      <c r="C1542" s="130">
        <v>6069</v>
      </c>
      <c r="D1542" s="27" t="s">
        <v>166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/>
      <c r="K1542" s="18">
        <f t="shared" si="418"/>
        <v>0</v>
      </c>
      <c r="L1542" s="18"/>
      <c r="M1542" s="18"/>
      <c r="N1542" s="18"/>
      <c r="O1542" s="18"/>
      <c r="P1542" s="114">
        <v>0</v>
      </c>
      <c r="Q1542" s="123"/>
      <c r="R1542" s="22">
        <f t="shared" si="419"/>
        <v>0</v>
      </c>
      <c r="S1542" s="22">
        <f t="shared" si="420"/>
        <v>0</v>
      </c>
      <c r="T1542" s="22">
        <f t="shared" si="421"/>
        <v>0</v>
      </c>
      <c r="V1542" s="284" t="e">
        <f t="shared" si="417"/>
        <v>#DIV/0!</v>
      </c>
    </row>
    <row r="1543" spans="1:22" ht="15" customHeight="1">
      <c r="A1543" s="24"/>
      <c r="B1543" s="24"/>
      <c r="C1543" s="130"/>
      <c r="D1543" s="31" t="s">
        <v>607</v>
      </c>
      <c r="E1543" s="26">
        <v>0</v>
      </c>
      <c r="F1543" s="26">
        <v>0</v>
      </c>
      <c r="G1543" s="26">
        <v>0</v>
      </c>
      <c r="H1543" s="26">
        <v>0</v>
      </c>
      <c r="I1543" s="26">
        <v>0</v>
      </c>
      <c r="J1543" s="26"/>
      <c r="K1543" s="18">
        <f t="shared" si="418"/>
        <v>0</v>
      </c>
      <c r="L1543" s="18">
        <f>L1544</f>
        <v>0</v>
      </c>
      <c r="M1543" s="18">
        <f>M1544</f>
        <v>0</v>
      </c>
      <c r="N1543" s="18">
        <f>N1544</f>
        <v>0</v>
      </c>
      <c r="O1543" s="18">
        <f>O1544</f>
        <v>0</v>
      </c>
      <c r="P1543" s="114">
        <v>816</v>
      </c>
      <c r="Q1543" s="123">
        <f>Q1544</f>
        <v>815.4</v>
      </c>
      <c r="R1543" s="22">
        <f t="shared" si="419"/>
        <v>0</v>
      </c>
      <c r="S1543" s="22">
        <f t="shared" si="420"/>
        <v>0</v>
      </c>
      <c r="T1543" s="22">
        <f t="shared" si="421"/>
        <v>0</v>
      </c>
      <c r="V1543" s="284">
        <f t="shared" si="417"/>
        <v>0.99926470588235294</v>
      </c>
    </row>
    <row r="1544" spans="1:22" ht="150" customHeight="1">
      <c r="A1544" s="24"/>
      <c r="B1544" s="24"/>
      <c r="C1544" s="132">
        <v>2910</v>
      </c>
      <c r="D1544" s="82" t="s">
        <v>361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/>
      <c r="K1544" s="18">
        <f t="shared" si="418"/>
        <v>0</v>
      </c>
      <c r="L1544" s="18"/>
      <c r="M1544" s="18"/>
      <c r="N1544" s="18"/>
      <c r="O1544" s="18"/>
      <c r="P1544" s="114">
        <v>816</v>
      </c>
      <c r="Q1544" s="123">
        <v>815.4</v>
      </c>
      <c r="R1544" s="22">
        <f t="shared" si="419"/>
        <v>0</v>
      </c>
      <c r="S1544" s="22">
        <f t="shared" si="420"/>
        <v>0</v>
      </c>
      <c r="T1544" s="22">
        <f t="shared" si="421"/>
        <v>0</v>
      </c>
      <c r="V1544" s="284">
        <f t="shared" si="417"/>
        <v>0.99926470588235294</v>
      </c>
    </row>
    <row r="1545" spans="1:22" ht="15" hidden="1" customHeight="1">
      <c r="A1545" s="24"/>
      <c r="B1545" s="24"/>
      <c r="C1545" s="130"/>
      <c r="D1545" s="27"/>
      <c r="E1545" s="26">
        <v>0</v>
      </c>
      <c r="F1545" s="26">
        <v>0</v>
      </c>
      <c r="G1545" s="26">
        <v>0</v>
      </c>
      <c r="H1545" s="26">
        <v>0</v>
      </c>
      <c r="I1545" s="26">
        <v>0</v>
      </c>
      <c r="J1545" s="26"/>
      <c r="K1545" s="18"/>
      <c r="L1545" s="18"/>
      <c r="M1545" s="18"/>
      <c r="N1545" s="18"/>
      <c r="O1545" s="18"/>
      <c r="P1545" s="114">
        <v>0</v>
      </c>
      <c r="Q1545" s="123"/>
      <c r="R1545" s="22">
        <f t="shared" si="419"/>
        <v>0</v>
      </c>
      <c r="S1545" s="22">
        <f t="shared" si="420"/>
        <v>0</v>
      </c>
      <c r="T1545" s="22">
        <f t="shared" si="421"/>
        <v>0</v>
      </c>
      <c r="V1545" s="284" t="e">
        <f t="shared" si="417"/>
        <v>#DIV/0!</v>
      </c>
    </row>
    <row r="1546" spans="1:22" ht="22.5" customHeight="1">
      <c r="A1546" s="165">
        <v>854</v>
      </c>
      <c r="B1546" s="166"/>
      <c r="C1546" s="167"/>
      <c r="D1546" s="168" t="s">
        <v>392</v>
      </c>
      <c r="E1546" s="169">
        <v>2713030</v>
      </c>
      <c r="F1546" s="22">
        <v>0</v>
      </c>
      <c r="G1546" s="22">
        <v>0</v>
      </c>
      <c r="H1546" s="22">
        <v>377000</v>
      </c>
      <c r="I1546" s="169">
        <v>2336030</v>
      </c>
      <c r="J1546" s="169"/>
      <c r="K1546" s="22">
        <f t="shared" ref="K1546:K1594" si="422">SUM(L1546:O1546)</f>
        <v>0</v>
      </c>
      <c r="L1546" s="22">
        <f>L1547+L1555+L1604+L1656+L1628+L1641+L1622</f>
        <v>0</v>
      </c>
      <c r="M1546" s="22">
        <f>M1547+M1555+M1604+M1656+M1628+M1641+M1622</f>
        <v>0</v>
      </c>
      <c r="N1546" s="22">
        <f>N1547+N1555+N1604+N1656+N1628+N1641+N1622</f>
        <v>0</v>
      </c>
      <c r="O1546" s="22">
        <f>O1547+O1555+O1604+O1656+O1628+O1641+O1622</f>
        <v>0</v>
      </c>
      <c r="P1546" s="146">
        <v>2713030</v>
      </c>
      <c r="Q1546" s="146">
        <f>Q1547+Q1555+Q1604+Q1656+Q1628+Q1641+Q1622</f>
        <v>1218148.04</v>
      </c>
      <c r="R1546" s="22">
        <f t="shared" si="419"/>
        <v>0</v>
      </c>
      <c r="S1546" s="22">
        <f t="shared" si="420"/>
        <v>377000</v>
      </c>
      <c r="T1546" s="22">
        <f t="shared" si="421"/>
        <v>2336030</v>
      </c>
      <c r="V1546" s="284">
        <f t="shared" si="417"/>
        <v>0.44899910432247342</v>
      </c>
    </row>
    <row r="1547" spans="1:22" s="164" customFormat="1" ht="28.5" customHeight="1">
      <c r="A1547" s="160"/>
      <c r="B1547" s="161">
        <v>85401</v>
      </c>
      <c r="C1547" s="162"/>
      <c r="D1547" s="163" t="s">
        <v>393</v>
      </c>
      <c r="E1547" s="64">
        <v>231890</v>
      </c>
      <c r="F1547" s="64">
        <v>0</v>
      </c>
      <c r="G1547" s="64">
        <v>0</v>
      </c>
      <c r="H1547" s="64">
        <v>0</v>
      </c>
      <c r="I1547" s="64">
        <v>231890</v>
      </c>
      <c r="J1547" s="64"/>
      <c r="K1547" s="64">
        <f t="shared" si="422"/>
        <v>0</v>
      </c>
      <c r="L1547" s="64">
        <f>SUM(L1549:L1554)</f>
        <v>0</v>
      </c>
      <c r="M1547" s="64">
        <f>SUM(M1549:M1554)</f>
        <v>0</v>
      </c>
      <c r="N1547" s="64">
        <f>SUM(N1549:N1554)</f>
        <v>0</v>
      </c>
      <c r="O1547" s="64">
        <f>SUM(O1549:O1554)</f>
        <v>0</v>
      </c>
      <c r="P1547" s="153">
        <v>231890</v>
      </c>
      <c r="Q1547" s="146">
        <f>SUM(Q1549:Q1554)</f>
        <v>104400.28</v>
      </c>
      <c r="R1547" s="64">
        <f t="shared" si="419"/>
        <v>0</v>
      </c>
      <c r="S1547" s="64">
        <f t="shared" si="420"/>
        <v>0</v>
      </c>
      <c r="T1547" s="64">
        <f t="shared" si="421"/>
        <v>231890</v>
      </c>
      <c r="V1547" s="284">
        <f t="shared" si="417"/>
        <v>0.45021467074906207</v>
      </c>
    </row>
    <row r="1548" spans="1:22" ht="28.5" customHeight="1">
      <c r="A1548" s="23"/>
      <c r="B1548" s="23"/>
      <c r="C1548" s="130"/>
      <c r="D1548" s="31" t="s">
        <v>394</v>
      </c>
      <c r="E1548" s="26">
        <v>0</v>
      </c>
      <c r="F1548" s="26">
        <v>0</v>
      </c>
      <c r="G1548" s="26">
        <v>0</v>
      </c>
      <c r="H1548" s="26">
        <v>0</v>
      </c>
      <c r="I1548" s="26">
        <v>0</v>
      </c>
      <c r="J1548" s="26"/>
      <c r="K1548" s="18">
        <f t="shared" si="422"/>
        <v>0</v>
      </c>
      <c r="L1548" s="18"/>
      <c r="M1548" s="18"/>
      <c r="N1548" s="18"/>
      <c r="O1548" s="18"/>
      <c r="P1548" s="114"/>
      <c r="Q1548" s="123"/>
      <c r="R1548" s="22">
        <f t="shared" si="419"/>
        <v>0</v>
      </c>
      <c r="S1548" s="22">
        <f t="shared" si="420"/>
        <v>0</v>
      </c>
      <c r="T1548" s="22">
        <f t="shared" si="421"/>
        <v>0</v>
      </c>
      <c r="V1548" s="284"/>
    </row>
    <row r="1549" spans="1:22" ht="37.5" customHeight="1">
      <c r="A1549" s="23"/>
      <c r="B1549" s="23"/>
      <c r="C1549" s="130">
        <v>3020</v>
      </c>
      <c r="D1549" s="27" t="s">
        <v>138</v>
      </c>
      <c r="E1549" s="26">
        <v>440</v>
      </c>
      <c r="F1549" s="26">
        <v>0</v>
      </c>
      <c r="G1549" s="26">
        <v>0</v>
      </c>
      <c r="H1549" s="26">
        <v>0</v>
      </c>
      <c r="I1549" s="26">
        <v>440</v>
      </c>
      <c r="J1549" s="26"/>
      <c r="K1549" s="18">
        <f t="shared" si="422"/>
        <v>0</v>
      </c>
      <c r="L1549" s="18"/>
      <c r="M1549" s="18"/>
      <c r="N1549" s="18"/>
      <c r="O1549" s="18"/>
      <c r="P1549" s="114">
        <v>440</v>
      </c>
      <c r="Q1549" s="123">
        <v>0</v>
      </c>
      <c r="R1549" s="22">
        <f t="shared" si="419"/>
        <v>0</v>
      </c>
      <c r="S1549" s="22">
        <f t="shared" si="420"/>
        <v>0</v>
      </c>
      <c r="T1549" s="22">
        <f t="shared" si="421"/>
        <v>440</v>
      </c>
      <c r="V1549" s="284">
        <f t="shared" si="417"/>
        <v>0</v>
      </c>
    </row>
    <row r="1550" spans="1:22" ht="33.75" customHeight="1">
      <c r="A1550" s="23"/>
      <c r="B1550" s="23"/>
      <c r="C1550" s="130">
        <v>4010</v>
      </c>
      <c r="D1550" s="27" t="s">
        <v>139</v>
      </c>
      <c r="E1550" s="26">
        <v>174770</v>
      </c>
      <c r="F1550" s="26">
        <v>0</v>
      </c>
      <c r="G1550" s="26">
        <v>0</v>
      </c>
      <c r="H1550" s="26">
        <v>0</v>
      </c>
      <c r="I1550" s="26">
        <v>174770</v>
      </c>
      <c r="J1550" s="26"/>
      <c r="K1550" s="18">
        <f t="shared" si="422"/>
        <v>0</v>
      </c>
      <c r="L1550" s="18"/>
      <c r="M1550" s="18"/>
      <c r="N1550" s="18"/>
      <c r="O1550" s="18"/>
      <c r="P1550" s="114">
        <v>174770</v>
      </c>
      <c r="Q1550" s="123">
        <v>71797.91</v>
      </c>
      <c r="R1550" s="22">
        <f t="shared" si="419"/>
        <v>0</v>
      </c>
      <c r="S1550" s="22">
        <f t="shared" si="420"/>
        <v>0</v>
      </c>
      <c r="T1550" s="22">
        <f t="shared" si="421"/>
        <v>174770</v>
      </c>
      <c r="V1550" s="284">
        <f t="shared" ref="V1550:V1613" si="423">Q1550/P1550</f>
        <v>0.41081369800308981</v>
      </c>
    </row>
    <row r="1551" spans="1:22">
      <c r="A1551" s="23"/>
      <c r="B1551" s="23"/>
      <c r="C1551" s="130">
        <v>4040</v>
      </c>
      <c r="D1551" s="27" t="s">
        <v>140</v>
      </c>
      <c r="E1551" s="26">
        <v>14560</v>
      </c>
      <c r="F1551" s="26">
        <v>0</v>
      </c>
      <c r="G1551" s="26">
        <v>0</v>
      </c>
      <c r="H1551" s="26">
        <v>0</v>
      </c>
      <c r="I1551" s="26">
        <v>14560</v>
      </c>
      <c r="J1551" s="26"/>
      <c r="K1551" s="18">
        <f t="shared" si="422"/>
        <v>0</v>
      </c>
      <c r="L1551" s="18"/>
      <c r="M1551" s="18"/>
      <c r="N1551" s="18"/>
      <c r="O1551" s="18"/>
      <c r="P1551" s="114">
        <v>14560</v>
      </c>
      <c r="Q1551" s="123">
        <v>12483.64</v>
      </c>
      <c r="R1551" s="22">
        <f t="shared" si="419"/>
        <v>0</v>
      </c>
      <c r="S1551" s="22">
        <f t="shared" si="420"/>
        <v>0</v>
      </c>
      <c r="T1551" s="22">
        <f t="shared" si="421"/>
        <v>14560</v>
      </c>
      <c r="V1551" s="284">
        <f t="shared" si="423"/>
        <v>0.85739285714285707</v>
      </c>
    </row>
    <row r="1552" spans="1:22">
      <c r="A1552" s="23"/>
      <c r="B1552" s="23"/>
      <c r="C1552" s="130">
        <v>4110</v>
      </c>
      <c r="D1552" s="27" t="s">
        <v>141</v>
      </c>
      <c r="E1552" s="26">
        <v>30480</v>
      </c>
      <c r="F1552" s="26">
        <v>0</v>
      </c>
      <c r="G1552" s="26">
        <v>0</v>
      </c>
      <c r="H1552" s="26">
        <v>0</v>
      </c>
      <c r="I1552" s="26">
        <v>30480</v>
      </c>
      <c r="J1552" s="26"/>
      <c r="K1552" s="18">
        <f t="shared" si="422"/>
        <v>0</v>
      </c>
      <c r="L1552" s="18"/>
      <c r="M1552" s="18"/>
      <c r="N1552" s="18"/>
      <c r="O1552" s="18"/>
      <c r="P1552" s="114">
        <v>30480</v>
      </c>
      <c r="Q1552" s="123">
        <v>13378.29</v>
      </c>
      <c r="R1552" s="22">
        <f t="shared" si="419"/>
        <v>0</v>
      </c>
      <c r="S1552" s="22">
        <f t="shared" si="420"/>
        <v>0</v>
      </c>
      <c r="T1552" s="22">
        <f t="shared" si="421"/>
        <v>30480</v>
      </c>
      <c r="V1552" s="284">
        <f t="shared" si="423"/>
        <v>0.43892027559055119</v>
      </c>
    </row>
    <row r="1553" spans="1:22">
      <c r="A1553" s="23"/>
      <c r="B1553" s="23"/>
      <c r="C1553" s="130">
        <v>4120</v>
      </c>
      <c r="D1553" s="27" t="s">
        <v>142</v>
      </c>
      <c r="E1553" s="26">
        <v>4540</v>
      </c>
      <c r="F1553" s="26">
        <v>0</v>
      </c>
      <c r="G1553" s="26">
        <v>0</v>
      </c>
      <c r="H1553" s="26">
        <v>0</v>
      </c>
      <c r="I1553" s="26">
        <v>4540</v>
      </c>
      <c r="J1553" s="26"/>
      <c r="K1553" s="18">
        <f t="shared" si="422"/>
        <v>0</v>
      </c>
      <c r="L1553" s="18"/>
      <c r="M1553" s="18"/>
      <c r="N1553" s="18"/>
      <c r="O1553" s="18"/>
      <c r="P1553" s="114">
        <v>4540</v>
      </c>
      <c r="Q1553" s="123">
        <v>1600.44</v>
      </c>
      <c r="R1553" s="22">
        <f t="shared" si="419"/>
        <v>0</v>
      </c>
      <c r="S1553" s="22">
        <f t="shared" si="420"/>
        <v>0</v>
      </c>
      <c r="T1553" s="22">
        <f t="shared" si="421"/>
        <v>4540</v>
      </c>
      <c r="V1553" s="284">
        <f t="shared" si="423"/>
        <v>0.35251982378854629</v>
      </c>
    </row>
    <row r="1554" spans="1:22" ht="31.5">
      <c r="A1554" s="23"/>
      <c r="B1554" s="23"/>
      <c r="C1554" s="130">
        <v>4440</v>
      </c>
      <c r="D1554" s="27" t="s">
        <v>153</v>
      </c>
      <c r="E1554" s="26">
        <v>7100</v>
      </c>
      <c r="F1554" s="26">
        <v>0</v>
      </c>
      <c r="G1554" s="26">
        <v>0</v>
      </c>
      <c r="H1554" s="26">
        <v>0</v>
      </c>
      <c r="I1554" s="26">
        <v>7100</v>
      </c>
      <c r="J1554" s="26"/>
      <c r="K1554" s="18">
        <f t="shared" si="422"/>
        <v>0</v>
      </c>
      <c r="L1554" s="18"/>
      <c r="M1554" s="18"/>
      <c r="N1554" s="18"/>
      <c r="O1554" s="18"/>
      <c r="P1554" s="114">
        <v>7100</v>
      </c>
      <c r="Q1554" s="123">
        <v>5140</v>
      </c>
      <c r="R1554" s="22">
        <f t="shared" si="419"/>
        <v>0</v>
      </c>
      <c r="S1554" s="22">
        <f t="shared" si="420"/>
        <v>0</v>
      </c>
      <c r="T1554" s="22">
        <f t="shared" si="421"/>
        <v>7100</v>
      </c>
      <c r="V1554" s="284">
        <f t="shared" si="423"/>
        <v>0.72394366197183102</v>
      </c>
    </row>
    <row r="1555" spans="1:22" ht="47.25">
      <c r="A1555" s="28"/>
      <c r="B1555" s="23">
        <v>85406</v>
      </c>
      <c r="C1555" s="131"/>
      <c r="D1555" s="31" t="s">
        <v>395</v>
      </c>
      <c r="E1555" s="39">
        <v>1359870</v>
      </c>
      <c r="F1555" s="26">
        <v>0</v>
      </c>
      <c r="G1555" s="26">
        <v>0</v>
      </c>
      <c r="H1555" s="26">
        <v>365000</v>
      </c>
      <c r="I1555" s="39">
        <v>994870</v>
      </c>
      <c r="J1555" s="39"/>
      <c r="K1555" s="18">
        <f t="shared" si="422"/>
        <v>0</v>
      </c>
      <c r="L1555" s="18">
        <f>SUM(L1556:L1577)</f>
        <v>0</v>
      </c>
      <c r="M1555" s="18">
        <f>SUM(M1556:M1577)</f>
        <v>0</v>
      </c>
      <c r="N1555" s="18">
        <f>SUM(N1556:N1577)</f>
        <v>0</v>
      </c>
      <c r="O1555" s="18">
        <f>SUM(O1556:O1578)</f>
        <v>0</v>
      </c>
      <c r="P1555" s="145">
        <v>1359870</v>
      </c>
      <c r="Q1555" s="146">
        <f>SUM(Q1556:Q1578)</f>
        <v>614230.65</v>
      </c>
      <c r="R1555" s="22">
        <f t="shared" si="419"/>
        <v>0</v>
      </c>
      <c r="S1555" s="22">
        <f t="shared" si="420"/>
        <v>365000</v>
      </c>
      <c r="T1555" s="22">
        <f t="shared" si="421"/>
        <v>994870</v>
      </c>
      <c r="V1555" s="284">
        <f t="shared" si="423"/>
        <v>0.45168335943876992</v>
      </c>
    </row>
    <row r="1556" spans="1:22" ht="63">
      <c r="A1556" s="23"/>
      <c r="B1556" s="23"/>
      <c r="C1556" s="130">
        <v>2310</v>
      </c>
      <c r="D1556" s="27" t="s">
        <v>396</v>
      </c>
      <c r="E1556" s="26">
        <v>365000</v>
      </c>
      <c r="F1556" s="26">
        <v>0</v>
      </c>
      <c r="G1556" s="26">
        <v>0</v>
      </c>
      <c r="H1556" s="26">
        <v>365000</v>
      </c>
      <c r="I1556" s="26">
        <v>0</v>
      </c>
      <c r="J1556" s="26"/>
      <c r="K1556" s="18">
        <f t="shared" si="422"/>
        <v>0</v>
      </c>
      <c r="L1556" s="18">
        <f>L1603</f>
        <v>0</v>
      </c>
      <c r="M1556" s="18">
        <f>M1603</f>
        <v>0</v>
      </c>
      <c r="N1556" s="18">
        <f>N1603</f>
        <v>0</v>
      </c>
      <c r="O1556" s="18">
        <f>O1603</f>
        <v>0</v>
      </c>
      <c r="P1556" s="114">
        <v>365000</v>
      </c>
      <c r="Q1556" s="123">
        <f>Q1603</f>
        <v>157212</v>
      </c>
      <c r="R1556" s="22">
        <f t="shared" si="419"/>
        <v>0</v>
      </c>
      <c r="S1556" s="22">
        <f t="shared" si="420"/>
        <v>365000</v>
      </c>
      <c r="T1556" s="22">
        <f t="shared" si="421"/>
        <v>0</v>
      </c>
      <c r="V1556" s="284">
        <f t="shared" si="423"/>
        <v>0.4307178082191781</v>
      </c>
    </row>
    <row r="1557" spans="1:22" ht="31.5">
      <c r="A1557" s="23"/>
      <c r="B1557" s="23"/>
      <c r="C1557" s="130">
        <v>3020</v>
      </c>
      <c r="D1557" s="27" t="s">
        <v>138</v>
      </c>
      <c r="E1557" s="26">
        <v>13630</v>
      </c>
      <c r="F1557" s="26">
        <v>0</v>
      </c>
      <c r="G1557" s="26">
        <v>0</v>
      </c>
      <c r="H1557" s="26">
        <v>0</v>
      </c>
      <c r="I1557" s="26">
        <v>13630</v>
      </c>
      <c r="J1557" s="26"/>
      <c r="K1557" s="18">
        <f t="shared" si="422"/>
        <v>0</v>
      </c>
      <c r="L1557" s="18">
        <f t="shared" ref="L1557:O1577" si="424">L1580</f>
        <v>0</v>
      </c>
      <c r="M1557" s="18">
        <f t="shared" si="424"/>
        <v>0</v>
      </c>
      <c r="N1557" s="18">
        <f t="shared" si="424"/>
        <v>0</v>
      </c>
      <c r="O1557" s="18">
        <f t="shared" si="424"/>
        <v>0</v>
      </c>
      <c r="P1557" s="114">
        <v>13630</v>
      </c>
      <c r="Q1557" s="123">
        <f t="shared" ref="Q1557" si="425">Q1580</f>
        <v>5593.21</v>
      </c>
      <c r="R1557" s="22">
        <f t="shared" si="419"/>
        <v>0</v>
      </c>
      <c r="S1557" s="22">
        <f t="shared" si="420"/>
        <v>0</v>
      </c>
      <c r="T1557" s="22">
        <f t="shared" si="421"/>
        <v>13630</v>
      </c>
      <c r="V1557" s="284">
        <f t="shared" si="423"/>
        <v>0.4103602347762289</v>
      </c>
    </row>
    <row r="1558" spans="1:22">
      <c r="A1558" s="23"/>
      <c r="B1558" s="23"/>
      <c r="C1558" s="130">
        <v>4010</v>
      </c>
      <c r="D1558" s="27" t="s">
        <v>139</v>
      </c>
      <c r="E1558" s="26">
        <v>664370</v>
      </c>
      <c r="F1558" s="26">
        <v>0</v>
      </c>
      <c r="G1558" s="26">
        <v>0</v>
      </c>
      <c r="H1558" s="26">
        <v>0</v>
      </c>
      <c r="I1558" s="26">
        <v>664370</v>
      </c>
      <c r="J1558" s="26"/>
      <c r="K1558" s="18">
        <f t="shared" si="422"/>
        <v>0</v>
      </c>
      <c r="L1558" s="18">
        <f t="shared" si="424"/>
        <v>0</v>
      </c>
      <c r="M1558" s="18">
        <f t="shared" si="424"/>
        <v>0</v>
      </c>
      <c r="N1558" s="18">
        <f t="shared" si="424"/>
        <v>0</v>
      </c>
      <c r="O1558" s="18">
        <f t="shared" si="424"/>
        <v>0</v>
      </c>
      <c r="P1558" s="114">
        <v>664370</v>
      </c>
      <c r="Q1558" s="123">
        <f t="shared" ref="Q1558" si="426">Q1581</f>
        <v>287378.13</v>
      </c>
      <c r="R1558" s="22">
        <f t="shared" si="419"/>
        <v>0</v>
      </c>
      <c r="S1558" s="22">
        <f t="shared" si="420"/>
        <v>0</v>
      </c>
      <c r="T1558" s="22">
        <f t="shared" si="421"/>
        <v>664370</v>
      </c>
      <c r="V1558" s="284">
        <f t="shared" si="423"/>
        <v>0.43255735508827914</v>
      </c>
    </row>
    <row r="1559" spans="1:22">
      <c r="A1559" s="23"/>
      <c r="B1559" s="23"/>
      <c r="C1559" s="130">
        <v>4040</v>
      </c>
      <c r="D1559" s="27" t="s">
        <v>140</v>
      </c>
      <c r="E1559" s="26">
        <v>54780</v>
      </c>
      <c r="F1559" s="26">
        <v>0</v>
      </c>
      <c r="G1559" s="26">
        <v>0</v>
      </c>
      <c r="H1559" s="26">
        <v>0</v>
      </c>
      <c r="I1559" s="26">
        <v>54780</v>
      </c>
      <c r="J1559" s="26"/>
      <c r="K1559" s="18">
        <f t="shared" si="422"/>
        <v>0</v>
      </c>
      <c r="L1559" s="18">
        <f t="shared" si="424"/>
        <v>0</v>
      </c>
      <c r="M1559" s="18">
        <f t="shared" si="424"/>
        <v>0</v>
      </c>
      <c r="N1559" s="18">
        <f t="shared" si="424"/>
        <v>0</v>
      </c>
      <c r="O1559" s="18">
        <f t="shared" si="424"/>
        <v>0</v>
      </c>
      <c r="P1559" s="114">
        <v>54780</v>
      </c>
      <c r="Q1559" s="123">
        <f t="shared" ref="Q1559" si="427">Q1582</f>
        <v>48988.28</v>
      </c>
      <c r="R1559" s="22">
        <f t="shared" si="419"/>
        <v>0</v>
      </c>
      <c r="S1559" s="22">
        <f t="shared" si="420"/>
        <v>0</v>
      </c>
      <c r="T1559" s="22">
        <f t="shared" si="421"/>
        <v>54780</v>
      </c>
      <c r="V1559" s="284">
        <f t="shared" si="423"/>
        <v>0.89427309236947794</v>
      </c>
    </row>
    <row r="1560" spans="1:22">
      <c r="A1560" s="23"/>
      <c r="B1560" s="23"/>
      <c r="C1560" s="130">
        <v>4110</v>
      </c>
      <c r="D1560" s="27" t="s">
        <v>141</v>
      </c>
      <c r="E1560" s="26">
        <v>115780</v>
      </c>
      <c r="F1560" s="26">
        <v>0</v>
      </c>
      <c r="G1560" s="26">
        <v>0</v>
      </c>
      <c r="H1560" s="26">
        <v>0</v>
      </c>
      <c r="I1560" s="26">
        <v>115780</v>
      </c>
      <c r="J1560" s="26"/>
      <c r="K1560" s="18">
        <f t="shared" si="422"/>
        <v>0</v>
      </c>
      <c r="L1560" s="18">
        <f t="shared" si="424"/>
        <v>0</v>
      </c>
      <c r="M1560" s="18">
        <f t="shared" si="424"/>
        <v>0</v>
      </c>
      <c r="N1560" s="18">
        <f t="shared" si="424"/>
        <v>0</v>
      </c>
      <c r="O1560" s="18">
        <f t="shared" si="424"/>
        <v>0</v>
      </c>
      <c r="P1560" s="114">
        <v>115780</v>
      </c>
      <c r="Q1560" s="123">
        <f t="shared" ref="Q1560" si="428">Q1583</f>
        <v>52132.6</v>
      </c>
      <c r="R1560" s="22">
        <f t="shared" si="419"/>
        <v>0</v>
      </c>
      <c r="S1560" s="22">
        <f t="shared" si="420"/>
        <v>0</v>
      </c>
      <c r="T1560" s="22">
        <f t="shared" si="421"/>
        <v>115780</v>
      </c>
      <c r="V1560" s="284">
        <f t="shared" si="423"/>
        <v>0.45027293142166175</v>
      </c>
    </row>
    <row r="1561" spans="1:22">
      <c r="A1561" s="23"/>
      <c r="B1561" s="23"/>
      <c r="C1561" s="130">
        <v>4120</v>
      </c>
      <c r="D1561" s="27" t="s">
        <v>142</v>
      </c>
      <c r="E1561" s="26">
        <v>17260</v>
      </c>
      <c r="F1561" s="26">
        <v>0</v>
      </c>
      <c r="G1561" s="26">
        <v>0</v>
      </c>
      <c r="H1561" s="26">
        <v>0</v>
      </c>
      <c r="I1561" s="26">
        <v>17260</v>
      </c>
      <c r="J1561" s="26"/>
      <c r="K1561" s="18">
        <f t="shared" si="422"/>
        <v>0</v>
      </c>
      <c r="L1561" s="18">
        <f t="shared" si="424"/>
        <v>0</v>
      </c>
      <c r="M1561" s="18">
        <f t="shared" si="424"/>
        <v>0</v>
      </c>
      <c r="N1561" s="18">
        <f t="shared" si="424"/>
        <v>0</v>
      </c>
      <c r="O1561" s="18">
        <f t="shared" si="424"/>
        <v>0</v>
      </c>
      <c r="P1561" s="114">
        <v>17260</v>
      </c>
      <c r="Q1561" s="123">
        <f t="shared" ref="Q1561" si="429">Q1584</f>
        <v>6795.98</v>
      </c>
      <c r="R1561" s="22">
        <f t="shared" si="419"/>
        <v>0</v>
      </c>
      <c r="S1561" s="22">
        <f t="shared" si="420"/>
        <v>0</v>
      </c>
      <c r="T1561" s="22">
        <f t="shared" si="421"/>
        <v>17260</v>
      </c>
      <c r="V1561" s="284">
        <f t="shared" si="423"/>
        <v>0.39374159907300116</v>
      </c>
    </row>
    <row r="1562" spans="1:22">
      <c r="A1562" s="23"/>
      <c r="B1562" s="23"/>
      <c r="C1562" s="130">
        <v>4170</v>
      </c>
      <c r="D1562" s="27" t="s">
        <v>143</v>
      </c>
      <c r="E1562" s="26">
        <v>12160</v>
      </c>
      <c r="F1562" s="26">
        <v>0</v>
      </c>
      <c r="G1562" s="26">
        <v>0</v>
      </c>
      <c r="H1562" s="26">
        <v>0</v>
      </c>
      <c r="I1562" s="26">
        <v>12160</v>
      </c>
      <c r="J1562" s="26"/>
      <c r="K1562" s="18">
        <f t="shared" si="422"/>
        <v>0</v>
      </c>
      <c r="L1562" s="18">
        <f t="shared" si="424"/>
        <v>0</v>
      </c>
      <c r="M1562" s="18">
        <f t="shared" si="424"/>
        <v>0</v>
      </c>
      <c r="N1562" s="18">
        <f t="shared" si="424"/>
        <v>0</v>
      </c>
      <c r="O1562" s="18">
        <f t="shared" si="424"/>
        <v>0</v>
      </c>
      <c r="P1562" s="114">
        <v>12160</v>
      </c>
      <c r="Q1562" s="123">
        <f t="shared" ref="Q1562" si="430">Q1585</f>
        <v>4468.16</v>
      </c>
      <c r="R1562" s="22">
        <f t="shared" si="419"/>
        <v>0</v>
      </c>
      <c r="S1562" s="22">
        <f t="shared" si="420"/>
        <v>0</v>
      </c>
      <c r="T1562" s="22">
        <f t="shared" si="421"/>
        <v>12160</v>
      </c>
      <c r="V1562" s="284">
        <f t="shared" si="423"/>
        <v>0.36744736842105263</v>
      </c>
    </row>
    <row r="1563" spans="1:22">
      <c r="A1563" s="23"/>
      <c r="B1563" s="23"/>
      <c r="C1563" s="130">
        <v>4210</v>
      </c>
      <c r="D1563" s="27" t="s">
        <v>144</v>
      </c>
      <c r="E1563" s="39">
        <v>16380</v>
      </c>
      <c r="F1563" s="26">
        <v>0</v>
      </c>
      <c r="G1563" s="26">
        <v>0</v>
      </c>
      <c r="H1563" s="26">
        <v>0</v>
      </c>
      <c r="I1563" s="39">
        <v>16380</v>
      </c>
      <c r="J1563" s="39"/>
      <c r="K1563" s="18">
        <f t="shared" si="422"/>
        <v>0</v>
      </c>
      <c r="L1563" s="18">
        <f t="shared" si="424"/>
        <v>0</v>
      </c>
      <c r="M1563" s="18">
        <f t="shared" si="424"/>
        <v>0</v>
      </c>
      <c r="N1563" s="18">
        <f t="shared" si="424"/>
        <v>0</v>
      </c>
      <c r="O1563" s="18">
        <f t="shared" si="424"/>
        <v>0</v>
      </c>
      <c r="P1563" s="114">
        <v>16380</v>
      </c>
      <c r="Q1563" s="123">
        <f t="shared" ref="Q1563" si="431">Q1586</f>
        <v>10097.23</v>
      </c>
      <c r="R1563" s="22">
        <f t="shared" si="419"/>
        <v>0</v>
      </c>
      <c r="S1563" s="22">
        <f t="shared" si="420"/>
        <v>0</v>
      </c>
      <c r="T1563" s="22">
        <f t="shared" si="421"/>
        <v>16380</v>
      </c>
      <c r="V1563" s="284">
        <f t="shared" si="423"/>
        <v>0.61643650793650795</v>
      </c>
    </row>
    <row r="1564" spans="1:22" ht="31.5">
      <c r="A1564" s="23"/>
      <c r="B1564" s="23"/>
      <c r="C1564" s="130">
        <v>4240</v>
      </c>
      <c r="D1564" s="27" t="s">
        <v>249</v>
      </c>
      <c r="E1564" s="26">
        <v>24230</v>
      </c>
      <c r="F1564" s="26">
        <v>0</v>
      </c>
      <c r="G1564" s="26">
        <v>0</v>
      </c>
      <c r="H1564" s="26">
        <v>0</v>
      </c>
      <c r="I1564" s="26">
        <v>24230</v>
      </c>
      <c r="J1564" s="26"/>
      <c r="K1564" s="18">
        <f t="shared" si="422"/>
        <v>0</v>
      </c>
      <c r="L1564" s="18">
        <f t="shared" si="424"/>
        <v>0</v>
      </c>
      <c r="M1564" s="18">
        <f t="shared" si="424"/>
        <v>0</v>
      </c>
      <c r="N1564" s="18">
        <f t="shared" si="424"/>
        <v>0</v>
      </c>
      <c r="O1564" s="18">
        <f t="shared" si="424"/>
        <v>0</v>
      </c>
      <c r="P1564" s="114">
        <v>24230</v>
      </c>
      <c r="Q1564" s="123">
        <f t="shared" ref="Q1564" si="432">Q1587</f>
        <v>566.37</v>
      </c>
      <c r="R1564" s="22">
        <f t="shared" si="419"/>
        <v>0</v>
      </c>
      <c r="S1564" s="22">
        <f t="shared" si="420"/>
        <v>0</v>
      </c>
      <c r="T1564" s="22">
        <f t="shared" si="421"/>
        <v>24230</v>
      </c>
      <c r="V1564" s="284">
        <f t="shared" si="423"/>
        <v>2.3374742055303342E-2</v>
      </c>
    </row>
    <row r="1565" spans="1:22">
      <c r="A1565" s="23"/>
      <c r="B1565" s="23"/>
      <c r="C1565" s="130">
        <v>4260</v>
      </c>
      <c r="D1565" s="27" t="s">
        <v>145</v>
      </c>
      <c r="E1565" s="26">
        <v>15750</v>
      </c>
      <c r="F1565" s="26">
        <v>0</v>
      </c>
      <c r="G1565" s="26">
        <v>0</v>
      </c>
      <c r="H1565" s="26">
        <v>0</v>
      </c>
      <c r="I1565" s="26">
        <v>15750</v>
      </c>
      <c r="J1565" s="26"/>
      <c r="K1565" s="18">
        <f t="shared" si="422"/>
        <v>0</v>
      </c>
      <c r="L1565" s="18">
        <f t="shared" si="424"/>
        <v>0</v>
      </c>
      <c r="M1565" s="18">
        <f t="shared" si="424"/>
        <v>0</v>
      </c>
      <c r="N1565" s="18">
        <f t="shared" si="424"/>
        <v>0</v>
      </c>
      <c r="O1565" s="18">
        <f t="shared" si="424"/>
        <v>0</v>
      </c>
      <c r="P1565" s="114">
        <v>15750</v>
      </c>
      <c r="Q1565" s="123">
        <f t="shared" ref="Q1565" si="433">Q1588</f>
        <v>7140.15</v>
      </c>
      <c r="R1565" s="22">
        <f t="shared" si="419"/>
        <v>0</v>
      </c>
      <c r="S1565" s="22">
        <f t="shared" si="420"/>
        <v>0</v>
      </c>
      <c r="T1565" s="22">
        <f t="shared" si="421"/>
        <v>15750</v>
      </c>
      <c r="V1565" s="284">
        <f t="shared" si="423"/>
        <v>0.4533428571428571</v>
      </c>
    </row>
    <row r="1566" spans="1:22">
      <c r="A1566" s="23"/>
      <c r="B1566" s="23"/>
      <c r="C1566" s="130">
        <v>4270</v>
      </c>
      <c r="D1566" s="27" t="s">
        <v>146</v>
      </c>
      <c r="E1566" s="26">
        <v>5820</v>
      </c>
      <c r="F1566" s="26">
        <v>0</v>
      </c>
      <c r="G1566" s="26">
        <v>0</v>
      </c>
      <c r="H1566" s="26">
        <v>0</v>
      </c>
      <c r="I1566" s="26">
        <v>5820</v>
      </c>
      <c r="J1566" s="26"/>
      <c r="K1566" s="18">
        <f t="shared" si="422"/>
        <v>0</v>
      </c>
      <c r="L1566" s="18">
        <f t="shared" si="424"/>
        <v>0</v>
      </c>
      <c r="M1566" s="18">
        <f t="shared" si="424"/>
        <v>0</v>
      </c>
      <c r="N1566" s="18">
        <f t="shared" si="424"/>
        <v>0</v>
      </c>
      <c r="O1566" s="18">
        <f t="shared" si="424"/>
        <v>0</v>
      </c>
      <c r="P1566" s="114">
        <v>5820</v>
      </c>
      <c r="Q1566" s="123">
        <f t="shared" ref="Q1566" si="434">Q1589</f>
        <v>442.55</v>
      </c>
      <c r="R1566" s="22">
        <f t="shared" si="419"/>
        <v>0</v>
      </c>
      <c r="S1566" s="22">
        <f t="shared" si="420"/>
        <v>0</v>
      </c>
      <c r="T1566" s="22">
        <f t="shared" si="421"/>
        <v>5820</v>
      </c>
      <c r="V1566" s="284">
        <f t="shared" si="423"/>
        <v>7.6039518900343647E-2</v>
      </c>
    </row>
    <row r="1567" spans="1:22">
      <c r="A1567" s="23"/>
      <c r="B1567" s="23"/>
      <c r="C1567" s="130">
        <v>4280</v>
      </c>
      <c r="D1567" s="27" t="s">
        <v>147</v>
      </c>
      <c r="E1567" s="26">
        <v>390</v>
      </c>
      <c r="F1567" s="26">
        <v>0</v>
      </c>
      <c r="G1567" s="26">
        <v>0</v>
      </c>
      <c r="H1567" s="26">
        <v>0</v>
      </c>
      <c r="I1567" s="26">
        <v>390</v>
      </c>
      <c r="J1567" s="26"/>
      <c r="K1567" s="18">
        <f t="shared" si="422"/>
        <v>0</v>
      </c>
      <c r="L1567" s="18">
        <f t="shared" si="424"/>
        <v>0</v>
      </c>
      <c r="M1567" s="18">
        <f t="shared" si="424"/>
        <v>0</v>
      </c>
      <c r="N1567" s="18">
        <f t="shared" si="424"/>
        <v>0</v>
      </c>
      <c r="O1567" s="18">
        <f t="shared" si="424"/>
        <v>0</v>
      </c>
      <c r="P1567" s="114">
        <v>390</v>
      </c>
      <c r="Q1567" s="123">
        <f t="shared" ref="Q1567" si="435">Q1590</f>
        <v>184.5</v>
      </c>
      <c r="R1567" s="22">
        <f t="shared" si="419"/>
        <v>0</v>
      </c>
      <c r="S1567" s="22">
        <f t="shared" si="420"/>
        <v>0</v>
      </c>
      <c r="T1567" s="22">
        <f t="shared" si="421"/>
        <v>390</v>
      </c>
      <c r="V1567" s="284">
        <f t="shared" si="423"/>
        <v>0.47307692307692306</v>
      </c>
    </row>
    <row r="1568" spans="1:22">
      <c r="A1568" s="23"/>
      <c r="B1568" s="23"/>
      <c r="C1568" s="130">
        <v>4300</v>
      </c>
      <c r="D1568" s="27" t="s">
        <v>181</v>
      </c>
      <c r="E1568" s="26">
        <v>5190</v>
      </c>
      <c r="F1568" s="26">
        <v>0</v>
      </c>
      <c r="G1568" s="26">
        <v>0</v>
      </c>
      <c r="H1568" s="26">
        <v>0</v>
      </c>
      <c r="I1568" s="26">
        <v>5190</v>
      </c>
      <c r="J1568" s="26"/>
      <c r="K1568" s="18">
        <f t="shared" si="422"/>
        <v>0</v>
      </c>
      <c r="L1568" s="18">
        <f t="shared" si="424"/>
        <v>0</v>
      </c>
      <c r="M1568" s="18">
        <f t="shared" si="424"/>
        <v>0</v>
      </c>
      <c r="N1568" s="18">
        <f t="shared" si="424"/>
        <v>0</v>
      </c>
      <c r="O1568" s="18">
        <f t="shared" si="424"/>
        <v>0</v>
      </c>
      <c r="P1568" s="114">
        <v>5190</v>
      </c>
      <c r="Q1568" s="123">
        <f t="shared" ref="Q1568" si="436">Q1591</f>
        <v>2468.9</v>
      </c>
      <c r="R1568" s="22">
        <f t="shared" si="419"/>
        <v>0</v>
      </c>
      <c r="S1568" s="22">
        <f t="shared" si="420"/>
        <v>0</v>
      </c>
      <c r="T1568" s="22">
        <f t="shared" si="421"/>
        <v>5190</v>
      </c>
      <c r="V1568" s="284">
        <f t="shared" si="423"/>
        <v>0.47570327552986513</v>
      </c>
    </row>
    <row r="1569" spans="1:22">
      <c r="A1569" s="23"/>
      <c r="B1569" s="23"/>
      <c r="C1569" s="130">
        <v>4350</v>
      </c>
      <c r="D1569" s="27" t="s">
        <v>148</v>
      </c>
      <c r="E1569" s="26">
        <v>1070</v>
      </c>
      <c r="F1569" s="26">
        <v>0</v>
      </c>
      <c r="G1569" s="26">
        <v>0</v>
      </c>
      <c r="H1569" s="26">
        <v>0</v>
      </c>
      <c r="I1569" s="26">
        <v>1070</v>
      </c>
      <c r="J1569" s="26"/>
      <c r="K1569" s="18">
        <f t="shared" si="422"/>
        <v>0</v>
      </c>
      <c r="L1569" s="18">
        <f t="shared" si="424"/>
        <v>0</v>
      </c>
      <c r="M1569" s="18">
        <f t="shared" si="424"/>
        <v>0</v>
      </c>
      <c r="N1569" s="18">
        <f t="shared" si="424"/>
        <v>0</v>
      </c>
      <c r="O1569" s="18">
        <f t="shared" si="424"/>
        <v>0</v>
      </c>
      <c r="P1569" s="114">
        <v>1070</v>
      </c>
      <c r="Q1569" s="123">
        <f t="shared" ref="Q1569" si="437">Q1592</f>
        <v>350.88</v>
      </c>
      <c r="R1569" s="22">
        <f t="shared" si="419"/>
        <v>0</v>
      </c>
      <c r="S1569" s="22">
        <f t="shared" si="420"/>
        <v>0</v>
      </c>
      <c r="T1569" s="22">
        <f t="shared" si="421"/>
        <v>1070</v>
      </c>
      <c r="V1569" s="284">
        <f t="shared" si="423"/>
        <v>0.32792523364485981</v>
      </c>
    </row>
    <row r="1570" spans="1:22" ht="63">
      <c r="A1570" s="23"/>
      <c r="B1570" s="23"/>
      <c r="C1570" s="130">
        <v>4370</v>
      </c>
      <c r="D1570" s="27" t="s">
        <v>150</v>
      </c>
      <c r="E1570" s="26">
        <v>6120</v>
      </c>
      <c r="F1570" s="26">
        <v>0</v>
      </c>
      <c r="G1570" s="26">
        <v>0</v>
      </c>
      <c r="H1570" s="26">
        <v>0</v>
      </c>
      <c r="I1570" s="26">
        <v>6120</v>
      </c>
      <c r="J1570" s="26"/>
      <c r="K1570" s="18">
        <f t="shared" si="422"/>
        <v>0</v>
      </c>
      <c r="L1570" s="18">
        <f t="shared" si="424"/>
        <v>0</v>
      </c>
      <c r="M1570" s="18">
        <f t="shared" si="424"/>
        <v>0</v>
      </c>
      <c r="N1570" s="18">
        <f t="shared" si="424"/>
        <v>0</v>
      </c>
      <c r="O1570" s="18">
        <f t="shared" si="424"/>
        <v>0</v>
      </c>
      <c r="P1570" s="114">
        <v>6120</v>
      </c>
      <c r="Q1570" s="123">
        <f t="shared" ref="Q1570" si="438">Q1593</f>
        <v>2487.3200000000002</v>
      </c>
      <c r="R1570" s="22">
        <f t="shared" si="419"/>
        <v>0</v>
      </c>
      <c r="S1570" s="22">
        <f t="shared" si="420"/>
        <v>0</v>
      </c>
      <c r="T1570" s="22">
        <f t="shared" si="421"/>
        <v>6120</v>
      </c>
      <c r="V1570" s="284">
        <f t="shared" si="423"/>
        <v>0.40642483660130724</v>
      </c>
    </row>
    <row r="1571" spans="1:22">
      <c r="A1571" s="23"/>
      <c r="B1571" s="23"/>
      <c r="C1571" s="130">
        <v>4410</v>
      </c>
      <c r="D1571" s="27" t="s">
        <v>151</v>
      </c>
      <c r="E1571" s="26">
        <v>3840</v>
      </c>
      <c r="F1571" s="26">
        <v>0</v>
      </c>
      <c r="G1571" s="26">
        <v>0</v>
      </c>
      <c r="H1571" s="26">
        <v>0</v>
      </c>
      <c r="I1571" s="26">
        <v>3840</v>
      </c>
      <c r="J1571" s="26"/>
      <c r="K1571" s="18">
        <f t="shared" si="422"/>
        <v>0</v>
      </c>
      <c r="L1571" s="18">
        <f t="shared" si="424"/>
        <v>0</v>
      </c>
      <c r="M1571" s="18">
        <f t="shared" si="424"/>
        <v>0</v>
      </c>
      <c r="N1571" s="18">
        <f t="shared" si="424"/>
        <v>0</v>
      </c>
      <c r="O1571" s="18">
        <f t="shared" si="424"/>
        <v>0</v>
      </c>
      <c r="P1571" s="114">
        <v>3840</v>
      </c>
      <c r="Q1571" s="123">
        <f t="shared" ref="Q1571" si="439">Q1594</f>
        <v>1699.39</v>
      </c>
      <c r="R1571" s="22">
        <f t="shared" si="419"/>
        <v>0</v>
      </c>
      <c r="S1571" s="22">
        <f t="shared" si="420"/>
        <v>0</v>
      </c>
      <c r="T1571" s="22">
        <f t="shared" si="421"/>
        <v>3840</v>
      </c>
      <c r="V1571" s="284">
        <f t="shared" si="423"/>
        <v>0.4425494791666667</v>
      </c>
    </row>
    <row r="1572" spans="1:22">
      <c r="A1572" s="23"/>
      <c r="B1572" s="23"/>
      <c r="C1572" s="130">
        <v>4430</v>
      </c>
      <c r="D1572" s="27" t="s">
        <v>152</v>
      </c>
      <c r="E1572" s="26">
        <v>1190</v>
      </c>
      <c r="F1572" s="26">
        <v>0</v>
      </c>
      <c r="G1572" s="26">
        <v>0</v>
      </c>
      <c r="H1572" s="26">
        <v>0</v>
      </c>
      <c r="I1572" s="26">
        <v>1190</v>
      </c>
      <c r="J1572" s="26"/>
      <c r="K1572" s="18">
        <f t="shared" si="422"/>
        <v>0</v>
      </c>
      <c r="L1572" s="18">
        <f t="shared" si="424"/>
        <v>0</v>
      </c>
      <c r="M1572" s="18">
        <f t="shared" si="424"/>
        <v>0</v>
      </c>
      <c r="N1572" s="18">
        <f t="shared" si="424"/>
        <v>0</v>
      </c>
      <c r="O1572" s="18">
        <f t="shared" si="424"/>
        <v>0</v>
      </c>
      <c r="P1572" s="114">
        <v>1190</v>
      </c>
      <c r="Q1572" s="123">
        <f t="shared" ref="Q1572" si="440">Q1595</f>
        <v>287</v>
      </c>
      <c r="R1572" s="22">
        <f t="shared" si="419"/>
        <v>0</v>
      </c>
      <c r="S1572" s="22">
        <f t="shared" si="420"/>
        <v>0</v>
      </c>
      <c r="T1572" s="22">
        <f t="shared" si="421"/>
        <v>1190</v>
      </c>
      <c r="V1572" s="284">
        <f t="shared" si="423"/>
        <v>0.2411764705882353</v>
      </c>
    </row>
    <row r="1573" spans="1:22" ht="31.5">
      <c r="A1573" s="23"/>
      <c r="B1573" s="23"/>
      <c r="C1573" s="130">
        <v>4440</v>
      </c>
      <c r="D1573" s="27" t="s">
        <v>153</v>
      </c>
      <c r="E1573" s="26">
        <v>35360</v>
      </c>
      <c r="F1573" s="26">
        <v>0</v>
      </c>
      <c r="G1573" s="26">
        <v>0</v>
      </c>
      <c r="H1573" s="26">
        <v>0</v>
      </c>
      <c r="I1573" s="26">
        <v>35360</v>
      </c>
      <c r="J1573" s="26"/>
      <c r="K1573" s="18">
        <f t="shared" si="422"/>
        <v>0</v>
      </c>
      <c r="L1573" s="18">
        <f t="shared" si="424"/>
        <v>0</v>
      </c>
      <c r="M1573" s="18">
        <f t="shared" si="424"/>
        <v>0</v>
      </c>
      <c r="N1573" s="18">
        <f t="shared" si="424"/>
        <v>0</v>
      </c>
      <c r="O1573" s="18">
        <f t="shared" si="424"/>
        <v>0</v>
      </c>
      <c r="P1573" s="114">
        <v>35360</v>
      </c>
      <c r="Q1573" s="123">
        <f>Q1597</f>
        <v>25658</v>
      </c>
      <c r="R1573" s="22">
        <f t="shared" si="419"/>
        <v>0</v>
      </c>
      <c r="S1573" s="22">
        <f t="shared" si="420"/>
        <v>0</v>
      </c>
      <c r="T1573" s="22">
        <f t="shared" si="421"/>
        <v>35360</v>
      </c>
      <c r="V1573" s="284">
        <f t="shared" si="423"/>
        <v>0.72562217194570133</v>
      </c>
    </row>
    <row r="1574" spans="1:22">
      <c r="A1574" s="23"/>
      <c r="B1574" s="23"/>
      <c r="C1574" s="130">
        <v>4510</v>
      </c>
      <c r="D1574" s="27" t="s">
        <v>223</v>
      </c>
      <c r="E1574" s="26">
        <v>100</v>
      </c>
      <c r="F1574" s="26">
        <v>0</v>
      </c>
      <c r="G1574" s="26">
        <v>0</v>
      </c>
      <c r="H1574" s="26">
        <v>0</v>
      </c>
      <c r="I1574" s="26">
        <v>100</v>
      </c>
      <c r="J1574" s="26"/>
      <c r="K1574" s="18">
        <f t="shared" si="422"/>
        <v>0</v>
      </c>
      <c r="L1574" s="18">
        <f t="shared" si="424"/>
        <v>0</v>
      </c>
      <c r="M1574" s="18">
        <f t="shared" si="424"/>
        <v>0</v>
      </c>
      <c r="N1574" s="18">
        <f t="shared" si="424"/>
        <v>0</v>
      </c>
      <c r="O1574" s="18">
        <f t="shared" si="424"/>
        <v>0</v>
      </c>
      <c r="P1574" s="114">
        <v>100</v>
      </c>
      <c r="Q1574" s="123">
        <f>Q1596</f>
        <v>0</v>
      </c>
      <c r="R1574" s="22">
        <f t="shared" si="419"/>
        <v>0</v>
      </c>
      <c r="S1574" s="22">
        <f t="shared" si="420"/>
        <v>0</v>
      </c>
      <c r="T1574" s="22">
        <f t="shared" si="421"/>
        <v>100</v>
      </c>
      <c r="V1574" s="284">
        <f t="shared" si="423"/>
        <v>0</v>
      </c>
    </row>
    <row r="1575" spans="1:22" ht="31.5">
      <c r="A1575" s="23"/>
      <c r="B1575" s="23"/>
      <c r="C1575" s="130">
        <v>4700</v>
      </c>
      <c r="D1575" s="27" t="s">
        <v>155</v>
      </c>
      <c r="E1575" s="26">
        <v>1450</v>
      </c>
      <c r="F1575" s="26">
        <v>0</v>
      </c>
      <c r="G1575" s="26">
        <v>0</v>
      </c>
      <c r="H1575" s="26">
        <v>0</v>
      </c>
      <c r="I1575" s="26">
        <v>1450</v>
      </c>
      <c r="J1575" s="26"/>
      <c r="K1575" s="18">
        <f t="shared" si="422"/>
        <v>0</v>
      </c>
      <c r="L1575" s="18">
        <f t="shared" si="424"/>
        <v>0</v>
      </c>
      <c r="M1575" s="18">
        <f t="shared" si="424"/>
        <v>0</v>
      </c>
      <c r="N1575" s="18">
        <f t="shared" si="424"/>
        <v>0</v>
      </c>
      <c r="O1575" s="18">
        <f t="shared" si="424"/>
        <v>0</v>
      </c>
      <c r="P1575" s="114">
        <v>1450</v>
      </c>
      <c r="Q1575" s="123">
        <f t="shared" ref="Q1575" si="441">Q1598</f>
        <v>280</v>
      </c>
      <c r="R1575" s="22">
        <f t="shared" si="419"/>
        <v>0</v>
      </c>
      <c r="S1575" s="22">
        <f t="shared" si="420"/>
        <v>0</v>
      </c>
      <c r="T1575" s="22">
        <f t="shared" si="421"/>
        <v>1450</v>
      </c>
      <c r="V1575" s="284">
        <f t="shared" si="423"/>
        <v>0.19310344827586207</v>
      </c>
    </row>
    <row r="1576" spans="1:22" ht="48" hidden="1" customHeight="1">
      <c r="A1576" s="23"/>
      <c r="B1576" s="23"/>
      <c r="C1576" s="130">
        <v>4740</v>
      </c>
      <c r="D1576" s="27" t="s">
        <v>198</v>
      </c>
      <c r="E1576" s="26">
        <v>0</v>
      </c>
      <c r="F1576" s="26">
        <v>0</v>
      </c>
      <c r="G1576" s="26">
        <v>0</v>
      </c>
      <c r="H1576" s="26">
        <v>0</v>
      </c>
      <c r="I1576" s="26">
        <v>0</v>
      </c>
      <c r="J1576" s="26"/>
      <c r="K1576" s="18">
        <f t="shared" si="422"/>
        <v>0</v>
      </c>
      <c r="L1576" s="18">
        <f t="shared" si="424"/>
        <v>0</v>
      </c>
      <c r="M1576" s="18">
        <f t="shared" si="424"/>
        <v>0</v>
      </c>
      <c r="N1576" s="18">
        <f t="shared" si="424"/>
        <v>0</v>
      </c>
      <c r="O1576" s="18">
        <f t="shared" si="424"/>
        <v>0</v>
      </c>
      <c r="P1576" s="114">
        <v>0</v>
      </c>
      <c r="Q1576" s="123">
        <f t="shared" ref="Q1576" si="442">Q1599</f>
        <v>0</v>
      </c>
      <c r="R1576" s="22">
        <f t="shared" si="419"/>
        <v>0</v>
      </c>
      <c r="S1576" s="22">
        <f t="shared" si="420"/>
        <v>0</v>
      </c>
      <c r="T1576" s="22">
        <f t="shared" si="421"/>
        <v>0</v>
      </c>
      <c r="V1576" s="284" t="e">
        <f t="shared" si="423"/>
        <v>#DIV/0!</v>
      </c>
    </row>
    <row r="1577" spans="1:22" ht="36" hidden="1" customHeight="1">
      <c r="A1577" s="23"/>
      <c r="B1577" s="23"/>
      <c r="C1577" s="130">
        <v>4750</v>
      </c>
      <c r="D1577" s="27" t="s">
        <v>253</v>
      </c>
      <c r="E1577" s="26">
        <v>0</v>
      </c>
      <c r="F1577" s="26">
        <v>0</v>
      </c>
      <c r="G1577" s="26">
        <v>0</v>
      </c>
      <c r="H1577" s="26">
        <v>0</v>
      </c>
      <c r="I1577" s="26">
        <v>0</v>
      </c>
      <c r="J1577" s="26"/>
      <c r="K1577" s="18">
        <f t="shared" si="422"/>
        <v>0</v>
      </c>
      <c r="L1577" s="18">
        <f t="shared" si="424"/>
        <v>0</v>
      </c>
      <c r="M1577" s="18">
        <f t="shared" si="424"/>
        <v>0</v>
      </c>
      <c r="N1577" s="18">
        <f t="shared" si="424"/>
        <v>0</v>
      </c>
      <c r="O1577" s="18">
        <f t="shared" si="424"/>
        <v>0</v>
      </c>
      <c r="P1577" s="114">
        <v>0</v>
      </c>
      <c r="Q1577" s="123">
        <f t="shared" ref="Q1577" si="443">Q1600</f>
        <v>0</v>
      </c>
      <c r="R1577" s="22">
        <f t="shared" si="419"/>
        <v>0</v>
      </c>
      <c r="S1577" s="22">
        <f t="shared" si="420"/>
        <v>0</v>
      </c>
      <c r="T1577" s="22">
        <f t="shared" si="421"/>
        <v>0</v>
      </c>
      <c r="V1577" s="284" t="e">
        <f t="shared" si="423"/>
        <v>#DIV/0!</v>
      </c>
    </row>
    <row r="1578" spans="1:22" ht="22.5" hidden="1" customHeight="1">
      <c r="A1578" s="23"/>
      <c r="B1578" s="23"/>
      <c r="C1578" s="130">
        <v>6060</v>
      </c>
      <c r="D1578" s="85" t="s">
        <v>166</v>
      </c>
      <c r="E1578" s="26">
        <v>0</v>
      </c>
      <c r="F1578" s="26">
        <v>0</v>
      </c>
      <c r="G1578" s="26">
        <v>0</v>
      </c>
      <c r="H1578" s="26">
        <v>0</v>
      </c>
      <c r="I1578" s="26">
        <v>0</v>
      </c>
      <c r="J1578" s="26"/>
      <c r="K1578" s="18">
        <f t="shared" si="422"/>
        <v>0</v>
      </c>
      <c r="L1578" s="18"/>
      <c r="M1578" s="18"/>
      <c r="N1578" s="18"/>
      <c r="O1578" s="18">
        <f>O1601</f>
        <v>0</v>
      </c>
      <c r="P1578" s="114">
        <v>0</v>
      </c>
      <c r="Q1578" s="123">
        <f>Q1601</f>
        <v>0</v>
      </c>
      <c r="R1578" s="22">
        <f t="shared" si="419"/>
        <v>0</v>
      </c>
      <c r="S1578" s="22">
        <f t="shared" si="420"/>
        <v>0</v>
      </c>
      <c r="T1578" s="22">
        <f t="shared" si="421"/>
        <v>0</v>
      </c>
      <c r="V1578" s="284" t="e">
        <f t="shared" si="423"/>
        <v>#DIV/0!</v>
      </c>
    </row>
    <row r="1579" spans="1:22" ht="31.5">
      <c r="A1579" s="23"/>
      <c r="B1579" s="23"/>
      <c r="C1579" s="139" t="s">
        <v>259</v>
      </c>
      <c r="D1579" s="31" t="s">
        <v>397</v>
      </c>
      <c r="E1579" s="26">
        <v>994870</v>
      </c>
      <c r="F1579" s="26">
        <v>0</v>
      </c>
      <c r="G1579" s="26">
        <v>0</v>
      </c>
      <c r="H1579" s="26">
        <v>0</v>
      </c>
      <c r="I1579" s="26">
        <v>994870</v>
      </c>
      <c r="J1579" s="26"/>
      <c r="K1579" s="18">
        <f t="shared" si="422"/>
        <v>0</v>
      </c>
      <c r="L1579" s="18">
        <f>SUM(L1580:L1600)</f>
        <v>0</v>
      </c>
      <c r="M1579" s="18">
        <f>SUM(M1580:M1600)</f>
        <v>0</v>
      </c>
      <c r="N1579" s="18">
        <f>SUM(N1580:N1600)</f>
        <v>0</v>
      </c>
      <c r="O1579" s="18">
        <f>SUM(O1580:O1601)</f>
        <v>0</v>
      </c>
      <c r="P1579" s="145">
        <v>994870</v>
      </c>
      <c r="Q1579" s="146">
        <f>SUM(Q1580:Q1601)</f>
        <v>457018.64999999997</v>
      </c>
      <c r="R1579" s="22">
        <f t="shared" si="419"/>
        <v>0</v>
      </c>
      <c r="S1579" s="22">
        <f t="shared" si="420"/>
        <v>0</v>
      </c>
      <c r="T1579" s="22">
        <f t="shared" si="421"/>
        <v>994870</v>
      </c>
      <c r="V1579" s="284">
        <f t="shared" si="423"/>
        <v>0.45937524500688531</v>
      </c>
    </row>
    <row r="1580" spans="1:22" ht="31.5">
      <c r="A1580" s="23"/>
      <c r="B1580" s="23"/>
      <c r="C1580" s="130">
        <v>3020</v>
      </c>
      <c r="D1580" s="27" t="s">
        <v>138</v>
      </c>
      <c r="E1580" s="26">
        <v>13630</v>
      </c>
      <c r="F1580" s="26">
        <v>0</v>
      </c>
      <c r="G1580" s="26">
        <v>0</v>
      </c>
      <c r="H1580" s="26">
        <v>0</v>
      </c>
      <c r="I1580" s="26">
        <v>13630</v>
      </c>
      <c r="J1580" s="26"/>
      <c r="K1580" s="18">
        <f t="shared" si="422"/>
        <v>0</v>
      </c>
      <c r="L1580" s="18"/>
      <c r="M1580" s="18"/>
      <c r="N1580" s="18"/>
      <c r="O1580" s="18"/>
      <c r="P1580" s="114">
        <v>13630</v>
      </c>
      <c r="Q1580" s="123">
        <v>5593.21</v>
      </c>
      <c r="R1580" s="22">
        <f t="shared" ref="R1580:R1643" si="444">G1580+M1580</f>
        <v>0</v>
      </c>
      <c r="S1580" s="22">
        <f t="shared" ref="S1580:S1643" si="445">H1580+N1580</f>
        <v>0</v>
      </c>
      <c r="T1580" s="22">
        <f t="shared" ref="T1580:T1643" si="446">I1580+O1580</f>
        <v>13630</v>
      </c>
      <c r="V1580" s="284">
        <f t="shared" si="423"/>
        <v>0.4103602347762289</v>
      </c>
    </row>
    <row r="1581" spans="1:22">
      <c r="A1581" s="23"/>
      <c r="B1581" s="23"/>
      <c r="C1581" s="130">
        <v>4010</v>
      </c>
      <c r="D1581" s="27" t="s">
        <v>139</v>
      </c>
      <c r="E1581" s="26">
        <v>664370</v>
      </c>
      <c r="F1581" s="26">
        <v>0</v>
      </c>
      <c r="G1581" s="26">
        <v>0</v>
      </c>
      <c r="H1581" s="26">
        <v>0</v>
      </c>
      <c r="I1581" s="26">
        <v>664370</v>
      </c>
      <c r="J1581" s="26"/>
      <c r="K1581" s="18">
        <f t="shared" si="422"/>
        <v>0</v>
      </c>
      <c r="L1581" s="18"/>
      <c r="M1581" s="18"/>
      <c r="N1581" s="18"/>
      <c r="O1581" s="18"/>
      <c r="P1581" s="114">
        <v>664370</v>
      </c>
      <c r="Q1581" s="123">
        <v>287378.13</v>
      </c>
      <c r="R1581" s="22">
        <f t="shared" si="444"/>
        <v>0</v>
      </c>
      <c r="S1581" s="22">
        <f t="shared" si="445"/>
        <v>0</v>
      </c>
      <c r="T1581" s="22">
        <f t="shared" si="446"/>
        <v>664370</v>
      </c>
      <c r="V1581" s="284">
        <f t="shared" si="423"/>
        <v>0.43255735508827914</v>
      </c>
    </row>
    <row r="1582" spans="1:22">
      <c r="A1582" s="23"/>
      <c r="B1582" s="28"/>
      <c r="C1582" s="130">
        <v>4040</v>
      </c>
      <c r="D1582" s="27" t="s">
        <v>140</v>
      </c>
      <c r="E1582" s="26">
        <v>54780</v>
      </c>
      <c r="F1582" s="26">
        <v>0</v>
      </c>
      <c r="G1582" s="26">
        <v>0</v>
      </c>
      <c r="H1582" s="26">
        <v>0</v>
      </c>
      <c r="I1582" s="26">
        <v>54780</v>
      </c>
      <c r="J1582" s="26"/>
      <c r="K1582" s="18">
        <f t="shared" si="422"/>
        <v>0</v>
      </c>
      <c r="L1582" s="18"/>
      <c r="M1582" s="18"/>
      <c r="N1582" s="18"/>
      <c r="O1582" s="18"/>
      <c r="P1582" s="114">
        <v>54780</v>
      </c>
      <c r="Q1582" s="123">
        <v>48988.28</v>
      </c>
      <c r="R1582" s="22">
        <f t="shared" si="444"/>
        <v>0</v>
      </c>
      <c r="S1582" s="22">
        <f t="shared" si="445"/>
        <v>0</v>
      </c>
      <c r="T1582" s="22">
        <f t="shared" si="446"/>
        <v>54780</v>
      </c>
      <c r="V1582" s="284">
        <f t="shared" si="423"/>
        <v>0.89427309236947794</v>
      </c>
    </row>
    <row r="1583" spans="1:22">
      <c r="A1583" s="23"/>
      <c r="B1583" s="28"/>
      <c r="C1583" s="130">
        <v>4110</v>
      </c>
      <c r="D1583" s="27" t="s">
        <v>141</v>
      </c>
      <c r="E1583" s="26">
        <v>115780</v>
      </c>
      <c r="F1583" s="26">
        <v>0</v>
      </c>
      <c r="G1583" s="26">
        <v>0</v>
      </c>
      <c r="H1583" s="26">
        <v>0</v>
      </c>
      <c r="I1583" s="26">
        <v>115780</v>
      </c>
      <c r="J1583" s="26"/>
      <c r="K1583" s="18">
        <f t="shared" si="422"/>
        <v>0</v>
      </c>
      <c r="L1583" s="18"/>
      <c r="M1583" s="18"/>
      <c r="N1583" s="18"/>
      <c r="O1583" s="18"/>
      <c r="P1583" s="114">
        <v>115780</v>
      </c>
      <c r="Q1583" s="123">
        <v>52132.6</v>
      </c>
      <c r="R1583" s="22">
        <f t="shared" si="444"/>
        <v>0</v>
      </c>
      <c r="S1583" s="22">
        <f t="shared" si="445"/>
        <v>0</v>
      </c>
      <c r="T1583" s="22">
        <f t="shared" si="446"/>
        <v>115780</v>
      </c>
      <c r="V1583" s="284">
        <f t="shared" si="423"/>
        <v>0.45027293142166175</v>
      </c>
    </row>
    <row r="1584" spans="1:22">
      <c r="A1584" s="23"/>
      <c r="B1584" s="23"/>
      <c r="C1584" s="130">
        <v>4120</v>
      </c>
      <c r="D1584" s="27" t="s">
        <v>142</v>
      </c>
      <c r="E1584" s="26">
        <v>17260</v>
      </c>
      <c r="F1584" s="26">
        <v>0</v>
      </c>
      <c r="G1584" s="26">
        <v>0</v>
      </c>
      <c r="H1584" s="26">
        <v>0</v>
      </c>
      <c r="I1584" s="26">
        <v>17260</v>
      </c>
      <c r="J1584" s="26"/>
      <c r="K1584" s="18">
        <f t="shared" si="422"/>
        <v>0</v>
      </c>
      <c r="L1584" s="18"/>
      <c r="M1584" s="18"/>
      <c r="N1584" s="18"/>
      <c r="O1584" s="18"/>
      <c r="P1584" s="114">
        <v>17260</v>
      </c>
      <c r="Q1584" s="123">
        <v>6795.98</v>
      </c>
      <c r="R1584" s="22">
        <f t="shared" si="444"/>
        <v>0</v>
      </c>
      <c r="S1584" s="22">
        <f t="shared" si="445"/>
        <v>0</v>
      </c>
      <c r="T1584" s="22">
        <f t="shared" si="446"/>
        <v>17260</v>
      </c>
      <c r="V1584" s="284">
        <f t="shared" si="423"/>
        <v>0.39374159907300116</v>
      </c>
    </row>
    <row r="1585" spans="1:22">
      <c r="A1585" s="23"/>
      <c r="B1585" s="23"/>
      <c r="C1585" s="130">
        <v>4170</v>
      </c>
      <c r="D1585" s="27" t="s">
        <v>143</v>
      </c>
      <c r="E1585" s="26">
        <v>12160</v>
      </c>
      <c r="F1585" s="26">
        <v>0</v>
      </c>
      <c r="G1585" s="26">
        <v>0</v>
      </c>
      <c r="H1585" s="26">
        <v>0</v>
      </c>
      <c r="I1585" s="26">
        <v>12160</v>
      </c>
      <c r="J1585" s="26"/>
      <c r="K1585" s="18">
        <f t="shared" si="422"/>
        <v>0</v>
      </c>
      <c r="L1585" s="18"/>
      <c r="M1585" s="18"/>
      <c r="N1585" s="18"/>
      <c r="O1585" s="18"/>
      <c r="P1585" s="114">
        <v>12160</v>
      </c>
      <c r="Q1585" s="123">
        <v>4468.16</v>
      </c>
      <c r="R1585" s="22">
        <f t="shared" si="444"/>
        <v>0</v>
      </c>
      <c r="S1585" s="22">
        <f t="shared" si="445"/>
        <v>0</v>
      </c>
      <c r="T1585" s="22">
        <f t="shared" si="446"/>
        <v>12160</v>
      </c>
      <c r="V1585" s="284">
        <f t="shared" si="423"/>
        <v>0.36744736842105263</v>
      </c>
    </row>
    <row r="1586" spans="1:22">
      <c r="A1586" s="23"/>
      <c r="B1586" s="23"/>
      <c r="C1586" s="130">
        <v>4210</v>
      </c>
      <c r="D1586" s="27" t="s">
        <v>144</v>
      </c>
      <c r="E1586" s="26">
        <v>16380</v>
      </c>
      <c r="F1586" s="26">
        <v>0</v>
      </c>
      <c r="G1586" s="26">
        <v>0</v>
      </c>
      <c r="H1586" s="26">
        <v>0</v>
      </c>
      <c r="I1586" s="26">
        <v>16380</v>
      </c>
      <c r="J1586" s="26"/>
      <c r="K1586" s="18">
        <f t="shared" si="422"/>
        <v>0</v>
      </c>
      <c r="L1586" s="18"/>
      <c r="M1586" s="18"/>
      <c r="N1586" s="18"/>
      <c r="O1586" s="18"/>
      <c r="P1586" s="114">
        <v>16380</v>
      </c>
      <c r="Q1586" s="123">
        <v>10097.23</v>
      </c>
      <c r="R1586" s="22">
        <f t="shared" si="444"/>
        <v>0</v>
      </c>
      <c r="S1586" s="22">
        <f t="shared" si="445"/>
        <v>0</v>
      </c>
      <c r="T1586" s="22">
        <f t="shared" si="446"/>
        <v>16380</v>
      </c>
      <c r="V1586" s="284">
        <f t="shared" si="423"/>
        <v>0.61643650793650795</v>
      </c>
    </row>
    <row r="1587" spans="1:22" ht="31.5">
      <c r="A1587" s="23"/>
      <c r="B1587" s="23"/>
      <c r="C1587" s="130">
        <v>4240</v>
      </c>
      <c r="D1587" s="27" t="s">
        <v>249</v>
      </c>
      <c r="E1587" s="26">
        <v>24230</v>
      </c>
      <c r="F1587" s="26">
        <v>0</v>
      </c>
      <c r="G1587" s="26">
        <v>0</v>
      </c>
      <c r="H1587" s="26">
        <v>0</v>
      </c>
      <c r="I1587" s="26">
        <v>24230</v>
      </c>
      <c r="J1587" s="26"/>
      <c r="K1587" s="18">
        <f t="shared" si="422"/>
        <v>0</v>
      </c>
      <c r="L1587" s="18"/>
      <c r="M1587" s="18"/>
      <c r="N1587" s="18"/>
      <c r="O1587" s="18"/>
      <c r="P1587" s="114">
        <v>24230</v>
      </c>
      <c r="Q1587" s="123">
        <v>566.37</v>
      </c>
      <c r="R1587" s="22">
        <f t="shared" si="444"/>
        <v>0</v>
      </c>
      <c r="S1587" s="22">
        <f t="shared" si="445"/>
        <v>0</v>
      </c>
      <c r="T1587" s="22">
        <f t="shared" si="446"/>
        <v>24230</v>
      </c>
      <c r="V1587" s="284">
        <f t="shared" si="423"/>
        <v>2.3374742055303342E-2</v>
      </c>
    </row>
    <row r="1588" spans="1:22">
      <c r="A1588" s="23"/>
      <c r="B1588" s="23"/>
      <c r="C1588" s="130">
        <v>4260</v>
      </c>
      <c r="D1588" s="27" t="s">
        <v>145</v>
      </c>
      <c r="E1588" s="26">
        <v>15750</v>
      </c>
      <c r="F1588" s="26">
        <v>0</v>
      </c>
      <c r="G1588" s="26">
        <v>0</v>
      </c>
      <c r="H1588" s="26">
        <v>0</v>
      </c>
      <c r="I1588" s="26">
        <v>15750</v>
      </c>
      <c r="J1588" s="26"/>
      <c r="K1588" s="18">
        <f t="shared" si="422"/>
        <v>0</v>
      </c>
      <c r="L1588" s="18"/>
      <c r="M1588" s="18"/>
      <c r="N1588" s="18"/>
      <c r="O1588" s="18"/>
      <c r="P1588" s="114">
        <v>15750</v>
      </c>
      <c r="Q1588" s="123">
        <v>7140.15</v>
      </c>
      <c r="R1588" s="22">
        <f t="shared" si="444"/>
        <v>0</v>
      </c>
      <c r="S1588" s="22">
        <f t="shared" si="445"/>
        <v>0</v>
      </c>
      <c r="T1588" s="22">
        <f t="shared" si="446"/>
        <v>15750</v>
      </c>
      <c r="V1588" s="284">
        <f t="shared" si="423"/>
        <v>0.4533428571428571</v>
      </c>
    </row>
    <row r="1589" spans="1:22">
      <c r="A1589" s="23"/>
      <c r="B1589" s="23"/>
      <c r="C1589" s="130">
        <v>4270</v>
      </c>
      <c r="D1589" s="27" t="s">
        <v>146</v>
      </c>
      <c r="E1589" s="26">
        <v>5820</v>
      </c>
      <c r="F1589" s="26">
        <v>0</v>
      </c>
      <c r="G1589" s="26">
        <v>0</v>
      </c>
      <c r="H1589" s="26">
        <v>0</v>
      </c>
      <c r="I1589" s="26">
        <v>5820</v>
      </c>
      <c r="J1589" s="26"/>
      <c r="K1589" s="18">
        <f t="shared" si="422"/>
        <v>0</v>
      </c>
      <c r="L1589" s="18"/>
      <c r="M1589" s="18"/>
      <c r="N1589" s="18"/>
      <c r="O1589" s="18"/>
      <c r="P1589" s="114">
        <v>5820</v>
      </c>
      <c r="Q1589" s="123">
        <v>442.55</v>
      </c>
      <c r="R1589" s="22">
        <f t="shared" si="444"/>
        <v>0</v>
      </c>
      <c r="S1589" s="22">
        <f t="shared" si="445"/>
        <v>0</v>
      </c>
      <c r="T1589" s="22">
        <f t="shared" si="446"/>
        <v>5820</v>
      </c>
      <c r="V1589" s="284">
        <f t="shared" si="423"/>
        <v>7.6039518900343647E-2</v>
      </c>
    </row>
    <row r="1590" spans="1:22">
      <c r="A1590" s="23"/>
      <c r="B1590" s="23"/>
      <c r="C1590" s="130">
        <v>4280</v>
      </c>
      <c r="D1590" s="27" t="s">
        <v>147</v>
      </c>
      <c r="E1590" s="26">
        <v>390</v>
      </c>
      <c r="F1590" s="26">
        <v>0</v>
      </c>
      <c r="G1590" s="26">
        <v>0</v>
      </c>
      <c r="H1590" s="26">
        <v>0</v>
      </c>
      <c r="I1590" s="26">
        <v>390</v>
      </c>
      <c r="J1590" s="26"/>
      <c r="K1590" s="18">
        <f t="shared" si="422"/>
        <v>0</v>
      </c>
      <c r="L1590" s="18"/>
      <c r="M1590" s="18"/>
      <c r="N1590" s="18"/>
      <c r="O1590" s="18"/>
      <c r="P1590" s="114">
        <v>390</v>
      </c>
      <c r="Q1590" s="123">
        <v>184.5</v>
      </c>
      <c r="R1590" s="22">
        <f t="shared" si="444"/>
        <v>0</v>
      </c>
      <c r="S1590" s="22">
        <f t="shared" si="445"/>
        <v>0</v>
      </c>
      <c r="T1590" s="22">
        <f t="shared" si="446"/>
        <v>390</v>
      </c>
      <c r="V1590" s="284">
        <f t="shared" si="423"/>
        <v>0.47307692307692306</v>
      </c>
    </row>
    <row r="1591" spans="1:22">
      <c r="A1591" s="23"/>
      <c r="B1591" s="23"/>
      <c r="C1591" s="130">
        <v>4300</v>
      </c>
      <c r="D1591" s="27" t="s">
        <v>181</v>
      </c>
      <c r="E1591" s="26">
        <v>5190</v>
      </c>
      <c r="F1591" s="26">
        <v>0</v>
      </c>
      <c r="G1591" s="26">
        <v>0</v>
      </c>
      <c r="H1591" s="26">
        <v>0</v>
      </c>
      <c r="I1591" s="26">
        <v>5190</v>
      </c>
      <c r="J1591" s="26"/>
      <c r="K1591" s="18">
        <f t="shared" si="422"/>
        <v>0</v>
      </c>
      <c r="L1591" s="18"/>
      <c r="M1591" s="18"/>
      <c r="N1591" s="18"/>
      <c r="O1591" s="18"/>
      <c r="P1591" s="114">
        <v>5190</v>
      </c>
      <c r="Q1591" s="123">
        <v>2468.9</v>
      </c>
      <c r="R1591" s="22">
        <f t="shared" si="444"/>
        <v>0</v>
      </c>
      <c r="S1591" s="22">
        <f t="shared" si="445"/>
        <v>0</v>
      </c>
      <c r="T1591" s="22">
        <f t="shared" si="446"/>
        <v>5190</v>
      </c>
      <c r="V1591" s="284">
        <f t="shared" si="423"/>
        <v>0.47570327552986513</v>
      </c>
    </row>
    <row r="1592" spans="1:22">
      <c r="A1592" s="23"/>
      <c r="B1592" s="23"/>
      <c r="C1592" s="130">
        <v>4350</v>
      </c>
      <c r="D1592" s="27" t="s">
        <v>148</v>
      </c>
      <c r="E1592" s="26">
        <v>1070</v>
      </c>
      <c r="F1592" s="26">
        <v>0</v>
      </c>
      <c r="G1592" s="26">
        <v>0</v>
      </c>
      <c r="H1592" s="26">
        <v>0</v>
      </c>
      <c r="I1592" s="26">
        <v>1070</v>
      </c>
      <c r="J1592" s="26"/>
      <c r="K1592" s="18">
        <f t="shared" si="422"/>
        <v>0</v>
      </c>
      <c r="L1592" s="18"/>
      <c r="M1592" s="18"/>
      <c r="N1592" s="18"/>
      <c r="O1592" s="18"/>
      <c r="P1592" s="114">
        <v>1070</v>
      </c>
      <c r="Q1592" s="123">
        <v>350.88</v>
      </c>
      <c r="R1592" s="22">
        <f t="shared" si="444"/>
        <v>0</v>
      </c>
      <c r="S1592" s="22">
        <f t="shared" si="445"/>
        <v>0</v>
      </c>
      <c r="T1592" s="22">
        <f t="shared" si="446"/>
        <v>1070</v>
      </c>
      <c r="V1592" s="284">
        <f t="shared" si="423"/>
        <v>0.32792523364485981</v>
      </c>
    </row>
    <row r="1593" spans="1:22" ht="63">
      <c r="A1593" s="23"/>
      <c r="B1593" s="23"/>
      <c r="C1593" s="130">
        <v>4370</v>
      </c>
      <c r="D1593" s="27" t="s">
        <v>150</v>
      </c>
      <c r="E1593" s="26">
        <v>6120</v>
      </c>
      <c r="F1593" s="26">
        <v>0</v>
      </c>
      <c r="G1593" s="26">
        <v>0</v>
      </c>
      <c r="H1593" s="26">
        <v>0</v>
      </c>
      <c r="I1593" s="26">
        <v>6120</v>
      </c>
      <c r="J1593" s="26"/>
      <c r="K1593" s="18">
        <f t="shared" si="422"/>
        <v>0</v>
      </c>
      <c r="L1593" s="18"/>
      <c r="M1593" s="18"/>
      <c r="N1593" s="18"/>
      <c r="O1593" s="18"/>
      <c r="P1593" s="114">
        <v>6120</v>
      </c>
      <c r="Q1593" s="123">
        <v>2487.3200000000002</v>
      </c>
      <c r="R1593" s="22">
        <f t="shared" si="444"/>
        <v>0</v>
      </c>
      <c r="S1593" s="22">
        <f t="shared" si="445"/>
        <v>0</v>
      </c>
      <c r="T1593" s="22">
        <f t="shared" si="446"/>
        <v>6120</v>
      </c>
      <c r="V1593" s="284">
        <f t="shared" si="423"/>
        <v>0.40642483660130724</v>
      </c>
    </row>
    <row r="1594" spans="1:22">
      <c r="A1594" s="23"/>
      <c r="B1594" s="23"/>
      <c r="C1594" s="130">
        <v>4410</v>
      </c>
      <c r="D1594" s="27" t="s">
        <v>151</v>
      </c>
      <c r="E1594" s="26">
        <v>3840</v>
      </c>
      <c r="F1594" s="26">
        <v>0</v>
      </c>
      <c r="G1594" s="26">
        <v>0</v>
      </c>
      <c r="H1594" s="26">
        <v>0</v>
      </c>
      <c r="I1594" s="26">
        <v>3840</v>
      </c>
      <c r="J1594" s="26"/>
      <c r="K1594" s="18">
        <f t="shared" si="422"/>
        <v>0</v>
      </c>
      <c r="L1594" s="18"/>
      <c r="M1594" s="18"/>
      <c r="N1594" s="18"/>
      <c r="O1594" s="18"/>
      <c r="P1594" s="114">
        <v>3840</v>
      </c>
      <c r="Q1594" s="123">
        <v>1699.39</v>
      </c>
      <c r="R1594" s="22">
        <f t="shared" si="444"/>
        <v>0</v>
      </c>
      <c r="S1594" s="22">
        <f t="shared" si="445"/>
        <v>0</v>
      </c>
      <c r="T1594" s="22">
        <f t="shared" si="446"/>
        <v>3840</v>
      </c>
      <c r="V1594" s="284">
        <f t="shared" si="423"/>
        <v>0.4425494791666667</v>
      </c>
    </row>
    <row r="1595" spans="1:22">
      <c r="A1595" s="23"/>
      <c r="B1595" s="23"/>
      <c r="C1595" s="130">
        <v>4430</v>
      </c>
      <c r="D1595" s="27" t="s">
        <v>152</v>
      </c>
      <c r="E1595" s="26">
        <v>1190</v>
      </c>
      <c r="F1595" s="26">
        <v>0</v>
      </c>
      <c r="G1595" s="26">
        <v>0</v>
      </c>
      <c r="H1595" s="26">
        <v>0</v>
      </c>
      <c r="I1595" s="26">
        <v>1190</v>
      </c>
      <c r="J1595" s="26"/>
      <c r="K1595" s="18"/>
      <c r="L1595" s="18"/>
      <c r="M1595" s="18"/>
      <c r="N1595" s="18"/>
      <c r="O1595" s="18"/>
      <c r="P1595" s="114">
        <v>1190</v>
      </c>
      <c r="Q1595" s="123">
        <v>287</v>
      </c>
      <c r="R1595" s="22">
        <f t="shared" si="444"/>
        <v>0</v>
      </c>
      <c r="S1595" s="22">
        <f t="shared" si="445"/>
        <v>0</v>
      </c>
      <c r="T1595" s="22">
        <f t="shared" si="446"/>
        <v>1190</v>
      </c>
      <c r="V1595" s="284">
        <f t="shared" si="423"/>
        <v>0.2411764705882353</v>
      </c>
    </row>
    <row r="1596" spans="1:22">
      <c r="A1596" s="23"/>
      <c r="B1596" s="23"/>
      <c r="C1596" s="130">
        <v>4510</v>
      </c>
      <c r="D1596" s="27" t="s">
        <v>223</v>
      </c>
      <c r="E1596" s="26">
        <v>100</v>
      </c>
      <c r="F1596" s="26">
        <v>0</v>
      </c>
      <c r="G1596" s="26">
        <v>0</v>
      </c>
      <c r="H1596" s="26">
        <v>0</v>
      </c>
      <c r="I1596" s="26">
        <v>100</v>
      </c>
      <c r="J1596" s="26"/>
      <c r="K1596" s="18">
        <f t="shared" ref="K1596:K1620" si="447">SUM(L1596:O1596)</f>
        <v>0</v>
      </c>
      <c r="L1596" s="18"/>
      <c r="M1596" s="18"/>
      <c r="N1596" s="18"/>
      <c r="O1596" s="18"/>
      <c r="P1596" s="114">
        <v>100</v>
      </c>
      <c r="Q1596" s="123">
        <v>0</v>
      </c>
      <c r="R1596" s="22">
        <f t="shared" si="444"/>
        <v>0</v>
      </c>
      <c r="S1596" s="22">
        <f t="shared" si="445"/>
        <v>0</v>
      </c>
      <c r="T1596" s="22">
        <f t="shared" si="446"/>
        <v>100</v>
      </c>
      <c r="V1596" s="284">
        <f t="shared" si="423"/>
        <v>0</v>
      </c>
    </row>
    <row r="1597" spans="1:22" ht="31.5">
      <c r="A1597" s="23"/>
      <c r="B1597" s="23"/>
      <c r="C1597" s="130">
        <v>4440</v>
      </c>
      <c r="D1597" s="27" t="s">
        <v>153</v>
      </c>
      <c r="E1597" s="26">
        <v>35360</v>
      </c>
      <c r="F1597" s="26">
        <v>0</v>
      </c>
      <c r="G1597" s="26">
        <v>0</v>
      </c>
      <c r="H1597" s="26">
        <v>0</v>
      </c>
      <c r="I1597" s="26">
        <v>35360</v>
      </c>
      <c r="J1597" s="26"/>
      <c r="K1597" s="18">
        <f t="shared" si="447"/>
        <v>0</v>
      </c>
      <c r="L1597" s="18"/>
      <c r="M1597" s="18"/>
      <c r="N1597" s="18"/>
      <c r="O1597" s="18"/>
      <c r="P1597" s="114">
        <v>35360</v>
      </c>
      <c r="Q1597" s="123">
        <v>25658</v>
      </c>
      <c r="R1597" s="22">
        <f t="shared" si="444"/>
        <v>0</v>
      </c>
      <c r="S1597" s="22">
        <f t="shared" si="445"/>
        <v>0</v>
      </c>
      <c r="T1597" s="22">
        <f t="shared" si="446"/>
        <v>35360</v>
      </c>
      <c r="V1597" s="284">
        <f t="shared" si="423"/>
        <v>0.72562217194570133</v>
      </c>
    </row>
    <row r="1598" spans="1:22" ht="31.5">
      <c r="A1598" s="23"/>
      <c r="B1598" s="23"/>
      <c r="C1598" s="130">
        <v>4700</v>
      </c>
      <c r="D1598" s="27" t="s">
        <v>155</v>
      </c>
      <c r="E1598" s="26">
        <v>1450</v>
      </c>
      <c r="F1598" s="26">
        <v>0</v>
      </c>
      <c r="G1598" s="26">
        <v>0</v>
      </c>
      <c r="H1598" s="26">
        <v>0</v>
      </c>
      <c r="I1598" s="26">
        <v>1450</v>
      </c>
      <c r="J1598" s="26"/>
      <c r="K1598" s="18">
        <f t="shared" si="447"/>
        <v>0</v>
      </c>
      <c r="L1598" s="18"/>
      <c r="M1598" s="18"/>
      <c r="N1598" s="18"/>
      <c r="O1598" s="18"/>
      <c r="P1598" s="114">
        <v>1450</v>
      </c>
      <c r="Q1598" s="123">
        <v>280</v>
      </c>
      <c r="R1598" s="22">
        <f t="shared" si="444"/>
        <v>0</v>
      </c>
      <c r="S1598" s="22">
        <f t="shared" si="445"/>
        <v>0</v>
      </c>
      <c r="T1598" s="22">
        <f t="shared" si="446"/>
        <v>1450</v>
      </c>
      <c r="V1598" s="284">
        <f t="shared" si="423"/>
        <v>0.19310344827586207</v>
      </c>
    </row>
    <row r="1599" spans="1:22" ht="48" hidden="1" customHeight="1">
      <c r="A1599" s="23"/>
      <c r="B1599" s="23"/>
      <c r="C1599" s="130">
        <v>4740</v>
      </c>
      <c r="D1599" s="27" t="s">
        <v>198</v>
      </c>
      <c r="E1599" s="26">
        <v>0</v>
      </c>
      <c r="F1599" s="26">
        <v>0</v>
      </c>
      <c r="G1599" s="26">
        <v>0</v>
      </c>
      <c r="H1599" s="26">
        <v>0</v>
      </c>
      <c r="I1599" s="26">
        <v>0</v>
      </c>
      <c r="J1599" s="26"/>
      <c r="K1599" s="18">
        <f t="shared" si="447"/>
        <v>0</v>
      </c>
      <c r="L1599" s="18"/>
      <c r="M1599" s="18"/>
      <c r="N1599" s="18"/>
      <c r="O1599" s="18">
        <v>0</v>
      </c>
      <c r="P1599" s="114">
        <v>0</v>
      </c>
      <c r="Q1599" s="123">
        <v>0</v>
      </c>
      <c r="R1599" s="22">
        <f t="shared" si="444"/>
        <v>0</v>
      </c>
      <c r="S1599" s="22">
        <f t="shared" si="445"/>
        <v>0</v>
      </c>
      <c r="T1599" s="22">
        <f t="shared" si="446"/>
        <v>0</v>
      </c>
      <c r="V1599" s="284" t="e">
        <f t="shared" si="423"/>
        <v>#DIV/0!</v>
      </c>
    </row>
    <row r="1600" spans="1:22" ht="36" hidden="1" customHeight="1">
      <c r="A1600" s="23"/>
      <c r="B1600" s="86"/>
      <c r="C1600" s="130">
        <v>4750</v>
      </c>
      <c r="D1600" s="27" t="s">
        <v>253</v>
      </c>
      <c r="E1600" s="26">
        <v>0</v>
      </c>
      <c r="F1600" s="26">
        <v>0</v>
      </c>
      <c r="G1600" s="26">
        <v>0</v>
      </c>
      <c r="H1600" s="26">
        <v>0</v>
      </c>
      <c r="I1600" s="26">
        <v>0</v>
      </c>
      <c r="J1600" s="26"/>
      <c r="K1600" s="18">
        <f t="shared" si="447"/>
        <v>0</v>
      </c>
      <c r="L1600" s="18"/>
      <c r="M1600" s="18"/>
      <c r="N1600" s="18"/>
      <c r="O1600" s="18"/>
      <c r="P1600" s="114">
        <v>0</v>
      </c>
      <c r="Q1600" s="123"/>
      <c r="R1600" s="22">
        <f t="shared" si="444"/>
        <v>0</v>
      </c>
      <c r="S1600" s="22">
        <f t="shared" si="445"/>
        <v>0</v>
      </c>
      <c r="T1600" s="22">
        <f t="shared" si="446"/>
        <v>0</v>
      </c>
      <c r="V1600" s="284" t="e">
        <f t="shared" si="423"/>
        <v>#DIV/0!</v>
      </c>
    </row>
    <row r="1601" spans="1:22" ht="38.25" hidden="1" customHeight="1">
      <c r="A1601" s="23"/>
      <c r="B1601" s="86"/>
      <c r="C1601" s="130">
        <v>6060</v>
      </c>
      <c r="D1601" s="85" t="s">
        <v>166</v>
      </c>
      <c r="E1601" s="26">
        <v>0</v>
      </c>
      <c r="F1601" s="26">
        <v>0</v>
      </c>
      <c r="G1601" s="26">
        <v>0</v>
      </c>
      <c r="H1601" s="26">
        <v>0</v>
      </c>
      <c r="I1601" s="26">
        <v>0</v>
      </c>
      <c r="J1601" s="26"/>
      <c r="K1601" s="18">
        <f t="shared" si="447"/>
        <v>0</v>
      </c>
      <c r="L1601" s="18"/>
      <c r="M1601" s="18"/>
      <c r="N1601" s="18"/>
      <c r="O1601" s="18"/>
      <c r="P1601" s="114">
        <v>0</v>
      </c>
      <c r="Q1601" s="123"/>
      <c r="R1601" s="22">
        <f t="shared" si="444"/>
        <v>0</v>
      </c>
      <c r="S1601" s="22">
        <f t="shared" si="445"/>
        <v>0</v>
      </c>
      <c r="T1601" s="22">
        <f t="shared" si="446"/>
        <v>0</v>
      </c>
      <c r="V1601" s="284" t="e">
        <f t="shared" si="423"/>
        <v>#DIV/0!</v>
      </c>
    </row>
    <row r="1602" spans="1:22">
      <c r="A1602" s="23"/>
      <c r="B1602" s="86"/>
      <c r="C1602" s="130"/>
      <c r="D1602" s="31" t="s">
        <v>273</v>
      </c>
      <c r="E1602" s="26">
        <v>365000</v>
      </c>
      <c r="F1602" s="26">
        <v>0</v>
      </c>
      <c r="G1602" s="26">
        <v>0</v>
      </c>
      <c r="H1602" s="26">
        <v>365000</v>
      </c>
      <c r="I1602" s="26">
        <v>0</v>
      </c>
      <c r="J1602" s="26"/>
      <c r="K1602" s="18">
        <f t="shared" si="447"/>
        <v>0</v>
      </c>
      <c r="L1602" s="18">
        <f>L1603</f>
        <v>0</v>
      </c>
      <c r="M1602" s="18">
        <f>M1603</f>
        <v>0</v>
      </c>
      <c r="N1602" s="18">
        <f>N1603</f>
        <v>0</v>
      </c>
      <c r="O1602" s="18">
        <f>O1603</f>
        <v>0</v>
      </c>
      <c r="P1602" s="145">
        <v>365000</v>
      </c>
      <c r="Q1602" s="146">
        <f>Q1603</f>
        <v>157212</v>
      </c>
      <c r="R1602" s="22">
        <f t="shared" si="444"/>
        <v>0</v>
      </c>
      <c r="S1602" s="22">
        <f t="shared" si="445"/>
        <v>365000</v>
      </c>
      <c r="T1602" s="22">
        <f t="shared" si="446"/>
        <v>0</v>
      </c>
      <c r="V1602" s="284">
        <f t="shared" si="423"/>
        <v>0.4307178082191781</v>
      </c>
    </row>
    <row r="1603" spans="1:22" ht="63">
      <c r="A1603" s="23"/>
      <c r="B1603" s="23"/>
      <c r="C1603" s="130">
        <v>2310</v>
      </c>
      <c r="D1603" s="27" t="s">
        <v>396</v>
      </c>
      <c r="E1603" s="26">
        <v>365000</v>
      </c>
      <c r="F1603" s="26">
        <v>0</v>
      </c>
      <c r="G1603" s="26">
        <v>0</v>
      </c>
      <c r="H1603" s="26">
        <v>365000</v>
      </c>
      <c r="I1603" s="26">
        <v>0</v>
      </c>
      <c r="J1603" s="26"/>
      <c r="K1603" s="18">
        <f t="shared" si="447"/>
        <v>0</v>
      </c>
      <c r="L1603" s="18"/>
      <c r="M1603" s="18"/>
      <c r="N1603" s="18"/>
      <c r="O1603" s="18"/>
      <c r="P1603" s="114">
        <v>365000</v>
      </c>
      <c r="Q1603" s="123">
        <v>157212</v>
      </c>
      <c r="R1603" s="22">
        <f t="shared" si="444"/>
        <v>0</v>
      </c>
      <c r="S1603" s="22">
        <f t="shared" si="445"/>
        <v>365000</v>
      </c>
      <c r="T1603" s="22">
        <f t="shared" si="446"/>
        <v>0</v>
      </c>
      <c r="V1603" s="284">
        <f t="shared" si="423"/>
        <v>0.4307178082191781</v>
      </c>
    </row>
    <row r="1604" spans="1:22">
      <c r="A1604" s="28"/>
      <c r="B1604" s="23">
        <v>85410</v>
      </c>
      <c r="C1604" s="131"/>
      <c r="D1604" s="31" t="s">
        <v>398</v>
      </c>
      <c r="E1604" s="26">
        <v>1000560</v>
      </c>
      <c r="F1604" s="26">
        <v>0</v>
      </c>
      <c r="G1604" s="26">
        <v>0</v>
      </c>
      <c r="H1604" s="26">
        <v>0</v>
      </c>
      <c r="I1604" s="26">
        <v>1000560</v>
      </c>
      <c r="J1604" s="26"/>
      <c r="K1604" s="18">
        <f t="shared" si="447"/>
        <v>0</v>
      </c>
      <c r="L1604" s="18">
        <f>SUM(L1606:L1621)</f>
        <v>0</v>
      </c>
      <c r="M1604" s="18">
        <f>SUM(M1606:M1621)</f>
        <v>0</v>
      </c>
      <c r="N1604" s="18">
        <f>SUM(N1606:N1621)</f>
        <v>0</v>
      </c>
      <c r="O1604" s="18">
        <f>SUM(O1606:O1621)</f>
        <v>0</v>
      </c>
      <c r="P1604" s="145">
        <v>1000560</v>
      </c>
      <c r="Q1604" s="146">
        <f>SUM(Q1606:Q1621)</f>
        <v>424349.91</v>
      </c>
      <c r="R1604" s="22">
        <f t="shared" si="444"/>
        <v>0</v>
      </c>
      <c r="S1604" s="22">
        <f t="shared" si="445"/>
        <v>0</v>
      </c>
      <c r="T1604" s="22">
        <f t="shared" si="446"/>
        <v>1000560</v>
      </c>
      <c r="V1604" s="284">
        <f t="shared" si="423"/>
        <v>0.42411240705205083</v>
      </c>
    </row>
    <row r="1605" spans="1:22">
      <c r="A1605" s="28"/>
      <c r="B1605" s="23"/>
      <c r="C1605" s="132" t="s">
        <v>345</v>
      </c>
      <c r="D1605" s="31" t="s">
        <v>399</v>
      </c>
      <c r="E1605" s="26">
        <v>0</v>
      </c>
      <c r="F1605" s="26">
        <v>0</v>
      </c>
      <c r="G1605" s="26">
        <v>0</v>
      </c>
      <c r="H1605" s="26">
        <v>0</v>
      </c>
      <c r="I1605" s="26">
        <v>0</v>
      </c>
      <c r="J1605" s="26"/>
      <c r="K1605" s="18">
        <f t="shared" si="447"/>
        <v>0</v>
      </c>
      <c r="L1605" s="18"/>
      <c r="M1605" s="18"/>
      <c r="N1605" s="18"/>
      <c r="O1605" s="18"/>
      <c r="P1605" s="114"/>
      <c r="Q1605" s="123"/>
      <c r="R1605" s="22">
        <f t="shared" si="444"/>
        <v>0</v>
      </c>
      <c r="S1605" s="22">
        <f t="shared" si="445"/>
        <v>0</v>
      </c>
      <c r="T1605" s="22">
        <f t="shared" si="446"/>
        <v>0</v>
      </c>
      <c r="V1605" s="284"/>
    </row>
    <row r="1606" spans="1:22" ht="31.5">
      <c r="A1606" s="23"/>
      <c r="B1606" s="23"/>
      <c r="C1606" s="130">
        <v>3020</v>
      </c>
      <c r="D1606" s="27" t="s">
        <v>138</v>
      </c>
      <c r="E1606" s="26">
        <v>26200</v>
      </c>
      <c r="F1606" s="26">
        <v>0</v>
      </c>
      <c r="G1606" s="26">
        <v>0</v>
      </c>
      <c r="H1606" s="26">
        <v>0</v>
      </c>
      <c r="I1606" s="26">
        <v>26200</v>
      </c>
      <c r="J1606" s="26"/>
      <c r="K1606" s="18">
        <f t="shared" si="447"/>
        <v>0</v>
      </c>
      <c r="L1606" s="18"/>
      <c r="M1606" s="18"/>
      <c r="N1606" s="18"/>
      <c r="O1606" s="18"/>
      <c r="P1606" s="114">
        <v>26200</v>
      </c>
      <c r="Q1606" s="123">
        <v>11023</v>
      </c>
      <c r="R1606" s="22">
        <f t="shared" si="444"/>
        <v>0</v>
      </c>
      <c r="S1606" s="22">
        <f t="shared" si="445"/>
        <v>0</v>
      </c>
      <c r="T1606" s="22">
        <f t="shared" si="446"/>
        <v>26200</v>
      </c>
      <c r="V1606" s="284">
        <f t="shared" si="423"/>
        <v>0.42072519083969467</v>
      </c>
    </row>
    <row r="1607" spans="1:22">
      <c r="A1607" s="23"/>
      <c r="B1607" s="28"/>
      <c r="C1607" s="130">
        <v>4010</v>
      </c>
      <c r="D1607" s="27" t="s">
        <v>139</v>
      </c>
      <c r="E1607" s="26">
        <v>425970</v>
      </c>
      <c r="F1607" s="26">
        <v>0</v>
      </c>
      <c r="G1607" s="26">
        <v>0</v>
      </c>
      <c r="H1607" s="26">
        <v>0</v>
      </c>
      <c r="I1607" s="26">
        <v>425970</v>
      </c>
      <c r="J1607" s="26"/>
      <c r="K1607" s="18">
        <f t="shared" si="447"/>
        <v>0</v>
      </c>
      <c r="L1607" s="18"/>
      <c r="M1607" s="18"/>
      <c r="N1607" s="18"/>
      <c r="O1607" s="18"/>
      <c r="P1607" s="114">
        <v>425970</v>
      </c>
      <c r="Q1607" s="123">
        <v>181983.72</v>
      </c>
      <c r="R1607" s="22">
        <f t="shared" si="444"/>
        <v>0</v>
      </c>
      <c r="S1607" s="22">
        <f t="shared" si="445"/>
        <v>0</v>
      </c>
      <c r="T1607" s="22">
        <f t="shared" si="446"/>
        <v>425970</v>
      </c>
      <c r="V1607" s="284">
        <f t="shared" si="423"/>
        <v>0.42722191703641099</v>
      </c>
    </row>
    <row r="1608" spans="1:22">
      <c r="A1608" s="23"/>
      <c r="B1608" s="23"/>
      <c r="C1608" s="130">
        <v>4040</v>
      </c>
      <c r="D1608" s="27" t="s">
        <v>140</v>
      </c>
      <c r="E1608" s="26">
        <v>36740</v>
      </c>
      <c r="F1608" s="26">
        <v>0</v>
      </c>
      <c r="G1608" s="26">
        <v>0</v>
      </c>
      <c r="H1608" s="26">
        <v>0</v>
      </c>
      <c r="I1608" s="26">
        <v>36740</v>
      </c>
      <c r="J1608" s="26"/>
      <c r="K1608" s="18">
        <f t="shared" si="447"/>
        <v>0</v>
      </c>
      <c r="L1608" s="18"/>
      <c r="M1608" s="18"/>
      <c r="N1608" s="18"/>
      <c r="O1608" s="18"/>
      <c r="P1608" s="114">
        <v>36740</v>
      </c>
      <c r="Q1608" s="123">
        <v>34168.39</v>
      </c>
      <c r="R1608" s="22">
        <f t="shared" si="444"/>
        <v>0</v>
      </c>
      <c r="S1608" s="22">
        <f t="shared" si="445"/>
        <v>0</v>
      </c>
      <c r="T1608" s="22">
        <f t="shared" si="446"/>
        <v>36740</v>
      </c>
      <c r="V1608" s="284">
        <f t="shared" si="423"/>
        <v>0.93000517147523132</v>
      </c>
    </row>
    <row r="1609" spans="1:22">
      <c r="A1609" s="23"/>
      <c r="B1609" s="65"/>
      <c r="C1609" s="130">
        <v>4170</v>
      </c>
      <c r="D1609" s="27" t="s">
        <v>297</v>
      </c>
      <c r="E1609" s="26">
        <v>5100</v>
      </c>
      <c r="F1609" s="26">
        <v>0</v>
      </c>
      <c r="G1609" s="26">
        <v>0</v>
      </c>
      <c r="H1609" s="26">
        <v>0</v>
      </c>
      <c r="I1609" s="26">
        <v>5100</v>
      </c>
      <c r="J1609" s="26"/>
      <c r="K1609" s="18">
        <f t="shared" si="447"/>
        <v>0</v>
      </c>
      <c r="L1609" s="18"/>
      <c r="M1609" s="18"/>
      <c r="N1609" s="18"/>
      <c r="O1609" s="18"/>
      <c r="P1609" s="114">
        <v>5100</v>
      </c>
      <c r="Q1609" s="123">
        <v>2299</v>
      </c>
      <c r="R1609" s="22">
        <f t="shared" si="444"/>
        <v>0</v>
      </c>
      <c r="S1609" s="22">
        <f t="shared" si="445"/>
        <v>0</v>
      </c>
      <c r="T1609" s="22">
        <f t="shared" si="446"/>
        <v>5100</v>
      </c>
      <c r="V1609" s="284">
        <f t="shared" si="423"/>
        <v>0.45078431372549022</v>
      </c>
    </row>
    <row r="1610" spans="1:22">
      <c r="A1610" s="23"/>
      <c r="B1610" s="65"/>
      <c r="C1610" s="130">
        <v>4110</v>
      </c>
      <c r="D1610" s="27" t="s">
        <v>141</v>
      </c>
      <c r="E1610" s="26">
        <v>74910</v>
      </c>
      <c r="F1610" s="26">
        <v>0</v>
      </c>
      <c r="G1610" s="26">
        <v>0</v>
      </c>
      <c r="H1610" s="26">
        <v>0</v>
      </c>
      <c r="I1610" s="26">
        <v>74910</v>
      </c>
      <c r="J1610" s="26"/>
      <c r="K1610" s="18">
        <f t="shared" si="447"/>
        <v>0</v>
      </c>
      <c r="L1610" s="18"/>
      <c r="M1610" s="18"/>
      <c r="N1610" s="18"/>
      <c r="O1610" s="18"/>
      <c r="P1610" s="114">
        <v>74910</v>
      </c>
      <c r="Q1610" s="123">
        <v>34126</v>
      </c>
      <c r="R1610" s="22">
        <f t="shared" si="444"/>
        <v>0</v>
      </c>
      <c r="S1610" s="22">
        <f t="shared" si="445"/>
        <v>0</v>
      </c>
      <c r="T1610" s="22">
        <f t="shared" si="446"/>
        <v>74910</v>
      </c>
      <c r="V1610" s="284">
        <f t="shared" si="423"/>
        <v>0.455560005339741</v>
      </c>
    </row>
    <row r="1611" spans="1:22">
      <c r="A1611" s="23"/>
      <c r="B1611" s="65"/>
      <c r="C1611" s="130">
        <v>4120</v>
      </c>
      <c r="D1611" s="27" t="s">
        <v>142</v>
      </c>
      <c r="E1611" s="26">
        <v>11110</v>
      </c>
      <c r="F1611" s="26">
        <v>0</v>
      </c>
      <c r="G1611" s="26">
        <v>0</v>
      </c>
      <c r="H1611" s="26">
        <v>0</v>
      </c>
      <c r="I1611" s="26">
        <v>11110</v>
      </c>
      <c r="J1611" s="26"/>
      <c r="K1611" s="18">
        <f t="shared" si="447"/>
        <v>0</v>
      </c>
      <c r="L1611" s="18"/>
      <c r="M1611" s="18"/>
      <c r="N1611" s="18"/>
      <c r="O1611" s="18"/>
      <c r="P1611" s="114">
        <v>11110</v>
      </c>
      <c r="Q1611" s="123">
        <v>2828</v>
      </c>
      <c r="R1611" s="22">
        <f t="shared" si="444"/>
        <v>0</v>
      </c>
      <c r="S1611" s="22">
        <f t="shared" si="445"/>
        <v>0</v>
      </c>
      <c r="T1611" s="22">
        <f t="shared" si="446"/>
        <v>11110</v>
      </c>
      <c r="V1611" s="284">
        <f t="shared" si="423"/>
        <v>0.25454545454545452</v>
      </c>
    </row>
    <row r="1612" spans="1:22">
      <c r="A1612" s="23"/>
      <c r="B1612" s="65"/>
      <c r="C1612" s="130">
        <v>4210</v>
      </c>
      <c r="D1612" s="27" t="s">
        <v>144</v>
      </c>
      <c r="E1612" s="26">
        <v>325540</v>
      </c>
      <c r="F1612" s="26">
        <v>0</v>
      </c>
      <c r="G1612" s="26">
        <v>0</v>
      </c>
      <c r="H1612" s="26">
        <v>0</v>
      </c>
      <c r="I1612" s="26">
        <v>325540</v>
      </c>
      <c r="J1612" s="26"/>
      <c r="K1612" s="18">
        <f t="shared" si="447"/>
        <v>0</v>
      </c>
      <c r="L1612" s="18"/>
      <c r="M1612" s="18"/>
      <c r="N1612" s="18"/>
      <c r="O1612" s="18"/>
      <c r="P1612" s="114">
        <v>325540</v>
      </c>
      <c r="Q1612" s="123">
        <v>107637.8</v>
      </c>
      <c r="R1612" s="22">
        <f t="shared" si="444"/>
        <v>0</v>
      </c>
      <c r="S1612" s="22">
        <f t="shared" si="445"/>
        <v>0</v>
      </c>
      <c r="T1612" s="22">
        <f t="shared" si="446"/>
        <v>325540</v>
      </c>
      <c r="V1612" s="284">
        <f t="shared" si="423"/>
        <v>0.3306438532899183</v>
      </c>
    </row>
    <row r="1613" spans="1:22">
      <c r="A1613" s="23"/>
      <c r="B1613" s="65"/>
      <c r="C1613" s="130">
        <v>4260</v>
      </c>
      <c r="D1613" s="27" t="s">
        <v>145</v>
      </c>
      <c r="E1613" s="26">
        <v>39420</v>
      </c>
      <c r="F1613" s="26">
        <v>0</v>
      </c>
      <c r="G1613" s="26">
        <v>0</v>
      </c>
      <c r="H1613" s="26">
        <v>0</v>
      </c>
      <c r="I1613" s="26">
        <v>39420</v>
      </c>
      <c r="J1613" s="26"/>
      <c r="K1613" s="18">
        <f t="shared" si="447"/>
        <v>0</v>
      </c>
      <c r="L1613" s="18"/>
      <c r="M1613" s="18"/>
      <c r="N1613" s="18"/>
      <c r="O1613" s="18"/>
      <c r="P1613" s="114">
        <v>39420</v>
      </c>
      <c r="Q1613" s="123">
        <v>19421.89</v>
      </c>
      <c r="R1613" s="22">
        <f t="shared" si="444"/>
        <v>0</v>
      </c>
      <c r="S1613" s="22">
        <f t="shared" si="445"/>
        <v>0</v>
      </c>
      <c r="T1613" s="22">
        <f t="shared" si="446"/>
        <v>39420</v>
      </c>
      <c r="V1613" s="284">
        <f t="shared" si="423"/>
        <v>0.49269127346524605</v>
      </c>
    </row>
    <row r="1614" spans="1:22">
      <c r="A1614" s="23"/>
      <c r="B1614" s="65"/>
      <c r="C1614" s="130">
        <v>4270</v>
      </c>
      <c r="D1614" s="27" t="s">
        <v>146</v>
      </c>
      <c r="E1614" s="26">
        <v>5500</v>
      </c>
      <c r="F1614" s="26">
        <v>0</v>
      </c>
      <c r="G1614" s="26">
        <v>0</v>
      </c>
      <c r="H1614" s="26">
        <v>0</v>
      </c>
      <c r="I1614" s="26">
        <v>5500</v>
      </c>
      <c r="J1614" s="26"/>
      <c r="K1614" s="18">
        <f t="shared" si="447"/>
        <v>0</v>
      </c>
      <c r="L1614" s="18"/>
      <c r="M1614" s="18"/>
      <c r="N1614" s="18"/>
      <c r="O1614" s="18"/>
      <c r="P1614" s="114">
        <v>5500</v>
      </c>
      <c r="Q1614" s="123">
        <v>2214</v>
      </c>
      <c r="R1614" s="22">
        <f t="shared" si="444"/>
        <v>0</v>
      </c>
      <c r="S1614" s="22">
        <f t="shared" si="445"/>
        <v>0</v>
      </c>
      <c r="T1614" s="22">
        <f t="shared" si="446"/>
        <v>5500</v>
      </c>
      <c r="V1614" s="284">
        <f t="shared" ref="V1614:V1677" si="448">Q1614/P1614</f>
        <v>0.40254545454545454</v>
      </c>
    </row>
    <row r="1615" spans="1:22">
      <c r="A1615" s="23"/>
      <c r="B1615" s="65"/>
      <c r="C1615" s="130">
        <v>4280</v>
      </c>
      <c r="D1615" s="27" t="s">
        <v>147</v>
      </c>
      <c r="E1615" s="26">
        <v>280</v>
      </c>
      <c r="F1615" s="26">
        <v>0</v>
      </c>
      <c r="G1615" s="26">
        <v>0</v>
      </c>
      <c r="H1615" s="26">
        <v>0</v>
      </c>
      <c r="I1615" s="26">
        <v>280</v>
      </c>
      <c r="J1615" s="26"/>
      <c r="K1615" s="18">
        <f t="shared" si="447"/>
        <v>0</v>
      </c>
      <c r="L1615" s="18"/>
      <c r="M1615" s="18"/>
      <c r="N1615" s="18"/>
      <c r="O1615" s="18"/>
      <c r="P1615" s="114">
        <v>280</v>
      </c>
      <c r="Q1615" s="123">
        <v>0</v>
      </c>
      <c r="R1615" s="22">
        <f t="shared" si="444"/>
        <v>0</v>
      </c>
      <c r="S1615" s="22">
        <f t="shared" si="445"/>
        <v>0</v>
      </c>
      <c r="T1615" s="22">
        <f t="shared" si="446"/>
        <v>280</v>
      </c>
      <c r="V1615" s="284">
        <f t="shared" si="448"/>
        <v>0</v>
      </c>
    </row>
    <row r="1616" spans="1:22">
      <c r="A1616" s="23"/>
      <c r="B1616" s="65"/>
      <c r="C1616" s="130">
        <v>4300</v>
      </c>
      <c r="D1616" s="27" t="s">
        <v>181</v>
      </c>
      <c r="E1616" s="26">
        <v>21740</v>
      </c>
      <c r="F1616" s="26">
        <v>0</v>
      </c>
      <c r="G1616" s="26">
        <v>0</v>
      </c>
      <c r="H1616" s="26">
        <v>0</v>
      </c>
      <c r="I1616" s="26">
        <v>21740</v>
      </c>
      <c r="J1616" s="26"/>
      <c r="K1616" s="18">
        <f t="shared" si="447"/>
        <v>0</v>
      </c>
      <c r="L1616" s="18"/>
      <c r="M1616" s="18"/>
      <c r="N1616" s="18"/>
      <c r="O1616" s="18"/>
      <c r="P1616" s="114">
        <v>21740</v>
      </c>
      <c r="Q1616" s="123">
        <v>12352.34</v>
      </c>
      <c r="R1616" s="22">
        <f t="shared" si="444"/>
        <v>0</v>
      </c>
      <c r="S1616" s="22">
        <f t="shared" si="445"/>
        <v>0</v>
      </c>
      <c r="T1616" s="22">
        <f t="shared" si="446"/>
        <v>21740</v>
      </c>
      <c r="V1616" s="284">
        <f t="shared" si="448"/>
        <v>0.56818491260349591</v>
      </c>
    </row>
    <row r="1617" spans="1:22" ht="47.25">
      <c r="A1617" s="23"/>
      <c r="B1617" s="65"/>
      <c r="C1617" s="130">
        <v>4360</v>
      </c>
      <c r="D1617" s="27" t="s">
        <v>149</v>
      </c>
      <c r="E1617" s="26">
        <v>1020</v>
      </c>
      <c r="F1617" s="26">
        <v>0</v>
      </c>
      <c r="G1617" s="26">
        <v>0</v>
      </c>
      <c r="H1617" s="26">
        <v>0</v>
      </c>
      <c r="I1617" s="26">
        <v>1020</v>
      </c>
      <c r="J1617" s="26"/>
      <c r="K1617" s="18">
        <f t="shared" si="447"/>
        <v>0</v>
      </c>
      <c r="L1617" s="18"/>
      <c r="M1617" s="18"/>
      <c r="N1617" s="18"/>
      <c r="O1617" s="18"/>
      <c r="P1617" s="114">
        <v>1020</v>
      </c>
      <c r="Q1617" s="123">
        <v>381.93</v>
      </c>
      <c r="R1617" s="22">
        <f t="shared" si="444"/>
        <v>0</v>
      </c>
      <c r="S1617" s="22">
        <f t="shared" si="445"/>
        <v>0</v>
      </c>
      <c r="T1617" s="22">
        <f t="shared" si="446"/>
        <v>1020</v>
      </c>
      <c r="V1617" s="284">
        <f t="shared" si="448"/>
        <v>0.37444117647058822</v>
      </c>
    </row>
    <row r="1618" spans="1:22" ht="63">
      <c r="A1618" s="23"/>
      <c r="B1618" s="65"/>
      <c r="C1618" s="130">
        <v>4370</v>
      </c>
      <c r="D1618" s="27" t="s">
        <v>150</v>
      </c>
      <c r="E1618" s="26">
        <v>1770</v>
      </c>
      <c r="F1618" s="26">
        <v>0</v>
      </c>
      <c r="G1618" s="26">
        <v>0</v>
      </c>
      <c r="H1618" s="26">
        <v>0</v>
      </c>
      <c r="I1618" s="26">
        <v>1770</v>
      </c>
      <c r="J1618" s="26"/>
      <c r="K1618" s="18">
        <f t="shared" si="447"/>
        <v>0</v>
      </c>
      <c r="L1618" s="18"/>
      <c r="M1618" s="18"/>
      <c r="N1618" s="18"/>
      <c r="O1618" s="18"/>
      <c r="P1618" s="114">
        <v>1770</v>
      </c>
      <c r="Q1618" s="123">
        <v>261.10000000000002</v>
      </c>
      <c r="R1618" s="22">
        <f t="shared" si="444"/>
        <v>0</v>
      </c>
      <c r="S1618" s="22">
        <f t="shared" si="445"/>
        <v>0</v>
      </c>
      <c r="T1618" s="22">
        <f t="shared" si="446"/>
        <v>1770</v>
      </c>
      <c r="V1618" s="284">
        <f t="shared" si="448"/>
        <v>0.14751412429378533</v>
      </c>
    </row>
    <row r="1619" spans="1:22">
      <c r="A1619" s="23"/>
      <c r="B1619" s="65"/>
      <c r="C1619" s="130">
        <v>4410</v>
      </c>
      <c r="D1619" s="27" t="s">
        <v>151</v>
      </c>
      <c r="E1619" s="26">
        <v>420</v>
      </c>
      <c r="F1619" s="26">
        <v>0</v>
      </c>
      <c r="G1619" s="26">
        <v>0</v>
      </c>
      <c r="H1619" s="26">
        <v>0</v>
      </c>
      <c r="I1619" s="26">
        <v>420</v>
      </c>
      <c r="J1619" s="26"/>
      <c r="K1619" s="18">
        <f t="shared" si="447"/>
        <v>0</v>
      </c>
      <c r="L1619" s="18"/>
      <c r="M1619" s="18"/>
      <c r="N1619" s="18"/>
      <c r="O1619" s="18"/>
      <c r="P1619" s="114">
        <v>420</v>
      </c>
      <c r="Q1619" s="123">
        <v>0</v>
      </c>
      <c r="R1619" s="22">
        <f t="shared" si="444"/>
        <v>0</v>
      </c>
      <c r="S1619" s="22">
        <f t="shared" si="445"/>
        <v>0</v>
      </c>
      <c r="T1619" s="22">
        <f t="shared" si="446"/>
        <v>420</v>
      </c>
      <c r="V1619" s="284">
        <f t="shared" si="448"/>
        <v>0</v>
      </c>
    </row>
    <row r="1620" spans="1:22">
      <c r="A1620" s="23"/>
      <c r="B1620" s="28"/>
      <c r="C1620" s="130">
        <v>4430</v>
      </c>
      <c r="D1620" s="27" t="s">
        <v>152</v>
      </c>
      <c r="E1620" s="26">
        <v>580</v>
      </c>
      <c r="F1620" s="26">
        <v>0</v>
      </c>
      <c r="G1620" s="26">
        <v>0</v>
      </c>
      <c r="H1620" s="26">
        <v>0</v>
      </c>
      <c r="I1620" s="26">
        <v>580</v>
      </c>
      <c r="J1620" s="26"/>
      <c r="K1620" s="18">
        <f t="shared" si="447"/>
        <v>0</v>
      </c>
      <c r="L1620" s="18"/>
      <c r="M1620" s="18"/>
      <c r="N1620" s="18"/>
      <c r="O1620" s="18"/>
      <c r="P1620" s="114">
        <v>580</v>
      </c>
      <c r="Q1620" s="123">
        <v>0</v>
      </c>
      <c r="R1620" s="22">
        <f t="shared" si="444"/>
        <v>0</v>
      </c>
      <c r="S1620" s="22">
        <f t="shared" si="445"/>
        <v>0</v>
      </c>
      <c r="T1620" s="22">
        <f t="shared" si="446"/>
        <v>580</v>
      </c>
      <c r="V1620" s="284">
        <f t="shared" si="448"/>
        <v>0</v>
      </c>
    </row>
    <row r="1621" spans="1:22" ht="31.5">
      <c r="A1621" s="23"/>
      <c r="B1621" s="23"/>
      <c r="C1621" s="130">
        <v>4440</v>
      </c>
      <c r="D1621" s="27" t="s">
        <v>153</v>
      </c>
      <c r="E1621" s="26">
        <v>24260</v>
      </c>
      <c r="F1621" s="26">
        <v>0</v>
      </c>
      <c r="G1621" s="26">
        <v>0</v>
      </c>
      <c r="H1621" s="26">
        <v>0</v>
      </c>
      <c r="I1621" s="26">
        <v>24260</v>
      </c>
      <c r="J1621" s="26"/>
      <c r="K1621" s="90">
        <f>K1622+K1627+K1624</f>
        <v>0</v>
      </c>
      <c r="L1621" s="90"/>
      <c r="M1621" s="90"/>
      <c r="N1621" s="90"/>
      <c r="O1621" s="90"/>
      <c r="P1621" s="114">
        <v>24260</v>
      </c>
      <c r="Q1621" s="123">
        <v>15652.74</v>
      </c>
      <c r="R1621" s="22">
        <f t="shared" si="444"/>
        <v>0</v>
      </c>
      <c r="S1621" s="22">
        <f t="shared" si="445"/>
        <v>0</v>
      </c>
      <c r="T1621" s="22">
        <f t="shared" si="446"/>
        <v>24260</v>
      </c>
      <c r="V1621" s="284">
        <f t="shared" si="448"/>
        <v>0.64520774938169823</v>
      </c>
    </row>
    <row r="1622" spans="1:22" ht="24" hidden="1" customHeight="1">
      <c r="A1622" s="77"/>
      <c r="B1622" s="23">
        <v>85413</v>
      </c>
      <c r="C1622" s="135"/>
      <c r="D1622" s="86" t="s">
        <v>400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/>
      <c r="K1622" s="18">
        <f t="shared" ref="K1622:K1689" si="449">SUM(L1622:O1622)</f>
        <v>0</v>
      </c>
      <c r="L1622" s="18">
        <f>SUM(L1624:L1627)</f>
        <v>0</v>
      </c>
      <c r="M1622" s="18">
        <f>SUM(M1624:M1627)</f>
        <v>0</v>
      </c>
      <c r="N1622" s="18">
        <f>SUM(N1624:N1627)</f>
        <v>0</v>
      </c>
      <c r="O1622" s="18">
        <f>SUM(O1624:O1627)</f>
        <v>0</v>
      </c>
      <c r="P1622" s="114">
        <v>0</v>
      </c>
      <c r="Q1622" s="123">
        <f>SUM(Q1624:Q1627)</f>
        <v>0</v>
      </c>
      <c r="R1622" s="22">
        <f t="shared" si="444"/>
        <v>0</v>
      </c>
      <c r="S1622" s="22">
        <f t="shared" si="445"/>
        <v>0</v>
      </c>
      <c r="T1622" s="22">
        <f t="shared" si="446"/>
        <v>0</v>
      </c>
      <c r="V1622" s="284" t="e">
        <f t="shared" si="448"/>
        <v>#DIV/0!</v>
      </c>
    </row>
    <row r="1623" spans="1:22" ht="12.75" hidden="1" customHeight="1">
      <c r="A1623" s="77"/>
      <c r="B1623" s="23"/>
      <c r="C1623" s="135"/>
      <c r="D1623" s="86" t="s">
        <v>401</v>
      </c>
      <c r="E1623" s="26">
        <v>0</v>
      </c>
      <c r="F1623" s="26">
        <v>0</v>
      </c>
      <c r="G1623" s="26">
        <v>0</v>
      </c>
      <c r="H1623" s="26">
        <v>0</v>
      </c>
      <c r="I1623" s="26">
        <v>0</v>
      </c>
      <c r="J1623" s="26"/>
      <c r="K1623" s="18">
        <f t="shared" si="449"/>
        <v>0</v>
      </c>
      <c r="L1623" s="18"/>
      <c r="M1623" s="18"/>
      <c r="N1623" s="18"/>
      <c r="O1623" s="18"/>
      <c r="P1623" s="114">
        <v>0</v>
      </c>
      <c r="Q1623" s="123"/>
      <c r="R1623" s="22">
        <f t="shared" si="444"/>
        <v>0</v>
      </c>
      <c r="S1623" s="22">
        <f t="shared" si="445"/>
        <v>0</v>
      </c>
      <c r="T1623" s="22">
        <f t="shared" si="446"/>
        <v>0</v>
      </c>
      <c r="V1623" s="284" t="e">
        <f t="shared" si="448"/>
        <v>#DIV/0!</v>
      </c>
    </row>
    <row r="1624" spans="1:22" ht="12.75" hidden="1" customHeight="1">
      <c r="A1624" s="23"/>
      <c r="B1624" s="23"/>
      <c r="C1624" s="130">
        <v>4170</v>
      </c>
      <c r="D1624" s="27" t="s">
        <v>297</v>
      </c>
      <c r="E1624" s="26">
        <v>0</v>
      </c>
      <c r="F1624" s="26">
        <v>0</v>
      </c>
      <c r="G1624" s="26">
        <v>0</v>
      </c>
      <c r="H1624" s="26">
        <v>0</v>
      </c>
      <c r="I1624" s="26">
        <v>0</v>
      </c>
      <c r="J1624" s="26"/>
      <c r="K1624" s="18">
        <f t="shared" si="449"/>
        <v>0</v>
      </c>
      <c r="L1624" s="18"/>
      <c r="M1624" s="18"/>
      <c r="N1624" s="18"/>
      <c r="O1624" s="18"/>
      <c r="P1624" s="114">
        <v>0</v>
      </c>
      <c r="Q1624" s="123"/>
      <c r="R1624" s="22">
        <f t="shared" si="444"/>
        <v>0</v>
      </c>
      <c r="S1624" s="22">
        <f t="shared" si="445"/>
        <v>0</v>
      </c>
      <c r="T1624" s="22">
        <f t="shared" si="446"/>
        <v>0</v>
      </c>
      <c r="V1624" s="284" t="e">
        <f t="shared" si="448"/>
        <v>#DIV/0!</v>
      </c>
    </row>
    <row r="1625" spans="1:22" ht="24" hidden="1" customHeight="1">
      <c r="A1625" s="23"/>
      <c r="B1625" s="23"/>
      <c r="C1625" s="130">
        <v>4210</v>
      </c>
      <c r="D1625" s="27" t="s">
        <v>144</v>
      </c>
      <c r="E1625" s="26">
        <v>0</v>
      </c>
      <c r="F1625" s="26">
        <v>0</v>
      </c>
      <c r="G1625" s="26">
        <v>0</v>
      </c>
      <c r="H1625" s="26">
        <v>0</v>
      </c>
      <c r="I1625" s="26">
        <v>0</v>
      </c>
      <c r="J1625" s="26"/>
      <c r="K1625" s="18">
        <f t="shared" si="449"/>
        <v>0</v>
      </c>
      <c r="L1625" s="18"/>
      <c r="M1625" s="18"/>
      <c r="N1625" s="18"/>
      <c r="O1625" s="18"/>
      <c r="P1625" s="114">
        <v>0</v>
      </c>
      <c r="Q1625" s="123"/>
      <c r="R1625" s="22">
        <f t="shared" si="444"/>
        <v>0</v>
      </c>
      <c r="S1625" s="22">
        <f t="shared" si="445"/>
        <v>0</v>
      </c>
      <c r="T1625" s="22">
        <f t="shared" si="446"/>
        <v>0</v>
      </c>
      <c r="V1625" s="284" t="e">
        <f t="shared" si="448"/>
        <v>#DIV/0!</v>
      </c>
    </row>
    <row r="1626" spans="1:22" ht="12.75" hidden="1" customHeight="1">
      <c r="A1626" s="23"/>
      <c r="B1626" s="23"/>
      <c r="C1626" s="130">
        <v>4300</v>
      </c>
      <c r="D1626" s="27" t="s">
        <v>181</v>
      </c>
      <c r="E1626" s="26">
        <v>0</v>
      </c>
      <c r="F1626" s="26">
        <v>0</v>
      </c>
      <c r="G1626" s="26">
        <v>0</v>
      </c>
      <c r="H1626" s="26">
        <v>0</v>
      </c>
      <c r="I1626" s="26">
        <v>0</v>
      </c>
      <c r="J1626" s="26"/>
      <c r="K1626" s="18">
        <f t="shared" si="449"/>
        <v>0</v>
      </c>
      <c r="L1626" s="18"/>
      <c r="M1626" s="18"/>
      <c r="N1626" s="18"/>
      <c r="O1626" s="18"/>
      <c r="P1626" s="114">
        <v>0</v>
      </c>
      <c r="Q1626" s="123"/>
      <c r="R1626" s="22">
        <f t="shared" si="444"/>
        <v>0</v>
      </c>
      <c r="S1626" s="22">
        <f t="shared" si="445"/>
        <v>0</v>
      </c>
      <c r="T1626" s="22">
        <f t="shared" si="446"/>
        <v>0</v>
      </c>
      <c r="V1626" s="284" t="e">
        <f t="shared" si="448"/>
        <v>#DIV/0!</v>
      </c>
    </row>
    <row r="1627" spans="1:22" ht="12.75" hidden="1" customHeight="1">
      <c r="A1627" s="23"/>
      <c r="B1627" s="65"/>
      <c r="C1627" s="130">
        <v>4430</v>
      </c>
      <c r="D1627" s="27" t="s">
        <v>152</v>
      </c>
      <c r="E1627" s="26">
        <v>0</v>
      </c>
      <c r="F1627" s="26">
        <v>0</v>
      </c>
      <c r="G1627" s="26">
        <v>0</v>
      </c>
      <c r="H1627" s="26">
        <v>0</v>
      </c>
      <c r="I1627" s="26">
        <v>0</v>
      </c>
      <c r="J1627" s="26"/>
      <c r="K1627" s="18">
        <f t="shared" si="449"/>
        <v>0</v>
      </c>
      <c r="L1627" s="18"/>
      <c r="M1627" s="18"/>
      <c r="N1627" s="18"/>
      <c r="O1627" s="18"/>
      <c r="P1627" s="114">
        <v>0</v>
      </c>
      <c r="Q1627" s="123"/>
      <c r="R1627" s="22">
        <f t="shared" si="444"/>
        <v>0</v>
      </c>
      <c r="S1627" s="22">
        <f t="shared" si="445"/>
        <v>0</v>
      </c>
      <c r="T1627" s="22">
        <f t="shared" si="446"/>
        <v>0</v>
      </c>
      <c r="V1627" s="284" t="e">
        <f t="shared" si="448"/>
        <v>#DIV/0!</v>
      </c>
    </row>
    <row r="1628" spans="1:22">
      <c r="A1628" s="28"/>
      <c r="B1628" s="23">
        <v>85415</v>
      </c>
      <c r="C1628" s="131"/>
      <c r="D1628" s="31" t="s">
        <v>402</v>
      </c>
      <c r="E1628" s="26">
        <v>95000</v>
      </c>
      <c r="F1628" s="26">
        <v>0</v>
      </c>
      <c r="G1628" s="26">
        <v>0</v>
      </c>
      <c r="H1628" s="26">
        <v>12000</v>
      </c>
      <c r="I1628" s="26">
        <v>83000</v>
      </c>
      <c r="J1628" s="26"/>
      <c r="K1628" s="18">
        <f t="shared" si="449"/>
        <v>0</v>
      </c>
      <c r="L1628" s="18">
        <f>L1629</f>
        <v>0</v>
      </c>
      <c r="M1628" s="18">
        <f>M1629</f>
        <v>0</v>
      </c>
      <c r="N1628" s="18">
        <f>N1629</f>
        <v>0</v>
      </c>
      <c r="O1628" s="18">
        <f>O1629</f>
        <v>0</v>
      </c>
      <c r="P1628" s="145">
        <v>95000</v>
      </c>
      <c r="Q1628" s="146">
        <f>Q1629</f>
        <v>55200</v>
      </c>
      <c r="R1628" s="22">
        <f t="shared" si="444"/>
        <v>0</v>
      </c>
      <c r="S1628" s="22">
        <f t="shared" si="445"/>
        <v>12000</v>
      </c>
      <c r="T1628" s="22">
        <f t="shared" si="446"/>
        <v>83000</v>
      </c>
      <c r="V1628" s="284">
        <f t="shared" si="448"/>
        <v>0.58105263157894738</v>
      </c>
    </row>
    <row r="1629" spans="1:22">
      <c r="A1629" s="23"/>
      <c r="B1629" s="23"/>
      <c r="C1629" s="130">
        <v>3240</v>
      </c>
      <c r="D1629" s="27" t="s">
        <v>403</v>
      </c>
      <c r="E1629" s="26">
        <v>95000</v>
      </c>
      <c r="F1629" s="26">
        <v>0</v>
      </c>
      <c r="G1629" s="26">
        <v>0</v>
      </c>
      <c r="H1629" s="26">
        <v>12000</v>
      </c>
      <c r="I1629" s="26">
        <v>83000</v>
      </c>
      <c r="J1629" s="26"/>
      <c r="K1629" s="18">
        <f t="shared" si="449"/>
        <v>0</v>
      </c>
      <c r="L1629" s="18">
        <f>L1631+L1633+L1637+L1639+L1635</f>
        <v>0</v>
      </c>
      <c r="M1629" s="18">
        <f>M1631+M1633+M1637+M1639+M1635</f>
        <v>0</v>
      </c>
      <c r="N1629" s="18">
        <f>N1631+N1633+N1637+N1639+N1635</f>
        <v>0</v>
      </c>
      <c r="O1629" s="18">
        <f>O1631+O1633+O1637+O1639+O1635</f>
        <v>0</v>
      </c>
      <c r="P1629" s="114">
        <v>95000</v>
      </c>
      <c r="Q1629" s="123">
        <f>Q1631+Q1633+Q1637+Q1639+Q1635</f>
        <v>55200</v>
      </c>
      <c r="R1629" s="22">
        <f t="shared" si="444"/>
        <v>0</v>
      </c>
      <c r="S1629" s="22">
        <f t="shared" si="445"/>
        <v>12000</v>
      </c>
      <c r="T1629" s="22">
        <f t="shared" si="446"/>
        <v>83000</v>
      </c>
      <c r="V1629" s="284">
        <f t="shared" si="448"/>
        <v>0.58105263157894738</v>
      </c>
    </row>
    <row r="1630" spans="1:22">
      <c r="A1630" s="23"/>
      <c r="B1630" s="65"/>
      <c r="C1630" s="130" t="s">
        <v>449</v>
      </c>
      <c r="D1630" s="31" t="s">
        <v>279</v>
      </c>
      <c r="E1630" s="26">
        <v>83000</v>
      </c>
      <c r="F1630" s="26">
        <v>0</v>
      </c>
      <c r="G1630" s="26">
        <v>0</v>
      </c>
      <c r="H1630" s="26">
        <v>0</v>
      </c>
      <c r="I1630" s="26">
        <v>83000</v>
      </c>
      <c r="J1630" s="26"/>
      <c r="K1630" s="18">
        <f t="shared" si="449"/>
        <v>0</v>
      </c>
      <c r="L1630" s="18">
        <f>L1631</f>
        <v>0</v>
      </c>
      <c r="M1630" s="18">
        <f>M1631</f>
        <v>0</v>
      </c>
      <c r="N1630" s="18">
        <f>N1631</f>
        <v>0</v>
      </c>
      <c r="O1630" s="18">
        <f>O1631</f>
        <v>0</v>
      </c>
      <c r="P1630" s="145">
        <v>83000</v>
      </c>
      <c r="Q1630" s="146">
        <f>Q1631</f>
        <v>49800</v>
      </c>
      <c r="R1630" s="22">
        <f t="shared" si="444"/>
        <v>0</v>
      </c>
      <c r="S1630" s="22">
        <f t="shared" si="445"/>
        <v>0</v>
      </c>
      <c r="T1630" s="22">
        <f t="shared" si="446"/>
        <v>83000</v>
      </c>
      <c r="V1630" s="284">
        <f t="shared" si="448"/>
        <v>0.6</v>
      </c>
    </row>
    <row r="1631" spans="1:22">
      <c r="A1631" s="23"/>
      <c r="B1631" s="23"/>
      <c r="C1631" s="130">
        <v>3240</v>
      </c>
      <c r="D1631" s="27" t="s">
        <v>370</v>
      </c>
      <c r="E1631" s="26">
        <v>83000</v>
      </c>
      <c r="F1631" s="26">
        <v>0</v>
      </c>
      <c r="G1631" s="26">
        <v>0</v>
      </c>
      <c r="H1631" s="26">
        <v>0</v>
      </c>
      <c r="I1631" s="26">
        <v>83000</v>
      </c>
      <c r="J1631" s="26"/>
      <c r="K1631" s="18">
        <f t="shared" si="449"/>
        <v>0</v>
      </c>
      <c r="L1631" s="18"/>
      <c r="M1631" s="18"/>
      <c r="N1631" s="18"/>
      <c r="O1631" s="18"/>
      <c r="P1631" s="114">
        <v>83000</v>
      </c>
      <c r="Q1631" s="123">
        <v>49800</v>
      </c>
      <c r="R1631" s="22">
        <f t="shared" si="444"/>
        <v>0</v>
      </c>
      <c r="S1631" s="22">
        <f t="shared" si="445"/>
        <v>0</v>
      </c>
      <c r="T1631" s="22">
        <f t="shared" si="446"/>
        <v>83000</v>
      </c>
      <c r="V1631" s="284">
        <f t="shared" si="448"/>
        <v>0.6</v>
      </c>
    </row>
    <row r="1632" spans="1:22">
      <c r="A1632" s="23"/>
      <c r="B1632" s="28"/>
      <c r="C1632" s="130"/>
      <c r="D1632" s="31" t="s">
        <v>404</v>
      </c>
      <c r="E1632" s="26">
        <v>9000</v>
      </c>
      <c r="F1632" s="26">
        <v>0</v>
      </c>
      <c r="G1632" s="26">
        <v>0</v>
      </c>
      <c r="H1632" s="26">
        <v>9000</v>
      </c>
      <c r="I1632" s="26">
        <v>0</v>
      </c>
      <c r="J1632" s="26"/>
      <c r="K1632" s="18">
        <f t="shared" si="449"/>
        <v>0</v>
      </c>
      <c r="L1632" s="18">
        <f>L1633</f>
        <v>0</v>
      </c>
      <c r="M1632" s="18">
        <f>M1633</f>
        <v>0</v>
      </c>
      <c r="N1632" s="18">
        <f>N1633</f>
        <v>0</v>
      </c>
      <c r="O1632" s="18">
        <f>O1633</f>
        <v>0</v>
      </c>
      <c r="P1632" s="145">
        <v>9000</v>
      </c>
      <c r="Q1632" s="146">
        <f>Q1633</f>
        <v>3600</v>
      </c>
      <c r="R1632" s="22">
        <f t="shared" si="444"/>
        <v>0</v>
      </c>
      <c r="S1632" s="22">
        <f t="shared" si="445"/>
        <v>9000</v>
      </c>
      <c r="T1632" s="22">
        <f t="shared" si="446"/>
        <v>0</v>
      </c>
      <c r="V1632" s="284">
        <f t="shared" si="448"/>
        <v>0.4</v>
      </c>
    </row>
    <row r="1633" spans="1:22">
      <c r="A1633" s="23"/>
      <c r="B1633" s="23"/>
      <c r="C1633" s="130">
        <v>3240</v>
      </c>
      <c r="D1633" s="27" t="s">
        <v>403</v>
      </c>
      <c r="E1633" s="26">
        <v>9000</v>
      </c>
      <c r="F1633" s="26">
        <v>0</v>
      </c>
      <c r="G1633" s="26">
        <v>0</v>
      </c>
      <c r="H1633" s="26">
        <v>9000</v>
      </c>
      <c r="I1633" s="26">
        <v>0</v>
      </c>
      <c r="J1633" s="26"/>
      <c r="K1633" s="18">
        <f t="shared" si="449"/>
        <v>0</v>
      </c>
      <c r="L1633" s="18"/>
      <c r="M1633" s="18"/>
      <c r="N1633" s="18"/>
      <c r="O1633" s="18"/>
      <c r="P1633" s="114">
        <v>9000</v>
      </c>
      <c r="Q1633" s="123">
        <v>3600</v>
      </c>
      <c r="R1633" s="22">
        <f t="shared" si="444"/>
        <v>0</v>
      </c>
      <c r="S1633" s="22">
        <f t="shared" si="445"/>
        <v>9000</v>
      </c>
      <c r="T1633" s="22">
        <f t="shared" si="446"/>
        <v>0</v>
      </c>
      <c r="V1633" s="284">
        <f t="shared" si="448"/>
        <v>0.4</v>
      </c>
    </row>
    <row r="1634" spans="1:22" ht="31.5">
      <c r="A1634" s="23"/>
      <c r="B1634" s="23"/>
      <c r="C1634" s="130"/>
      <c r="D1634" s="31" t="s">
        <v>405</v>
      </c>
      <c r="E1634" s="26">
        <v>3000</v>
      </c>
      <c r="F1634" s="26">
        <v>0</v>
      </c>
      <c r="G1634" s="26">
        <v>0</v>
      </c>
      <c r="H1634" s="26">
        <v>3000</v>
      </c>
      <c r="I1634" s="26">
        <v>0</v>
      </c>
      <c r="J1634" s="26"/>
      <c r="K1634" s="18">
        <f t="shared" si="449"/>
        <v>0</v>
      </c>
      <c r="L1634" s="18">
        <f>L1635</f>
        <v>0</v>
      </c>
      <c r="M1634" s="18">
        <f>M1635</f>
        <v>0</v>
      </c>
      <c r="N1634" s="18">
        <f>N1635</f>
        <v>0</v>
      </c>
      <c r="O1634" s="18">
        <f>O1635</f>
        <v>0</v>
      </c>
      <c r="P1634" s="145">
        <v>3000</v>
      </c>
      <c r="Q1634" s="146">
        <f>Q1635</f>
        <v>1800</v>
      </c>
      <c r="R1634" s="22">
        <f t="shared" si="444"/>
        <v>0</v>
      </c>
      <c r="S1634" s="22">
        <f t="shared" si="445"/>
        <v>3000</v>
      </c>
      <c r="T1634" s="22">
        <f t="shared" si="446"/>
        <v>0</v>
      </c>
      <c r="V1634" s="284">
        <f t="shared" si="448"/>
        <v>0.6</v>
      </c>
    </row>
    <row r="1635" spans="1:22">
      <c r="A1635" s="23"/>
      <c r="B1635" s="23"/>
      <c r="C1635" s="130">
        <v>3240</v>
      </c>
      <c r="D1635" s="27" t="s">
        <v>403</v>
      </c>
      <c r="E1635" s="26">
        <v>3000</v>
      </c>
      <c r="F1635" s="26">
        <v>0</v>
      </c>
      <c r="G1635" s="26">
        <v>0</v>
      </c>
      <c r="H1635" s="26">
        <v>3000</v>
      </c>
      <c r="I1635" s="26">
        <v>0</v>
      </c>
      <c r="J1635" s="26"/>
      <c r="K1635" s="18">
        <f t="shared" si="449"/>
        <v>0</v>
      </c>
      <c r="L1635" s="18"/>
      <c r="M1635" s="18"/>
      <c r="N1635" s="18"/>
      <c r="O1635" s="18"/>
      <c r="P1635" s="114">
        <v>3000</v>
      </c>
      <c r="Q1635" s="123">
        <v>1800</v>
      </c>
      <c r="R1635" s="22">
        <f t="shared" si="444"/>
        <v>0</v>
      </c>
      <c r="S1635" s="22">
        <f t="shared" si="445"/>
        <v>3000</v>
      </c>
      <c r="T1635" s="22">
        <f t="shared" si="446"/>
        <v>0</v>
      </c>
      <c r="V1635" s="284">
        <f t="shared" si="448"/>
        <v>0.6</v>
      </c>
    </row>
    <row r="1636" spans="1:22" ht="24" hidden="1" customHeight="1">
      <c r="A1636" s="23"/>
      <c r="B1636" s="65"/>
      <c r="C1636" s="130"/>
      <c r="D1636" s="31" t="s">
        <v>406</v>
      </c>
      <c r="E1636" s="26">
        <v>0</v>
      </c>
      <c r="F1636" s="26">
        <v>0</v>
      </c>
      <c r="G1636" s="26">
        <v>0</v>
      </c>
      <c r="H1636" s="26">
        <v>0</v>
      </c>
      <c r="I1636" s="26">
        <v>0</v>
      </c>
      <c r="J1636" s="26"/>
      <c r="K1636" s="18">
        <f t="shared" si="449"/>
        <v>0</v>
      </c>
      <c r="L1636" s="18">
        <f>L1637</f>
        <v>0</v>
      </c>
      <c r="M1636" s="18">
        <f>M1637</f>
        <v>0</v>
      </c>
      <c r="N1636" s="18">
        <f>N1637</f>
        <v>0</v>
      </c>
      <c r="O1636" s="18">
        <f>O1637</f>
        <v>0</v>
      </c>
      <c r="P1636" s="114">
        <v>0</v>
      </c>
      <c r="Q1636" s="123">
        <f>Q1637</f>
        <v>0</v>
      </c>
      <c r="R1636" s="22">
        <f t="shared" si="444"/>
        <v>0</v>
      </c>
      <c r="S1636" s="22">
        <f t="shared" si="445"/>
        <v>0</v>
      </c>
      <c r="T1636" s="22">
        <f t="shared" si="446"/>
        <v>0</v>
      </c>
      <c r="V1636" s="284" t="e">
        <f t="shared" si="448"/>
        <v>#DIV/0!</v>
      </c>
    </row>
    <row r="1637" spans="1:22" ht="15" hidden="1" customHeight="1">
      <c r="A1637" s="23"/>
      <c r="B1637" s="23"/>
      <c r="C1637" s="130">
        <v>3240</v>
      </c>
      <c r="D1637" s="27" t="s">
        <v>403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/>
      <c r="K1637" s="18">
        <f t="shared" si="449"/>
        <v>0</v>
      </c>
      <c r="L1637" s="18"/>
      <c r="M1637" s="18"/>
      <c r="N1637" s="18"/>
      <c r="O1637" s="18"/>
      <c r="P1637" s="114">
        <v>0</v>
      </c>
      <c r="Q1637" s="123"/>
      <c r="R1637" s="22">
        <f t="shared" si="444"/>
        <v>0</v>
      </c>
      <c r="S1637" s="22">
        <f t="shared" si="445"/>
        <v>0</v>
      </c>
      <c r="T1637" s="22">
        <f t="shared" si="446"/>
        <v>0</v>
      </c>
      <c r="V1637" s="284" t="e">
        <f t="shared" si="448"/>
        <v>#DIV/0!</v>
      </c>
    </row>
    <row r="1638" spans="1:22" ht="24" hidden="1" customHeight="1">
      <c r="A1638" s="23"/>
      <c r="B1638" s="65"/>
      <c r="C1638" s="130"/>
      <c r="D1638" s="31" t="s">
        <v>407</v>
      </c>
      <c r="E1638" s="26">
        <v>0</v>
      </c>
      <c r="F1638" s="26">
        <v>0</v>
      </c>
      <c r="G1638" s="26">
        <v>0</v>
      </c>
      <c r="H1638" s="26">
        <v>0</v>
      </c>
      <c r="I1638" s="26">
        <v>0</v>
      </c>
      <c r="J1638" s="26"/>
      <c r="K1638" s="18">
        <f t="shared" si="449"/>
        <v>0</v>
      </c>
      <c r="L1638" s="18">
        <f>L1639</f>
        <v>0</v>
      </c>
      <c r="M1638" s="18">
        <f>M1639</f>
        <v>0</v>
      </c>
      <c r="N1638" s="18">
        <f>N1639</f>
        <v>0</v>
      </c>
      <c r="O1638" s="18">
        <f>O1639</f>
        <v>0</v>
      </c>
      <c r="P1638" s="114">
        <v>0</v>
      </c>
      <c r="Q1638" s="123">
        <f>Q1639</f>
        <v>0</v>
      </c>
      <c r="R1638" s="22">
        <f t="shared" si="444"/>
        <v>0</v>
      </c>
      <c r="S1638" s="22">
        <f t="shared" si="445"/>
        <v>0</v>
      </c>
      <c r="T1638" s="22">
        <f t="shared" si="446"/>
        <v>0</v>
      </c>
      <c r="V1638" s="284" t="e">
        <f t="shared" si="448"/>
        <v>#DIV/0!</v>
      </c>
    </row>
    <row r="1639" spans="1:22" ht="15" hidden="1" customHeight="1">
      <c r="A1639" s="23"/>
      <c r="B1639" s="23"/>
      <c r="C1639" s="130">
        <v>3240</v>
      </c>
      <c r="D1639" s="27" t="s">
        <v>403</v>
      </c>
      <c r="E1639" s="26">
        <v>0</v>
      </c>
      <c r="F1639" s="26">
        <v>0</v>
      </c>
      <c r="G1639" s="26">
        <v>0</v>
      </c>
      <c r="H1639" s="26">
        <v>0</v>
      </c>
      <c r="I1639" s="26">
        <v>0</v>
      </c>
      <c r="J1639" s="26"/>
      <c r="K1639" s="18">
        <f t="shared" si="449"/>
        <v>0</v>
      </c>
      <c r="L1639" s="18"/>
      <c r="M1639" s="18"/>
      <c r="N1639" s="18"/>
      <c r="O1639" s="18"/>
      <c r="P1639" s="114">
        <v>0</v>
      </c>
      <c r="Q1639" s="123"/>
      <c r="R1639" s="22">
        <f t="shared" si="444"/>
        <v>0</v>
      </c>
      <c r="S1639" s="22">
        <f t="shared" si="445"/>
        <v>0</v>
      </c>
      <c r="T1639" s="22">
        <f t="shared" si="446"/>
        <v>0</v>
      </c>
      <c r="V1639" s="284" t="e">
        <f t="shared" si="448"/>
        <v>#DIV/0!</v>
      </c>
    </row>
    <row r="1640" spans="1:22" ht="15" hidden="1" customHeight="1">
      <c r="A1640" s="23"/>
      <c r="B1640" s="23"/>
      <c r="C1640" s="130"/>
      <c r="D1640" s="27"/>
      <c r="E1640" s="26">
        <v>0</v>
      </c>
      <c r="F1640" s="26">
        <v>0</v>
      </c>
      <c r="G1640" s="26">
        <v>0</v>
      </c>
      <c r="H1640" s="26">
        <v>0</v>
      </c>
      <c r="I1640" s="26">
        <v>0</v>
      </c>
      <c r="J1640" s="26"/>
      <c r="K1640" s="18">
        <f t="shared" si="449"/>
        <v>0</v>
      </c>
      <c r="L1640" s="18"/>
      <c r="M1640" s="18"/>
      <c r="N1640" s="18"/>
      <c r="O1640" s="18"/>
      <c r="P1640" s="114">
        <v>0</v>
      </c>
      <c r="Q1640" s="123"/>
      <c r="R1640" s="22">
        <f t="shared" si="444"/>
        <v>0</v>
      </c>
      <c r="S1640" s="22">
        <f t="shared" si="445"/>
        <v>0</v>
      </c>
      <c r="T1640" s="22">
        <f t="shared" si="446"/>
        <v>0</v>
      </c>
      <c r="V1640" s="284" t="e">
        <f t="shared" si="448"/>
        <v>#DIV/0!</v>
      </c>
    </row>
    <row r="1641" spans="1:22" ht="31.5">
      <c r="A1641" s="28"/>
      <c r="B1641" s="23">
        <v>85446</v>
      </c>
      <c r="C1641" s="131"/>
      <c r="D1641" s="31" t="s">
        <v>282</v>
      </c>
      <c r="E1641" s="26">
        <v>10950</v>
      </c>
      <c r="F1641" s="26">
        <v>0</v>
      </c>
      <c r="G1641" s="26">
        <v>0</v>
      </c>
      <c r="H1641" s="26">
        <v>0</v>
      </c>
      <c r="I1641" s="26">
        <v>10950</v>
      </c>
      <c r="J1641" s="26"/>
      <c r="K1641" s="18">
        <f t="shared" si="449"/>
        <v>0</v>
      </c>
      <c r="L1641" s="18">
        <f>L1642+L1643</f>
        <v>0</v>
      </c>
      <c r="M1641" s="18">
        <f>M1642+M1643</f>
        <v>0</v>
      </c>
      <c r="N1641" s="18">
        <f>N1642+N1643</f>
        <v>0</v>
      </c>
      <c r="O1641" s="18">
        <f>O1642+O1643</f>
        <v>0</v>
      </c>
      <c r="P1641" s="145">
        <v>10950</v>
      </c>
      <c r="Q1641" s="146">
        <f>Q1642+Q1643</f>
        <v>7667.2</v>
      </c>
      <c r="R1641" s="22">
        <f t="shared" si="444"/>
        <v>0</v>
      </c>
      <c r="S1641" s="22">
        <f t="shared" si="445"/>
        <v>0</v>
      </c>
      <c r="T1641" s="22">
        <f t="shared" si="446"/>
        <v>10950</v>
      </c>
      <c r="V1641" s="284">
        <f t="shared" si="448"/>
        <v>0.70020091324200917</v>
      </c>
    </row>
    <row r="1642" spans="1:22">
      <c r="A1642" s="23"/>
      <c r="B1642" s="23"/>
      <c r="C1642" s="130">
        <v>4300</v>
      </c>
      <c r="D1642" s="27" t="s">
        <v>181</v>
      </c>
      <c r="E1642" s="26">
        <v>9510</v>
      </c>
      <c r="F1642" s="26">
        <v>0</v>
      </c>
      <c r="G1642" s="26">
        <v>0</v>
      </c>
      <c r="H1642" s="26">
        <v>0</v>
      </c>
      <c r="I1642" s="26">
        <v>9510</v>
      </c>
      <c r="J1642" s="26"/>
      <c r="K1642" s="18">
        <f t="shared" si="449"/>
        <v>0</v>
      </c>
      <c r="L1642" s="18">
        <f t="shared" ref="L1642:N1643" si="450">L1645+L1648+L1651</f>
        <v>0</v>
      </c>
      <c r="M1642" s="18">
        <f t="shared" si="450"/>
        <v>0</v>
      </c>
      <c r="N1642" s="18">
        <f t="shared" si="450"/>
        <v>0</v>
      </c>
      <c r="O1642" s="18">
        <f>O1645+O1648+O1654</f>
        <v>0</v>
      </c>
      <c r="P1642" s="114">
        <v>9510</v>
      </c>
      <c r="Q1642" s="123">
        <f>Q1645+Q1648+Q1654</f>
        <v>6977</v>
      </c>
      <c r="R1642" s="22">
        <f t="shared" si="444"/>
        <v>0</v>
      </c>
      <c r="S1642" s="22">
        <f t="shared" si="445"/>
        <v>0</v>
      </c>
      <c r="T1642" s="22">
        <f t="shared" si="446"/>
        <v>9510</v>
      </c>
      <c r="V1642" s="284">
        <f t="shared" si="448"/>
        <v>0.73364879074658251</v>
      </c>
    </row>
    <row r="1643" spans="1:22">
      <c r="A1643" s="23"/>
      <c r="B1643" s="24"/>
      <c r="C1643" s="130">
        <v>4410</v>
      </c>
      <c r="D1643" s="27" t="s">
        <v>151</v>
      </c>
      <c r="E1643" s="26">
        <v>1440</v>
      </c>
      <c r="F1643" s="26">
        <v>0</v>
      </c>
      <c r="G1643" s="26">
        <v>0</v>
      </c>
      <c r="H1643" s="26">
        <v>0</v>
      </c>
      <c r="I1643" s="26">
        <v>1440</v>
      </c>
      <c r="J1643" s="26"/>
      <c r="K1643" s="18">
        <f t="shared" si="449"/>
        <v>0</v>
      </c>
      <c r="L1643" s="18">
        <f t="shared" si="450"/>
        <v>0</v>
      </c>
      <c r="M1643" s="18">
        <f t="shared" si="450"/>
        <v>0</v>
      </c>
      <c r="N1643" s="18">
        <f t="shared" si="450"/>
        <v>0</v>
      </c>
      <c r="O1643" s="18">
        <f>O1646+O1649+O1655</f>
        <v>0</v>
      </c>
      <c r="P1643" s="114">
        <v>1440</v>
      </c>
      <c r="Q1643" s="123">
        <f>Q1646+Q1649+Q1655</f>
        <v>690.2</v>
      </c>
      <c r="R1643" s="22">
        <f t="shared" si="444"/>
        <v>0</v>
      </c>
      <c r="S1643" s="22">
        <f t="shared" si="445"/>
        <v>0</v>
      </c>
      <c r="T1643" s="22">
        <f t="shared" si="446"/>
        <v>1440</v>
      </c>
      <c r="V1643" s="284">
        <f t="shared" si="448"/>
        <v>0.4793055555555556</v>
      </c>
    </row>
    <row r="1644" spans="1:22" hidden="1">
      <c r="A1644" s="23"/>
      <c r="B1644" s="28"/>
      <c r="C1644" s="131" t="s">
        <v>345</v>
      </c>
      <c r="D1644" s="31" t="s">
        <v>279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/>
      <c r="K1644" s="18">
        <f t="shared" si="449"/>
        <v>0</v>
      </c>
      <c r="L1644" s="18">
        <f>SUM(L1645:L1646)</f>
        <v>0</v>
      </c>
      <c r="M1644" s="18">
        <f>SUM(M1645:M1646)</f>
        <v>0</v>
      </c>
      <c r="N1644" s="18">
        <f>SUM(N1645:N1646)</f>
        <v>0</v>
      </c>
      <c r="O1644" s="18">
        <f>SUM(O1645:O1646)</f>
        <v>0</v>
      </c>
      <c r="P1644" s="145">
        <v>0</v>
      </c>
      <c r="Q1644" s="146">
        <f>SUM(Q1645:Q1646)</f>
        <v>0</v>
      </c>
      <c r="R1644" s="22">
        <f t="shared" ref="R1644:R1707" si="451">G1644+M1644</f>
        <v>0</v>
      </c>
      <c r="S1644" s="22">
        <f t="shared" ref="S1644:S1707" si="452">H1644+N1644</f>
        <v>0</v>
      </c>
      <c r="T1644" s="22">
        <f t="shared" ref="T1644:T1707" si="453">I1644+O1644</f>
        <v>0</v>
      </c>
      <c r="V1644" s="284" t="e">
        <f t="shared" si="448"/>
        <v>#DIV/0!</v>
      </c>
    </row>
    <row r="1645" spans="1:22" hidden="1">
      <c r="A1645" s="23"/>
      <c r="B1645" s="28"/>
      <c r="C1645" s="130">
        <v>4300</v>
      </c>
      <c r="D1645" s="27" t="s">
        <v>181</v>
      </c>
      <c r="E1645" s="26">
        <v>0</v>
      </c>
      <c r="F1645" s="26">
        <v>0</v>
      </c>
      <c r="G1645" s="26">
        <v>0</v>
      </c>
      <c r="H1645" s="26">
        <v>0</v>
      </c>
      <c r="I1645" s="26">
        <v>0</v>
      </c>
      <c r="J1645" s="26"/>
      <c r="K1645" s="18">
        <f t="shared" si="449"/>
        <v>0</v>
      </c>
      <c r="L1645" s="18"/>
      <c r="M1645" s="18"/>
      <c r="N1645" s="18"/>
      <c r="O1645" s="18"/>
      <c r="P1645" s="114">
        <v>0</v>
      </c>
      <c r="Q1645" s="123"/>
      <c r="R1645" s="22">
        <f t="shared" si="451"/>
        <v>0</v>
      </c>
      <c r="S1645" s="22">
        <f t="shared" si="452"/>
        <v>0</v>
      </c>
      <c r="T1645" s="22">
        <f t="shared" si="453"/>
        <v>0</v>
      </c>
      <c r="V1645" s="284" t="e">
        <f t="shared" si="448"/>
        <v>#DIV/0!</v>
      </c>
    </row>
    <row r="1646" spans="1:22" ht="12" hidden="1" customHeight="1">
      <c r="A1646" s="23"/>
      <c r="B1646" s="28"/>
      <c r="C1646" s="130">
        <v>4410</v>
      </c>
      <c r="D1646" s="27" t="s">
        <v>151</v>
      </c>
      <c r="E1646" s="26">
        <v>0</v>
      </c>
      <c r="F1646" s="26">
        <v>0</v>
      </c>
      <c r="G1646" s="26">
        <v>0</v>
      </c>
      <c r="H1646" s="26">
        <v>0</v>
      </c>
      <c r="I1646" s="26">
        <v>0</v>
      </c>
      <c r="J1646" s="26"/>
      <c r="K1646" s="18">
        <f t="shared" si="449"/>
        <v>0</v>
      </c>
      <c r="L1646" s="18"/>
      <c r="M1646" s="18"/>
      <c r="N1646" s="18"/>
      <c r="O1646" s="18"/>
      <c r="P1646" s="114">
        <v>0</v>
      </c>
      <c r="Q1646" s="123"/>
      <c r="R1646" s="22">
        <f t="shared" si="451"/>
        <v>0</v>
      </c>
      <c r="S1646" s="22">
        <f t="shared" si="452"/>
        <v>0</v>
      </c>
      <c r="T1646" s="22">
        <f t="shared" si="453"/>
        <v>0</v>
      </c>
      <c r="V1646" s="284" t="e">
        <f t="shared" si="448"/>
        <v>#DIV/0!</v>
      </c>
    </row>
    <row r="1647" spans="1:22" ht="15" hidden="1" customHeight="1">
      <c r="A1647" s="23"/>
      <c r="B1647" s="23"/>
      <c r="C1647" s="131"/>
      <c r="D1647" s="31" t="s">
        <v>408</v>
      </c>
      <c r="E1647" s="26">
        <v>0</v>
      </c>
      <c r="F1647" s="26">
        <v>0</v>
      </c>
      <c r="G1647" s="26">
        <v>0</v>
      </c>
      <c r="H1647" s="26">
        <v>0</v>
      </c>
      <c r="I1647" s="26">
        <v>0</v>
      </c>
      <c r="J1647" s="26"/>
      <c r="K1647" s="18">
        <f t="shared" si="449"/>
        <v>0</v>
      </c>
      <c r="L1647" s="18">
        <f>SUM(L1648:L1649)</f>
        <v>0</v>
      </c>
      <c r="M1647" s="18">
        <f>SUM(M1648:M1649)</f>
        <v>0</v>
      </c>
      <c r="N1647" s="18">
        <f>SUM(N1648:N1649)</f>
        <v>0</v>
      </c>
      <c r="O1647" s="18">
        <f>SUM(O1648:O1649)</f>
        <v>0</v>
      </c>
      <c r="P1647" s="114">
        <v>0</v>
      </c>
      <c r="Q1647" s="123">
        <f>SUM(Q1648:Q1649)</f>
        <v>0</v>
      </c>
      <c r="R1647" s="22">
        <f t="shared" si="451"/>
        <v>0</v>
      </c>
      <c r="S1647" s="22">
        <f t="shared" si="452"/>
        <v>0</v>
      </c>
      <c r="T1647" s="22">
        <f t="shared" si="453"/>
        <v>0</v>
      </c>
      <c r="V1647" s="284" t="e">
        <f t="shared" si="448"/>
        <v>#DIV/0!</v>
      </c>
    </row>
    <row r="1648" spans="1:22" ht="15" hidden="1" customHeight="1">
      <c r="A1648" s="23"/>
      <c r="B1648" s="23"/>
      <c r="C1648" s="130">
        <v>4300</v>
      </c>
      <c r="D1648" s="27" t="s">
        <v>181</v>
      </c>
      <c r="E1648" s="26">
        <v>0</v>
      </c>
      <c r="F1648" s="26">
        <v>0</v>
      </c>
      <c r="G1648" s="26">
        <v>0</v>
      </c>
      <c r="H1648" s="26">
        <v>0</v>
      </c>
      <c r="I1648" s="26">
        <v>0</v>
      </c>
      <c r="J1648" s="26"/>
      <c r="K1648" s="18">
        <f t="shared" si="449"/>
        <v>0</v>
      </c>
      <c r="L1648" s="18">
        <v>0</v>
      </c>
      <c r="M1648" s="18">
        <v>0</v>
      </c>
      <c r="N1648" s="18">
        <v>0</v>
      </c>
      <c r="O1648" s="18"/>
      <c r="P1648" s="114">
        <v>0</v>
      </c>
      <c r="Q1648" s="123"/>
      <c r="R1648" s="22">
        <f t="shared" si="451"/>
        <v>0</v>
      </c>
      <c r="S1648" s="22">
        <f t="shared" si="452"/>
        <v>0</v>
      </c>
      <c r="T1648" s="22">
        <f t="shared" si="453"/>
        <v>0</v>
      </c>
      <c r="V1648" s="284" t="e">
        <f t="shared" si="448"/>
        <v>#DIV/0!</v>
      </c>
    </row>
    <row r="1649" spans="1:22" ht="15" hidden="1" customHeight="1">
      <c r="A1649" s="23"/>
      <c r="B1649" s="23"/>
      <c r="C1649" s="130">
        <v>4410</v>
      </c>
      <c r="D1649" s="27" t="s">
        <v>151</v>
      </c>
      <c r="E1649" s="26">
        <v>0</v>
      </c>
      <c r="F1649" s="26">
        <v>0</v>
      </c>
      <c r="G1649" s="26">
        <v>0</v>
      </c>
      <c r="H1649" s="26">
        <v>0</v>
      </c>
      <c r="I1649" s="26">
        <v>0</v>
      </c>
      <c r="J1649" s="26"/>
      <c r="K1649" s="18">
        <f t="shared" si="449"/>
        <v>0</v>
      </c>
      <c r="L1649" s="18">
        <v>0</v>
      </c>
      <c r="M1649" s="18">
        <v>0</v>
      </c>
      <c r="N1649" s="18">
        <v>0</v>
      </c>
      <c r="O1649" s="18">
        <v>0</v>
      </c>
      <c r="P1649" s="114">
        <v>0</v>
      </c>
      <c r="Q1649" s="123">
        <v>0</v>
      </c>
      <c r="R1649" s="22">
        <f t="shared" si="451"/>
        <v>0</v>
      </c>
      <c r="S1649" s="22">
        <f t="shared" si="452"/>
        <v>0</v>
      </c>
      <c r="T1649" s="22">
        <f t="shared" si="453"/>
        <v>0</v>
      </c>
      <c r="V1649" s="284" t="e">
        <f t="shared" si="448"/>
        <v>#DIV/0!</v>
      </c>
    </row>
    <row r="1650" spans="1:22" ht="15" hidden="1" customHeight="1">
      <c r="A1650" s="23"/>
      <c r="B1650" s="23"/>
      <c r="C1650" s="131"/>
      <c r="D1650" s="31" t="s">
        <v>409</v>
      </c>
      <c r="E1650" s="26">
        <v>0</v>
      </c>
      <c r="F1650" s="26">
        <v>0</v>
      </c>
      <c r="G1650" s="26">
        <v>0</v>
      </c>
      <c r="H1650" s="26">
        <v>0</v>
      </c>
      <c r="I1650" s="26">
        <v>0</v>
      </c>
      <c r="J1650" s="26"/>
      <c r="K1650" s="18">
        <f t="shared" si="449"/>
        <v>0</v>
      </c>
      <c r="L1650" s="18">
        <f>SUM(L1651:L1652)</f>
        <v>0</v>
      </c>
      <c r="M1650" s="18">
        <f>SUM(M1651:M1652)</f>
        <v>0</v>
      </c>
      <c r="N1650" s="18">
        <f>SUM(N1651:N1652)</f>
        <v>0</v>
      </c>
      <c r="O1650" s="18">
        <f>SUM(O1651:O1652)</f>
        <v>0</v>
      </c>
      <c r="P1650" s="114">
        <v>0</v>
      </c>
      <c r="Q1650" s="123">
        <f>SUM(Q1651:Q1652)</f>
        <v>0</v>
      </c>
      <c r="R1650" s="22">
        <f t="shared" si="451"/>
        <v>0</v>
      </c>
      <c r="S1650" s="22">
        <f t="shared" si="452"/>
        <v>0</v>
      </c>
      <c r="T1650" s="22">
        <f t="shared" si="453"/>
        <v>0</v>
      </c>
      <c r="V1650" s="284" t="e">
        <f t="shared" si="448"/>
        <v>#DIV/0!</v>
      </c>
    </row>
    <row r="1651" spans="1:22" ht="15" hidden="1" customHeight="1">
      <c r="A1651" s="23"/>
      <c r="B1651" s="23"/>
      <c r="C1651" s="130">
        <v>4300</v>
      </c>
      <c r="D1651" s="27" t="s">
        <v>181</v>
      </c>
      <c r="E1651" s="26">
        <v>0</v>
      </c>
      <c r="F1651" s="26">
        <v>0</v>
      </c>
      <c r="G1651" s="26">
        <v>0</v>
      </c>
      <c r="H1651" s="26">
        <v>0</v>
      </c>
      <c r="I1651" s="26">
        <v>0</v>
      </c>
      <c r="J1651" s="26"/>
      <c r="K1651" s="18">
        <f t="shared" si="449"/>
        <v>0</v>
      </c>
      <c r="L1651" s="18">
        <v>0</v>
      </c>
      <c r="M1651" s="18">
        <v>0</v>
      </c>
      <c r="N1651" s="18">
        <v>0</v>
      </c>
      <c r="O1651" s="18"/>
      <c r="P1651" s="114">
        <v>0</v>
      </c>
      <c r="Q1651" s="123"/>
      <c r="R1651" s="22">
        <f t="shared" si="451"/>
        <v>0</v>
      </c>
      <c r="S1651" s="22">
        <f t="shared" si="452"/>
        <v>0</v>
      </c>
      <c r="T1651" s="22">
        <f t="shared" si="453"/>
        <v>0</v>
      </c>
      <c r="V1651" s="284" t="e">
        <f t="shared" si="448"/>
        <v>#DIV/0!</v>
      </c>
    </row>
    <row r="1652" spans="1:22" ht="15" hidden="1" customHeight="1">
      <c r="A1652" s="23"/>
      <c r="B1652" s="24"/>
      <c r="C1652" s="130">
        <v>4410</v>
      </c>
      <c r="D1652" s="27" t="s">
        <v>151</v>
      </c>
      <c r="E1652" s="26">
        <v>0</v>
      </c>
      <c r="F1652" s="26">
        <v>0</v>
      </c>
      <c r="G1652" s="26">
        <v>0</v>
      </c>
      <c r="H1652" s="26">
        <v>0</v>
      </c>
      <c r="I1652" s="26">
        <v>0</v>
      </c>
      <c r="J1652" s="26"/>
      <c r="K1652" s="18">
        <f t="shared" si="449"/>
        <v>0</v>
      </c>
      <c r="L1652" s="18">
        <v>0</v>
      </c>
      <c r="M1652" s="18">
        <v>0</v>
      </c>
      <c r="N1652" s="18">
        <v>0</v>
      </c>
      <c r="O1652" s="18"/>
      <c r="P1652" s="114">
        <v>0</v>
      </c>
      <c r="Q1652" s="123"/>
      <c r="R1652" s="22">
        <f t="shared" si="451"/>
        <v>0</v>
      </c>
      <c r="S1652" s="22">
        <f t="shared" si="452"/>
        <v>0</v>
      </c>
      <c r="T1652" s="22">
        <f t="shared" si="453"/>
        <v>0</v>
      </c>
      <c r="V1652" s="284" t="e">
        <f t="shared" si="448"/>
        <v>#DIV/0!</v>
      </c>
    </row>
    <row r="1653" spans="1:22" ht="15" customHeight="1">
      <c r="A1653" s="23"/>
      <c r="B1653" s="24"/>
      <c r="C1653" s="131"/>
      <c r="D1653" s="31" t="s">
        <v>412</v>
      </c>
      <c r="E1653" s="26">
        <v>10950</v>
      </c>
      <c r="F1653" s="26">
        <v>0</v>
      </c>
      <c r="G1653" s="26">
        <v>0</v>
      </c>
      <c r="H1653" s="26">
        <v>0</v>
      </c>
      <c r="I1653" s="26">
        <v>10950</v>
      </c>
      <c r="J1653" s="26"/>
      <c r="K1653" s="18">
        <f t="shared" si="449"/>
        <v>0</v>
      </c>
      <c r="L1653" s="18"/>
      <c r="M1653" s="18"/>
      <c r="N1653" s="18"/>
      <c r="O1653" s="18">
        <f>SUM(O1654:O1655)</f>
        <v>0</v>
      </c>
      <c r="P1653" s="145">
        <v>10950</v>
      </c>
      <c r="Q1653" s="146">
        <f>SUM(Q1654:Q1655)</f>
        <v>7667.2</v>
      </c>
      <c r="R1653" s="22">
        <f t="shared" si="451"/>
        <v>0</v>
      </c>
      <c r="S1653" s="22">
        <f t="shared" si="452"/>
        <v>0</v>
      </c>
      <c r="T1653" s="22">
        <f t="shared" si="453"/>
        <v>10950</v>
      </c>
      <c r="V1653" s="284">
        <f t="shared" si="448"/>
        <v>0.70020091324200917</v>
      </c>
    </row>
    <row r="1654" spans="1:22" ht="15" customHeight="1">
      <c r="A1654" s="23"/>
      <c r="B1654" s="24"/>
      <c r="C1654" s="130">
        <v>4300</v>
      </c>
      <c r="D1654" s="27" t="s">
        <v>181</v>
      </c>
      <c r="E1654" s="26">
        <v>9510</v>
      </c>
      <c r="F1654" s="26">
        <v>0</v>
      </c>
      <c r="G1654" s="26">
        <v>0</v>
      </c>
      <c r="H1654" s="26">
        <v>0</v>
      </c>
      <c r="I1654" s="26">
        <v>9510</v>
      </c>
      <c r="J1654" s="26"/>
      <c r="K1654" s="18">
        <f t="shared" si="449"/>
        <v>0</v>
      </c>
      <c r="L1654" s="18"/>
      <c r="M1654" s="18"/>
      <c r="N1654" s="18"/>
      <c r="O1654" s="18"/>
      <c r="P1654" s="114">
        <v>9510</v>
      </c>
      <c r="Q1654" s="123">
        <v>6977</v>
      </c>
      <c r="R1654" s="22">
        <f t="shared" si="451"/>
        <v>0</v>
      </c>
      <c r="S1654" s="22">
        <f t="shared" si="452"/>
        <v>0</v>
      </c>
      <c r="T1654" s="22">
        <f t="shared" si="453"/>
        <v>9510</v>
      </c>
      <c r="V1654" s="284">
        <f t="shared" si="448"/>
        <v>0.73364879074658251</v>
      </c>
    </row>
    <row r="1655" spans="1:22" ht="15" customHeight="1">
      <c r="A1655" s="23"/>
      <c r="B1655" s="24"/>
      <c r="C1655" s="130">
        <v>4410</v>
      </c>
      <c r="D1655" s="27" t="s">
        <v>151</v>
      </c>
      <c r="E1655" s="26">
        <v>1440</v>
      </c>
      <c r="F1655" s="26">
        <v>0</v>
      </c>
      <c r="G1655" s="26">
        <v>0</v>
      </c>
      <c r="H1655" s="26">
        <v>0</v>
      </c>
      <c r="I1655" s="26">
        <v>1440</v>
      </c>
      <c r="J1655" s="26"/>
      <c r="K1655" s="18">
        <f t="shared" si="449"/>
        <v>0</v>
      </c>
      <c r="L1655" s="18"/>
      <c r="M1655" s="18"/>
      <c r="N1655" s="18"/>
      <c r="O1655" s="18"/>
      <c r="P1655" s="114">
        <v>1440</v>
      </c>
      <c r="Q1655" s="123">
        <v>690.2</v>
      </c>
      <c r="R1655" s="22">
        <f t="shared" si="451"/>
        <v>0</v>
      </c>
      <c r="S1655" s="22">
        <f t="shared" si="452"/>
        <v>0</v>
      </c>
      <c r="T1655" s="22">
        <f t="shared" si="453"/>
        <v>1440</v>
      </c>
      <c r="V1655" s="284">
        <f t="shared" si="448"/>
        <v>0.4793055555555556</v>
      </c>
    </row>
    <row r="1656" spans="1:22" ht="27" customHeight="1">
      <c r="A1656" s="28"/>
      <c r="B1656" s="23">
        <v>85495</v>
      </c>
      <c r="C1656" s="131"/>
      <c r="D1656" s="31" t="s">
        <v>233</v>
      </c>
      <c r="E1656" s="26">
        <v>14760</v>
      </c>
      <c r="F1656" s="26">
        <v>0</v>
      </c>
      <c r="G1656" s="26">
        <v>0</v>
      </c>
      <c r="H1656" s="26">
        <v>0</v>
      </c>
      <c r="I1656" s="26">
        <v>14760</v>
      </c>
      <c r="J1656" s="26"/>
      <c r="K1656" s="18">
        <f t="shared" si="449"/>
        <v>0</v>
      </c>
      <c r="L1656" s="18">
        <f>L1657</f>
        <v>0</v>
      </c>
      <c r="M1656" s="18">
        <f>M1657</f>
        <v>0</v>
      </c>
      <c r="N1656" s="18">
        <f>N1657</f>
        <v>0</v>
      </c>
      <c r="O1656" s="18">
        <f>O1657</f>
        <v>0</v>
      </c>
      <c r="P1656" s="145">
        <v>14760</v>
      </c>
      <c r="Q1656" s="146">
        <f>Q1657</f>
        <v>12300</v>
      </c>
      <c r="R1656" s="22">
        <f t="shared" si="451"/>
        <v>0</v>
      </c>
      <c r="S1656" s="22">
        <f t="shared" si="452"/>
        <v>0</v>
      </c>
      <c r="T1656" s="22">
        <f t="shared" si="453"/>
        <v>14760</v>
      </c>
      <c r="V1656" s="284">
        <f t="shared" si="448"/>
        <v>0.83333333333333337</v>
      </c>
    </row>
    <row r="1657" spans="1:22" ht="31.5">
      <c r="A1657" s="23"/>
      <c r="B1657" s="23"/>
      <c r="C1657" s="130">
        <v>4440</v>
      </c>
      <c r="D1657" s="27" t="s">
        <v>153</v>
      </c>
      <c r="E1657" s="26">
        <v>14760</v>
      </c>
      <c r="F1657" s="26">
        <v>0</v>
      </c>
      <c r="G1657" s="26">
        <v>0</v>
      </c>
      <c r="H1657" s="26">
        <v>0</v>
      </c>
      <c r="I1657" s="26">
        <v>14760</v>
      </c>
      <c r="J1657" s="26"/>
      <c r="K1657" s="18">
        <f t="shared" si="449"/>
        <v>0</v>
      </c>
      <c r="L1657" s="18">
        <f>L1660+L1662+L1664+L1666</f>
        <v>0</v>
      </c>
      <c r="M1657" s="18">
        <f>M1660+M1662+M1664+M1666</f>
        <v>0</v>
      </c>
      <c r="N1657" s="18">
        <f>N1660+N1662+N1664+N1666</f>
        <v>0</v>
      </c>
      <c r="O1657" s="18">
        <f>O1660+O1667+O1670+O1671</f>
        <v>0</v>
      </c>
      <c r="P1657" s="114">
        <v>14760</v>
      </c>
      <c r="Q1657" s="123">
        <f>Q1660+Q1667+Q1670+Q1671</f>
        <v>12300</v>
      </c>
      <c r="R1657" s="22">
        <f t="shared" si="451"/>
        <v>0</v>
      </c>
      <c r="S1657" s="22">
        <f t="shared" si="452"/>
        <v>0</v>
      </c>
      <c r="T1657" s="22">
        <f t="shared" si="453"/>
        <v>14760</v>
      </c>
      <c r="V1657" s="284">
        <f t="shared" si="448"/>
        <v>0.83333333333333337</v>
      </c>
    </row>
    <row r="1658" spans="1:22">
      <c r="A1658" s="23"/>
      <c r="B1658" s="23"/>
      <c r="C1658" s="130"/>
      <c r="D1658" s="27" t="s">
        <v>179</v>
      </c>
      <c r="E1658" s="26">
        <v>0</v>
      </c>
      <c r="F1658" s="26">
        <v>0</v>
      </c>
      <c r="G1658" s="26">
        <v>0</v>
      </c>
      <c r="H1658" s="26">
        <v>0</v>
      </c>
      <c r="I1658" s="26">
        <v>0</v>
      </c>
      <c r="J1658" s="26"/>
      <c r="K1658" s="18">
        <f t="shared" si="449"/>
        <v>0</v>
      </c>
      <c r="L1658" s="18"/>
      <c r="M1658" s="18"/>
      <c r="N1658" s="18"/>
      <c r="O1658" s="18"/>
      <c r="P1658" s="114">
        <v>0</v>
      </c>
      <c r="Q1658" s="123"/>
      <c r="R1658" s="22">
        <f t="shared" si="451"/>
        <v>0</v>
      </c>
      <c r="S1658" s="22">
        <f t="shared" si="452"/>
        <v>0</v>
      </c>
      <c r="T1658" s="22">
        <f t="shared" si="453"/>
        <v>0</v>
      </c>
      <c r="V1658" s="284"/>
    </row>
    <row r="1659" spans="1:22" hidden="1">
      <c r="A1659" s="23"/>
      <c r="B1659" s="24"/>
      <c r="C1659" s="130"/>
      <c r="D1659" s="31" t="s">
        <v>279</v>
      </c>
      <c r="E1659" s="26">
        <v>0</v>
      </c>
      <c r="F1659" s="26">
        <v>0</v>
      </c>
      <c r="G1659" s="26">
        <v>0</v>
      </c>
      <c r="H1659" s="26">
        <v>0</v>
      </c>
      <c r="I1659" s="26">
        <v>0</v>
      </c>
      <c r="J1659" s="26"/>
      <c r="K1659" s="18">
        <f t="shared" si="449"/>
        <v>0</v>
      </c>
      <c r="L1659" s="18">
        <f>L1660</f>
        <v>0</v>
      </c>
      <c r="M1659" s="18">
        <f>M1660</f>
        <v>0</v>
      </c>
      <c r="N1659" s="18">
        <f>N1660</f>
        <v>0</v>
      </c>
      <c r="O1659" s="18">
        <f>O1660</f>
        <v>0</v>
      </c>
      <c r="P1659" s="145">
        <v>0</v>
      </c>
      <c r="Q1659" s="146">
        <f>Q1660</f>
        <v>0</v>
      </c>
      <c r="R1659" s="22">
        <f t="shared" si="451"/>
        <v>0</v>
      </c>
      <c r="S1659" s="22">
        <f t="shared" si="452"/>
        <v>0</v>
      </c>
      <c r="T1659" s="22">
        <f t="shared" si="453"/>
        <v>0</v>
      </c>
      <c r="V1659" s="284" t="e">
        <f t="shared" si="448"/>
        <v>#DIV/0!</v>
      </c>
    </row>
    <row r="1660" spans="1:22" ht="31.5" hidden="1">
      <c r="A1660" s="23"/>
      <c r="B1660" s="28"/>
      <c r="C1660" s="130">
        <v>4440</v>
      </c>
      <c r="D1660" s="27" t="s">
        <v>153</v>
      </c>
      <c r="E1660" s="26">
        <v>0</v>
      </c>
      <c r="F1660" s="26">
        <v>0</v>
      </c>
      <c r="G1660" s="26">
        <v>0</v>
      </c>
      <c r="H1660" s="26">
        <v>0</v>
      </c>
      <c r="I1660" s="26">
        <v>0</v>
      </c>
      <c r="J1660" s="26"/>
      <c r="K1660" s="18">
        <f t="shared" si="449"/>
        <v>0</v>
      </c>
      <c r="L1660" s="18"/>
      <c r="M1660" s="18"/>
      <c r="N1660" s="18"/>
      <c r="O1660" s="18"/>
      <c r="P1660" s="114">
        <v>0</v>
      </c>
      <c r="Q1660" s="123"/>
      <c r="R1660" s="22">
        <f t="shared" si="451"/>
        <v>0</v>
      </c>
      <c r="S1660" s="22">
        <f t="shared" si="452"/>
        <v>0</v>
      </c>
      <c r="T1660" s="22">
        <f t="shared" si="453"/>
        <v>0</v>
      </c>
      <c r="V1660" s="284" t="e">
        <f t="shared" si="448"/>
        <v>#DIV/0!</v>
      </c>
    </row>
    <row r="1661" spans="1:22" ht="15" hidden="1" customHeight="1">
      <c r="A1661" s="23"/>
      <c r="B1661" s="23"/>
      <c r="C1661" s="130"/>
      <c r="D1661" s="31" t="s">
        <v>410</v>
      </c>
      <c r="E1661" s="26">
        <v>0</v>
      </c>
      <c r="F1661" s="26">
        <v>0</v>
      </c>
      <c r="G1661" s="26">
        <v>0</v>
      </c>
      <c r="H1661" s="26">
        <v>0</v>
      </c>
      <c r="I1661" s="26">
        <v>0</v>
      </c>
      <c r="J1661" s="26"/>
      <c r="K1661" s="18">
        <f t="shared" si="449"/>
        <v>0</v>
      </c>
      <c r="L1661" s="18">
        <f>L1662</f>
        <v>0</v>
      </c>
      <c r="M1661" s="18">
        <f>M1662</f>
        <v>0</v>
      </c>
      <c r="N1661" s="18">
        <f>N1662</f>
        <v>0</v>
      </c>
      <c r="O1661" s="18">
        <f>O1662</f>
        <v>0</v>
      </c>
      <c r="P1661" s="114">
        <v>0</v>
      </c>
      <c r="Q1661" s="123">
        <f>Q1662</f>
        <v>0</v>
      </c>
      <c r="R1661" s="22">
        <f t="shared" si="451"/>
        <v>0</v>
      </c>
      <c r="S1661" s="22">
        <f t="shared" si="452"/>
        <v>0</v>
      </c>
      <c r="T1661" s="22">
        <f t="shared" si="453"/>
        <v>0</v>
      </c>
      <c r="V1661" s="284" t="e">
        <f t="shared" si="448"/>
        <v>#DIV/0!</v>
      </c>
    </row>
    <row r="1662" spans="1:22" ht="24" hidden="1" customHeight="1">
      <c r="A1662" s="23"/>
      <c r="B1662" s="28"/>
      <c r="C1662" s="130">
        <v>4440</v>
      </c>
      <c r="D1662" s="27" t="s">
        <v>153</v>
      </c>
      <c r="E1662" s="26">
        <v>0</v>
      </c>
      <c r="F1662" s="26">
        <v>0</v>
      </c>
      <c r="G1662" s="26">
        <v>0</v>
      </c>
      <c r="H1662" s="26">
        <v>0</v>
      </c>
      <c r="I1662" s="26">
        <v>0</v>
      </c>
      <c r="J1662" s="26"/>
      <c r="K1662" s="18">
        <f t="shared" si="449"/>
        <v>0</v>
      </c>
      <c r="L1662" s="18"/>
      <c r="M1662" s="18"/>
      <c r="N1662" s="18"/>
      <c r="O1662" s="18"/>
      <c r="P1662" s="114">
        <v>0</v>
      </c>
      <c r="Q1662" s="123"/>
      <c r="R1662" s="22">
        <f t="shared" si="451"/>
        <v>0</v>
      </c>
      <c r="S1662" s="22">
        <f t="shared" si="452"/>
        <v>0</v>
      </c>
      <c r="T1662" s="22">
        <f t="shared" si="453"/>
        <v>0</v>
      </c>
      <c r="V1662" s="284" t="e">
        <f t="shared" si="448"/>
        <v>#DIV/0!</v>
      </c>
    </row>
    <row r="1663" spans="1:22" ht="15" hidden="1" customHeight="1">
      <c r="A1663" s="23"/>
      <c r="B1663" s="23"/>
      <c r="C1663" s="130"/>
      <c r="D1663" s="31" t="s">
        <v>411</v>
      </c>
      <c r="E1663" s="26">
        <v>0</v>
      </c>
      <c r="F1663" s="26">
        <v>0</v>
      </c>
      <c r="G1663" s="26">
        <v>0</v>
      </c>
      <c r="H1663" s="26">
        <v>0</v>
      </c>
      <c r="I1663" s="26">
        <v>0</v>
      </c>
      <c r="J1663" s="26"/>
      <c r="K1663" s="18">
        <f t="shared" si="449"/>
        <v>0</v>
      </c>
      <c r="L1663" s="18">
        <f>L1664</f>
        <v>0</v>
      </c>
      <c r="M1663" s="18">
        <f>M1664</f>
        <v>0</v>
      </c>
      <c r="N1663" s="18">
        <f>N1664</f>
        <v>0</v>
      </c>
      <c r="O1663" s="18">
        <f>O1664</f>
        <v>0</v>
      </c>
      <c r="P1663" s="114">
        <v>0</v>
      </c>
      <c r="Q1663" s="123">
        <f>Q1664</f>
        <v>0</v>
      </c>
      <c r="R1663" s="22">
        <f t="shared" si="451"/>
        <v>0</v>
      </c>
      <c r="S1663" s="22">
        <f t="shared" si="452"/>
        <v>0</v>
      </c>
      <c r="T1663" s="22">
        <f t="shared" si="453"/>
        <v>0</v>
      </c>
      <c r="V1663" s="284" t="e">
        <f t="shared" si="448"/>
        <v>#DIV/0!</v>
      </c>
    </row>
    <row r="1664" spans="1:22" ht="24" hidden="1" customHeight="1">
      <c r="A1664" s="23"/>
      <c r="B1664" s="23"/>
      <c r="C1664" s="130">
        <v>4440</v>
      </c>
      <c r="D1664" s="27" t="s">
        <v>153</v>
      </c>
      <c r="E1664" s="26">
        <v>0</v>
      </c>
      <c r="F1664" s="26">
        <v>0</v>
      </c>
      <c r="G1664" s="26">
        <v>0</v>
      </c>
      <c r="H1664" s="26">
        <v>0</v>
      </c>
      <c r="I1664" s="26">
        <v>0</v>
      </c>
      <c r="J1664" s="26"/>
      <c r="K1664" s="18">
        <f t="shared" si="449"/>
        <v>0</v>
      </c>
      <c r="L1664" s="18"/>
      <c r="M1664" s="18"/>
      <c r="N1664" s="18"/>
      <c r="O1664" s="18"/>
      <c r="P1664" s="114">
        <v>0</v>
      </c>
      <c r="Q1664" s="123"/>
      <c r="R1664" s="22">
        <f t="shared" si="451"/>
        <v>0</v>
      </c>
      <c r="S1664" s="22">
        <f t="shared" si="452"/>
        <v>0</v>
      </c>
      <c r="T1664" s="22">
        <f t="shared" si="453"/>
        <v>0</v>
      </c>
      <c r="V1664" s="284" t="e">
        <f t="shared" si="448"/>
        <v>#DIV/0!</v>
      </c>
    </row>
    <row r="1665" spans="1:22" ht="15" hidden="1" customHeight="1">
      <c r="A1665" s="23"/>
      <c r="B1665" s="28"/>
      <c r="C1665" s="130"/>
      <c r="D1665" s="31" t="s">
        <v>412</v>
      </c>
      <c r="E1665" s="26">
        <v>0</v>
      </c>
      <c r="F1665" s="26">
        <v>0</v>
      </c>
      <c r="G1665" s="26">
        <v>0</v>
      </c>
      <c r="H1665" s="26">
        <v>0</v>
      </c>
      <c r="I1665" s="26">
        <v>0</v>
      </c>
      <c r="J1665" s="26"/>
      <c r="K1665" s="18">
        <f t="shared" si="449"/>
        <v>0</v>
      </c>
      <c r="L1665" s="18">
        <f>L1666</f>
        <v>0</v>
      </c>
      <c r="M1665" s="18">
        <f>M1666</f>
        <v>0</v>
      </c>
      <c r="N1665" s="18">
        <f>N1666</f>
        <v>0</v>
      </c>
      <c r="O1665" s="18">
        <f>O1666</f>
        <v>0</v>
      </c>
      <c r="P1665" s="114">
        <v>0</v>
      </c>
      <c r="Q1665" s="123">
        <f>Q1666</f>
        <v>0</v>
      </c>
      <c r="R1665" s="22">
        <f t="shared" si="451"/>
        <v>0</v>
      </c>
      <c r="S1665" s="22">
        <f t="shared" si="452"/>
        <v>0</v>
      </c>
      <c r="T1665" s="22">
        <f t="shared" si="453"/>
        <v>0</v>
      </c>
      <c r="V1665" s="284" t="e">
        <f t="shared" si="448"/>
        <v>#DIV/0!</v>
      </c>
    </row>
    <row r="1666" spans="1:22" ht="24" hidden="1" customHeight="1">
      <c r="A1666" s="23"/>
      <c r="B1666" s="23"/>
      <c r="C1666" s="130">
        <v>4440</v>
      </c>
      <c r="D1666" s="27" t="s">
        <v>153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/>
      <c r="K1666" s="18">
        <f t="shared" si="449"/>
        <v>0</v>
      </c>
      <c r="L1666" s="18"/>
      <c r="M1666" s="18"/>
      <c r="N1666" s="18"/>
      <c r="O1666" s="18"/>
      <c r="P1666" s="114">
        <v>0</v>
      </c>
      <c r="Q1666" s="123"/>
      <c r="R1666" s="22">
        <f t="shared" si="451"/>
        <v>0</v>
      </c>
      <c r="S1666" s="22">
        <f t="shared" si="452"/>
        <v>0</v>
      </c>
      <c r="T1666" s="22">
        <f t="shared" si="453"/>
        <v>0</v>
      </c>
      <c r="V1666" s="284" t="e">
        <f t="shared" si="448"/>
        <v>#DIV/0!</v>
      </c>
    </row>
    <row r="1667" spans="1:22" ht="24" customHeight="1">
      <c r="A1667" s="23"/>
      <c r="B1667" s="23"/>
      <c r="C1667" s="130"/>
      <c r="D1667" s="31" t="s">
        <v>104</v>
      </c>
      <c r="E1667" s="26">
        <v>9840</v>
      </c>
      <c r="F1667" s="26">
        <v>0</v>
      </c>
      <c r="G1667" s="26">
        <v>0</v>
      </c>
      <c r="H1667" s="26">
        <v>0</v>
      </c>
      <c r="I1667" s="26">
        <v>9840</v>
      </c>
      <c r="J1667" s="26"/>
      <c r="K1667" s="18">
        <f t="shared" si="449"/>
        <v>0</v>
      </c>
      <c r="L1667" s="18"/>
      <c r="M1667" s="18"/>
      <c r="N1667" s="18"/>
      <c r="O1667" s="18">
        <f>O1668</f>
        <v>0</v>
      </c>
      <c r="P1667" s="145">
        <v>9840</v>
      </c>
      <c r="Q1667" s="146">
        <f>Q1668</f>
        <v>7380</v>
      </c>
      <c r="R1667" s="22">
        <f t="shared" si="451"/>
        <v>0</v>
      </c>
      <c r="S1667" s="22">
        <f t="shared" si="452"/>
        <v>0</v>
      </c>
      <c r="T1667" s="22">
        <f t="shared" si="453"/>
        <v>9840</v>
      </c>
      <c r="V1667" s="284">
        <f t="shared" si="448"/>
        <v>0.75</v>
      </c>
    </row>
    <row r="1668" spans="1:22" ht="31.5" customHeight="1">
      <c r="A1668" s="23"/>
      <c r="B1668" s="23"/>
      <c r="C1668" s="130">
        <v>4440</v>
      </c>
      <c r="D1668" s="27" t="s">
        <v>153</v>
      </c>
      <c r="E1668" s="26">
        <v>9840</v>
      </c>
      <c r="F1668" s="26">
        <v>0</v>
      </c>
      <c r="G1668" s="26">
        <v>0</v>
      </c>
      <c r="H1668" s="26">
        <v>0</v>
      </c>
      <c r="I1668" s="26">
        <v>9840</v>
      </c>
      <c r="J1668" s="26"/>
      <c r="K1668" s="18">
        <f t="shared" si="449"/>
        <v>0</v>
      </c>
      <c r="L1668" s="18"/>
      <c r="M1668" s="18"/>
      <c r="N1668" s="18"/>
      <c r="O1668" s="18"/>
      <c r="P1668" s="114">
        <v>9840</v>
      </c>
      <c r="Q1668" s="123">
        <v>7380</v>
      </c>
      <c r="R1668" s="22">
        <f t="shared" si="451"/>
        <v>0</v>
      </c>
      <c r="S1668" s="22">
        <f t="shared" si="452"/>
        <v>0</v>
      </c>
      <c r="T1668" s="22">
        <f t="shared" si="453"/>
        <v>9840</v>
      </c>
      <c r="V1668" s="284">
        <f t="shared" si="448"/>
        <v>0.75</v>
      </c>
    </row>
    <row r="1669" spans="1:22" ht="24" customHeight="1">
      <c r="A1669" s="23"/>
      <c r="B1669" s="23"/>
      <c r="C1669" s="130"/>
      <c r="D1669" s="31" t="s">
        <v>311</v>
      </c>
      <c r="E1669" s="26">
        <v>2460</v>
      </c>
      <c r="F1669" s="26">
        <v>0</v>
      </c>
      <c r="G1669" s="26">
        <v>0</v>
      </c>
      <c r="H1669" s="26">
        <v>0</v>
      </c>
      <c r="I1669" s="26">
        <v>2460</v>
      </c>
      <c r="J1669" s="26"/>
      <c r="K1669" s="18">
        <f t="shared" si="449"/>
        <v>0</v>
      </c>
      <c r="L1669" s="18"/>
      <c r="M1669" s="18"/>
      <c r="N1669" s="18"/>
      <c r="O1669" s="18">
        <f>O1670</f>
        <v>0</v>
      </c>
      <c r="P1669" s="145">
        <v>2460</v>
      </c>
      <c r="Q1669" s="146">
        <f>Q1670</f>
        <v>2460</v>
      </c>
      <c r="R1669" s="22">
        <f t="shared" si="451"/>
        <v>0</v>
      </c>
      <c r="S1669" s="22">
        <f t="shared" si="452"/>
        <v>0</v>
      </c>
      <c r="T1669" s="22">
        <f t="shared" si="453"/>
        <v>2460</v>
      </c>
      <c r="V1669" s="284">
        <f t="shared" si="448"/>
        <v>1</v>
      </c>
    </row>
    <row r="1670" spans="1:22" ht="36" customHeight="1">
      <c r="A1670" s="23"/>
      <c r="B1670" s="23"/>
      <c r="C1670" s="130">
        <v>4440</v>
      </c>
      <c r="D1670" s="27" t="s">
        <v>153</v>
      </c>
      <c r="E1670" s="26">
        <v>2460</v>
      </c>
      <c r="F1670" s="26">
        <v>0</v>
      </c>
      <c r="G1670" s="26">
        <v>0</v>
      </c>
      <c r="H1670" s="26">
        <v>0</v>
      </c>
      <c r="I1670" s="26">
        <v>2460</v>
      </c>
      <c r="J1670" s="26"/>
      <c r="K1670" s="18">
        <f t="shared" si="449"/>
        <v>0</v>
      </c>
      <c r="L1670" s="18"/>
      <c r="M1670" s="18"/>
      <c r="N1670" s="18"/>
      <c r="O1670" s="18"/>
      <c r="P1670" s="114">
        <v>2460</v>
      </c>
      <c r="Q1670" s="123">
        <v>2460</v>
      </c>
      <c r="R1670" s="22">
        <f t="shared" si="451"/>
        <v>0</v>
      </c>
      <c r="S1670" s="22">
        <f t="shared" si="452"/>
        <v>0</v>
      </c>
      <c r="T1670" s="22">
        <f t="shared" si="453"/>
        <v>2460</v>
      </c>
      <c r="V1670" s="284">
        <f t="shared" si="448"/>
        <v>1</v>
      </c>
    </row>
    <row r="1671" spans="1:22" ht="24" customHeight="1">
      <c r="A1671" s="23"/>
      <c r="B1671" s="23"/>
      <c r="C1671" s="130"/>
      <c r="D1671" s="31" t="s">
        <v>412</v>
      </c>
      <c r="E1671" s="26">
        <v>2460</v>
      </c>
      <c r="F1671" s="26">
        <v>0</v>
      </c>
      <c r="G1671" s="26">
        <v>0</v>
      </c>
      <c r="H1671" s="26">
        <v>0</v>
      </c>
      <c r="I1671" s="26">
        <v>2460</v>
      </c>
      <c r="J1671" s="26"/>
      <c r="K1671" s="18">
        <f t="shared" si="449"/>
        <v>0</v>
      </c>
      <c r="L1671" s="18"/>
      <c r="M1671" s="18"/>
      <c r="N1671" s="18"/>
      <c r="O1671" s="18">
        <f>O1672</f>
        <v>0</v>
      </c>
      <c r="P1671" s="145">
        <v>2460</v>
      </c>
      <c r="Q1671" s="146">
        <f>Q1672</f>
        <v>2460</v>
      </c>
      <c r="R1671" s="22">
        <f t="shared" si="451"/>
        <v>0</v>
      </c>
      <c r="S1671" s="22">
        <f t="shared" si="452"/>
        <v>0</v>
      </c>
      <c r="T1671" s="22">
        <f t="shared" si="453"/>
        <v>2460</v>
      </c>
      <c r="V1671" s="284">
        <f t="shared" si="448"/>
        <v>1</v>
      </c>
    </row>
    <row r="1672" spans="1:22" ht="36" customHeight="1">
      <c r="A1672" s="23"/>
      <c r="B1672" s="23"/>
      <c r="C1672" s="130">
        <v>4440</v>
      </c>
      <c r="D1672" s="27" t="s">
        <v>153</v>
      </c>
      <c r="E1672" s="26">
        <v>2460</v>
      </c>
      <c r="F1672" s="26">
        <v>0</v>
      </c>
      <c r="G1672" s="26">
        <v>0</v>
      </c>
      <c r="H1672" s="26">
        <v>0</v>
      </c>
      <c r="I1672" s="26">
        <v>2460</v>
      </c>
      <c r="J1672" s="26"/>
      <c r="K1672" s="18">
        <f t="shared" si="449"/>
        <v>0</v>
      </c>
      <c r="L1672" s="18"/>
      <c r="M1672" s="18"/>
      <c r="N1672" s="18"/>
      <c r="O1672" s="18"/>
      <c r="P1672" s="114">
        <v>2460</v>
      </c>
      <c r="Q1672" s="123">
        <v>2460</v>
      </c>
      <c r="R1672" s="22">
        <f t="shared" si="451"/>
        <v>0</v>
      </c>
      <c r="S1672" s="22">
        <f t="shared" si="452"/>
        <v>0</v>
      </c>
      <c r="T1672" s="22">
        <f t="shared" si="453"/>
        <v>2460</v>
      </c>
      <c r="V1672" s="284">
        <f t="shared" si="448"/>
        <v>1</v>
      </c>
    </row>
    <row r="1673" spans="1:22" ht="31.5">
      <c r="A1673" s="19">
        <v>900</v>
      </c>
      <c r="B1673" s="72"/>
      <c r="C1673" s="129"/>
      <c r="D1673" s="32" t="s">
        <v>413</v>
      </c>
      <c r="E1673" s="21">
        <v>1566394</v>
      </c>
      <c r="F1673" s="21">
        <v>0</v>
      </c>
      <c r="G1673" s="21">
        <v>0</v>
      </c>
      <c r="H1673" s="21">
        <v>0</v>
      </c>
      <c r="I1673" s="21">
        <v>1566394</v>
      </c>
      <c r="J1673" s="21"/>
      <c r="K1673" s="18">
        <f t="shared" si="449"/>
        <v>224797</v>
      </c>
      <c r="L1673" s="18">
        <f>L1674</f>
        <v>0</v>
      </c>
      <c r="M1673" s="18">
        <f>M1674</f>
        <v>0</v>
      </c>
      <c r="N1673" s="18">
        <f>N1674</f>
        <v>0</v>
      </c>
      <c r="O1673" s="18">
        <f>O1674</f>
        <v>224797</v>
      </c>
      <c r="P1673" s="147">
        <v>1791191</v>
      </c>
      <c r="Q1673" s="146">
        <f>Q1674</f>
        <v>211417.28000000003</v>
      </c>
      <c r="R1673" s="22">
        <f t="shared" si="451"/>
        <v>0</v>
      </c>
      <c r="S1673" s="22">
        <f t="shared" si="452"/>
        <v>0</v>
      </c>
      <c r="T1673" s="22">
        <f t="shared" si="453"/>
        <v>1791191</v>
      </c>
      <c r="V1673" s="284">
        <f t="shared" si="448"/>
        <v>0.11803167836372561</v>
      </c>
    </row>
    <row r="1674" spans="1:22" ht="47.25">
      <c r="A1674" s="28"/>
      <c r="B1674" s="23">
        <v>90019</v>
      </c>
      <c r="C1674" s="131"/>
      <c r="D1674" s="31" t="s">
        <v>414</v>
      </c>
      <c r="E1674" s="26">
        <v>1566394</v>
      </c>
      <c r="F1674" s="26">
        <v>0</v>
      </c>
      <c r="G1674" s="26">
        <v>0</v>
      </c>
      <c r="H1674" s="26">
        <v>0</v>
      </c>
      <c r="I1674" s="26">
        <v>1566394</v>
      </c>
      <c r="J1674" s="26"/>
      <c r="K1674" s="18">
        <f t="shared" si="449"/>
        <v>224797</v>
      </c>
      <c r="L1674" s="18">
        <f>SUM(L1675:L1689)</f>
        <v>0</v>
      </c>
      <c r="M1674" s="18">
        <f>SUM(M1675:M1689)</f>
        <v>0</v>
      </c>
      <c r="N1674" s="18">
        <f>SUM(N1675:N1689)</f>
        <v>0</v>
      </c>
      <c r="O1674" s="18">
        <f>SUM(O1675:O1689)</f>
        <v>224797</v>
      </c>
      <c r="P1674" s="145">
        <v>1791191</v>
      </c>
      <c r="Q1674" s="146">
        <f>SUM(Q1675:Q1689)</f>
        <v>211417.28000000003</v>
      </c>
      <c r="R1674" s="22">
        <f t="shared" si="451"/>
        <v>0</v>
      </c>
      <c r="S1674" s="22">
        <f t="shared" si="452"/>
        <v>0</v>
      </c>
      <c r="T1674" s="22">
        <f t="shared" si="453"/>
        <v>1791191</v>
      </c>
      <c r="V1674" s="284">
        <f t="shared" si="448"/>
        <v>0.11803167836372561</v>
      </c>
    </row>
    <row r="1675" spans="1:22" ht="63">
      <c r="A1675" s="28"/>
      <c r="B1675" s="23"/>
      <c r="C1675" s="130">
        <v>2810</v>
      </c>
      <c r="D1675" s="27" t="s">
        <v>415</v>
      </c>
      <c r="E1675" s="26">
        <v>16000</v>
      </c>
      <c r="F1675" s="26">
        <v>0</v>
      </c>
      <c r="G1675" s="26">
        <v>0</v>
      </c>
      <c r="H1675" s="26">
        <v>0</v>
      </c>
      <c r="I1675" s="26">
        <v>16000</v>
      </c>
      <c r="J1675" s="26"/>
      <c r="K1675" s="18">
        <f t="shared" si="449"/>
        <v>0</v>
      </c>
      <c r="L1675" s="18">
        <f t="shared" ref="L1675:O1680" si="454">L1691</f>
        <v>0</v>
      </c>
      <c r="M1675" s="18">
        <f t="shared" si="454"/>
        <v>0</v>
      </c>
      <c r="N1675" s="18">
        <f t="shared" si="454"/>
        <v>0</v>
      </c>
      <c r="O1675" s="18">
        <f t="shared" si="454"/>
        <v>0</v>
      </c>
      <c r="P1675" s="114">
        <v>16000</v>
      </c>
      <c r="Q1675" s="123">
        <f t="shared" ref="Q1675" si="455">Q1691</f>
        <v>16000</v>
      </c>
      <c r="R1675" s="22">
        <f t="shared" si="451"/>
        <v>0</v>
      </c>
      <c r="S1675" s="22">
        <f t="shared" si="452"/>
        <v>0</v>
      </c>
      <c r="T1675" s="22">
        <f t="shared" si="453"/>
        <v>16000</v>
      </c>
      <c r="V1675" s="284">
        <f t="shared" si="448"/>
        <v>1</v>
      </c>
    </row>
    <row r="1676" spans="1:22" ht="63">
      <c r="A1676" s="28"/>
      <c r="B1676" s="23"/>
      <c r="C1676" s="130">
        <v>2820</v>
      </c>
      <c r="D1676" s="27" t="s">
        <v>416</v>
      </c>
      <c r="E1676" s="26">
        <v>41000</v>
      </c>
      <c r="F1676" s="26">
        <v>0</v>
      </c>
      <c r="G1676" s="26">
        <v>0</v>
      </c>
      <c r="H1676" s="26">
        <v>0</v>
      </c>
      <c r="I1676" s="26">
        <v>41000</v>
      </c>
      <c r="J1676" s="26"/>
      <c r="K1676" s="18">
        <f t="shared" si="449"/>
        <v>0</v>
      </c>
      <c r="L1676" s="18">
        <f t="shared" si="454"/>
        <v>0</v>
      </c>
      <c r="M1676" s="18">
        <f t="shared" si="454"/>
        <v>0</v>
      </c>
      <c r="N1676" s="18">
        <f t="shared" si="454"/>
        <v>0</v>
      </c>
      <c r="O1676" s="18">
        <f t="shared" si="454"/>
        <v>0</v>
      </c>
      <c r="P1676" s="114">
        <v>41000</v>
      </c>
      <c r="Q1676" s="123">
        <f t="shared" ref="Q1676" si="456">Q1692</f>
        <v>22000</v>
      </c>
      <c r="R1676" s="22">
        <f t="shared" si="451"/>
        <v>0</v>
      </c>
      <c r="S1676" s="22">
        <f t="shared" si="452"/>
        <v>0</v>
      </c>
      <c r="T1676" s="22">
        <f t="shared" si="453"/>
        <v>41000</v>
      </c>
      <c r="V1676" s="284">
        <f t="shared" si="448"/>
        <v>0.53658536585365857</v>
      </c>
    </row>
    <row r="1677" spans="1:22" ht="78.75" hidden="1">
      <c r="A1677" s="28"/>
      <c r="B1677" s="23"/>
      <c r="C1677" s="130">
        <v>2830</v>
      </c>
      <c r="D1677" s="27" t="s">
        <v>417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/>
      <c r="K1677" s="18">
        <f t="shared" si="449"/>
        <v>0</v>
      </c>
      <c r="L1677" s="18">
        <f t="shared" si="454"/>
        <v>0</v>
      </c>
      <c r="M1677" s="18">
        <f t="shared" si="454"/>
        <v>0</v>
      </c>
      <c r="N1677" s="18">
        <f t="shared" si="454"/>
        <v>0</v>
      </c>
      <c r="O1677" s="18">
        <f t="shared" si="454"/>
        <v>0</v>
      </c>
      <c r="P1677" s="114">
        <v>0</v>
      </c>
      <c r="Q1677" s="123">
        <f t="shared" ref="Q1677" si="457">Q1693</f>
        <v>0</v>
      </c>
      <c r="R1677" s="22">
        <f t="shared" si="451"/>
        <v>0</v>
      </c>
      <c r="S1677" s="22">
        <f t="shared" si="452"/>
        <v>0</v>
      </c>
      <c r="T1677" s="22">
        <f t="shared" si="453"/>
        <v>0</v>
      </c>
      <c r="V1677" s="284" t="e">
        <f t="shared" si="448"/>
        <v>#DIV/0!</v>
      </c>
    </row>
    <row r="1678" spans="1:22" hidden="1">
      <c r="A1678" s="28"/>
      <c r="B1678" s="23"/>
      <c r="C1678" s="130">
        <v>3250</v>
      </c>
      <c r="D1678" s="27" t="s">
        <v>418</v>
      </c>
      <c r="E1678" s="26">
        <v>0</v>
      </c>
      <c r="F1678" s="26">
        <v>0</v>
      </c>
      <c r="G1678" s="26">
        <v>0</v>
      </c>
      <c r="H1678" s="26">
        <v>0</v>
      </c>
      <c r="I1678" s="26">
        <v>0</v>
      </c>
      <c r="J1678" s="26"/>
      <c r="K1678" s="18">
        <f t="shared" si="449"/>
        <v>0</v>
      </c>
      <c r="L1678" s="18">
        <f t="shared" si="454"/>
        <v>0</v>
      </c>
      <c r="M1678" s="18">
        <f t="shared" si="454"/>
        <v>0</v>
      </c>
      <c r="N1678" s="18">
        <f t="shared" si="454"/>
        <v>0</v>
      </c>
      <c r="O1678" s="18">
        <f t="shared" si="454"/>
        <v>0</v>
      </c>
      <c r="P1678" s="114">
        <v>0</v>
      </c>
      <c r="Q1678" s="123">
        <f t="shared" ref="Q1678" si="458">Q1694</f>
        <v>0</v>
      </c>
      <c r="R1678" s="22">
        <f t="shared" si="451"/>
        <v>0</v>
      </c>
      <c r="S1678" s="22">
        <f t="shared" si="452"/>
        <v>0</v>
      </c>
      <c r="T1678" s="22">
        <f t="shared" si="453"/>
        <v>0</v>
      </c>
      <c r="V1678" s="284" t="e">
        <f t="shared" ref="V1678:V1741" si="459">Q1678/P1678</f>
        <v>#DIV/0!</v>
      </c>
    </row>
    <row r="1679" spans="1:22">
      <c r="A1679" s="23"/>
      <c r="B1679" s="23"/>
      <c r="C1679" s="130">
        <v>4210</v>
      </c>
      <c r="D1679" s="27" t="s">
        <v>144</v>
      </c>
      <c r="E1679" s="26">
        <v>20000</v>
      </c>
      <c r="F1679" s="26">
        <v>0</v>
      </c>
      <c r="G1679" s="26">
        <v>0</v>
      </c>
      <c r="H1679" s="26">
        <v>0</v>
      </c>
      <c r="I1679" s="26">
        <v>20000</v>
      </c>
      <c r="J1679" s="26"/>
      <c r="K1679" s="18">
        <f t="shared" si="449"/>
        <v>100000</v>
      </c>
      <c r="L1679" s="18">
        <f t="shared" si="454"/>
        <v>0</v>
      </c>
      <c r="M1679" s="18">
        <f t="shared" si="454"/>
        <v>0</v>
      </c>
      <c r="N1679" s="18">
        <f t="shared" si="454"/>
        <v>0</v>
      </c>
      <c r="O1679" s="18">
        <f t="shared" si="454"/>
        <v>100000</v>
      </c>
      <c r="P1679" s="114">
        <v>120000</v>
      </c>
      <c r="Q1679" s="123">
        <f t="shared" ref="Q1679" si="460">Q1695</f>
        <v>30058.77</v>
      </c>
      <c r="R1679" s="22">
        <f t="shared" si="451"/>
        <v>0</v>
      </c>
      <c r="S1679" s="22">
        <f t="shared" si="452"/>
        <v>0</v>
      </c>
      <c r="T1679" s="22">
        <f t="shared" si="453"/>
        <v>120000</v>
      </c>
      <c r="V1679" s="284">
        <f t="shared" si="459"/>
        <v>0.25048975000000001</v>
      </c>
    </row>
    <row r="1680" spans="1:22">
      <c r="A1680" s="23"/>
      <c r="B1680" s="23"/>
      <c r="C1680" s="130">
        <v>4270</v>
      </c>
      <c r="D1680" s="27" t="s">
        <v>146</v>
      </c>
      <c r="E1680" s="26">
        <v>17500</v>
      </c>
      <c r="F1680" s="26">
        <v>0</v>
      </c>
      <c r="G1680" s="26">
        <v>0</v>
      </c>
      <c r="H1680" s="26">
        <v>0</v>
      </c>
      <c r="I1680" s="26">
        <v>17500</v>
      </c>
      <c r="J1680" s="26"/>
      <c r="K1680" s="18">
        <f t="shared" si="449"/>
        <v>50000</v>
      </c>
      <c r="L1680" s="18">
        <f t="shared" si="454"/>
        <v>0</v>
      </c>
      <c r="M1680" s="18">
        <f t="shared" si="454"/>
        <v>0</v>
      </c>
      <c r="N1680" s="18">
        <f t="shared" si="454"/>
        <v>0</v>
      </c>
      <c r="O1680" s="18">
        <f t="shared" si="454"/>
        <v>50000</v>
      </c>
      <c r="P1680" s="114">
        <v>67500</v>
      </c>
      <c r="Q1680" s="123">
        <f t="shared" ref="Q1680" si="461">Q1696</f>
        <v>17220</v>
      </c>
      <c r="R1680" s="22">
        <f t="shared" si="451"/>
        <v>0</v>
      </c>
      <c r="S1680" s="22">
        <f t="shared" si="452"/>
        <v>0</v>
      </c>
      <c r="T1680" s="22">
        <f t="shared" si="453"/>
        <v>67500</v>
      </c>
      <c r="V1680" s="284">
        <f t="shared" si="459"/>
        <v>0.25511111111111112</v>
      </c>
    </row>
    <row r="1681" spans="1:22">
      <c r="A1681" s="23"/>
      <c r="B1681" s="23"/>
      <c r="C1681" s="130">
        <v>4300</v>
      </c>
      <c r="D1681" s="27" t="s">
        <v>181</v>
      </c>
      <c r="E1681" s="26">
        <v>56501</v>
      </c>
      <c r="F1681" s="26">
        <v>0</v>
      </c>
      <c r="G1681" s="26">
        <v>0</v>
      </c>
      <c r="H1681" s="26">
        <v>0</v>
      </c>
      <c r="I1681" s="26">
        <v>56501</v>
      </c>
      <c r="J1681" s="26"/>
      <c r="K1681" s="18">
        <f t="shared" si="449"/>
        <v>74797</v>
      </c>
      <c r="L1681" s="18">
        <f t="shared" ref="L1681:N1686" si="462">L1697</f>
        <v>0</v>
      </c>
      <c r="M1681" s="18">
        <f t="shared" si="462"/>
        <v>0</v>
      </c>
      <c r="N1681" s="18">
        <f t="shared" si="462"/>
        <v>0</v>
      </c>
      <c r="O1681" s="18">
        <f>O1697+O1707</f>
        <v>74797</v>
      </c>
      <c r="P1681" s="114">
        <v>131298</v>
      </c>
      <c r="Q1681" s="123">
        <f>Q1697+Q1707</f>
        <v>24721.300000000003</v>
      </c>
      <c r="R1681" s="22">
        <f t="shared" si="451"/>
        <v>0</v>
      </c>
      <c r="S1681" s="22">
        <f t="shared" si="452"/>
        <v>0</v>
      </c>
      <c r="T1681" s="22">
        <f t="shared" si="453"/>
        <v>131298</v>
      </c>
      <c r="V1681" s="284">
        <f t="shared" si="459"/>
        <v>0.18828390379137536</v>
      </c>
    </row>
    <row r="1682" spans="1:22" ht="31.5">
      <c r="A1682" s="23"/>
      <c r="B1682" s="23"/>
      <c r="C1682" s="130">
        <v>4700</v>
      </c>
      <c r="D1682" s="27" t="s">
        <v>155</v>
      </c>
      <c r="E1682" s="26">
        <v>4000</v>
      </c>
      <c r="F1682" s="26">
        <v>0</v>
      </c>
      <c r="G1682" s="26">
        <v>0</v>
      </c>
      <c r="H1682" s="26">
        <v>0</v>
      </c>
      <c r="I1682" s="26">
        <v>4000</v>
      </c>
      <c r="J1682" s="26"/>
      <c r="K1682" s="18">
        <f t="shared" si="449"/>
        <v>0</v>
      </c>
      <c r="L1682" s="18">
        <f t="shared" si="462"/>
        <v>0</v>
      </c>
      <c r="M1682" s="18">
        <f t="shared" si="462"/>
        <v>0</v>
      </c>
      <c r="N1682" s="18">
        <f t="shared" si="462"/>
        <v>0</v>
      </c>
      <c r="O1682" s="18">
        <f>O1698</f>
        <v>0</v>
      </c>
      <c r="P1682" s="114">
        <v>4000</v>
      </c>
      <c r="Q1682" s="123">
        <f>Q1698</f>
        <v>1932</v>
      </c>
      <c r="R1682" s="22">
        <f t="shared" si="451"/>
        <v>0</v>
      </c>
      <c r="S1682" s="22">
        <f t="shared" si="452"/>
        <v>0</v>
      </c>
      <c r="T1682" s="22">
        <f t="shared" si="453"/>
        <v>4000</v>
      </c>
      <c r="V1682" s="284">
        <f t="shared" si="459"/>
        <v>0.48299999999999998</v>
      </c>
    </row>
    <row r="1683" spans="1:22" ht="47.25">
      <c r="A1683" s="23"/>
      <c r="B1683" s="23"/>
      <c r="C1683" s="130">
        <v>6170</v>
      </c>
      <c r="D1683" s="27" t="s">
        <v>419</v>
      </c>
      <c r="E1683" s="26">
        <v>100000</v>
      </c>
      <c r="F1683" s="26">
        <v>0</v>
      </c>
      <c r="G1683" s="26">
        <v>0</v>
      </c>
      <c r="H1683" s="26">
        <v>0</v>
      </c>
      <c r="I1683" s="26">
        <v>100000</v>
      </c>
      <c r="J1683" s="26"/>
      <c r="K1683" s="18">
        <f t="shared" si="449"/>
        <v>0</v>
      </c>
      <c r="L1683" s="18">
        <f t="shared" si="462"/>
        <v>0</v>
      </c>
      <c r="M1683" s="18">
        <f t="shared" si="462"/>
        <v>0</v>
      </c>
      <c r="N1683" s="18">
        <f t="shared" si="462"/>
        <v>0</v>
      </c>
      <c r="O1683" s="18">
        <f>O1699</f>
        <v>0</v>
      </c>
      <c r="P1683" s="114">
        <v>100000</v>
      </c>
      <c r="Q1683" s="123">
        <f>Q1699</f>
        <v>0</v>
      </c>
      <c r="R1683" s="22">
        <f t="shared" si="451"/>
        <v>0</v>
      </c>
      <c r="S1683" s="22">
        <f t="shared" si="452"/>
        <v>0</v>
      </c>
      <c r="T1683" s="22">
        <f t="shared" si="453"/>
        <v>100000</v>
      </c>
      <c r="V1683" s="284">
        <f t="shared" si="459"/>
        <v>0</v>
      </c>
    </row>
    <row r="1684" spans="1:22" ht="71.25" hidden="1" customHeight="1">
      <c r="A1684" s="24"/>
      <c r="B1684" s="23"/>
      <c r="C1684" s="130">
        <v>6620</v>
      </c>
      <c r="D1684" s="91" t="s">
        <v>420</v>
      </c>
      <c r="E1684" s="26">
        <v>0</v>
      </c>
      <c r="F1684" s="26">
        <v>0</v>
      </c>
      <c r="G1684" s="26">
        <v>0</v>
      </c>
      <c r="H1684" s="26">
        <v>0</v>
      </c>
      <c r="I1684" s="26">
        <v>0</v>
      </c>
      <c r="J1684" s="26"/>
      <c r="K1684" s="18">
        <f t="shared" si="449"/>
        <v>0</v>
      </c>
      <c r="L1684" s="18">
        <f t="shared" si="462"/>
        <v>0</v>
      </c>
      <c r="M1684" s="18">
        <f t="shared" si="462"/>
        <v>0</v>
      </c>
      <c r="N1684" s="18">
        <f t="shared" si="462"/>
        <v>0</v>
      </c>
      <c r="O1684" s="18">
        <f>O1700</f>
        <v>0</v>
      </c>
      <c r="P1684" s="114">
        <v>0</v>
      </c>
      <c r="Q1684" s="123">
        <f>Q1700</f>
        <v>0</v>
      </c>
      <c r="R1684" s="22">
        <f t="shared" si="451"/>
        <v>0</v>
      </c>
      <c r="S1684" s="22">
        <f t="shared" si="452"/>
        <v>0</v>
      </c>
      <c r="T1684" s="22">
        <f t="shared" si="453"/>
        <v>0</v>
      </c>
      <c r="V1684" s="284" t="e">
        <f t="shared" si="459"/>
        <v>#DIV/0!</v>
      </c>
    </row>
    <row r="1685" spans="1:22" ht="87" hidden="1" customHeight="1">
      <c r="A1685" s="24"/>
      <c r="B1685" s="23"/>
      <c r="C1685" s="130">
        <v>6230</v>
      </c>
      <c r="D1685" s="91" t="s">
        <v>421</v>
      </c>
      <c r="E1685" s="26">
        <v>0</v>
      </c>
      <c r="F1685" s="26">
        <v>0</v>
      </c>
      <c r="G1685" s="26">
        <v>0</v>
      </c>
      <c r="H1685" s="26">
        <v>0</v>
      </c>
      <c r="I1685" s="26">
        <v>0</v>
      </c>
      <c r="J1685" s="26"/>
      <c r="K1685" s="18">
        <f t="shared" si="449"/>
        <v>0</v>
      </c>
      <c r="L1685" s="18">
        <f t="shared" si="462"/>
        <v>0</v>
      </c>
      <c r="M1685" s="18">
        <f t="shared" si="462"/>
        <v>0</v>
      </c>
      <c r="N1685" s="18">
        <f t="shared" si="462"/>
        <v>0</v>
      </c>
      <c r="O1685" s="18">
        <f>O1701</f>
        <v>0</v>
      </c>
      <c r="P1685" s="114">
        <v>0</v>
      </c>
      <c r="Q1685" s="123">
        <f>Q1701</f>
        <v>0</v>
      </c>
      <c r="R1685" s="22">
        <f t="shared" si="451"/>
        <v>0</v>
      </c>
      <c r="S1685" s="22">
        <f t="shared" si="452"/>
        <v>0</v>
      </c>
      <c r="T1685" s="22">
        <f t="shared" si="453"/>
        <v>0</v>
      </c>
      <c r="V1685" s="284" t="e">
        <f t="shared" si="459"/>
        <v>#DIV/0!</v>
      </c>
    </row>
    <row r="1686" spans="1:22" ht="36" hidden="1" customHeight="1">
      <c r="A1686" s="23"/>
      <c r="B1686" s="23"/>
      <c r="C1686" s="130">
        <v>6060</v>
      </c>
      <c r="D1686" s="27" t="s">
        <v>368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/>
      <c r="K1686" s="18">
        <f t="shared" si="449"/>
        <v>0</v>
      </c>
      <c r="L1686" s="18">
        <f t="shared" si="462"/>
        <v>0</v>
      </c>
      <c r="M1686" s="18">
        <f t="shared" si="462"/>
        <v>0</v>
      </c>
      <c r="N1686" s="18">
        <f t="shared" si="462"/>
        <v>0</v>
      </c>
      <c r="O1686" s="18">
        <f>O1702</f>
        <v>0</v>
      </c>
      <c r="P1686" s="114">
        <v>0</v>
      </c>
      <c r="Q1686" s="123">
        <f>Q1702</f>
        <v>0</v>
      </c>
      <c r="R1686" s="22">
        <f t="shared" si="451"/>
        <v>0</v>
      </c>
      <c r="S1686" s="22">
        <f t="shared" si="452"/>
        <v>0</v>
      </c>
      <c r="T1686" s="22">
        <f t="shared" si="453"/>
        <v>0</v>
      </c>
      <c r="V1686" s="284" t="e">
        <f t="shared" si="459"/>
        <v>#DIV/0!</v>
      </c>
    </row>
    <row r="1687" spans="1:22" ht="31.5">
      <c r="A1687" s="23"/>
      <c r="B1687" s="23"/>
      <c r="C1687" s="130">
        <v>6050</v>
      </c>
      <c r="D1687" s="27" t="s">
        <v>276</v>
      </c>
      <c r="E1687" s="26">
        <v>1145400</v>
      </c>
      <c r="F1687" s="26">
        <v>0</v>
      </c>
      <c r="G1687" s="26">
        <v>0</v>
      </c>
      <c r="H1687" s="26">
        <v>0</v>
      </c>
      <c r="I1687" s="26">
        <v>1145400</v>
      </c>
      <c r="J1687" s="26"/>
      <c r="K1687" s="18">
        <f t="shared" si="449"/>
        <v>0</v>
      </c>
      <c r="L1687" s="18">
        <f t="shared" ref="L1687:O1688" si="463">L1703+L1708</f>
        <v>0</v>
      </c>
      <c r="M1687" s="18">
        <f t="shared" si="463"/>
        <v>0</v>
      </c>
      <c r="N1687" s="18">
        <f t="shared" si="463"/>
        <v>0</v>
      </c>
      <c r="O1687" s="18">
        <f t="shared" si="463"/>
        <v>0</v>
      </c>
      <c r="P1687" s="114">
        <v>1145400</v>
      </c>
      <c r="Q1687" s="123">
        <f t="shared" ref="Q1687" si="464">Q1703+Q1708</f>
        <v>99485.21</v>
      </c>
      <c r="R1687" s="22">
        <f t="shared" si="451"/>
        <v>0</v>
      </c>
      <c r="S1687" s="22">
        <f t="shared" si="452"/>
        <v>0</v>
      </c>
      <c r="T1687" s="22">
        <f t="shared" si="453"/>
        <v>1145400</v>
      </c>
      <c r="V1687" s="284">
        <f t="shared" si="459"/>
        <v>8.6856303474768651E-2</v>
      </c>
    </row>
    <row r="1688" spans="1:22" ht="31.5">
      <c r="A1688" s="23"/>
      <c r="B1688" s="23"/>
      <c r="C1688" s="130">
        <v>6059</v>
      </c>
      <c r="D1688" s="27" t="s">
        <v>276</v>
      </c>
      <c r="E1688" s="26">
        <v>134993</v>
      </c>
      <c r="F1688" s="26">
        <v>0</v>
      </c>
      <c r="G1688" s="26">
        <v>0</v>
      </c>
      <c r="H1688" s="26">
        <v>0</v>
      </c>
      <c r="I1688" s="26">
        <v>134993</v>
      </c>
      <c r="J1688" s="26"/>
      <c r="K1688" s="18">
        <f t="shared" si="449"/>
        <v>0</v>
      </c>
      <c r="L1688" s="18">
        <f t="shared" si="463"/>
        <v>0</v>
      </c>
      <c r="M1688" s="18">
        <f t="shared" si="463"/>
        <v>0</v>
      </c>
      <c r="N1688" s="18">
        <f t="shared" si="463"/>
        <v>0</v>
      </c>
      <c r="O1688" s="18">
        <f t="shared" si="463"/>
        <v>0</v>
      </c>
      <c r="P1688" s="114">
        <v>134993</v>
      </c>
      <c r="Q1688" s="123">
        <f t="shared" ref="Q1688" si="465">Q1704+Q1709</f>
        <v>0</v>
      </c>
      <c r="R1688" s="22">
        <f t="shared" si="451"/>
        <v>0</v>
      </c>
      <c r="S1688" s="22">
        <f t="shared" si="452"/>
        <v>0</v>
      </c>
      <c r="T1688" s="22">
        <f t="shared" si="453"/>
        <v>134993</v>
      </c>
      <c r="V1688" s="284">
        <f t="shared" si="459"/>
        <v>0</v>
      </c>
    </row>
    <row r="1689" spans="1:22" ht="98.25" customHeight="1">
      <c r="A1689" s="23"/>
      <c r="B1689" s="23"/>
      <c r="C1689" s="130">
        <v>6300</v>
      </c>
      <c r="D1689" s="27" t="s">
        <v>162</v>
      </c>
      <c r="E1689" s="26">
        <v>31000</v>
      </c>
      <c r="F1689" s="26">
        <v>0</v>
      </c>
      <c r="G1689" s="26">
        <v>0</v>
      </c>
      <c r="H1689" s="26">
        <v>0</v>
      </c>
      <c r="I1689" s="26">
        <v>31000</v>
      </c>
      <c r="J1689" s="26"/>
      <c r="K1689" s="18">
        <f t="shared" si="449"/>
        <v>0</v>
      </c>
      <c r="L1689" s="18">
        <f>L1705</f>
        <v>0</v>
      </c>
      <c r="M1689" s="18">
        <f>M1705</f>
        <v>0</v>
      </c>
      <c r="N1689" s="18">
        <f>N1705</f>
        <v>0</v>
      </c>
      <c r="O1689" s="18">
        <f>O1705</f>
        <v>0</v>
      </c>
      <c r="P1689" s="114">
        <v>31000</v>
      </c>
      <c r="Q1689" s="123">
        <f>Q1705</f>
        <v>0</v>
      </c>
      <c r="R1689" s="22">
        <f t="shared" si="451"/>
        <v>0</v>
      </c>
      <c r="S1689" s="22">
        <f t="shared" si="452"/>
        <v>0</v>
      </c>
      <c r="T1689" s="22">
        <f t="shared" si="453"/>
        <v>31000</v>
      </c>
      <c r="V1689" s="284">
        <f t="shared" si="459"/>
        <v>0</v>
      </c>
    </row>
    <row r="1690" spans="1:22">
      <c r="A1690" s="23"/>
      <c r="B1690" s="23"/>
      <c r="C1690" s="130"/>
      <c r="D1690" s="31" t="s">
        <v>422</v>
      </c>
      <c r="E1690" s="150">
        <v>1371401</v>
      </c>
      <c r="F1690" s="150">
        <v>0</v>
      </c>
      <c r="G1690" s="150">
        <v>0</v>
      </c>
      <c r="H1690" s="150">
        <v>0</v>
      </c>
      <c r="I1690" s="150">
        <v>1371401</v>
      </c>
      <c r="J1690" s="150"/>
      <c r="K1690" s="149">
        <f>SUM(K1691:K1705)</f>
        <v>224797</v>
      </c>
      <c r="L1690" s="149">
        <f>SUM(L1691:L1705)</f>
        <v>0</v>
      </c>
      <c r="M1690" s="149">
        <f>SUM(M1691:M1705)</f>
        <v>0</v>
      </c>
      <c r="N1690" s="149">
        <f>SUM(N1691:N1705)</f>
        <v>0</v>
      </c>
      <c r="O1690" s="149">
        <f>SUM(O1691:O1705)</f>
        <v>224797</v>
      </c>
      <c r="P1690" s="145">
        <v>1596198</v>
      </c>
      <c r="Q1690" s="146">
        <f>SUM(Q1691:Q1705)</f>
        <v>206627.20000000001</v>
      </c>
      <c r="R1690" s="22">
        <f t="shared" si="451"/>
        <v>0</v>
      </c>
      <c r="S1690" s="22">
        <f t="shared" si="452"/>
        <v>0</v>
      </c>
      <c r="T1690" s="22">
        <f t="shared" si="453"/>
        <v>1596198</v>
      </c>
      <c r="V1690" s="284">
        <f t="shared" si="459"/>
        <v>0.12944960462298538</v>
      </c>
    </row>
    <row r="1691" spans="1:22" ht="63">
      <c r="A1691" s="28"/>
      <c r="B1691" s="23"/>
      <c r="C1691" s="130">
        <v>2810</v>
      </c>
      <c r="D1691" s="27" t="s">
        <v>415</v>
      </c>
      <c r="E1691" s="26">
        <v>16000</v>
      </c>
      <c r="F1691" s="26">
        <v>0</v>
      </c>
      <c r="G1691" s="26">
        <v>0</v>
      </c>
      <c r="H1691" s="26">
        <v>0</v>
      </c>
      <c r="I1691" s="26">
        <v>16000</v>
      </c>
      <c r="J1691" s="26"/>
      <c r="K1691" s="18">
        <f t="shared" ref="K1691:K1705" si="466">SUM(L1691:O1691)</f>
        <v>0</v>
      </c>
      <c r="L1691" s="18"/>
      <c r="M1691" s="18"/>
      <c r="N1691" s="18"/>
      <c r="O1691" s="18"/>
      <c r="P1691" s="114">
        <v>16000</v>
      </c>
      <c r="Q1691" s="123">
        <v>16000</v>
      </c>
      <c r="R1691" s="22">
        <f t="shared" si="451"/>
        <v>0</v>
      </c>
      <c r="S1691" s="22">
        <f t="shared" si="452"/>
        <v>0</v>
      </c>
      <c r="T1691" s="22">
        <f t="shared" si="453"/>
        <v>16000</v>
      </c>
      <c r="V1691" s="284">
        <f t="shared" si="459"/>
        <v>1</v>
      </c>
    </row>
    <row r="1692" spans="1:22" ht="63">
      <c r="A1692" s="28"/>
      <c r="B1692" s="23"/>
      <c r="C1692" s="130">
        <v>2820</v>
      </c>
      <c r="D1692" s="27" t="s">
        <v>416</v>
      </c>
      <c r="E1692" s="26">
        <v>41000</v>
      </c>
      <c r="F1692" s="26">
        <v>0</v>
      </c>
      <c r="G1692" s="26">
        <v>0</v>
      </c>
      <c r="H1692" s="26">
        <v>0</v>
      </c>
      <c r="I1692" s="26">
        <v>41000</v>
      </c>
      <c r="J1692" s="26"/>
      <c r="K1692" s="18">
        <f t="shared" si="466"/>
        <v>0</v>
      </c>
      <c r="L1692" s="18"/>
      <c r="M1692" s="18"/>
      <c r="N1692" s="18"/>
      <c r="O1692" s="18"/>
      <c r="P1692" s="114">
        <v>41000</v>
      </c>
      <c r="Q1692" s="123">
        <v>22000</v>
      </c>
      <c r="R1692" s="22">
        <f t="shared" si="451"/>
        <v>0</v>
      </c>
      <c r="S1692" s="22">
        <f t="shared" si="452"/>
        <v>0</v>
      </c>
      <c r="T1692" s="22">
        <f t="shared" si="453"/>
        <v>41000</v>
      </c>
      <c r="V1692" s="284">
        <f t="shared" si="459"/>
        <v>0.53658536585365857</v>
      </c>
    </row>
    <row r="1693" spans="1:22" ht="72" hidden="1" customHeight="1">
      <c r="A1693" s="28"/>
      <c r="B1693" s="23"/>
      <c r="C1693" s="130">
        <v>2830</v>
      </c>
      <c r="D1693" s="27" t="s">
        <v>417</v>
      </c>
      <c r="E1693" s="26">
        <v>0</v>
      </c>
      <c r="F1693" s="26">
        <v>0</v>
      </c>
      <c r="G1693" s="26">
        <v>0</v>
      </c>
      <c r="H1693" s="26">
        <v>0</v>
      </c>
      <c r="I1693" s="26">
        <v>0</v>
      </c>
      <c r="J1693" s="26"/>
      <c r="K1693" s="18">
        <f t="shared" si="466"/>
        <v>0</v>
      </c>
      <c r="L1693" s="18"/>
      <c r="M1693" s="18"/>
      <c r="N1693" s="18"/>
      <c r="O1693" s="18"/>
      <c r="P1693" s="114">
        <v>0</v>
      </c>
      <c r="Q1693" s="123"/>
      <c r="R1693" s="22">
        <f t="shared" si="451"/>
        <v>0</v>
      </c>
      <c r="S1693" s="22">
        <f t="shared" si="452"/>
        <v>0</v>
      </c>
      <c r="T1693" s="22">
        <f t="shared" si="453"/>
        <v>0</v>
      </c>
      <c r="V1693" s="284" t="e">
        <f t="shared" si="459"/>
        <v>#DIV/0!</v>
      </c>
    </row>
    <row r="1694" spans="1:22" ht="15" hidden="1" customHeight="1">
      <c r="A1694" s="28"/>
      <c r="B1694" s="23"/>
      <c r="C1694" s="130">
        <v>3250</v>
      </c>
      <c r="D1694" s="27" t="s">
        <v>217</v>
      </c>
      <c r="E1694" s="26">
        <v>0</v>
      </c>
      <c r="F1694" s="26">
        <v>0</v>
      </c>
      <c r="G1694" s="26">
        <v>0</v>
      </c>
      <c r="H1694" s="26">
        <v>0</v>
      </c>
      <c r="I1694" s="26">
        <v>0</v>
      </c>
      <c r="J1694" s="26"/>
      <c r="K1694" s="18">
        <f t="shared" si="466"/>
        <v>0</v>
      </c>
      <c r="L1694" s="18"/>
      <c r="M1694" s="18"/>
      <c r="N1694" s="18"/>
      <c r="O1694" s="18"/>
      <c r="P1694" s="114">
        <v>0</v>
      </c>
      <c r="Q1694" s="123"/>
      <c r="R1694" s="22">
        <f t="shared" si="451"/>
        <v>0</v>
      </c>
      <c r="S1694" s="22">
        <f t="shared" si="452"/>
        <v>0</v>
      </c>
      <c r="T1694" s="22">
        <f t="shared" si="453"/>
        <v>0</v>
      </c>
      <c r="V1694" s="284" t="e">
        <f t="shared" si="459"/>
        <v>#DIV/0!</v>
      </c>
    </row>
    <row r="1695" spans="1:22">
      <c r="A1695" s="23"/>
      <c r="B1695" s="23"/>
      <c r="C1695" s="130">
        <v>4210</v>
      </c>
      <c r="D1695" s="27" t="s">
        <v>144</v>
      </c>
      <c r="E1695" s="26">
        <v>20000</v>
      </c>
      <c r="F1695" s="26">
        <v>0</v>
      </c>
      <c r="G1695" s="26">
        <v>0</v>
      </c>
      <c r="H1695" s="26">
        <v>0</v>
      </c>
      <c r="I1695" s="26">
        <v>20000</v>
      </c>
      <c r="J1695" s="26"/>
      <c r="K1695" s="18">
        <f t="shared" si="466"/>
        <v>100000</v>
      </c>
      <c r="L1695" s="18"/>
      <c r="M1695" s="18"/>
      <c r="N1695" s="18"/>
      <c r="O1695" s="18">
        <v>100000</v>
      </c>
      <c r="P1695" s="114">
        <v>120000</v>
      </c>
      <c r="Q1695" s="123">
        <v>30058.77</v>
      </c>
      <c r="R1695" s="22">
        <f t="shared" si="451"/>
        <v>0</v>
      </c>
      <c r="S1695" s="22">
        <f t="shared" si="452"/>
        <v>0</v>
      </c>
      <c r="T1695" s="22">
        <f t="shared" si="453"/>
        <v>120000</v>
      </c>
      <c r="V1695" s="284">
        <f t="shared" si="459"/>
        <v>0.25048975000000001</v>
      </c>
    </row>
    <row r="1696" spans="1:22" ht="15" customHeight="1">
      <c r="A1696" s="23"/>
      <c r="B1696" s="23"/>
      <c r="C1696" s="130">
        <v>4270</v>
      </c>
      <c r="D1696" s="27" t="s">
        <v>146</v>
      </c>
      <c r="E1696" s="26">
        <v>17500</v>
      </c>
      <c r="F1696" s="26">
        <v>0</v>
      </c>
      <c r="G1696" s="26">
        <v>0</v>
      </c>
      <c r="H1696" s="26">
        <v>0</v>
      </c>
      <c r="I1696" s="26">
        <v>17500</v>
      </c>
      <c r="J1696" s="26"/>
      <c r="K1696" s="18">
        <f t="shared" si="466"/>
        <v>50000</v>
      </c>
      <c r="L1696" s="18"/>
      <c r="M1696" s="18"/>
      <c r="N1696" s="18"/>
      <c r="O1696" s="18">
        <v>50000</v>
      </c>
      <c r="P1696" s="114">
        <v>67500</v>
      </c>
      <c r="Q1696" s="123">
        <v>17220</v>
      </c>
      <c r="R1696" s="22">
        <f t="shared" si="451"/>
        <v>0</v>
      </c>
      <c r="S1696" s="22">
        <f t="shared" si="452"/>
        <v>0</v>
      </c>
      <c r="T1696" s="22">
        <f t="shared" si="453"/>
        <v>67500</v>
      </c>
      <c r="V1696" s="284">
        <f t="shared" si="459"/>
        <v>0.25511111111111112</v>
      </c>
    </row>
    <row r="1697" spans="1:22">
      <c r="A1697" s="23"/>
      <c r="B1697" s="23"/>
      <c r="C1697" s="130">
        <v>4300</v>
      </c>
      <c r="D1697" s="27" t="s">
        <v>181</v>
      </c>
      <c r="E1697" s="26">
        <v>36501</v>
      </c>
      <c r="F1697" s="26">
        <v>0</v>
      </c>
      <c r="G1697" s="26">
        <v>0</v>
      </c>
      <c r="H1697" s="26">
        <v>0</v>
      </c>
      <c r="I1697" s="26">
        <v>36501</v>
      </c>
      <c r="J1697" s="26"/>
      <c r="K1697" s="18">
        <f t="shared" si="466"/>
        <v>74797</v>
      </c>
      <c r="L1697" s="18"/>
      <c r="M1697" s="18"/>
      <c r="N1697" s="18"/>
      <c r="O1697" s="18">
        <v>74797</v>
      </c>
      <c r="P1697" s="114">
        <v>111298</v>
      </c>
      <c r="Q1697" s="123">
        <v>19931.22</v>
      </c>
      <c r="R1697" s="22">
        <f t="shared" si="451"/>
        <v>0</v>
      </c>
      <c r="S1697" s="22">
        <f t="shared" si="452"/>
        <v>0</v>
      </c>
      <c r="T1697" s="22">
        <f t="shared" si="453"/>
        <v>111298</v>
      </c>
      <c r="V1697" s="284">
        <f t="shared" si="459"/>
        <v>0.17907976783050911</v>
      </c>
    </row>
    <row r="1698" spans="1:22" ht="31.5">
      <c r="A1698" s="23"/>
      <c r="B1698" s="23"/>
      <c r="C1698" s="130">
        <v>4700</v>
      </c>
      <c r="D1698" s="27" t="s">
        <v>155</v>
      </c>
      <c r="E1698" s="26">
        <v>4000</v>
      </c>
      <c r="F1698" s="26">
        <v>0</v>
      </c>
      <c r="G1698" s="26">
        <v>0</v>
      </c>
      <c r="H1698" s="26">
        <v>0</v>
      </c>
      <c r="I1698" s="26">
        <v>4000</v>
      </c>
      <c r="J1698" s="26"/>
      <c r="K1698" s="18">
        <f t="shared" si="466"/>
        <v>0</v>
      </c>
      <c r="L1698" s="18"/>
      <c r="M1698" s="18"/>
      <c r="N1698" s="18"/>
      <c r="O1698" s="18"/>
      <c r="P1698" s="114">
        <v>4000</v>
      </c>
      <c r="Q1698" s="123">
        <v>1932</v>
      </c>
      <c r="R1698" s="22">
        <f t="shared" si="451"/>
        <v>0</v>
      </c>
      <c r="S1698" s="22">
        <f t="shared" si="452"/>
        <v>0</v>
      </c>
      <c r="T1698" s="22">
        <f t="shared" si="453"/>
        <v>4000</v>
      </c>
      <c r="V1698" s="284">
        <f t="shared" si="459"/>
        <v>0.48299999999999998</v>
      </c>
    </row>
    <row r="1699" spans="1:22" ht="47.25">
      <c r="A1699" s="23"/>
      <c r="B1699" s="23"/>
      <c r="C1699" s="130">
        <v>6170</v>
      </c>
      <c r="D1699" s="27" t="s">
        <v>423</v>
      </c>
      <c r="E1699" s="26">
        <v>100000</v>
      </c>
      <c r="F1699" s="26">
        <v>0</v>
      </c>
      <c r="G1699" s="26">
        <v>0</v>
      </c>
      <c r="H1699" s="26">
        <v>0</v>
      </c>
      <c r="I1699" s="26">
        <v>100000</v>
      </c>
      <c r="J1699" s="26"/>
      <c r="K1699" s="18">
        <f t="shared" si="466"/>
        <v>0</v>
      </c>
      <c r="L1699" s="18"/>
      <c r="M1699" s="18"/>
      <c r="N1699" s="18"/>
      <c r="O1699" s="18"/>
      <c r="P1699" s="114">
        <v>100000</v>
      </c>
      <c r="Q1699" s="123">
        <v>0</v>
      </c>
      <c r="R1699" s="22">
        <f t="shared" si="451"/>
        <v>0</v>
      </c>
      <c r="S1699" s="22">
        <f t="shared" si="452"/>
        <v>0</v>
      </c>
      <c r="T1699" s="22">
        <f t="shared" si="453"/>
        <v>100000</v>
      </c>
      <c r="V1699" s="284">
        <f t="shared" si="459"/>
        <v>0</v>
      </c>
    </row>
    <row r="1700" spans="1:22" ht="78.75" hidden="1">
      <c r="A1700" s="24"/>
      <c r="B1700" s="23"/>
      <c r="C1700" s="130">
        <v>6620</v>
      </c>
      <c r="D1700" s="91" t="s">
        <v>420</v>
      </c>
      <c r="E1700" s="26">
        <v>0</v>
      </c>
      <c r="F1700" s="26">
        <v>0</v>
      </c>
      <c r="G1700" s="26">
        <v>0</v>
      </c>
      <c r="H1700" s="26">
        <v>0</v>
      </c>
      <c r="I1700" s="26">
        <v>0</v>
      </c>
      <c r="J1700" s="26"/>
      <c r="K1700" s="18">
        <f t="shared" si="466"/>
        <v>0</v>
      </c>
      <c r="L1700" s="18"/>
      <c r="M1700" s="18"/>
      <c r="N1700" s="18"/>
      <c r="O1700" s="18"/>
      <c r="P1700" s="114">
        <v>0</v>
      </c>
      <c r="Q1700" s="123"/>
      <c r="R1700" s="22">
        <f t="shared" si="451"/>
        <v>0</v>
      </c>
      <c r="S1700" s="22">
        <f t="shared" si="452"/>
        <v>0</v>
      </c>
      <c r="T1700" s="22">
        <f t="shared" si="453"/>
        <v>0</v>
      </c>
      <c r="V1700" s="284" t="e">
        <f t="shared" si="459"/>
        <v>#DIV/0!</v>
      </c>
    </row>
    <row r="1701" spans="1:22" ht="87" hidden="1" customHeight="1">
      <c r="A1701" s="24"/>
      <c r="B1701" s="23"/>
      <c r="C1701" s="130">
        <v>6230</v>
      </c>
      <c r="D1701" s="91" t="s">
        <v>421</v>
      </c>
      <c r="E1701" s="26">
        <v>0</v>
      </c>
      <c r="F1701" s="26">
        <v>0</v>
      </c>
      <c r="G1701" s="26">
        <v>0</v>
      </c>
      <c r="H1701" s="26">
        <v>0</v>
      </c>
      <c r="I1701" s="26">
        <v>0</v>
      </c>
      <c r="J1701" s="26"/>
      <c r="K1701" s="18">
        <f t="shared" si="466"/>
        <v>0</v>
      </c>
      <c r="L1701" s="18"/>
      <c r="M1701" s="18"/>
      <c r="N1701" s="18"/>
      <c r="O1701" s="18"/>
      <c r="P1701" s="114">
        <v>0</v>
      </c>
      <c r="Q1701" s="123"/>
      <c r="R1701" s="22">
        <f t="shared" si="451"/>
        <v>0</v>
      </c>
      <c r="S1701" s="22">
        <f t="shared" si="452"/>
        <v>0</v>
      </c>
      <c r="T1701" s="22">
        <f t="shared" si="453"/>
        <v>0</v>
      </c>
      <c r="V1701" s="284" t="e">
        <f t="shared" si="459"/>
        <v>#DIV/0!</v>
      </c>
    </row>
    <row r="1702" spans="1:22" ht="31.5" hidden="1">
      <c r="A1702" s="23"/>
      <c r="B1702" s="23"/>
      <c r="C1702" s="130">
        <v>6060</v>
      </c>
      <c r="D1702" s="27" t="s">
        <v>368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/>
      <c r="K1702" s="18">
        <f t="shared" si="466"/>
        <v>0</v>
      </c>
      <c r="L1702" s="18"/>
      <c r="M1702" s="18"/>
      <c r="N1702" s="18"/>
      <c r="O1702" s="18"/>
      <c r="P1702" s="114">
        <v>0</v>
      </c>
      <c r="Q1702" s="123"/>
      <c r="R1702" s="22">
        <f t="shared" si="451"/>
        <v>0</v>
      </c>
      <c r="S1702" s="22">
        <f t="shared" si="452"/>
        <v>0</v>
      </c>
      <c r="T1702" s="22">
        <f t="shared" si="453"/>
        <v>0</v>
      </c>
      <c r="V1702" s="284" t="e">
        <f t="shared" si="459"/>
        <v>#DIV/0!</v>
      </c>
    </row>
    <row r="1703" spans="1:22" ht="31.5">
      <c r="A1703" s="23"/>
      <c r="B1703" s="23"/>
      <c r="C1703" s="130">
        <v>6050</v>
      </c>
      <c r="D1703" s="27" t="s">
        <v>276</v>
      </c>
      <c r="E1703" s="26">
        <v>1105400</v>
      </c>
      <c r="F1703" s="26">
        <v>0</v>
      </c>
      <c r="G1703" s="26">
        <v>0</v>
      </c>
      <c r="H1703" s="26">
        <v>0</v>
      </c>
      <c r="I1703" s="26">
        <v>1105400</v>
      </c>
      <c r="J1703" s="26"/>
      <c r="K1703" s="18">
        <f t="shared" si="466"/>
        <v>0</v>
      </c>
      <c r="L1703" s="18"/>
      <c r="M1703" s="18"/>
      <c r="N1703" s="18"/>
      <c r="O1703" s="18"/>
      <c r="P1703" s="114">
        <v>1105400</v>
      </c>
      <c r="Q1703" s="123">
        <v>99485.21</v>
      </c>
      <c r="R1703" s="22">
        <f t="shared" si="451"/>
        <v>0</v>
      </c>
      <c r="S1703" s="22">
        <f t="shared" si="452"/>
        <v>0</v>
      </c>
      <c r="T1703" s="22">
        <f t="shared" si="453"/>
        <v>1105400</v>
      </c>
      <c r="V1703" s="284">
        <f t="shared" si="459"/>
        <v>8.9999285326578624E-2</v>
      </c>
    </row>
    <row r="1704" spans="1:22" ht="24" hidden="1" customHeight="1">
      <c r="A1704" s="23"/>
      <c r="B1704" s="23"/>
      <c r="C1704" s="130">
        <v>6059</v>
      </c>
      <c r="D1704" s="27" t="s">
        <v>276</v>
      </c>
      <c r="E1704" s="26">
        <v>0</v>
      </c>
      <c r="F1704" s="26">
        <v>0</v>
      </c>
      <c r="G1704" s="26">
        <v>0</v>
      </c>
      <c r="H1704" s="26">
        <v>0</v>
      </c>
      <c r="I1704" s="26">
        <v>0</v>
      </c>
      <c r="J1704" s="26"/>
      <c r="K1704" s="18">
        <f t="shared" si="466"/>
        <v>0</v>
      </c>
      <c r="L1704" s="18"/>
      <c r="M1704" s="18"/>
      <c r="N1704" s="18"/>
      <c r="O1704" s="18"/>
      <c r="P1704" s="114">
        <v>0</v>
      </c>
      <c r="Q1704" s="123"/>
      <c r="R1704" s="22">
        <f t="shared" si="451"/>
        <v>0</v>
      </c>
      <c r="S1704" s="22">
        <f t="shared" si="452"/>
        <v>0</v>
      </c>
      <c r="T1704" s="22">
        <f t="shared" si="453"/>
        <v>0</v>
      </c>
      <c r="V1704" s="284" t="e">
        <f t="shared" si="459"/>
        <v>#DIV/0!</v>
      </c>
    </row>
    <row r="1705" spans="1:22" ht="102.75" customHeight="1">
      <c r="A1705" s="23"/>
      <c r="B1705" s="23"/>
      <c r="C1705" s="130">
        <v>6300</v>
      </c>
      <c r="D1705" s="27" t="s">
        <v>162</v>
      </c>
      <c r="E1705" s="26">
        <v>31000</v>
      </c>
      <c r="F1705" s="26">
        <v>0</v>
      </c>
      <c r="G1705" s="26">
        <v>0</v>
      </c>
      <c r="H1705" s="26">
        <v>0</v>
      </c>
      <c r="I1705" s="26">
        <v>31000</v>
      </c>
      <c r="J1705" s="26"/>
      <c r="K1705" s="18">
        <f t="shared" si="466"/>
        <v>0</v>
      </c>
      <c r="L1705" s="18"/>
      <c r="M1705" s="18"/>
      <c r="N1705" s="18"/>
      <c r="O1705" s="18"/>
      <c r="P1705" s="114">
        <v>31000</v>
      </c>
      <c r="Q1705" s="123">
        <v>0</v>
      </c>
      <c r="R1705" s="22">
        <f t="shared" si="451"/>
        <v>0</v>
      </c>
      <c r="S1705" s="22">
        <f t="shared" si="452"/>
        <v>0</v>
      </c>
      <c r="T1705" s="22">
        <f t="shared" si="453"/>
        <v>31000</v>
      </c>
      <c r="V1705" s="284">
        <f t="shared" si="459"/>
        <v>0</v>
      </c>
    </row>
    <row r="1706" spans="1:22">
      <c r="A1706" s="23"/>
      <c r="B1706" s="23"/>
      <c r="C1706" s="130"/>
      <c r="D1706" s="31" t="s">
        <v>424</v>
      </c>
      <c r="E1706" s="26">
        <v>194993</v>
      </c>
      <c r="F1706" s="26">
        <v>0</v>
      </c>
      <c r="G1706" s="26">
        <v>0</v>
      </c>
      <c r="H1706" s="26">
        <v>0</v>
      </c>
      <c r="I1706" s="26">
        <v>194993</v>
      </c>
      <c r="J1706" s="26"/>
      <c r="K1706" s="18">
        <f>SUM(K1707:K1709)</f>
        <v>0</v>
      </c>
      <c r="L1706" s="18">
        <f>SUM(L1707:L1709)</f>
        <v>0</v>
      </c>
      <c r="M1706" s="18">
        <f>SUM(M1707:M1709)</f>
        <v>0</v>
      </c>
      <c r="N1706" s="18">
        <f>SUM(N1707:N1709)</f>
        <v>0</v>
      </c>
      <c r="O1706" s="18">
        <f>SUM(O1707:O1709)</f>
        <v>0</v>
      </c>
      <c r="P1706" s="145">
        <v>194993</v>
      </c>
      <c r="Q1706" s="146">
        <f>SUM(Q1707:Q1709)</f>
        <v>4790.08</v>
      </c>
      <c r="R1706" s="22">
        <f t="shared" si="451"/>
        <v>0</v>
      </c>
      <c r="S1706" s="22">
        <f t="shared" si="452"/>
        <v>0</v>
      </c>
      <c r="T1706" s="22">
        <f t="shared" si="453"/>
        <v>194993</v>
      </c>
      <c r="V1706" s="284">
        <f t="shared" si="459"/>
        <v>2.4565394655192752E-2</v>
      </c>
    </row>
    <row r="1707" spans="1:22">
      <c r="A1707" s="23"/>
      <c r="B1707" s="23"/>
      <c r="C1707" s="130">
        <v>4300</v>
      </c>
      <c r="D1707" s="27" t="s">
        <v>181</v>
      </c>
      <c r="E1707" s="26">
        <v>20000</v>
      </c>
      <c r="F1707" s="26">
        <v>0</v>
      </c>
      <c r="G1707" s="26">
        <v>0</v>
      </c>
      <c r="H1707" s="26">
        <v>0</v>
      </c>
      <c r="I1707" s="26">
        <v>20000</v>
      </c>
      <c r="J1707" s="26"/>
      <c r="K1707" s="18">
        <f>SUM(L1707:O1707)</f>
        <v>0</v>
      </c>
      <c r="L1707" s="18"/>
      <c r="M1707" s="18"/>
      <c r="N1707" s="18"/>
      <c r="O1707" s="18"/>
      <c r="P1707" s="114">
        <v>20000</v>
      </c>
      <c r="Q1707" s="123">
        <v>4790.08</v>
      </c>
      <c r="R1707" s="22">
        <f t="shared" si="451"/>
        <v>0</v>
      </c>
      <c r="S1707" s="22">
        <f t="shared" si="452"/>
        <v>0</v>
      </c>
      <c r="T1707" s="22">
        <f t="shared" si="453"/>
        <v>20000</v>
      </c>
      <c r="V1707" s="284">
        <f t="shared" si="459"/>
        <v>0.23950399999999999</v>
      </c>
    </row>
    <row r="1708" spans="1:22" ht="31.5">
      <c r="A1708" s="23"/>
      <c r="B1708" s="23"/>
      <c r="C1708" s="130">
        <v>6050</v>
      </c>
      <c r="D1708" s="27" t="s">
        <v>276</v>
      </c>
      <c r="E1708" s="26">
        <v>40000</v>
      </c>
      <c r="F1708" s="26">
        <v>0</v>
      </c>
      <c r="G1708" s="26">
        <v>0</v>
      </c>
      <c r="H1708" s="26">
        <v>0</v>
      </c>
      <c r="I1708" s="26">
        <v>40000</v>
      </c>
      <c r="J1708" s="26"/>
      <c r="K1708" s="18">
        <f>SUM(L1708:O1708)</f>
        <v>0</v>
      </c>
      <c r="L1708" s="18"/>
      <c r="M1708" s="18"/>
      <c r="N1708" s="18"/>
      <c r="O1708" s="18"/>
      <c r="P1708" s="114">
        <v>40000</v>
      </c>
      <c r="Q1708" s="123">
        <v>0</v>
      </c>
      <c r="R1708" s="22">
        <f t="shared" ref="R1708:R1717" si="467">G1708+M1708</f>
        <v>0</v>
      </c>
      <c r="S1708" s="22">
        <f t="shared" ref="S1708:S1717" si="468">H1708+N1708</f>
        <v>0</v>
      </c>
      <c r="T1708" s="22">
        <f t="shared" ref="T1708:T1717" si="469">I1708+O1708</f>
        <v>40000</v>
      </c>
      <c r="V1708" s="284">
        <f t="shared" si="459"/>
        <v>0</v>
      </c>
    </row>
    <row r="1709" spans="1:22" ht="31.5">
      <c r="A1709" s="23"/>
      <c r="B1709" s="23"/>
      <c r="C1709" s="130">
        <v>6059</v>
      </c>
      <c r="D1709" s="27" t="s">
        <v>276</v>
      </c>
      <c r="E1709" s="26">
        <v>134993</v>
      </c>
      <c r="F1709" s="26">
        <v>0</v>
      </c>
      <c r="G1709" s="26">
        <v>0</v>
      </c>
      <c r="H1709" s="26">
        <v>0</v>
      </c>
      <c r="I1709" s="26">
        <v>134993</v>
      </c>
      <c r="J1709" s="26"/>
      <c r="K1709" s="18">
        <f>SUM(L1709:O1709)</f>
        <v>0</v>
      </c>
      <c r="L1709" s="18"/>
      <c r="M1709" s="18"/>
      <c r="N1709" s="18"/>
      <c r="O1709" s="18"/>
      <c r="P1709" s="114">
        <v>134993</v>
      </c>
      <c r="Q1709" s="123">
        <v>0</v>
      </c>
      <c r="R1709" s="22">
        <f t="shared" si="467"/>
        <v>0</v>
      </c>
      <c r="S1709" s="22">
        <f t="shared" si="468"/>
        <v>0</v>
      </c>
      <c r="T1709" s="22">
        <f t="shared" si="469"/>
        <v>134993</v>
      </c>
      <c r="V1709" s="284">
        <f t="shared" si="459"/>
        <v>0</v>
      </c>
    </row>
    <row r="1710" spans="1:22" ht="31.5">
      <c r="A1710" s="19">
        <v>921</v>
      </c>
      <c r="B1710" s="72"/>
      <c r="C1710" s="129"/>
      <c r="D1710" s="32" t="s">
        <v>425</v>
      </c>
      <c r="E1710" s="92">
        <v>207450</v>
      </c>
      <c r="F1710" s="92">
        <v>0</v>
      </c>
      <c r="G1710" s="92">
        <v>0</v>
      </c>
      <c r="H1710" s="92">
        <v>86950</v>
      </c>
      <c r="I1710" s="92">
        <v>120500</v>
      </c>
      <c r="J1710" s="92"/>
      <c r="K1710" s="18">
        <f>K1711+K1716+K1713</f>
        <v>15000</v>
      </c>
      <c r="L1710" s="18">
        <f>L1711+L1716+L1713</f>
        <v>0</v>
      </c>
      <c r="M1710" s="18">
        <f>M1711+M1716+M1713</f>
        <v>0</v>
      </c>
      <c r="N1710" s="18">
        <f>N1711+N1716+N1713</f>
        <v>0</v>
      </c>
      <c r="O1710" s="18">
        <f>O1711+O1716+O1713</f>
        <v>15000</v>
      </c>
      <c r="P1710" s="118">
        <v>222450</v>
      </c>
      <c r="Q1710" s="126">
        <f>Q1711+Q1716+Q1713</f>
        <v>143564.22</v>
      </c>
      <c r="R1710" s="93">
        <f t="shared" si="467"/>
        <v>0</v>
      </c>
      <c r="S1710" s="93">
        <f t="shared" si="468"/>
        <v>86950</v>
      </c>
      <c r="T1710" s="93">
        <f t="shared" si="469"/>
        <v>135500</v>
      </c>
      <c r="U1710" s="15" t="s">
        <v>97</v>
      </c>
      <c r="V1710" s="284">
        <f t="shared" si="459"/>
        <v>0.64537747808496293</v>
      </c>
    </row>
    <row r="1711" spans="1:22">
      <c r="A1711" s="28"/>
      <c r="B1711" s="23">
        <v>92108</v>
      </c>
      <c r="C1711" s="131"/>
      <c r="D1711" s="31" t="s">
        <v>426</v>
      </c>
      <c r="E1711" s="26">
        <v>4500</v>
      </c>
      <c r="F1711" s="26">
        <v>0</v>
      </c>
      <c r="G1711" s="26">
        <v>0</v>
      </c>
      <c r="H1711" s="26">
        <v>0</v>
      </c>
      <c r="I1711" s="26">
        <v>4500</v>
      </c>
      <c r="J1711" s="26"/>
      <c r="K1711" s="18">
        <f t="shared" ref="K1711:K1737" si="470">SUM(L1711:O1711)</f>
        <v>0</v>
      </c>
      <c r="L1711" s="18">
        <f>L1712</f>
        <v>0</v>
      </c>
      <c r="M1711" s="18">
        <f>M1712</f>
        <v>0</v>
      </c>
      <c r="N1711" s="18">
        <f>N1712</f>
        <v>0</v>
      </c>
      <c r="O1711" s="18">
        <f>O1712</f>
        <v>0</v>
      </c>
      <c r="P1711" s="145">
        <v>4500</v>
      </c>
      <c r="Q1711" s="146">
        <f>Q1712</f>
        <v>2500</v>
      </c>
      <c r="R1711" s="22">
        <f t="shared" si="467"/>
        <v>0</v>
      </c>
      <c r="S1711" s="22">
        <f t="shared" si="468"/>
        <v>0</v>
      </c>
      <c r="T1711" s="22">
        <f t="shared" si="469"/>
        <v>4500</v>
      </c>
      <c r="V1711" s="284">
        <f t="shared" si="459"/>
        <v>0.55555555555555558</v>
      </c>
    </row>
    <row r="1712" spans="1:22" ht="63">
      <c r="A1712" s="23"/>
      <c r="B1712" s="23"/>
      <c r="C1712" s="130">
        <v>2820</v>
      </c>
      <c r="D1712" s="27" t="s">
        <v>416</v>
      </c>
      <c r="E1712" s="26">
        <v>4500</v>
      </c>
      <c r="F1712" s="26">
        <v>0</v>
      </c>
      <c r="G1712" s="26">
        <v>0</v>
      </c>
      <c r="H1712" s="26">
        <v>0</v>
      </c>
      <c r="I1712" s="26">
        <v>4500</v>
      </c>
      <c r="J1712" s="26"/>
      <c r="K1712" s="18">
        <f t="shared" si="470"/>
        <v>0</v>
      </c>
      <c r="L1712" s="18"/>
      <c r="M1712" s="18"/>
      <c r="N1712" s="18"/>
      <c r="O1712" s="18"/>
      <c r="P1712" s="114">
        <v>4500</v>
      </c>
      <c r="Q1712" s="123">
        <v>2500</v>
      </c>
      <c r="R1712" s="22">
        <f t="shared" si="467"/>
        <v>0</v>
      </c>
      <c r="S1712" s="22">
        <f t="shared" si="468"/>
        <v>0</v>
      </c>
      <c r="T1712" s="22">
        <f t="shared" si="469"/>
        <v>4500</v>
      </c>
      <c r="V1712" s="284">
        <f t="shared" si="459"/>
        <v>0.55555555555555558</v>
      </c>
    </row>
    <row r="1713" spans="1:22">
      <c r="A1713" s="28"/>
      <c r="B1713" s="23">
        <v>92116</v>
      </c>
      <c r="C1713" s="131"/>
      <c r="D1713" s="31" t="s">
        <v>427</v>
      </c>
      <c r="E1713" s="26">
        <v>86950</v>
      </c>
      <c r="F1713" s="26">
        <v>0</v>
      </c>
      <c r="G1713" s="26">
        <v>0</v>
      </c>
      <c r="H1713" s="26">
        <v>86950</v>
      </c>
      <c r="I1713" s="26">
        <v>0</v>
      </c>
      <c r="J1713" s="26"/>
      <c r="K1713" s="18">
        <f t="shared" si="470"/>
        <v>0</v>
      </c>
      <c r="L1713" s="18">
        <f>SUM(L1714:L1715)</f>
        <v>0</v>
      </c>
      <c r="M1713" s="18">
        <f>SUM(M1714:M1715)</f>
        <v>0</v>
      </c>
      <c r="N1713" s="18">
        <f>SUM(N1714:N1715)</f>
        <v>0</v>
      </c>
      <c r="O1713" s="18">
        <f>SUM(O1714:O1715)</f>
        <v>0</v>
      </c>
      <c r="P1713" s="145">
        <v>86950</v>
      </c>
      <c r="Q1713" s="146">
        <f>SUM(Q1714:Q1715)</f>
        <v>43450</v>
      </c>
      <c r="R1713" s="22">
        <f t="shared" si="467"/>
        <v>0</v>
      </c>
      <c r="S1713" s="22">
        <f t="shared" si="468"/>
        <v>86950</v>
      </c>
      <c r="T1713" s="22">
        <f t="shared" si="469"/>
        <v>0</v>
      </c>
      <c r="V1713" s="284">
        <f t="shared" si="459"/>
        <v>0.49971247843588268</v>
      </c>
    </row>
    <row r="1714" spans="1:22" ht="63">
      <c r="A1714" s="23"/>
      <c r="B1714" s="23"/>
      <c r="C1714" s="130">
        <v>2310</v>
      </c>
      <c r="D1714" s="27" t="s">
        <v>428</v>
      </c>
      <c r="E1714" s="26">
        <v>86950</v>
      </c>
      <c r="F1714" s="26">
        <v>0</v>
      </c>
      <c r="G1714" s="26">
        <v>0</v>
      </c>
      <c r="H1714" s="26">
        <v>86950</v>
      </c>
      <c r="I1714" s="26">
        <v>0</v>
      </c>
      <c r="J1714" s="26"/>
      <c r="K1714" s="18">
        <f t="shared" si="470"/>
        <v>0</v>
      </c>
      <c r="L1714" s="18"/>
      <c r="M1714" s="18"/>
      <c r="N1714" s="18"/>
      <c r="O1714" s="18"/>
      <c r="P1714" s="114">
        <v>86950</v>
      </c>
      <c r="Q1714" s="123">
        <v>43450</v>
      </c>
      <c r="R1714" s="22">
        <f t="shared" si="467"/>
        <v>0</v>
      </c>
      <c r="S1714" s="22">
        <f t="shared" si="468"/>
        <v>86950</v>
      </c>
      <c r="T1714" s="22">
        <f t="shared" si="469"/>
        <v>0</v>
      </c>
      <c r="V1714" s="284">
        <f t="shared" si="459"/>
        <v>0.49971247843588268</v>
      </c>
    </row>
    <row r="1715" spans="1:22" ht="24" hidden="1" customHeight="1">
      <c r="A1715" s="23"/>
      <c r="B1715" s="23"/>
      <c r="C1715" s="130">
        <v>4210</v>
      </c>
      <c r="D1715" s="27" t="s">
        <v>144</v>
      </c>
      <c r="E1715" s="26">
        <v>0</v>
      </c>
      <c r="F1715" s="26">
        <v>0</v>
      </c>
      <c r="G1715" s="26">
        <v>0</v>
      </c>
      <c r="H1715" s="26">
        <v>0</v>
      </c>
      <c r="I1715" s="26">
        <v>0</v>
      </c>
      <c r="J1715" s="26"/>
      <c r="K1715" s="18">
        <f t="shared" si="470"/>
        <v>0</v>
      </c>
      <c r="L1715" s="18"/>
      <c r="M1715" s="18"/>
      <c r="N1715" s="18"/>
      <c r="O1715" s="18"/>
      <c r="P1715" s="114">
        <v>0</v>
      </c>
      <c r="Q1715" s="123"/>
      <c r="R1715" s="22">
        <f t="shared" si="467"/>
        <v>0</v>
      </c>
      <c r="S1715" s="22">
        <f t="shared" si="468"/>
        <v>0</v>
      </c>
      <c r="T1715" s="22">
        <f t="shared" si="469"/>
        <v>0</v>
      </c>
      <c r="V1715" s="284" t="e">
        <f t="shared" si="459"/>
        <v>#DIV/0!</v>
      </c>
    </row>
    <row r="1716" spans="1:22">
      <c r="A1716" s="28"/>
      <c r="B1716" s="23">
        <v>92195</v>
      </c>
      <c r="C1716" s="131"/>
      <c r="D1716" s="31" t="s">
        <v>233</v>
      </c>
      <c r="E1716" s="26">
        <v>116000</v>
      </c>
      <c r="F1716" s="26">
        <v>0</v>
      </c>
      <c r="G1716" s="26">
        <v>0</v>
      </c>
      <c r="H1716" s="26">
        <v>0</v>
      </c>
      <c r="I1716" s="26">
        <v>116000</v>
      </c>
      <c r="J1716" s="26"/>
      <c r="K1716" s="18">
        <f t="shared" si="470"/>
        <v>15000</v>
      </c>
      <c r="L1716" s="18">
        <f>SUM(L1717:L1722)</f>
        <v>0</v>
      </c>
      <c r="M1716" s="18">
        <f>SUM(M1717:M1722)</f>
        <v>0</v>
      </c>
      <c r="N1716" s="18">
        <f>SUM(N1717:N1722)</f>
        <v>0</v>
      </c>
      <c r="O1716" s="18">
        <f>SUM(O1717:O1722)</f>
        <v>15000</v>
      </c>
      <c r="P1716" s="145">
        <v>131000</v>
      </c>
      <c r="Q1716" s="146">
        <f>SUM(Q1717:Q1722)</f>
        <v>97614.22</v>
      </c>
      <c r="R1716" s="22">
        <f t="shared" si="467"/>
        <v>0</v>
      </c>
      <c r="S1716" s="22">
        <f t="shared" si="468"/>
        <v>0</v>
      </c>
      <c r="T1716" s="22">
        <f t="shared" si="469"/>
        <v>131000</v>
      </c>
      <c r="V1716" s="284">
        <f t="shared" si="459"/>
        <v>0.74514671755725193</v>
      </c>
    </row>
    <row r="1717" spans="1:22" ht="60" hidden="1" customHeight="1">
      <c r="A1717" s="23"/>
      <c r="B1717" s="23"/>
      <c r="C1717" s="130">
        <v>2810</v>
      </c>
      <c r="D1717" s="27" t="s">
        <v>429</v>
      </c>
      <c r="E1717" s="26">
        <v>0</v>
      </c>
      <c r="F1717" s="26">
        <v>0</v>
      </c>
      <c r="G1717" s="26">
        <v>0</v>
      </c>
      <c r="H1717" s="26">
        <v>0</v>
      </c>
      <c r="I1717" s="26">
        <v>0</v>
      </c>
      <c r="J1717" s="26"/>
      <c r="K1717" s="18">
        <f t="shared" si="470"/>
        <v>0</v>
      </c>
      <c r="L1717" s="18">
        <f>L1724</f>
        <v>0</v>
      </c>
      <c r="M1717" s="18">
        <f>M1724</f>
        <v>0</v>
      </c>
      <c r="N1717" s="18">
        <f>N1724</f>
        <v>0</v>
      </c>
      <c r="O1717" s="18">
        <f>O1724</f>
        <v>0</v>
      </c>
      <c r="P1717" s="114">
        <v>0</v>
      </c>
      <c r="Q1717" s="123"/>
      <c r="R1717" s="22">
        <f t="shared" si="467"/>
        <v>0</v>
      </c>
      <c r="S1717" s="22">
        <f t="shared" si="468"/>
        <v>0</v>
      </c>
      <c r="T1717" s="22">
        <f t="shared" si="469"/>
        <v>0</v>
      </c>
      <c r="V1717" s="284" t="e">
        <f t="shared" si="459"/>
        <v>#DIV/0!</v>
      </c>
    </row>
    <row r="1718" spans="1:22" ht="60" customHeight="1">
      <c r="A1718" s="23"/>
      <c r="B1718" s="23"/>
      <c r="C1718" s="130">
        <v>2810</v>
      </c>
      <c r="D1718" s="27" t="s">
        <v>103</v>
      </c>
      <c r="E1718" s="26">
        <v>2000</v>
      </c>
      <c r="F1718" s="26"/>
      <c r="G1718" s="26"/>
      <c r="H1718" s="26"/>
      <c r="I1718" s="26">
        <v>2000</v>
      </c>
      <c r="J1718" s="26"/>
      <c r="K1718" s="18">
        <f t="shared" si="470"/>
        <v>0</v>
      </c>
      <c r="L1718" s="18"/>
      <c r="M1718" s="18"/>
      <c r="N1718" s="18"/>
      <c r="O1718" s="18"/>
      <c r="P1718" s="114">
        <v>2000</v>
      </c>
      <c r="Q1718" s="123">
        <f>Q1724</f>
        <v>2000</v>
      </c>
      <c r="R1718" s="22"/>
      <c r="S1718" s="22"/>
      <c r="T1718" s="22">
        <v>2000</v>
      </c>
      <c r="V1718" s="284">
        <f t="shared" si="459"/>
        <v>1</v>
      </c>
    </row>
    <row r="1719" spans="1:22" ht="63">
      <c r="A1719" s="23"/>
      <c r="B1719" s="23"/>
      <c r="C1719" s="130">
        <v>2820</v>
      </c>
      <c r="D1719" s="27" t="s">
        <v>416</v>
      </c>
      <c r="E1719" s="26">
        <v>11500</v>
      </c>
      <c r="F1719" s="26">
        <v>0</v>
      </c>
      <c r="G1719" s="26">
        <v>0</v>
      </c>
      <c r="H1719" s="26">
        <v>0</v>
      </c>
      <c r="I1719" s="26">
        <v>11500</v>
      </c>
      <c r="J1719" s="26"/>
      <c r="K1719" s="18">
        <f t="shared" si="470"/>
        <v>0</v>
      </c>
      <c r="L1719" s="18">
        <f>L1725</f>
        <v>0</v>
      </c>
      <c r="M1719" s="18">
        <f>M1725</f>
        <v>0</v>
      </c>
      <c r="N1719" s="18">
        <f>N1725</f>
        <v>0</v>
      </c>
      <c r="O1719" s="18"/>
      <c r="P1719" s="114">
        <v>11500</v>
      </c>
      <c r="Q1719" s="123">
        <f>Q1725</f>
        <v>8500</v>
      </c>
      <c r="R1719" s="22">
        <f t="shared" ref="R1719:R1727" si="471">G1719+M1719</f>
        <v>0</v>
      </c>
      <c r="S1719" s="22">
        <f t="shared" ref="S1719:S1727" si="472">H1719+N1719</f>
        <v>0</v>
      </c>
      <c r="T1719" s="22">
        <f t="shared" ref="T1719:T1727" si="473">I1719+O1719</f>
        <v>11500</v>
      </c>
      <c r="V1719" s="284">
        <f t="shared" si="459"/>
        <v>0.73913043478260865</v>
      </c>
    </row>
    <row r="1720" spans="1:22">
      <c r="A1720" s="23"/>
      <c r="B1720" s="23"/>
      <c r="C1720" s="130">
        <v>4170</v>
      </c>
      <c r="D1720" s="27" t="s">
        <v>297</v>
      </c>
      <c r="E1720" s="26">
        <v>3600</v>
      </c>
      <c r="F1720" s="26">
        <v>0</v>
      </c>
      <c r="G1720" s="26">
        <v>0</v>
      </c>
      <c r="H1720" s="26">
        <v>0</v>
      </c>
      <c r="I1720" s="26">
        <v>3600</v>
      </c>
      <c r="J1720" s="26"/>
      <c r="K1720" s="18">
        <f t="shared" si="470"/>
        <v>0</v>
      </c>
      <c r="L1720" s="18">
        <f>L1726+L1734</f>
        <v>0</v>
      </c>
      <c r="M1720" s="18">
        <f>M1726+M1734</f>
        <v>0</v>
      </c>
      <c r="N1720" s="18">
        <f>N1726+N1734</f>
        <v>0</v>
      </c>
      <c r="O1720" s="18">
        <f>O1726+O1734</f>
        <v>0</v>
      </c>
      <c r="P1720" s="114">
        <v>3600</v>
      </c>
      <c r="Q1720" s="123">
        <f>Q1726+Q1734</f>
        <v>2100</v>
      </c>
      <c r="R1720" s="22">
        <f t="shared" si="471"/>
        <v>0</v>
      </c>
      <c r="S1720" s="22">
        <f t="shared" si="472"/>
        <v>0</v>
      </c>
      <c r="T1720" s="22">
        <f t="shared" si="473"/>
        <v>3600</v>
      </c>
      <c r="V1720" s="284">
        <f t="shared" si="459"/>
        <v>0.58333333333333337</v>
      </c>
    </row>
    <row r="1721" spans="1:22">
      <c r="A1721" s="23"/>
      <c r="B1721" s="23"/>
      <c r="C1721" s="130">
        <v>4210</v>
      </c>
      <c r="D1721" s="27" t="s">
        <v>144</v>
      </c>
      <c r="E1721" s="26">
        <v>42310</v>
      </c>
      <c r="F1721" s="26">
        <v>0</v>
      </c>
      <c r="G1721" s="26">
        <v>0</v>
      </c>
      <c r="H1721" s="26">
        <v>0</v>
      </c>
      <c r="I1721" s="26">
        <v>42310</v>
      </c>
      <c r="J1721" s="26"/>
      <c r="K1721" s="18">
        <f t="shared" si="470"/>
        <v>7000</v>
      </c>
      <c r="L1721" s="18">
        <f>L1727+L1730+L1732+L1735</f>
        <v>0</v>
      </c>
      <c r="M1721" s="18">
        <f>M1727+M1730+M1732+M1735</f>
        <v>0</v>
      </c>
      <c r="N1721" s="18">
        <f>N1727+N1730+N1732+N1735</f>
        <v>0</v>
      </c>
      <c r="O1721" s="18">
        <f>O1727+O1730+O1732+O1735</f>
        <v>7000</v>
      </c>
      <c r="P1721" s="114">
        <v>49310</v>
      </c>
      <c r="Q1721" s="123">
        <f>Q1727+Q1730+Q1732+Q1735</f>
        <v>29044.12</v>
      </c>
      <c r="R1721" s="22">
        <f t="shared" si="471"/>
        <v>0</v>
      </c>
      <c r="S1721" s="22">
        <f t="shared" si="472"/>
        <v>0</v>
      </c>
      <c r="T1721" s="22">
        <f t="shared" si="473"/>
        <v>49310</v>
      </c>
      <c r="V1721" s="284">
        <f t="shared" si="459"/>
        <v>0.58901074832691136</v>
      </c>
    </row>
    <row r="1722" spans="1:22">
      <c r="A1722" s="23"/>
      <c r="B1722" s="23"/>
      <c r="C1722" s="130">
        <v>4300</v>
      </c>
      <c r="D1722" s="27" t="s">
        <v>181</v>
      </c>
      <c r="E1722" s="26">
        <v>56590</v>
      </c>
      <c r="F1722" s="26">
        <v>0</v>
      </c>
      <c r="G1722" s="26">
        <v>0</v>
      </c>
      <c r="H1722" s="26">
        <v>0</v>
      </c>
      <c r="I1722" s="26">
        <v>56590</v>
      </c>
      <c r="J1722" s="26"/>
      <c r="K1722" s="18">
        <f t="shared" si="470"/>
        <v>8000</v>
      </c>
      <c r="L1722" s="18">
        <f>L1728+L1736</f>
        <v>0</v>
      </c>
      <c r="M1722" s="18">
        <f>M1728+M1736</f>
        <v>0</v>
      </c>
      <c r="N1722" s="18">
        <f>N1728+N1736</f>
        <v>0</v>
      </c>
      <c r="O1722" s="18">
        <f>O1728+O1736</f>
        <v>8000</v>
      </c>
      <c r="P1722" s="114">
        <v>64590</v>
      </c>
      <c r="Q1722" s="123">
        <f>Q1728+Q1736</f>
        <v>55970.1</v>
      </c>
      <c r="R1722" s="22">
        <f t="shared" si="471"/>
        <v>0</v>
      </c>
      <c r="S1722" s="22">
        <f t="shared" si="472"/>
        <v>0</v>
      </c>
      <c r="T1722" s="22">
        <f t="shared" si="473"/>
        <v>64590</v>
      </c>
      <c r="V1722" s="284">
        <f t="shared" si="459"/>
        <v>0.86654435671156527</v>
      </c>
    </row>
    <row r="1723" spans="1:22">
      <c r="A1723" s="23"/>
      <c r="B1723" s="28"/>
      <c r="C1723" s="139" t="s">
        <v>179</v>
      </c>
      <c r="D1723" s="31" t="s">
        <v>430</v>
      </c>
      <c r="E1723" s="26">
        <v>105500</v>
      </c>
      <c r="F1723" s="26">
        <v>0</v>
      </c>
      <c r="G1723" s="26">
        <v>0</v>
      </c>
      <c r="H1723" s="26">
        <v>0</v>
      </c>
      <c r="I1723" s="26">
        <v>105500</v>
      </c>
      <c r="J1723" s="26"/>
      <c r="K1723" s="18">
        <f t="shared" si="470"/>
        <v>15000</v>
      </c>
      <c r="L1723" s="18">
        <f>SUM(L1724:L1728)</f>
        <v>0</v>
      </c>
      <c r="M1723" s="18">
        <f>SUM(M1724:M1728)</f>
        <v>0</v>
      </c>
      <c r="N1723" s="18">
        <f>SUM(N1724:N1728)</f>
        <v>0</v>
      </c>
      <c r="O1723" s="18">
        <f>SUM(O1724:O1728)</f>
        <v>15000</v>
      </c>
      <c r="P1723" s="145">
        <v>120500</v>
      </c>
      <c r="Q1723" s="146">
        <f>SUM(Q1724:Q1728)</f>
        <v>87123.1</v>
      </c>
      <c r="R1723" s="22">
        <f t="shared" si="471"/>
        <v>0</v>
      </c>
      <c r="S1723" s="22">
        <f t="shared" si="472"/>
        <v>0</v>
      </c>
      <c r="T1723" s="22">
        <f t="shared" si="473"/>
        <v>120500</v>
      </c>
      <c r="V1723" s="284">
        <f t="shared" si="459"/>
        <v>0.72301327800829884</v>
      </c>
    </row>
    <row r="1724" spans="1:22" ht="60" customHeight="1">
      <c r="A1724" s="23"/>
      <c r="B1724" s="23"/>
      <c r="C1724" s="130">
        <v>2810</v>
      </c>
      <c r="D1724" s="27" t="s">
        <v>429</v>
      </c>
      <c r="E1724" s="26">
        <v>2000</v>
      </c>
      <c r="F1724" s="26">
        <v>0</v>
      </c>
      <c r="G1724" s="26">
        <v>0</v>
      </c>
      <c r="H1724" s="26">
        <v>0</v>
      </c>
      <c r="I1724" s="26">
        <v>2000</v>
      </c>
      <c r="J1724" s="26"/>
      <c r="K1724" s="18">
        <f t="shared" si="470"/>
        <v>0</v>
      </c>
      <c r="L1724" s="18"/>
      <c r="M1724" s="18"/>
      <c r="N1724" s="18"/>
      <c r="O1724" s="18">
        <v>0</v>
      </c>
      <c r="P1724" s="114">
        <v>2000</v>
      </c>
      <c r="Q1724" s="123">
        <v>2000</v>
      </c>
      <c r="R1724" s="22">
        <f t="shared" si="471"/>
        <v>0</v>
      </c>
      <c r="S1724" s="22">
        <f t="shared" si="472"/>
        <v>0</v>
      </c>
      <c r="T1724" s="22">
        <f t="shared" si="473"/>
        <v>2000</v>
      </c>
      <c r="V1724" s="284">
        <f t="shared" si="459"/>
        <v>1</v>
      </c>
    </row>
    <row r="1725" spans="1:22" ht="63">
      <c r="A1725" s="23"/>
      <c r="B1725" s="23"/>
      <c r="C1725" s="130">
        <v>2820</v>
      </c>
      <c r="D1725" s="27" t="s">
        <v>431</v>
      </c>
      <c r="E1725" s="26">
        <v>11500</v>
      </c>
      <c r="F1725" s="26">
        <v>0</v>
      </c>
      <c r="G1725" s="26">
        <v>0</v>
      </c>
      <c r="H1725" s="26">
        <v>0</v>
      </c>
      <c r="I1725" s="26">
        <v>11500</v>
      </c>
      <c r="J1725" s="26"/>
      <c r="K1725" s="18">
        <f t="shared" si="470"/>
        <v>0</v>
      </c>
      <c r="L1725" s="18"/>
      <c r="M1725" s="18"/>
      <c r="N1725" s="18"/>
      <c r="O1725" s="18"/>
      <c r="P1725" s="114">
        <v>11500</v>
      </c>
      <c r="Q1725" s="123">
        <v>8500</v>
      </c>
      <c r="R1725" s="22">
        <f t="shared" si="471"/>
        <v>0</v>
      </c>
      <c r="S1725" s="22">
        <f t="shared" si="472"/>
        <v>0</v>
      </c>
      <c r="T1725" s="22">
        <f t="shared" si="473"/>
        <v>11500</v>
      </c>
      <c r="V1725" s="284">
        <f t="shared" si="459"/>
        <v>0.73913043478260865</v>
      </c>
    </row>
    <row r="1726" spans="1:22">
      <c r="A1726" s="23"/>
      <c r="B1726" s="23"/>
      <c r="C1726" s="130">
        <v>4170</v>
      </c>
      <c r="D1726" s="27" t="s">
        <v>297</v>
      </c>
      <c r="E1726" s="26">
        <v>2000</v>
      </c>
      <c r="F1726" s="26">
        <v>0</v>
      </c>
      <c r="G1726" s="26">
        <v>0</v>
      </c>
      <c r="H1726" s="26">
        <v>0</v>
      </c>
      <c r="I1726" s="26">
        <v>2000</v>
      </c>
      <c r="J1726" s="26"/>
      <c r="K1726" s="18">
        <f t="shared" si="470"/>
        <v>0</v>
      </c>
      <c r="L1726" s="18"/>
      <c r="M1726" s="18"/>
      <c r="N1726" s="18"/>
      <c r="O1726" s="18"/>
      <c r="P1726" s="114">
        <v>2000</v>
      </c>
      <c r="Q1726" s="123">
        <v>500</v>
      </c>
      <c r="R1726" s="22">
        <f t="shared" si="471"/>
        <v>0</v>
      </c>
      <c r="S1726" s="22">
        <f t="shared" si="472"/>
        <v>0</v>
      </c>
      <c r="T1726" s="22">
        <f t="shared" si="473"/>
        <v>2000</v>
      </c>
      <c r="V1726" s="284">
        <f t="shared" si="459"/>
        <v>0.25</v>
      </c>
    </row>
    <row r="1727" spans="1:22">
      <c r="A1727" s="23"/>
      <c r="B1727" s="23"/>
      <c r="C1727" s="130">
        <v>4210</v>
      </c>
      <c r="D1727" s="27" t="s">
        <v>144</v>
      </c>
      <c r="E1727" s="26">
        <v>37000</v>
      </c>
      <c r="F1727" s="26">
        <v>0</v>
      </c>
      <c r="G1727" s="26">
        <v>0</v>
      </c>
      <c r="H1727" s="26">
        <v>0</v>
      </c>
      <c r="I1727" s="26">
        <v>37000</v>
      </c>
      <c r="J1727" s="26"/>
      <c r="K1727" s="18">
        <f t="shared" si="470"/>
        <v>7000</v>
      </c>
      <c r="L1727" s="18"/>
      <c r="M1727" s="18"/>
      <c r="N1727" s="18"/>
      <c r="O1727" s="18">
        <v>7000</v>
      </c>
      <c r="P1727" s="114">
        <v>44000</v>
      </c>
      <c r="Q1727" s="123">
        <v>23743</v>
      </c>
      <c r="R1727" s="22">
        <f t="shared" si="471"/>
        <v>0</v>
      </c>
      <c r="S1727" s="22">
        <f t="shared" si="472"/>
        <v>0</v>
      </c>
      <c r="T1727" s="22">
        <f t="shared" si="473"/>
        <v>44000</v>
      </c>
      <c r="V1727" s="284">
        <f t="shared" si="459"/>
        <v>0.53961363636363635</v>
      </c>
    </row>
    <row r="1728" spans="1:22">
      <c r="A1728" s="23"/>
      <c r="B1728" s="23"/>
      <c r="C1728" s="130">
        <v>4300</v>
      </c>
      <c r="D1728" s="27" t="s">
        <v>181</v>
      </c>
      <c r="E1728" s="26">
        <v>53000</v>
      </c>
      <c r="F1728" s="26">
        <v>0</v>
      </c>
      <c r="G1728" s="26">
        <v>0</v>
      </c>
      <c r="H1728" s="26">
        <v>0</v>
      </c>
      <c r="I1728" s="26">
        <v>53000</v>
      </c>
      <c r="J1728" s="26"/>
      <c r="K1728" s="18">
        <f t="shared" si="470"/>
        <v>8000</v>
      </c>
      <c r="L1728" s="18"/>
      <c r="M1728" s="18"/>
      <c r="N1728" s="18"/>
      <c r="O1728" s="18">
        <v>8000</v>
      </c>
      <c r="P1728" s="114">
        <v>61000</v>
      </c>
      <c r="Q1728" s="123">
        <v>52380.1</v>
      </c>
      <c r="R1728" s="22">
        <f t="shared" ref="R1728:R1782" si="474">G1728+M1728</f>
        <v>0</v>
      </c>
      <c r="S1728" s="22">
        <f t="shared" ref="S1728:S1782" si="475">H1728+N1728</f>
        <v>0</v>
      </c>
      <c r="T1728" s="22">
        <f t="shared" ref="T1728:T1782" si="476">I1728+O1728</f>
        <v>61000</v>
      </c>
      <c r="V1728" s="284">
        <f t="shared" si="459"/>
        <v>0.85869016393442621</v>
      </c>
    </row>
    <row r="1729" spans="1:22">
      <c r="A1729" s="23"/>
      <c r="B1729" s="23"/>
      <c r="C1729" s="130"/>
      <c r="D1729" s="31" t="s">
        <v>432</v>
      </c>
      <c r="E1729" s="26">
        <v>1500</v>
      </c>
      <c r="F1729" s="26">
        <v>0</v>
      </c>
      <c r="G1729" s="26">
        <v>0</v>
      </c>
      <c r="H1729" s="26">
        <v>0</v>
      </c>
      <c r="I1729" s="26">
        <v>1500</v>
      </c>
      <c r="J1729" s="26"/>
      <c r="K1729" s="18">
        <f t="shared" si="470"/>
        <v>0</v>
      </c>
      <c r="L1729" s="18">
        <f>SUM(L1730)</f>
        <v>0</v>
      </c>
      <c r="M1729" s="18">
        <f>SUM(M1730)</f>
        <v>0</v>
      </c>
      <c r="N1729" s="18">
        <f>SUM(N1730)</f>
        <v>0</v>
      </c>
      <c r="O1729" s="18">
        <f>SUM(O1730)</f>
        <v>0</v>
      </c>
      <c r="P1729" s="145">
        <v>1500</v>
      </c>
      <c r="Q1729" s="146">
        <f>SUM(Q1730)</f>
        <v>1491</v>
      </c>
      <c r="R1729" s="22">
        <f t="shared" si="474"/>
        <v>0</v>
      </c>
      <c r="S1729" s="22">
        <f t="shared" si="475"/>
        <v>0</v>
      </c>
      <c r="T1729" s="22">
        <f t="shared" si="476"/>
        <v>1500</v>
      </c>
      <c r="V1729" s="284">
        <f t="shared" si="459"/>
        <v>0.99399999999999999</v>
      </c>
    </row>
    <row r="1730" spans="1:22">
      <c r="A1730" s="23"/>
      <c r="B1730" s="23"/>
      <c r="C1730" s="130">
        <v>4210</v>
      </c>
      <c r="D1730" s="27" t="s">
        <v>144</v>
      </c>
      <c r="E1730" s="26">
        <v>1500</v>
      </c>
      <c r="F1730" s="26">
        <v>0</v>
      </c>
      <c r="G1730" s="26">
        <v>0</v>
      </c>
      <c r="H1730" s="26">
        <v>0</v>
      </c>
      <c r="I1730" s="26">
        <v>1500</v>
      </c>
      <c r="J1730" s="26"/>
      <c r="K1730" s="18">
        <f t="shared" si="470"/>
        <v>0</v>
      </c>
      <c r="L1730" s="18"/>
      <c r="M1730" s="18"/>
      <c r="N1730" s="18"/>
      <c r="O1730" s="18"/>
      <c r="P1730" s="114">
        <v>1500</v>
      </c>
      <c r="Q1730" s="123">
        <v>1491</v>
      </c>
      <c r="R1730" s="22">
        <f t="shared" si="474"/>
        <v>0</v>
      </c>
      <c r="S1730" s="22">
        <f t="shared" si="475"/>
        <v>0</v>
      </c>
      <c r="T1730" s="22">
        <f t="shared" si="476"/>
        <v>1500</v>
      </c>
      <c r="V1730" s="284">
        <f t="shared" si="459"/>
        <v>0.99399999999999999</v>
      </c>
    </row>
    <row r="1731" spans="1:22" ht="31.5">
      <c r="A1731" s="23"/>
      <c r="B1731" s="23"/>
      <c r="C1731" s="130"/>
      <c r="D1731" s="31" t="s">
        <v>433</v>
      </c>
      <c r="E1731" s="26">
        <v>1500</v>
      </c>
      <c r="F1731" s="26">
        <v>0</v>
      </c>
      <c r="G1731" s="26">
        <v>0</v>
      </c>
      <c r="H1731" s="26">
        <v>0</v>
      </c>
      <c r="I1731" s="26">
        <v>1500</v>
      </c>
      <c r="J1731" s="26"/>
      <c r="K1731" s="18">
        <f t="shared" si="470"/>
        <v>0</v>
      </c>
      <c r="L1731" s="18">
        <f>L1732</f>
        <v>0</v>
      </c>
      <c r="M1731" s="18">
        <f>M1732</f>
        <v>0</v>
      </c>
      <c r="N1731" s="18">
        <f>N1732</f>
        <v>0</v>
      </c>
      <c r="O1731" s="18">
        <f>O1732</f>
        <v>0</v>
      </c>
      <c r="P1731" s="145">
        <v>1500</v>
      </c>
      <c r="Q1731" s="146">
        <f>Q1732</f>
        <v>1500</v>
      </c>
      <c r="R1731" s="22">
        <f t="shared" si="474"/>
        <v>0</v>
      </c>
      <c r="S1731" s="22">
        <f t="shared" si="475"/>
        <v>0</v>
      </c>
      <c r="T1731" s="22">
        <f t="shared" si="476"/>
        <v>1500</v>
      </c>
      <c r="V1731" s="284">
        <f t="shared" si="459"/>
        <v>1</v>
      </c>
    </row>
    <row r="1732" spans="1:22">
      <c r="A1732" s="23"/>
      <c r="B1732" s="23"/>
      <c r="C1732" s="130">
        <v>4210</v>
      </c>
      <c r="D1732" s="27" t="s">
        <v>144</v>
      </c>
      <c r="E1732" s="26">
        <v>1500</v>
      </c>
      <c r="F1732" s="26">
        <v>0</v>
      </c>
      <c r="G1732" s="26">
        <v>0</v>
      </c>
      <c r="H1732" s="26">
        <v>0</v>
      </c>
      <c r="I1732" s="26">
        <v>1500</v>
      </c>
      <c r="J1732" s="26"/>
      <c r="K1732" s="18">
        <f t="shared" si="470"/>
        <v>0</v>
      </c>
      <c r="L1732" s="18"/>
      <c r="M1732" s="18"/>
      <c r="N1732" s="18"/>
      <c r="O1732" s="18"/>
      <c r="P1732" s="114">
        <v>1500</v>
      </c>
      <c r="Q1732" s="123">
        <v>1500</v>
      </c>
      <c r="R1732" s="22">
        <f t="shared" si="474"/>
        <v>0</v>
      </c>
      <c r="S1732" s="22">
        <f t="shared" si="475"/>
        <v>0</v>
      </c>
      <c r="T1732" s="22">
        <f t="shared" si="476"/>
        <v>1500</v>
      </c>
      <c r="V1732" s="284">
        <f t="shared" si="459"/>
        <v>1</v>
      </c>
    </row>
    <row r="1733" spans="1:22" ht="31.5">
      <c r="A1733" s="23"/>
      <c r="B1733" s="23"/>
      <c r="C1733" s="130"/>
      <c r="D1733" s="31" t="s">
        <v>434</v>
      </c>
      <c r="E1733" s="26">
        <v>7500</v>
      </c>
      <c r="F1733" s="26">
        <v>0</v>
      </c>
      <c r="G1733" s="26">
        <v>0</v>
      </c>
      <c r="H1733" s="26">
        <v>0</v>
      </c>
      <c r="I1733" s="26">
        <v>7500</v>
      </c>
      <c r="J1733" s="26"/>
      <c r="K1733" s="18">
        <f t="shared" si="470"/>
        <v>0</v>
      </c>
      <c r="L1733" s="18">
        <f>SUM(L1734:L1736)</f>
        <v>0</v>
      </c>
      <c r="M1733" s="18">
        <f>SUM(M1734:M1736)</f>
        <v>0</v>
      </c>
      <c r="N1733" s="18">
        <f>SUM(N1734:N1736)</f>
        <v>0</v>
      </c>
      <c r="O1733" s="18">
        <f>SUM(O1734:O1736)</f>
        <v>0</v>
      </c>
      <c r="P1733" s="145">
        <v>7500</v>
      </c>
      <c r="Q1733" s="146">
        <f>SUM(Q1734:Q1736)</f>
        <v>7500.12</v>
      </c>
      <c r="R1733" s="22">
        <f t="shared" si="474"/>
        <v>0</v>
      </c>
      <c r="S1733" s="22">
        <f t="shared" si="475"/>
        <v>0</v>
      </c>
      <c r="T1733" s="22">
        <f t="shared" si="476"/>
        <v>7500</v>
      </c>
      <c r="V1733" s="284">
        <f t="shared" si="459"/>
        <v>1.000016</v>
      </c>
    </row>
    <row r="1734" spans="1:22">
      <c r="A1734" s="23"/>
      <c r="B1734" s="23"/>
      <c r="C1734" s="130">
        <v>4170</v>
      </c>
      <c r="D1734" s="27" t="s">
        <v>297</v>
      </c>
      <c r="E1734" s="26">
        <v>1600</v>
      </c>
      <c r="F1734" s="26">
        <v>0</v>
      </c>
      <c r="G1734" s="26">
        <v>0</v>
      </c>
      <c r="H1734" s="26">
        <v>0</v>
      </c>
      <c r="I1734" s="26">
        <v>1600</v>
      </c>
      <c r="J1734" s="26"/>
      <c r="K1734" s="18">
        <f t="shared" si="470"/>
        <v>0</v>
      </c>
      <c r="L1734" s="18"/>
      <c r="M1734" s="18"/>
      <c r="N1734" s="18"/>
      <c r="O1734" s="18"/>
      <c r="P1734" s="114">
        <v>1600</v>
      </c>
      <c r="Q1734" s="123">
        <v>1600</v>
      </c>
      <c r="R1734" s="22">
        <f t="shared" si="474"/>
        <v>0</v>
      </c>
      <c r="S1734" s="22">
        <f t="shared" si="475"/>
        <v>0</v>
      </c>
      <c r="T1734" s="22">
        <f t="shared" si="476"/>
        <v>1600</v>
      </c>
      <c r="V1734" s="284">
        <f t="shared" si="459"/>
        <v>1</v>
      </c>
    </row>
    <row r="1735" spans="1:22">
      <c r="A1735" s="23"/>
      <c r="B1735" s="23"/>
      <c r="C1735" s="130">
        <v>4210</v>
      </c>
      <c r="D1735" s="27" t="s">
        <v>144</v>
      </c>
      <c r="E1735" s="26">
        <v>2310</v>
      </c>
      <c r="F1735" s="26">
        <v>0</v>
      </c>
      <c r="G1735" s="26">
        <v>0</v>
      </c>
      <c r="H1735" s="26">
        <v>0</v>
      </c>
      <c r="I1735" s="26">
        <v>2310</v>
      </c>
      <c r="J1735" s="26"/>
      <c r="K1735" s="18">
        <f t="shared" si="470"/>
        <v>0</v>
      </c>
      <c r="L1735" s="18"/>
      <c r="M1735" s="18"/>
      <c r="N1735" s="18"/>
      <c r="O1735" s="18"/>
      <c r="P1735" s="114">
        <v>2310</v>
      </c>
      <c r="Q1735" s="123">
        <v>2310.12</v>
      </c>
      <c r="R1735" s="22">
        <f t="shared" si="474"/>
        <v>0</v>
      </c>
      <c r="S1735" s="22">
        <f t="shared" si="475"/>
        <v>0</v>
      </c>
      <c r="T1735" s="22">
        <f t="shared" si="476"/>
        <v>2310</v>
      </c>
      <c r="V1735" s="284">
        <f t="shared" si="459"/>
        <v>1.0000519480519481</v>
      </c>
    </row>
    <row r="1736" spans="1:22">
      <c r="A1736" s="23"/>
      <c r="B1736" s="23"/>
      <c r="C1736" s="130">
        <v>4300</v>
      </c>
      <c r="D1736" s="27" t="s">
        <v>181</v>
      </c>
      <c r="E1736" s="26">
        <v>3590</v>
      </c>
      <c r="F1736" s="26">
        <v>0</v>
      </c>
      <c r="G1736" s="26">
        <v>0</v>
      </c>
      <c r="H1736" s="26">
        <v>0</v>
      </c>
      <c r="I1736" s="26">
        <v>3590</v>
      </c>
      <c r="J1736" s="26"/>
      <c r="K1736" s="18">
        <f t="shared" si="470"/>
        <v>0</v>
      </c>
      <c r="L1736" s="18"/>
      <c r="M1736" s="18"/>
      <c r="N1736" s="18"/>
      <c r="O1736" s="18"/>
      <c r="P1736" s="114">
        <v>3590</v>
      </c>
      <c r="Q1736" s="123">
        <v>3590</v>
      </c>
      <c r="R1736" s="22">
        <f t="shared" si="474"/>
        <v>0</v>
      </c>
      <c r="S1736" s="22">
        <f t="shared" si="475"/>
        <v>0</v>
      </c>
      <c r="T1736" s="22">
        <f t="shared" si="476"/>
        <v>3590</v>
      </c>
      <c r="V1736" s="284">
        <f t="shared" si="459"/>
        <v>1</v>
      </c>
    </row>
    <row r="1737" spans="1:22" ht="22.5" customHeight="1">
      <c r="A1737" s="19">
        <v>926</v>
      </c>
      <c r="B1737" s="72"/>
      <c r="C1737" s="129"/>
      <c r="D1737" s="32" t="s">
        <v>435</v>
      </c>
      <c r="E1737" s="21">
        <v>247180</v>
      </c>
      <c r="F1737" s="21">
        <v>0</v>
      </c>
      <c r="G1737" s="21">
        <v>0</v>
      </c>
      <c r="H1737" s="21">
        <v>0</v>
      </c>
      <c r="I1737" s="21">
        <v>247180</v>
      </c>
      <c r="J1737" s="21"/>
      <c r="K1737" s="18">
        <f t="shared" si="470"/>
        <v>0</v>
      </c>
      <c r="L1737" s="18">
        <f>SUM(L1738+L1746)</f>
        <v>0</v>
      </c>
      <c r="M1737" s="18">
        <f>SUM(M1738+M1746)</f>
        <v>0</v>
      </c>
      <c r="N1737" s="18">
        <f>SUM(N1738+N1746)</f>
        <v>0</v>
      </c>
      <c r="O1737" s="18">
        <f>SUM(O1738+O1746)</f>
        <v>0</v>
      </c>
      <c r="P1737" s="147">
        <v>247180</v>
      </c>
      <c r="Q1737" s="146">
        <f>SUM(Q1738+Q1746)</f>
        <v>117800.65000000001</v>
      </c>
      <c r="R1737" s="22">
        <f t="shared" si="474"/>
        <v>0</v>
      </c>
      <c r="S1737" s="22">
        <f t="shared" si="475"/>
        <v>0</v>
      </c>
      <c r="T1737" s="22">
        <f t="shared" si="476"/>
        <v>247180</v>
      </c>
      <c r="V1737" s="284">
        <f t="shared" si="459"/>
        <v>0.47657840440165067</v>
      </c>
    </row>
    <row r="1738" spans="1:22">
      <c r="A1738" s="28"/>
      <c r="B1738" s="23">
        <v>92601</v>
      </c>
      <c r="C1738" s="131"/>
      <c r="D1738" s="31" t="s">
        <v>436</v>
      </c>
      <c r="E1738" s="26">
        <v>99380</v>
      </c>
      <c r="F1738" s="26">
        <v>0</v>
      </c>
      <c r="G1738" s="26">
        <v>0</v>
      </c>
      <c r="H1738" s="26">
        <v>0</v>
      </c>
      <c r="I1738" s="26">
        <v>99380</v>
      </c>
      <c r="J1738" s="26"/>
      <c r="K1738" s="18">
        <f>SUM(K1739:K1745)</f>
        <v>0</v>
      </c>
      <c r="L1738" s="18">
        <f>SUM(L1739:L1745)</f>
        <v>0</v>
      </c>
      <c r="M1738" s="18">
        <f>SUM(M1739:M1745)</f>
        <v>0</v>
      </c>
      <c r="N1738" s="18">
        <f>SUM(N1739:N1745)</f>
        <v>0</v>
      </c>
      <c r="O1738" s="18">
        <f>SUM(O1739:O1745)</f>
        <v>0</v>
      </c>
      <c r="P1738" s="145">
        <v>99380</v>
      </c>
      <c r="Q1738" s="146">
        <f>SUM(Q1739:Q1745)</f>
        <v>24073.58</v>
      </c>
      <c r="R1738" s="22">
        <f t="shared" si="474"/>
        <v>0</v>
      </c>
      <c r="S1738" s="22">
        <f t="shared" si="475"/>
        <v>0</v>
      </c>
      <c r="T1738" s="22">
        <f t="shared" si="476"/>
        <v>99380</v>
      </c>
      <c r="V1738" s="284">
        <f t="shared" si="459"/>
        <v>0.24223767357617229</v>
      </c>
    </row>
    <row r="1739" spans="1:22" ht="24" hidden="1" customHeight="1">
      <c r="A1739" s="23"/>
      <c r="B1739" s="23"/>
      <c r="C1739" s="130">
        <v>6050</v>
      </c>
      <c r="D1739" s="27" t="s">
        <v>276</v>
      </c>
      <c r="E1739" s="26">
        <v>0</v>
      </c>
      <c r="F1739" s="26">
        <v>0</v>
      </c>
      <c r="G1739" s="26">
        <v>0</v>
      </c>
      <c r="H1739" s="26">
        <v>0</v>
      </c>
      <c r="I1739" s="26">
        <v>0</v>
      </c>
      <c r="J1739" s="26"/>
      <c r="K1739" s="18">
        <f t="shared" ref="K1739:K1774" si="477">SUM(L1739:O1739)</f>
        <v>0</v>
      </c>
      <c r="L1739" s="18"/>
      <c r="M1739" s="18"/>
      <c r="N1739" s="18"/>
      <c r="O1739" s="18">
        <v>0</v>
      </c>
      <c r="P1739" s="114">
        <v>0</v>
      </c>
      <c r="Q1739" s="123">
        <v>0</v>
      </c>
      <c r="R1739" s="22">
        <f t="shared" si="474"/>
        <v>0</v>
      </c>
      <c r="S1739" s="22">
        <f t="shared" si="475"/>
        <v>0</v>
      </c>
      <c r="T1739" s="22">
        <f t="shared" si="476"/>
        <v>0</v>
      </c>
      <c r="V1739" s="284" t="e">
        <f t="shared" si="459"/>
        <v>#DIV/0!</v>
      </c>
    </row>
    <row r="1740" spans="1:22">
      <c r="A1740" s="23"/>
      <c r="B1740" s="23"/>
      <c r="C1740" s="130">
        <v>4110</v>
      </c>
      <c r="D1740" s="27" t="s">
        <v>141</v>
      </c>
      <c r="E1740" s="26">
        <v>6020</v>
      </c>
      <c r="F1740" s="26">
        <v>0</v>
      </c>
      <c r="G1740" s="26">
        <v>0</v>
      </c>
      <c r="H1740" s="26">
        <v>0</v>
      </c>
      <c r="I1740" s="26">
        <v>6020</v>
      </c>
      <c r="J1740" s="26"/>
      <c r="K1740" s="18">
        <f t="shared" si="477"/>
        <v>0</v>
      </c>
      <c r="L1740" s="18"/>
      <c r="M1740" s="18"/>
      <c r="N1740" s="18"/>
      <c r="O1740" s="18"/>
      <c r="P1740" s="114">
        <v>6020</v>
      </c>
      <c r="Q1740" s="123">
        <v>0</v>
      </c>
      <c r="R1740" s="22">
        <f t="shared" si="474"/>
        <v>0</v>
      </c>
      <c r="S1740" s="22">
        <f t="shared" si="475"/>
        <v>0</v>
      </c>
      <c r="T1740" s="22">
        <f t="shared" si="476"/>
        <v>6020</v>
      </c>
      <c r="V1740" s="284">
        <f t="shared" si="459"/>
        <v>0</v>
      </c>
    </row>
    <row r="1741" spans="1:22">
      <c r="A1741" s="23"/>
      <c r="B1741" s="23"/>
      <c r="C1741" s="130">
        <v>4120</v>
      </c>
      <c r="D1741" s="27" t="s">
        <v>142</v>
      </c>
      <c r="E1741" s="26">
        <v>860</v>
      </c>
      <c r="F1741" s="26">
        <v>0</v>
      </c>
      <c r="G1741" s="26">
        <v>0</v>
      </c>
      <c r="H1741" s="26">
        <v>0</v>
      </c>
      <c r="I1741" s="26">
        <v>860</v>
      </c>
      <c r="J1741" s="26"/>
      <c r="K1741" s="18">
        <f t="shared" si="477"/>
        <v>0</v>
      </c>
      <c r="L1741" s="18"/>
      <c r="M1741" s="18"/>
      <c r="N1741" s="18"/>
      <c r="O1741" s="18"/>
      <c r="P1741" s="114">
        <v>860</v>
      </c>
      <c r="Q1741" s="123">
        <v>0</v>
      </c>
      <c r="R1741" s="22">
        <f t="shared" si="474"/>
        <v>0</v>
      </c>
      <c r="S1741" s="22">
        <f t="shared" si="475"/>
        <v>0</v>
      </c>
      <c r="T1741" s="22">
        <f t="shared" si="476"/>
        <v>860</v>
      </c>
      <c r="V1741" s="284">
        <f t="shared" si="459"/>
        <v>0</v>
      </c>
    </row>
    <row r="1742" spans="1:22">
      <c r="A1742" s="23"/>
      <c r="B1742" s="23"/>
      <c r="C1742" s="130">
        <v>4170</v>
      </c>
      <c r="D1742" s="27" t="s">
        <v>297</v>
      </c>
      <c r="E1742" s="26">
        <v>35000</v>
      </c>
      <c r="F1742" s="26">
        <v>0</v>
      </c>
      <c r="G1742" s="26">
        <v>0</v>
      </c>
      <c r="H1742" s="26">
        <v>0</v>
      </c>
      <c r="I1742" s="26">
        <v>35000</v>
      </c>
      <c r="J1742" s="26"/>
      <c r="K1742" s="18">
        <f t="shared" si="477"/>
        <v>0</v>
      </c>
      <c r="L1742" s="18"/>
      <c r="M1742" s="18"/>
      <c r="N1742" s="18"/>
      <c r="O1742" s="18"/>
      <c r="P1742" s="114">
        <v>35000</v>
      </c>
      <c r="Q1742" s="123">
        <v>0</v>
      </c>
      <c r="R1742" s="22">
        <f t="shared" si="474"/>
        <v>0</v>
      </c>
      <c r="S1742" s="22">
        <f t="shared" si="475"/>
        <v>0</v>
      </c>
      <c r="T1742" s="22">
        <f t="shared" si="476"/>
        <v>35000</v>
      </c>
      <c r="V1742" s="284">
        <f t="shared" ref="V1742:V1787" si="478">Q1742/P1742</f>
        <v>0</v>
      </c>
    </row>
    <row r="1743" spans="1:22">
      <c r="A1743" s="23"/>
      <c r="B1743" s="23"/>
      <c r="C1743" s="130">
        <v>4210</v>
      </c>
      <c r="D1743" s="27" t="s">
        <v>144</v>
      </c>
      <c r="E1743" s="26">
        <v>25000</v>
      </c>
      <c r="F1743" s="26">
        <v>0</v>
      </c>
      <c r="G1743" s="26">
        <v>0</v>
      </c>
      <c r="H1743" s="26">
        <v>0</v>
      </c>
      <c r="I1743" s="26">
        <v>25000</v>
      </c>
      <c r="J1743" s="26"/>
      <c r="K1743" s="18">
        <f t="shared" si="477"/>
        <v>0</v>
      </c>
      <c r="L1743" s="18"/>
      <c r="M1743" s="18"/>
      <c r="N1743" s="18"/>
      <c r="O1743" s="18"/>
      <c r="P1743" s="114">
        <v>25000</v>
      </c>
      <c r="Q1743" s="123">
        <v>5113.58</v>
      </c>
      <c r="R1743" s="22">
        <f t="shared" si="474"/>
        <v>0</v>
      </c>
      <c r="S1743" s="22">
        <f t="shared" si="475"/>
        <v>0</v>
      </c>
      <c r="T1743" s="22">
        <f t="shared" si="476"/>
        <v>25000</v>
      </c>
      <c r="V1743" s="284">
        <f t="shared" si="478"/>
        <v>0.20454320000000001</v>
      </c>
    </row>
    <row r="1744" spans="1:22">
      <c r="A1744" s="23"/>
      <c r="B1744" s="23"/>
      <c r="C1744" s="130">
        <v>4260</v>
      </c>
      <c r="D1744" s="27" t="s">
        <v>145</v>
      </c>
      <c r="E1744" s="26">
        <v>11000</v>
      </c>
      <c r="F1744" s="26">
        <v>0</v>
      </c>
      <c r="G1744" s="26">
        <v>0</v>
      </c>
      <c r="H1744" s="26">
        <v>0</v>
      </c>
      <c r="I1744" s="26">
        <v>11000</v>
      </c>
      <c r="J1744" s="26"/>
      <c r="K1744" s="18">
        <f t="shared" si="477"/>
        <v>0</v>
      </c>
      <c r="L1744" s="18"/>
      <c r="M1744" s="18"/>
      <c r="N1744" s="18"/>
      <c r="O1744" s="18"/>
      <c r="P1744" s="114">
        <v>11000</v>
      </c>
      <c r="Q1744" s="123">
        <v>0</v>
      </c>
      <c r="R1744" s="22">
        <f t="shared" si="474"/>
        <v>0</v>
      </c>
      <c r="S1744" s="22">
        <f t="shared" si="475"/>
        <v>0</v>
      </c>
      <c r="T1744" s="22">
        <f t="shared" si="476"/>
        <v>11000</v>
      </c>
      <c r="V1744" s="284">
        <f t="shared" si="478"/>
        <v>0</v>
      </c>
    </row>
    <row r="1745" spans="1:22">
      <c r="A1745" s="23"/>
      <c r="B1745" s="23"/>
      <c r="C1745" s="130">
        <v>4300</v>
      </c>
      <c r="D1745" s="27" t="s">
        <v>181</v>
      </c>
      <c r="E1745" s="26">
        <v>21500</v>
      </c>
      <c r="F1745" s="26">
        <v>0</v>
      </c>
      <c r="G1745" s="26">
        <v>0</v>
      </c>
      <c r="H1745" s="26">
        <v>0</v>
      </c>
      <c r="I1745" s="26">
        <v>21500</v>
      </c>
      <c r="J1745" s="26"/>
      <c r="K1745" s="18">
        <f t="shared" si="477"/>
        <v>0</v>
      </c>
      <c r="L1745" s="18"/>
      <c r="M1745" s="18"/>
      <c r="N1745" s="18"/>
      <c r="O1745" s="18"/>
      <c r="P1745" s="114">
        <v>21500</v>
      </c>
      <c r="Q1745" s="123">
        <v>18960</v>
      </c>
      <c r="R1745" s="22">
        <f t="shared" si="474"/>
        <v>0</v>
      </c>
      <c r="S1745" s="22">
        <f t="shared" si="475"/>
        <v>0</v>
      </c>
      <c r="T1745" s="22">
        <f t="shared" si="476"/>
        <v>21500</v>
      </c>
      <c r="V1745" s="284">
        <f t="shared" si="478"/>
        <v>0.88186046511627902</v>
      </c>
    </row>
    <row r="1746" spans="1:22">
      <c r="A1746" s="28"/>
      <c r="B1746" s="23">
        <v>92605</v>
      </c>
      <c r="C1746" s="131"/>
      <c r="D1746" s="31" t="s">
        <v>437</v>
      </c>
      <c r="E1746" s="26">
        <v>147800</v>
      </c>
      <c r="F1746" s="26">
        <v>0</v>
      </c>
      <c r="G1746" s="26">
        <v>0</v>
      </c>
      <c r="H1746" s="26">
        <v>0</v>
      </c>
      <c r="I1746" s="26">
        <v>147800</v>
      </c>
      <c r="J1746" s="26"/>
      <c r="K1746" s="18">
        <f t="shared" si="477"/>
        <v>0</v>
      </c>
      <c r="L1746" s="18">
        <f>SUM(L1747:L1755)</f>
        <v>0</v>
      </c>
      <c r="M1746" s="18">
        <f>SUM(M1747:M1755)</f>
        <v>0</v>
      </c>
      <c r="N1746" s="18">
        <f>SUM(N1747:N1755)</f>
        <v>0</v>
      </c>
      <c r="O1746" s="18">
        <f>SUM(O1747:O1755)</f>
        <v>0</v>
      </c>
      <c r="P1746" s="145">
        <v>147800</v>
      </c>
      <c r="Q1746" s="146">
        <f>SUM(Q1747:Q1755)</f>
        <v>93727.07</v>
      </c>
      <c r="R1746" s="22">
        <f t="shared" si="474"/>
        <v>0</v>
      </c>
      <c r="S1746" s="22">
        <f t="shared" si="475"/>
        <v>0</v>
      </c>
      <c r="T1746" s="22">
        <f t="shared" si="476"/>
        <v>147800</v>
      </c>
      <c r="V1746" s="284">
        <f t="shared" si="478"/>
        <v>0.63414797023004066</v>
      </c>
    </row>
    <row r="1747" spans="1:22" ht="63">
      <c r="A1747" s="23"/>
      <c r="B1747" s="23"/>
      <c r="C1747" s="130">
        <v>2820</v>
      </c>
      <c r="D1747" s="27" t="s">
        <v>431</v>
      </c>
      <c r="E1747" s="26">
        <v>52000</v>
      </c>
      <c r="F1747" s="26">
        <v>0</v>
      </c>
      <c r="G1747" s="26">
        <v>0</v>
      </c>
      <c r="H1747" s="26">
        <v>0</v>
      </c>
      <c r="I1747" s="26">
        <v>52000</v>
      </c>
      <c r="J1747" s="26"/>
      <c r="K1747" s="18">
        <f t="shared" si="477"/>
        <v>0</v>
      </c>
      <c r="L1747" s="18">
        <f t="shared" ref="L1747:O1749" si="479">L1757</f>
        <v>0</v>
      </c>
      <c r="M1747" s="18">
        <f t="shared" si="479"/>
        <v>0</v>
      </c>
      <c r="N1747" s="18">
        <f t="shared" si="479"/>
        <v>0</v>
      </c>
      <c r="O1747" s="18">
        <f t="shared" si="479"/>
        <v>0</v>
      </c>
      <c r="P1747" s="114">
        <v>52000</v>
      </c>
      <c r="Q1747" s="123">
        <f t="shared" ref="Q1747" si="480">Q1757</f>
        <v>30598.45</v>
      </c>
      <c r="R1747" s="22">
        <f t="shared" si="474"/>
        <v>0</v>
      </c>
      <c r="S1747" s="22">
        <f t="shared" si="475"/>
        <v>0</v>
      </c>
      <c r="T1747" s="22">
        <f t="shared" si="476"/>
        <v>52000</v>
      </c>
      <c r="V1747" s="284">
        <f t="shared" si="478"/>
        <v>0.58843173076923083</v>
      </c>
    </row>
    <row r="1748" spans="1:22">
      <c r="A1748" s="23"/>
      <c r="B1748" s="23"/>
      <c r="C1748" s="130">
        <v>4110</v>
      </c>
      <c r="D1748" s="27" t="s">
        <v>141</v>
      </c>
      <c r="E1748" s="26">
        <v>1250</v>
      </c>
      <c r="F1748" s="26">
        <v>0</v>
      </c>
      <c r="G1748" s="26">
        <v>0</v>
      </c>
      <c r="H1748" s="26">
        <v>0</v>
      </c>
      <c r="I1748" s="26">
        <v>1250</v>
      </c>
      <c r="J1748" s="26"/>
      <c r="K1748" s="18">
        <f t="shared" si="477"/>
        <v>0</v>
      </c>
      <c r="L1748" s="18">
        <f t="shared" si="479"/>
        <v>0</v>
      </c>
      <c r="M1748" s="18">
        <f t="shared" si="479"/>
        <v>0</v>
      </c>
      <c r="N1748" s="18">
        <f t="shared" si="479"/>
        <v>0</v>
      </c>
      <c r="O1748" s="18">
        <f t="shared" si="479"/>
        <v>0</v>
      </c>
      <c r="P1748" s="114">
        <v>1250</v>
      </c>
      <c r="Q1748" s="123">
        <f t="shared" ref="Q1748" si="481">Q1758</f>
        <v>588.24</v>
      </c>
      <c r="R1748" s="22">
        <f t="shared" si="474"/>
        <v>0</v>
      </c>
      <c r="S1748" s="22">
        <f t="shared" si="475"/>
        <v>0</v>
      </c>
      <c r="T1748" s="22">
        <f t="shared" si="476"/>
        <v>1250</v>
      </c>
      <c r="V1748" s="284">
        <f t="shared" si="478"/>
        <v>0.47059200000000001</v>
      </c>
    </row>
    <row r="1749" spans="1:22">
      <c r="A1749" s="23"/>
      <c r="B1749" s="23"/>
      <c r="C1749" s="130">
        <v>4120</v>
      </c>
      <c r="D1749" s="27" t="s">
        <v>142</v>
      </c>
      <c r="E1749" s="26">
        <v>210</v>
      </c>
      <c r="F1749" s="26">
        <v>0</v>
      </c>
      <c r="G1749" s="26">
        <v>0</v>
      </c>
      <c r="H1749" s="26">
        <v>0</v>
      </c>
      <c r="I1749" s="26">
        <v>210</v>
      </c>
      <c r="J1749" s="26"/>
      <c r="K1749" s="18">
        <f t="shared" si="477"/>
        <v>0</v>
      </c>
      <c r="L1749" s="18">
        <f t="shared" si="479"/>
        <v>0</v>
      </c>
      <c r="M1749" s="18">
        <f t="shared" si="479"/>
        <v>0</v>
      </c>
      <c r="N1749" s="18">
        <f t="shared" si="479"/>
        <v>0</v>
      </c>
      <c r="O1749" s="18">
        <f t="shared" si="479"/>
        <v>0</v>
      </c>
      <c r="P1749" s="114">
        <v>210</v>
      </c>
      <c r="Q1749" s="123">
        <f t="shared" ref="Q1749" si="482">Q1759</f>
        <v>84.28</v>
      </c>
      <c r="R1749" s="22">
        <f t="shared" si="474"/>
        <v>0</v>
      </c>
      <c r="S1749" s="22">
        <f t="shared" si="475"/>
        <v>0</v>
      </c>
      <c r="T1749" s="22">
        <f t="shared" si="476"/>
        <v>210</v>
      </c>
      <c r="V1749" s="284">
        <f t="shared" si="478"/>
        <v>0.40133333333333332</v>
      </c>
    </row>
    <row r="1750" spans="1:22">
      <c r="A1750" s="23"/>
      <c r="B1750" s="23"/>
      <c r="C1750" s="130">
        <v>4210</v>
      </c>
      <c r="D1750" s="27" t="s">
        <v>144</v>
      </c>
      <c r="E1750" s="26">
        <v>49900</v>
      </c>
      <c r="F1750" s="26">
        <v>0</v>
      </c>
      <c r="G1750" s="26">
        <v>0</v>
      </c>
      <c r="H1750" s="26">
        <v>0</v>
      </c>
      <c r="I1750" s="26">
        <v>49900</v>
      </c>
      <c r="J1750" s="26"/>
      <c r="K1750" s="18">
        <f t="shared" si="477"/>
        <v>0</v>
      </c>
      <c r="L1750" s="18">
        <f>L1760+L1767+L1770+L1772+L1774</f>
        <v>0</v>
      </c>
      <c r="M1750" s="18">
        <f>M1760+M1767+M1770+M1772+M1774</f>
        <v>0</v>
      </c>
      <c r="N1750" s="18">
        <f>N1760+N1767+N1770+N1772+N1774</f>
        <v>0</v>
      </c>
      <c r="O1750" s="18">
        <f>O1760+O1767+O1770+O1772+O1774</f>
        <v>0</v>
      </c>
      <c r="P1750" s="114">
        <v>49900</v>
      </c>
      <c r="Q1750" s="123">
        <f>Q1760+Q1767+Q1770+Q1772+Q1774</f>
        <v>30771.62</v>
      </c>
      <c r="R1750" s="22">
        <f t="shared" si="474"/>
        <v>0</v>
      </c>
      <c r="S1750" s="22">
        <f t="shared" si="475"/>
        <v>0</v>
      </c>
      <c r="T1750" s="22">
        <f t="shared" si="476"/>
        <v>49900</v>
      </c>
      <c r="V1750" s="284">
        <f t="shared" si="478"/>
        <v>0.6166657314629258</v>
      </c>
    </row>
    <row r="1751" spans="1:22">
      <c r="A1751" s="23"/>
      <c r="B1751" s="23"/>
      <c r="C1751" s="130">
        <v>4170</v>
      </c>
      <c r="D1751" s="27" t="s">
        <v>193</v>
      </c>
      <c r="E1751" s="26">
        <v>15500</v>
      </c>
      <c r="F1751" s="26">
        <v>0</v>
      </c>
      <c r="G1751" s="26">
        <v>0</v>
      </c>
      <c r="H1751" s="26">
        <v>0</v>
      </c>
      <c r="I1751" s="26">
        <v>15500</v>
      </c>
      <c r="J1751" s="26"/>
      <c r="K1751" s="18">
        <f t="shared" si="477"/>
        <v>0</v>
      </c>
      <c r="L1751" s="18">
        <f>L1761</f>
        <v>0</v>
      </c>
      <c r="M1751" s="18">
        <f>M1761</f>
        <v>0</v>
      </c>
      <c r="N1751" s="18">
        <f>N1761</f>
        <v>0</v>
      </c>
      <c r="O1751" s="18">
        <f>O1761</f>
        <v>0</v>
      </c>
      <c r="P1751" s="114">
        <v>15500</v>
      </c>
      <c r="Q1751" s="123">
        <f>Q1761</f>
        <v>9731.82</v>
      </c>
      <c r="R1751" s="22">
        <f t="shared" si="474"/>
        <v>0</v>
      </c>
      <c r="S1751" s="22">
        <f t="shared" si="475"/>
        <v>0</v>
      </c>
      <c r="T1751" s="22">
        <f t="shared" si="476"/>
        <v>15500</v>
      </c>
      <c r="V1751" s="284">
        <f t="shared" si="478"/>
        <v>0.62785935483870969</v>
      </c>
    </row>
    <row r="1752" spans="1:22">
      <c r="A1752" s="23"/>
      <c r="B1752" s="23"/>
      <c r="C1752" s="130">
        <v>4300</v>
      </c>
      <c r="D1752" s="27" t="s">
        <v>181</v>
      </c>
      <c r="E1752" s="26">
        <v>28630</v>
      </c>
      <c r="F1752" s="26">
        <v>0</v>
      </c>
      <c r="G1752" s="26">
        <v>0</v>
      </c>
      <c r="H1752" s="26">
        <v>0</v>
      </c>
      <c r="I1752" s="26">
        <v>28630</v>
      </c>
      <c r="J1752" s="26"/>
      <c r="K1752" s="18">
        <f t="shared" si="477"/>
        <v>0</v>
      </c>
      <c r="L1752" s="18">
        <f>L1762+L1768</f>
        <v>0</v>
      </c>
      <c r="M1752" s="18">
        <f>M1762+M1768</f>
        <v>0</v>
      </c>
      <c r="N1752" s="18">
        <f>N1762+N1768</f>
        <v>0</v>
      </c>
      <c r="O1752" s="18">
        <f>O1762+O1768</f>
        <v>0</v>
      </c>
      <c r="P1752" s="114">
        <v>28630</v>
      </c>
      <c r="Q1752" s="123">
        <f>Q1762+Q1768</f>
        <v>21952.66</v>
      </c>
      <c r="R1752" s="22">
        <f t="shared" si="474"/>
        <v>0</v>
      </c>
      <c r="S1752" s="22">
        <f t="shared" si="475"/>
        <v>0</v>
      </c>
      <c r="T1752" s="22">
        <f t="shared" si="476"/>
        <v>28630</v>
      </c>
      <c r="V1752" s="284">
        <f t="shared" si="478"/>
        <v>0.76677121900104783</v>
      </c>
    </row>
    <row r="1753" spans="1:22" ht="24" hidden="1" customHeight="1">
      <c r="A1753" s="23"/>
      <c r="B1753" s="23"/>
      <c r="C1753" s="130">
        <v>4440</v>
      </c>
      <c r="D1753" s="27" t="s">
        <v>153</v>
      </c>
      <c r="E1753" s="26">
        <v>0</v>
      </c>
      <c r="F1753" s="26">
        <v>0</v>
      </c>
      <c r="G1753" s="26">
        <v>0</v>
      </c>
      <c r="H1753" s="26">
        <v>0</v>
      </c>
      <c r="I1753" s="26">
        <v>0</v>
      </c>
      <c r="J1753" s="26"/>
      <c r="K1753" s="18">
        <f t="shared" si="477"/>
        <v>0</v>
      </c>
      <c r="L1753" s="18">
        <f t="shared" ref="L1753:O1754" si="483">L1763</f>
        <v>0</v>
      </c>
      <c r="M1753" s="18">
        <f t="shared" si="483"/>
        <v>0</v>
      </c>
      <c r="N1753" s="18">
        <f t="shared" si="483"/>
        <v>0</v>
      </c>
      <c r="O1753" s="18">
        <f t="shared" si="483"/>
        <v>0</v>
      </c>
      <c r="P1753" s="114">
        <v>0</v>
      </c>
      <c r="Q1753" s="123">
        <f t="shared" ref="Q1753" si="484">Q1763</f>
        <v>0</v>
      </c>
      <c r="R1753" s="22">
        <f t="shared" si="474"/>
        <v>0</v>
      </c>
      <c r="S1753" s="22">
        <f t="shared" si="475"/>
        <v>0</v>
      </c>
      <c r="T1753" s="22">
        <f t="shared" si="476"/>
        <v>0</v>
      </c>
      <c r="V1753" s="284" t="e">
        <f t="shared" si="478"/>
        <v>#DIV/0!</v>
      </c>
    </row>
    <row r="1754" spans="1:22">
      <c r="A1754" s="23"/>
      <c r="B1754" s="23"/>
      <c r="C1754" s="130">
        <v>4410</v>
      </c>
      <c r="D1754" s="27" t="s">
        <v>151</v>
      </c>
      <c r="E1754" s="26">
        <v>310</v>
      </c>
      <c r="F1754" s="26">
        <v>0</v>
      </c>
      <c r="G1754" s="26">
        <v>0</v>
      </c>
      <c r="H1754" s="26">
        <v>0</v>
      </c>
      <c r="I1754" s="26">
        <v>310</v>
      </c>
      <c r="J1754" s="26"/>
      <c r="K1754" s="18">
        <f t="shared" si="477"/>
        <v>0</v>
      </c>
      <c r="L1754" s="18">
        <f t="shared" si="483"/>
        <v>0</v>
      </c>
      <c r="M1754" s="18">
        <f t="shared" si="483"/>
        <v>0</v>
      </c>
      <c r="N1754" s="18">
        <f t="shared" si="483"/>
        <v>0</v>
      </c>
      <c r="O1754" s="18">
        <f t="shared" si="483"/>
        <v>0</v>
      </c>
      <c r="P1754" s="114">
        <v>310</v>
      </c>
      <c r="Q1754" s="123">
        <f t="shared" ref="Q1754" si="485">Q1764</f>
        <v>0</v>
      </c>
      <c r="R1754" s="22">
        <f t="shared" si="474"/>
        <v>0</v>
      </c>
      <c r="S1754" s="22">
        <f t="shared" si="475"/>
        <v>0</v>
      </c>
      <c r="T1754" s="22">
        <f t="shared" si="476"/>
        <v>310</v>
      </c>
      <c r="V1754" s="284">
        <f t="shared" si="478"/>
        <v>0</v>
      </c>
    </row>
    <row r="1755" spans="1:22" ht="24" hidden="1" customHeight="1">
      <c r="A1755" s="23"/>
      <c r="B1755" s="23"/>
      <c r="C1755" s="130">
        <v>6050</v>
      </c>
      <c r="D1755" s="27" t="s">
        <v>276</v>
      </c>
      <c r="E1755" s="26">
        <v>0</v>
      </c>
      <c r="F1755" s="26">
        <v>0</v>
      </c>
      <c r="G1755" s="26">
        <v>0</v>
      </c>
      <c r="H1755" s="26">
        <v>0</v>
      </c>
      <c r="I1755" s="26">
        <v>0</v>
      </c>
      <c r="J1755" s="26"/>
      <c r="K1755" s="18">
        <f t="shared" si="477"/>
        <v>0</v>
      </c>
      <c r="L1755" s="18"/>
      <c r="M1755" s="18"/>
      <c r="N1755" s="18"/>
      <c r="O1755" s="18"/>
      <c r="P1755" s="114">
        <v>0</v>
      </c>
      <c r="Q1755" s="123"/>
      <c r="R1755" s="22">
        <f t="shared" si="474"/>
        <v>0</v>
      </c>
      <c r="S1755" s="22">
        <f t="shared" si="475"/>
        <v>0</v>
      </c>
      <c r="T1755" s="22">
        <f t="shared" si="476"/>
        <v>0</v>
      </c>
      <c r="V1755" s="284" t="e">
        <f t="shared" si="478"/>
        <v>#DIV/0!</v>
      </c>
    </row>
    <row r="1756" spans="1:22">
      <c r="A1756" s="23"/>
      <c r="B1756" s="23"/>
      <c r="C1756" s="139" t="s">
        <v>179</v>
      </c>
      <c r="D1756" s="31" t="s">
        <v>438</v>
      </c>
      <c r="E1756" s="26">
        <v>140900</v>
      </c>
      <c r="F1756" s="26">
        <v>0</v>
      </c>
      <c r="G1756" s="26">
        <v>0</v>
      </c>
      <c r="H1756" s="26">
        <v>0</v>
      </c>
      <c r="I1756" s="26">
        <v>140900</v>
      </c>
      <c r="J1756" s="26"/>
      <c r="K1756" s="18">
        <f t="shared" si="477"/>
        <v>0</v>
      </c>
      <c r="L1756" s="18">
        <f>SUM(L1757:L1765)</f>
        <v>0</v>
      </c>
      <c r="M1756" s="18">
        <f>SUM(M1757:M1765)</f>
        <v>0</v>
      </c>
      <c r="N1756" s="18">
        <f>SUM(N1757:N1765)</f>
        <v>0</v>
      </c>
      <c r="O1756" s="18">
        <f>SUM(O1757:O1765)</f>
        <v>0</v>
      </c>
      <c r="P1756" s="145">
        <v>140900</v>
      </c>
      <c r="Q1756" s="146">
        <f>SUM(Q1757:Q1765)</f>
        <v>88427.07</v>
      </c>
      <c r="R1756" s="22">
        <f t="shared" si="474"/>
        <v>0</v>
      </c>
      <c r="S1756" s="22">
        <f t="shared" si="475"/>
        <v>0</v>
      </c>
      <c r="T1756" s="22">
        <f t="shared" si="476"/>
        <v>140900</v>
      </c>
      <c r="V1756" s="284">
        <f t="shared" si="478"/>
        <v>0.62758743789921934</v>
      </c>
    </row>
    <row r="1757" spans="1:22" ht="63">
      <c r="A1757" s="23"/>
      <c r="B1757" s="23"/>
      <c r="C1757" s="130">
        <v>2820</v>
      </c>
      <c r="D1757" s="27" t="s">
        <v>431</v>
      </c>
      <c r="E1757" s="26">
        <v>52000</v>
      </c>
      <c r="F1757" s="26">
        <v>0</v>
      </c>
      <c r="G1757" s="26">
        <v>0</v>
      </c>
      <c r="H1757" s="26">
        <v>0</v>
      </c>
      <c r="I1757" s="26">
        <v>52000</v>
      </c>
      <c r="J1757" s="26"/>
      <c r="K1757" s="18">
        <f t="shared" si="477"/>
        <v>0</v>
      </c>
      <c r="L1757" s="18"/>
      <c r="M1757" s="18"/>
      <c r="N1757" s="18"/>
      <c r="O1757" s="18"/>
      <c r="P1757" s="114">
        <v>52000</v>
      </c>
      <c r="Q1757" s="123">
        <v>30598.45</v>
      </c>
      <c r="R1757" s="22">
        <f t="shared" si="474"/>
        <v>0</v>
      </c>
      <c r="S1757" s="22">
        <f t="shared" si="475"/>
        <v>0</v>
      </c>
      <c r="T1757" s="22">
        <f t="shared" si="476"/>
        <v>52000</v>
      </c>
      <c r="V1757" s="284">
        <f t="shared" si="478"/>
        <v>0.58843173076923083</v>
      </c>
    </row>
    <row r="1758" spans="1:22">
      <c r="A1758" s="23"/>
      <c r="B1758" s="23"/>
      <c r="C1758" s="130">
        <v>4110</v>
      </c>
      <c r="D1758" s="27" t="s">
        <v>141</v>
      </c>
      <c r="E1758" s="26">
        <v>1250</v>
      </c>
      <c r="F1758" s="26">
        <v>0</v>
      </c>
      <c r="G1758" s="26">
        <v>0</v>
      </c>
      <c r="H1758" s="26">
        <v>0</v>
      </c>
      <c r="I1758" s="26">
        <v>1250</v>
      </c>
      <c r="J1758" s="26"/>
      <c r="K1758" s="18">
        <f t="shared" si="477"/>
        <v>0</v>
      </c>
      <c r="L1758" s="18"/>
      <c r="M1758" s="18"/>
      <c r="N1758" s="18"/>
      <c r="O1758" s="18"/>
      <c r="P1758" s="114">
        <v>1250</v>
      </c>
      <c r="Q1758" s="123">
        <v>588.24</v>
      </c>
      <c r="R1758" s="22">
        <f t="shared" si="474"/>
        <v>0</v>
      </c>
      <c r="S1758" s="22">
        <f t="shared" si="475"/>
        <v>0</v>
      </c>
      <c r="T1758" s="22">
        <f t="shared" si="476"/>
        <v>1250</v>
      </c>
      <c r="V1758" s="284">
        <f t="shared" si="478"/>
        <v>0.47059200000000001</v>
      </c>
    </row>
    <row r="1759" spans="1:22">
      <c r="A1759" s="23"/>
      <c r="B1759" s="23"/>
      <c r="C1759" s="130">
        <v>4120</v>
      </c>
      <c r="D1759" s="27" t="s">
        <v>142</v>
      </c>
      <c r="E1759" s="26">
        <v>210</v>
      </c>
      <c r="F1759" s="26">
        <v>0</v>
      </c>
      <c r="G1759" s="26">
        <v>0</v>
      </c>
      <c r="H1759" s="26">
        <v>0</v>
      </c>
      <c r="I1759" s="26">
        <v>210</v>
      </c>
      <c r="J1759" s="26"/>
      <c r="K1759" s="18">
        <f t="shared" si="477"/>
        <v>0</v>
      </c>
      <c r="L1759" s="18"/>
      <c r="M1759" s="18"/>
      <c r="N1759" s="18"/>
      <c r="O1759" s="18"/>
      <c r="P1759" s="114">
        <v>210</v>
      </c>
      <c r="Q1759" s="123">
        <v>84.28</v>
      </c>
      <c r="R1759" s="22">
        <f t="shared" si="474"/>
        <v>0</v>
      </c>
      <c r="S1759" s="22">
        <f t="shared" si="475"/>
        <v>0</v>
      </c>
      <c r="T1759" s="22">
        <f t="shared" si="476"/>
        <v>210</v>
      </c>
      <c r="V1759" s="284">
        <f t="shared" si="478"/>
        <v>0.40133333333333332</v>
      </c>
    </row>
    <row r="1760" spans="1:22">
      <c r="A1760" s="23"/>
      <c r="B1760" s="23"/>
      <c r="C1760" s="130">
        <v>4210</v>
      </c>
      <c r="D1760" s="27" t="s">
        <v>144</v>
      </c>
      <c r="E1760" s="26">
        <v>43000</v>
      </c>
      <c r="F1760" s="26">
        <v>0</v>
      </c>
      <c r="G1760" s="26">
        <v>0</v>
      </c>
      <c r="H1760" s="26">
        <v>0</v>
      </c>
      <c r="I1760" s="26">
        <v>43000</v>
      </c>
      <c r="J1760" s="26"/>
      <c r="K1760" s="18">
        <f t="shared" si="477"/>
        <v>0</v>
      </c>
      <c r="L1760" s="18"/>
      <c r="M1760" s="18"/>
      <c r="N1760" s="18"/>
      <c r="O1760" s="18"/>
      <c r="P1760" s="114">
        <v>43000</v>
      </c>
      <c r="Q1760" s="123">
        <v>25471.62</v>
      </c>
      <c r="R1760" s="22">
        <f t="shared" si="474"/>
        <v>0</v>
      </c>
      <c r="S1760" s="22">
        <f t="shared" si="475"/>
        <v>0</v>
      </c>
      <c r="T1760" s="22">
        <f t="shared" si="476"/>
        <v>43000</v>
      </c>
      <c r="V1760" s="284">
        <f t="shared" si="478"/>
        <v>0.59236325581395344</v>
      </c>
    </row>
    <row r="1761" spans="1:22">
      <c r="A1761" s="23"/>
      <c r="B1761" s="23"/>
      <c r="C1761" s="130">
        <v>4170</v>
      </c>
      <c r="D1761" s="27" t="s">
        <v>193</v>
      </c>
      <c r="E1761" s="26">
        <v>15500</v>
      </c>
      <c r="F1761" s="26">
        <v>0</v>
      </c>
      <c r="G1761" s="26">
        <v>0</v>
      </c>
      <c r="H1761" s="26">
        <v>0</v>
      </c>
      <c r="I1761" s="26">
        <v>15500</v>
      </c>
      <c r="J1761" s="26"/>
      <c r="K1761" s="18">
        <f t="shared" si="477"/>
        <v>0</v>
      </c>
      <c r="L1761" s="18"/>
      <c r="M1761" s="18"/>
      <c r="N1761" s="18"/>
      <c r="O1761" s="18"/>
      <c r="P1761" s="114">
        <v>15500</v>
      </c>
      <c r="Q1761" s="123">
        <v>9731.82</v>
      </c>
      <c r="R1761" s="22">
        <f t="shared" si="474"/>
        <v>0</v>
      </c>
      <c r="S1761" s="22">
        <f t="shared" si="475"/>
        <v>0</v>
      </c>
      <c r="T1761" s="22">
        <f t="shared" si="476"/>
        <v>15500</v>
      </c>
      <c r="V1761" s="284">
        <f t="shared" si="478"/>
        <v>0.62785935483870969</v>
      </c>
    </row>
    <row r="1762" spans="1:22">
      <c r="A1762" s="23"/>
      <c r="B1762" s="23"/>
      <c r="C1762" s="130">
        <v>4300</v>
      </c>
      <c r="D1762" s="27" t="s">
        <v>181</v>
      </c>
      <c r="E1762" s="26">
        <v>28630</v>
      </c>
      <c r="F1762" s="26">
        <v>0</v>
      </c>
      <c r="G1762" s="26">
        <v>0</v>
      </c>
      <c r="H1762" s="26">
        <v>0</v>
      </c>
      <c r="I1762" s="26">
        <v>28630</v>
      </c>
      <c r="J1762" s="26"/>
      <c r="K1762" s="18">
        <f t="shared" si="477"/>
        <v>0</v>
      </c>
      <c r="L1762" s="18"/>
      <c r="M1762" s="18"/>
      <c r="N1762" s="18"/>
      <c r="O1762" s="18"/>
      <c r="P1762" s="114">
        <v>28630</v>
      </c>
      <c r="Q1762" s="123">
        <v>21952.66</v>
      </c>
      <c r="R1762" s="22">
        <f t="shared" si="474"/>
        <v>0</v>
      </c>
      <c r="S1762" s="22">
        <f t="shared" si="475"/>
        <v>0</v>
      </c>
      <c r="T1762" s="22">
        <f t="shared" si="476"/>
        <v>28630</v>
      </c>
      <c r="V1762" s="284">
        <f t="shared" si="478"/>
        <v>0.76677121900104783</v>
      </c>
    </row>
    <row r="1763" spans="1:22" ht="24" hidden="1" customHeight="1">
      <c r="A1763" s="23"/>
      <c r="B1763" s="23"/>
      <c r="C1763" s="130">
        <v>4440</v>
      </c>
      <c r="D1763" s="27" t="s">
        <v>153</v>
      </c>
      <c r="E1763" s="26">
        <v>0</v>
      </c>
      <c r="F1763" s="26">
        <v>0</v>
      </c>
      <c r="G1763" s="26">
        <v>0</v>
      </c>
      <c r="H1763" s="26">
        <v>0</v>
      </c>
      <c r="I1763" s="26">
        <v>0</v>
      </c>
      <c r="J1763" s="26"/>
      <c r="K1763" s="18">
        <f t="shared" si="477"/>
        <v>0</v>
      </c>
      <c r="L1763" s="18"/>
      <c r="M1763" s="18"/>
      <c r="N1763" s="18"/>
      <c r="O1763" s="18"/>
      <c r="P1763" s="114">
        <v>0</v>
      </c>
      <c r="Q1763" s="123"/>
      <c r="R1763" s="22">
        <f t="shared" si="474"/>
        <v>0</v>
      </c>
      <c r="S1763" s="22">
        <f t="shared" si="475"/>
        <v>0</v>
      </c>
      <c r="T1763" s="22">
        <f t="shared" si="476"/>
        <v>0</v>
      </c>
      <c r="V1763" s="284" t="e">
        <f t="shared" si="478"/>
        <v>#DIV/0!</v>
      </c>
    </row>
    <row r="1764" spans="1:22">
      <c r="A1764" s="23"/>
      <c r="B1764" s="23"/>
      <c r="C1764" s="130">
        <v>4410</v>
      </c>
      <c r="D1764" s="27" t="s">
        <v>151</v>
      </c>
      <c r="E1764" s="26">
        <v>310</v>
      </c>
      <c r="F1764" s="26">
        <v>0</v>
      </c>
      <c r="G1764" s="26">
        <v>0</v>
      </c>
      <c r="H1764" s="26">
        <v>0</v>
      </c>
      <c r="I1764" s="26">
        <v>310</v>
      </c>
      <c r="J1764" s="26"/>
      <c r="K1764" s="18">
        <f t="shared" si="477"/>
        <v>0</v>
      </c>
      <c r="L1764" s="18"/>
      <c r="M1764" s="18"/>
      <c r="N1764" s="18"/>
      <c r="O1764" s="18"/>
      <c r="P1764" s="114">
        <v>310</v>
      </c>
      <c r="Q1764" s="123">
        <v>0</v>
      </c>
      <c r="R1764" s="22">
        <f t="shared" si="474"/>
        <v>0</v>
      </c>
      <c r="S1764" s="22">
        <f t="shared" si="475"/>
        <v>0</v>
      </c>
      <c r="T1764" s="22">
        <f t="shared" si="476"/>
        <v>310</v>
      </c>
      <c r="V1764" s="284">
        <f t="shared" si="478"/>
        <v>0</v>
      </c>
    </row>
    <row r="1765" spans="1:22" ht="24" hidden="1" customHeight="1">
      <c r="A1765" s="23"/>
      <c r="B1765" s="23"/>
      <c r="C1765" s="130">
        <v>6050</v>
      </c>
      <c r="D1765" s="27" t="s">
        <v>276</v>
      </c>
      <c r="E1765" s="26">
        <v>0</v>
      </c>
      <c r="F1765" s="26">
        <v>0</v>
      </c>
      <c r="G1765" s="26">
        <v>0</v>
      </c>
      <c r="H1765" s="26">
        <v>0</v>
      </c>
      <c r="I1765" s="26">
        <v>0</v>
      </c>
      <c r="J1765" s="26"/>
      <c r="K1765" s="18">
        <f t="shared" si="477"/>
        <v>0</v>
      </c>
      <c r="L1765" s="18"/>
      <c r="M1765" s="18"/>
      <c r="N1765" s="18"/>
      <c r="O1765" s="18"/>
      <c r="P1765" s="114">
        <v>0</v>
      </c>
      <c r="Q1765" s="123"/>
      <c r="R1765" s="22">
        <f t="shared" si="474"/>
        <v>0</v>
      </c>
      <c r="S1765" s="22">
        <f t="shared" si="475"/>
        <v>0</v>
      </c>
      <c r="T1765" s="22">
        <f t="shared" si="476"/>
        <v>0</v>
      </c>
      <c r="V1765" s="284" t="e">
        <f t="shared" si="478"/>
        <v>#DIV/0!</v>
      </c>
    </row>
    <row r="1766" spans="1:22">
      <c r="A1766" s="23"/>
      <c r="B1766" s="23"/>
      <c r="C1766" s="131"/>
      <c r="D1766" s="31" t="s">
        <v>439</v>
      </c>
      <c r="E1766" s="26">
        <v>5300</v>
      </c>
      <c r="F1766" s="26">
        <v>0</v>
      </c>
      <c r="G1766" s="26">
        <v>0</v>
      </c>
      <c r="H1766" s="26">
        <v>0</v>
      </c>
      <c r="I1766" s="26">
        <v>5300</v>
      </c>
      <c r="J1766" s="26"/>
      <c r="K1766" s="18">
        <f t="shared" si="477"/>
        <v>0</v>
      </c>
      <c r="L1766" s="18">
        <f>SUM(L1767:L1768)</f>
        <v>0</v>
      </c>
      <c r="M1766" s="18">
        <f>SUM(M1767:M1768)</f>
        <v>0</v>
      </c>
      <c r="N1766" s="18">
        <f>SUM(N1767:N1768)</f>
        <v>0</v>
      </c>
      <c r="O1766" s="18">
        <f>SUM(O1767:O1768)</f>
        <v>0</v>
      </c>
      <c r="P1766" s="145">
        <v>5300</v>
      </c>
      <c r="Q1766" s="146">
        <f>SUM(Q1767:Q1768)</f>
        <v>5300</v>
      </c>
      <c r="R1766" s="22">
        <f t="shared" si="474"/>
        <v>0</v>
      </c>
      <c r="S1766" s="22">
        <f t="shared" si="475"/>
        <v>0</v>
      </c>
      <c r="T1766" s="22">
        <f t="shared" si="476"/>
        <v>5300</v>
      </c>
      <c r="V1766" s="284">
        <f t="shared" si="478"/>
        <v>1</v>
      </c>
    </row>
    <row r="1767" spans="1:22">
      <c r="A1767" s="23"/>
      <c r="B1767" s="23"/>
      <c r="C1767" s="130">
        <v>4210</v>
      </c>
      <c r="D1767" s="27" t="s">
        <v>144</v>
      </c>
      <c r="E1767" s="26">
        <v>5300</v>
      </c>
      <c r="F1767" s="26">
        <v>0</v>
      </c>
      <c r="G1767" s="26">
        <v>0</v>
      </c>
      <c r="H1767" s="26">
        <v>0</v>
      </c>
      <c r="I1767" s="26">
        <v>5300</v>
      </c>
      <c r="J1767" s="26"/>
      <c r="K1767" s="18">
        <f t="shared" si="477"/>
        <v>0</v>
      </c>
      <c r="L1767" s="18"/>
      <c r="M1767" s="18"/>
      <c r="N1767" s="18"/>
      <c r="O1767" s="18"/>
      <c r="P1767" s="114">
        <v>5300</v>
      </c>
      <c r="Q1767" s="123">
        <v>5300</v>
      </c>
      <c r="R1767" s="22">
        <f t="shared" si="474"/>
        <v>0</v>
      </c>
      <c r="S1767" s="22">
        <f t="shared" si="475"/>
        <v>0</v>
      </c>
      <c r="T1767" s="22">
        <f t="shared" si="476"/>
        <v>5300</v>
      </c>
      <c r="V1767" s="284">
        <f t="shared" si="478"/>
        <v>1</v>
      </c>
    </row>
    <row r="1768" spans="1:22" ht="15" hidden="1" customHeight="1">
      <c r="A1768" s="23"/>
      <c r="B1768" s="23"/>
      <c r="C1768" s="130">
        <v>4300</v>
      </c>
      <c r="D1768" s="27" t="s">
        <v>181</v>
      </c>
      <c r="E1768" s="26">
        <v>0</v>
      </c>
      <c r="F1768" s="26">
        <v>0</v>
      </c>
      <c r="G1768" s="26">
        <v>0</v>
      </c>
      <c r="H1768" s="26">
        <v>0</v>
      </c>
      <c r="I1768" s="26">
        <v>0</v>
      </c>
      <c r="J1768" s="26"/>
      <c r="K1768" s="18">
        <f t="shared" si="477"/>
        <v>0</v>
      </c>
      <c r="L1768" s="18"/>
      <c r="M1768" s="18"/>
      <c r="N1768" s="18"/>
      <c r="O1768" s="18"/>
      <c r="P1768" s="114">
        <v>0</v>
      </c>
      <c r="Q1768" s="123"/>
      <c r="R1768" s="22">
        <f t="shared" si="474"/>
        <v>0</v>
      </c>
      <c r="S1768" s="22">
        <f t="shared" si="475"/>
        <v>0</v>
      </c>
      <c r="T1768" s="22">
        <f t="shared" si="476"/>
        <v>0</v>
      </c>
      <c r="V1768" s="284" t="e">
        <f t="shared" si="478"/>
        <v>#DIV/0!</v>
      </c>
    </row>
    <row r="1769" spans="1:22">
      <c r="A1769" s="23"/>
      <c r="B1769" s="23"/>
      <c r="C1769" s="131"/>
      <c r="D1769" s="31" t="s">
        <v>440</v>
      </c>
      <c r="E1769" s="26">
        <v>1600</v>
      </c>
      <c r="F1769" s="26">
        <v>0</v>
      </c>
      <c r="G1769" s="26">
        <v>0</v>
      </c>
      <c r="H1769" s="26">
        <v>0</v>
      </c>
      <c r="I1769" s="26">
        <v>1600</v>
      </c>
      <c r="J1769" s="26"/>
      <c r="K1769" s="18">
        <f t="shared" si="477"/>
        <v>0</v>
      </c>
      <c r="L1769" s="18">
        <f>L1770</f>
        <v>0</v>
      </c>
      <c r="M1769" s="18">
        <f>M1770</f>
        <v>0</v>
      </c>
      <c r="N1769" s="18">
        <f>N1770</f>
        <v>0</v>
      </c>
      <c r="O1769" s="18">
        <f>O1770</f>
        <v>0</v>
      </c>
      <c r="P1769" s="145">
        <v>1600</v>
      </c>
      <c r="Q1769" s="146">
        <f>Q1770</f>
        <v>0</v>
      </c>
      <c r="R1769" s="22">
        <f t="shared" si="474"/>
        <v>0</v>
      </c>
      <c r="S1769" s="22">
        <f t="shared" si="475"/>
        <v>0</v>
      </c>
      <c r="T1769" s="22">
        <f t="shared" si="476"/>
        <v>1600</v>
      </c>
      <c r="V1769" s="284">
        <f t="shared" si="478"/>
        <v>0</v>
      </c>
    </row>
    <row r="1770" spans="1:22">
      <c r="A1770" s="23"/>
      <c r="B1770" s="23"/>
      <c r="C1770" s="130">
        <v>4210</v>
      </c>
      <c r="D1770" s="27" t="s">
        <v>144</v>
      </c>
      <c r="E1770" s="26">
        <v>1600</v>
      </c>
      <c r="F1770" s="26">
        <v>0</v>
      </c>
      <c r="G1770" s="26">
        <v>0</v>
      </c>
      <c r="H1770" s="26">
        <v>0</v>
      </c>
      <c r="I1770" s="26">
        <v>1600</v>
      </c>
      <c r="J1770" s="26"/>
      <c r="K1770" s="18">
        <f t="shared" si="477"/>
        <v>0</v>
      </c>
      <c r="L1770" s="18"/>
      <c r="M1770" s="18"/>
      <c r="N1770" s="18"/>
      <c r="O1770" s="18"/>
      <c r="P1770" s="114">
        <v>1600</v>
      </c>
      <c r="Q1770" s="123">
        <v>0</v>
      </c>
      <c r="R1770" s="22">
        <f t="shared" si="474"/>
        <v>0</v>
      </c>
      <c r="S1770" s="22">
        <f t="shared" si="475"/>
        <v>0</v>
      </c>
      <c r="T1770" s="22">
        <f t="shared" si="476"/>
        <v>1600</v>
      </c>
      <c r="V1770" s="284">
        <f t="shared" si="478"/>
        <v>0</v>
      </c>
    </row>
    <row r="1771" spans="1:22" ht="15" hidden="1" customHeight="1">
      <c r="A1771" s="23"/>
      <c r="B1771" s="23"/>
      <c r="C1771" s="130"/>
      <c r="D1771" s="31" t="s">
        <v>441</v>
      </c>
      <c r="E1771" s="26">
        <v>0</v>
      </c>
      <c r="F1771" s="26">
        <v>0</v>
      </c>
      <c r="G1771" s="26">
        <v>0</v>
      </c>
      <c r="H1771" s="26">
        <v>0</v>
      </c>
      <c r="I1771" s="26">
        <v>0</v>
      </c>
      <c r="J1771" s="26"/>
      <c r="K1771" s="18">
        <f t="shared" si="477"/>
        <v>0</v>
      </c>
      <c r="L1771" s="18">
        <f>L1772</f>
        <v>0</v>
      </c>
      <c r="M1771" s="18">
        <f>M1772</f>
        <v>0</v>
      </c>
      <c r="N1771" s="18">
        <f>N1772</f>
        <v>0</v>
      </c>
      <c r="O1771" s="18">
        <f>O1772</f>
        <v>0</v>
      </c>
      <c r="P1771" s="114">
        <v>0</v>
      </c>
      <c r="Q1771" s="123">
        <f>Q1772</f>
        <v>0</v>
      </c>
      <c r="R1771" s="22">
        <f t="shared" si="474"/>
        <v>0</v>
      </c>
      <c r="S1771" s="22">
        <f t="shared" si="475"/>
        <v>0</v>
      </c>
      <c r="T1771" s="22">
        <f t="shared" si="476"/>
        <v>0</v>
      </c>
      <c r="V1771" s="284" t="e">
        <f t="shared" si="478"/>
        <v>#DIV/0!</v>
      </c>
    </row>
    <row r="1772" spans="1:22" ht="24" hidden="1" customHeight="1">
      <c r="A1772" s="23"/>
      <c r="B1772" s="23"/>
      <c r="C1772" s="130">
        <v>4210</v>
      </c>
      <c r="D1772" s="27" t="s">
        <v>144</v>
      </c>
      <c r="E1772" s="26">
        <v>0</v>
      </c>
      <c r="F1772" s="26">
        <v>0</v>
      </c>
      <c r="G1772" s="26">
        <v>0</v>
      </c>
      <c r="H1772" s="26">
        <v>0</v>
      </c>
      <c r="I1772" s="26">
        <v>0</v>
      </c>
      <c r="J1772" s="26"/>
      <c r="K1772" s="18">
        <f t="shared" si="477"/>
        <v>0</v>
      </c>
      <c r="L1772" s="18"/>
      <c r="M1772" s="18"/>
      <c r="N1772" s="18"/>
      <c r="O1772" s="18"/>
      <c r="P1772" s="114">
        <v>0</v>
      </c>
      <c r="Q1772" s="123"/>
      <c r="R1772" s="22">
        <f t="shared" si="474"/>
        <v>0</v>
      </c>
      <c r="S1772" s="22">
        <f t="shared" si="475"/>
        <v>0</v>
      </c>
      <c r="T1772" s="22">
        <f t="shared" si="476"/>
        <v>0</v>
      </c>
      <c r="V1772" s="284" t="e">
        <f t="shared" si="478"/>
        <v>#DIV/0!</v>
      </c>
    </row>
    <row r="1773" spans="1:22" ht="15" hidden="1" customHeight="1">
      <c r="A1773" s="23"/>
      <c r="B1773" s="23"/>
      <c r="C1773" s="130"/>
      <c r="D1773" s="31" t="s">
        <v>442</v>
      </c>
      <c r="E1773" s="26">
        <v>0</v>
      </c>
      <c r="F1773" s="26">
        <v>0</v>
      </c>
      <c r="G1773" s="26">
        <v>0</v>
      </c>
      <c r="H1773" s="26">
        <v>0</v>
      </c>
      <c r="I1773" s="26">
        <v>0</v>
      </c>
      <c r="J1773" s="26"/>
      <c r="K1773" s="18">
        <f t="shared" si="477"/>
        <v>0</v>
      </c>
      <c r="L1773" s="18">
        <f>L1774</f>
        <v>0</v>
      </c>
      <c r="M1773" s="18">
        <f>M1774</f>
        <v>0</v>
      </c>
      <c r="N1773" s="18">
        <f>N1774</f>
        <v>0</v>
      </c>
      <c r="O1773" s="18">
        <f>O1774</f>
        <v>0</v>
      </c>
      <c r="P1773" s="114">
        <v>0</v>
      </c>
      <c r="Q1773" s="123">
        <f>Q1774</f>
        <v>0</v>
      </c>
      <c r="R1773" s="22">
        <f t="shared" si="474"/>
        <v>0</v>
      </c>
      <c r="S1773" s="22">
        <f t="shared" si="475"/>
        <v>0</v>
      </c>
      <c r="T1773" s="22">
        <f t="shared" si="476"/>
        <v>0</v>
      </c>
      <c r="V1773" s="284" t="e">
        <f t="shared" si="478"/>
        <v>#DIV/0!</v>
      </c>
    </row>
    <row r="1774" spans="1:22" ht="24" hidden="1" customHeight="1">
      <c r="A1774" s="23"/>
      <c r="B1774" s="23"/>
      <c r="C1774" s="130">
        <v>4210</v>
      </c>
      <c r="D1774" s="27" t="s">
        <v>144</v>
      </c>
      <c r="E1774" s="26">
        <v>0</v>
      </c>
      <c r="F1774" s="26">
        <v>0</v>
      </c>
      <c r="G1774" s="26">
        <v>0</v>
      </c>
      <c r="H1774" s="26">
        <v>0</v>
      </c>
      <c r="I1774" s="26">
        <v>0</v>
      </c>
      <c r="J1774" s="26"/>
      <c r="K1774" s="18">
        <f t="shared" si="477"/>
        <v>0</v>
      </c>
      <c r="L1774" s="18"/>
      <c r="M1774" s="18"/>
      <c r="N1774" s="18"/>
      <c r="O1774" s="18"/>
      <c r="P1774" s="114">
        <v>0</v>
      </c>
      <c r="Q1774" s="123"/>
      <c r="R1774" s="22">
        <f t="shared" si="474"/>
        <v>0</v>
      </c>
      <c r="S1774" s="22">
        <f t="shared" si="475"/>
        <v>0</v>
      </c>
      <c r="T1774" s="22">
        <f t="shared" si="476"/>
        <v>0</v>
      </c>
      <c r="V1774" s="284" t="e">
        <f t="shared" si="478"/>
        <v>#DIV/0!</v>
      </c>
    </row>
    <row r="1775" spans="1:22" ht="22.5" customHeight="1">
      <c r="A1775" s="19">
        <v>630</v>
      </c>
      <c r="B1775" s="72"/>
      <c r="C1775" s="129"/>
      <c r="D1775" s="32" t="s">
        <v>443</v>
      </c>
      <c r="E1775" s="92">
        <v>5000</v>
      </c>
      <c r="F1775" s="92">
        <v>0</v>
      </c>
      <c r="G1775" s="92">
        <v>0</v>
      </c>
      <c r="H1775" s="92">
        <v>0</v>
      </c>
      <c r="I1775" s="92">
        <v>5000</v>
      </c>
      <c r="J1775" s="92"/>
      <c r="K1775" s="18">
        <f>K1776</f>
        <v>0</v>
      </c>
      <c r="L1775" s="18">
        <f>L1776</f>
        <v>0</v>
      </c>
      <c r="M1775" s="18">
        <f>M1776</f>
        <v>0</v>
      </c>
      <c r="N1775" s="18">
        <f>N1776</f>
        <v>0</v>
      </c>
      <c r="O1775" s="18">
        <f>O1776</f>
        <v>0</v>
      </c>
      <c r="P1775" s="118">
        <v>5000</v>
      </c>
      <c r="Q1775" s="126">
        <f>Q1776</f>
        <v>5000</v>
      </c>
      <c r="R1775" s="93">
        <f t="shared" si="474"/>
        <v>0</v>
      </c>
      <c r="S1775" s="93">
        <f t="shared" si="475"/>
        <v>0</v>
      </c>
      <c r="T1775" s="93">
        <f t="shared" si="476"/>
        <v>5000</v>
      </c>
      <c r="V1775" s="284">
        <f t="shared" si="478"/>
        <v>1</v>
      </c>
    </row>
    <row r="1776" spans="1:22" ht="31.5">
      <c r="A1776" s="28"/>
      <c r="B1776" s="23">
        <v>63003</v>
      </c>
      <c r="C1776" s="131"/>
      <c r="D1776" s="31" t="s">
        <v>444</v>
      </c>
      <c r="E1776" s="26">
        <v>5000</v>
      </c>
      <c r="F1776" s="26">
        <v>0</v>
      </c>
      <c r="G1776" s="26">
        <v>0</v>
      </c>
      <c r="H1776" s="26">
        <v>0</v>
      </c>
      <c r="I1776" s="26">
        <v>5000</v>
      </c>
      <c r="J1776" s="26"/>
      <c r="K1776" s="18">
        <f>+K1777</f>
        <v>0</v>
      </c>
      <c r="L1776" s="18">
        <f>+L1777</f>
        <v>0</v>
      </c>
      <c r="M1776" s="18">
        <f>+M1777</f>
        <v>0</v>
      </c>
      <c r="N1776" s="18">
        <f>+N1777</f>
        <v>0</v>
      </c>
      <c r="O1776" s="18">
        <f>+O1777</f>
        <v>0</v>
      </c>
      <c r="P1776" s="145">
        <v>5000</v>
      </c>
      <c r="Q1776" s="146">
        <f>+Q1777</f>
        <v>5000</v>
      </c>
      <c r="R1776" s="22">
        <f t="shared" si="474"/>
        <v>0</v>
      </c>
      <c r="S1776" s="22">
        <f t="shared" si="475"/>
        <v>0</v>
      </c>
      <c r="T1776" s="22">
        <f t="shared" si="476"/>
        <v>5000</v>
      </c>
      <c r="V1776" s="284">
        <f t="shared" si="478"/>
        <v>1</v>
      </c>
    </row>
    <row r="1777" spans="1:22" ht="63">
      <c r="A1777" s="23"/>
      <c r="B1777" s="23"/>
      <c r="C1777" s="130">
        <v>2820</v>
      </c>
      <c r="D1777" s="27" t="s">
        <v>431</v>
      </c>
      <c r="E1777" s="26">
        <v>5000</v>
      </c>
      <c r="F1777" s="26">
        <v>0</v>
      </c>
      <c r="G1777" s="26">
        <v>0</v>
      </c>
      <c r="H1777" s="26">
        <v>0</v>
      </c>
      <c r="I1777" s="26">
        <v>5000</v>
      </c>
      <c r="J1777" s="26"/>
      <c r="K1777" s="18">
        <f>SUM(L1777:O1777)</f>
        <v>0</v>
      </c>
      <c r="L1777" s="18"/>
      <c r="M1777" s="18"/>
      <c r="N1777" s="18"/>
      <c r="O1777" s="18"/>
      <c r="P1777" s="114">
        <v>5000</v>
      </c>
      <c r="Q1777" s="123">
        <v>5000</v>
      </c>
      <c r="R1777" s="22">
        <f t="shared" si="474"/>
        <v>0</v>
      </c>
      <c r="S1777" s="22">
        <f t="shared" si="475"/>
        <v>0</v>
      </c>
      <c r="T1777" s="22">
        <f t="shared" si="476"/>
        <v>5000</v>
      </c>
      <c r="V1777" s="284">
        <f t="shared" si="478"/>
        <v>1</v>
      </c>
    </row>
    <row r="1778" spans="1:22">
      <c r="A1778" s="72"/>
      <c r="B1778" s="72"/>
      <c r="C1778" s="129"/>
      <c r="D1778" s="32" t="s">
        <v>445</v>
      </c>
      <c r="E1778" s="21">
        <v>83087624</v>
      </c>
      <c r="F1778" s="21">
        <v>29000</v>
      </c>
      <c r="G1778" s="21">
        <v>5778000</v>
      </c>
      <c r="H1778" s="21">
        <v>1071560</v>
      </c>
      <c r="I1778" s="21">
        <v>76209064</v>
      </c>
      <c r="J1778" s="21"/>
      <c r="K1778" s="18">
        <f>K13+K17+K22+K86+K133+K177+K293+K299+K311+K317+K325+K777+K798+K1149+K1546+K1673+K1737+K1710+K1775</f>
        <v>260147</v>
      </c>
      <c r="L1778" s="18">
        <f>L13+L17+L22+L86+L133+L177+L293+L299+L311+L317+L325+L777+L798+L1149+L1546+L1673+L1737+L1710+L1775</f>
        <v>47500</v>
      </c>
      <c r="M1778" s="18">
        <f>M13+M17+M22+M86+M133+M177+M293+M299+M311+M317+M325+M777+M798+M1149+M1546+M1673+M1737+M1710+M1775</f>
        <v>-3000</v>
      </c>
      <c r="N1778" s="18">
        <f>N13+N17+N22+N86+N133+N177+N293+N299+N311+N317+N325+N777+N798+N1149+N1546+N1673+N1737+N1710+N1775</f>
        <v>233440</v>
      </c>
      <c r="O1778" s="18">
        <f>O13+O17+O22+O86+O133+O177+O293+O299+O311+O317+O325+O777+O798+O1149+O1546+O1673+O1737+O1710+O1775</f>
        <v>-17793</v>
      </c>
      <c r="P1778" s="147">
        <v>83347771</v>
      </c>
      <c r="Q1778" s="146">
        <f>Q13+Q17+Q22+Q86+Q133+Q177+Q293+Q299+Q311+Q317+Q325+Q777+Q798+Q1149+Q1546+Q1673+Q1737+Q1710+Q1775</f>
        <v>35027811.659999996</v>
      </c>
      <c r="R1778" s="22">
        <f t="shared" si="474"/>
        <v>5775000</v>
      </c>
      <c r="S1778" s="22">
        <f t="shared" si="475"/>
        <v>1305000</v>
      </c>
      <c r="T1778" s="22">
        <f t="shared" si="476"/>
        <v>76191271</v>
      </c>
      <c r="V1778" s="284">
        <f t="shared" si="478"/>
        <v>0.42026092887355077</v>
      </c>
    </row>
    <row r="1779" spans="1:22" ht="49.5" customHeight="1">
      <c r="A1779" s="24"/>
      <c r="B1779" s="94"/>
      <c r="C1779" s="143"/>
      <c r="D1779" s="89" t="s">
        <v>446</v>
      </c>
      <c r="E1779" s="26">
        <v>11740043</v>
      </c>
      <c r="F1779" s="26">
        <v>0</v>
      </c>
      <c r="G1779" s="26">
        <v>0</v>
      </c>
      <c r="H1779" s="26">
        <v>0</v>
      </c>
      <c r="I1779" s="18">
        <v>11740043</v>
      </c>
      <c r="J1779" s="18"/>
      <c r="K1779" s="18">
        <f t="shared" ref="K1779:O1779" si="486">K49+K50+K465+K891+K892+K1178+K1181+K1185+K1188+K1192+K1207+K1213+K1222+K1225+K1226+K1227+K1228+K1229+K1230+K1231+K1232+K1233+K1234+K1235+K1236+K1237+K1238+K1243+K1244+K1245+K1246+K1247+K1248+K1249+K1250+K1251+K1252+K1253+K1254+K1255+K1256+K1258+K1260+K1261+K1688+K1239+K1240+K1259+K1175+K1176+K1179+K1186+K1189+K1199+K1200+K1196+K1197+K291+K1183+K333+K335+K1223+K1224</f>
        <v>0</v>
      </c>
      <c r="L1779" s="18">
        <f t="shared" si="486"/>
        <v>0</v>
      </c>
      <c r="M1779" s="18">
        <f t="shared" si="486"/>
        <v>0</v>
      </c>
      <c r="N1779" s="18">
        <f t="shared" si="486"/>
        <v>0</v>
      </c>
      <c r="O1779" s="18">
        <f t="shared" si="486"/>
        <v>0</v>
      </c>
      <c r="P1779" s="288">
        <v>11740043</v>
      </c>
      <c r="Q1779" s="124">
        <f t="shared" ref="Q1779" si="487">Q49+Q50+Q465+Q891+Q892+Q1178+Q1181+Q1185+Q1188+Q1192+Q1207+Q1213+Q1222+Q1225+Q1226+Q1227+Q1228+Q1229+Q1230+Q1231+Q1232+Q1233+Q1234+Q1235+Q1236+Q1237+Q1238+Q1243+Q1244+Q1245+Q1246+Q1247+Q1248+Q1249+Q1250+Q1251+Q1252+Q1253+Q1254+Q1255+Q1256+Q1258+Q1260+Q1261+Q1688+Q1239+Q1240+Q1259+Q1175+Q1176+Q1179+Q1186+Q1189+Q1199+Q1200+Q1196+Q1197+Q291+Q1183+Q333+Q335+Q1223+Q1224</f>
        <v>4150976.35</v>
      </c>
      <c r="R1779" s="22">
        <f t="shared" si="474"/>
        <v>0</v>
      </c>
      <c r="S1779" s="22">
        <f t="shared" si="475"/>
        <v>0</v>
      </c>
      <c r="T1779" s="22">
        <f t="shared" si="476"/>
        <v>11740043</v>
      </c>
      <c r="V1779" s="284">
        <f t="shared" si="478"/>
        <v>0.35357420326313965</v>
      </c>
    </row>
    <row r="1780" spans="1:22">
      <c r="A1780" s="33"/>
      <c r="B1780" s="94"/>
      <c r="C1780" s="132"/>
      <c r="D1780" s="95" t="s">
        <v>447</v>
      </c>
      <c r="E1780" s="26">
        <v>71347581</v>
      </c>
      <c r="F1780" s="26">
        <v>29000</v>
      </c>
      <c r="G1780" s="26">
        <v>5778000</v>
      </c>
      <c r="H1780" s="26">
        <v>1071560</v>
      </c>
      <c r="I1780" s="26">
        <v>64469021</v>
      </c>
      <c r="J1780" s="26"/>
      <c r="K1780" s="18">
        <f>K1778-K1779</f>
        <v>260147</v>
      </c>
      <c r="L1780" s="18">
        <f>L1778-L1779</f>
        <v>47500</v>
      </c>
      <c r="M1780" s="18">
        <f>M1778-M1779</f>
        <v>-3000</v>
      </c>
      <c r="N1780" s="18">
        <f>N1778-N1779</f>
        <v>233440</v>
      </c>
      <c r="O1780" s="18">
        <f>O1778-O1779</f>
        <v>-17793</v>
      </c>
      <c r="P1780" s="288">
        <v>71607728</v>
      </c>
      <c r="Q1780" s="124">
        <f>Q1778-Q1779+1</f>
        <v>30876836.309999995</v>
      </c>
      <c r="R1780" s="22">
        <f t="shared" si="474"/>
        <v>5775000</v>
      </c>
      <c r="S1780" s="22">
        <f t="shared" si="475"/>
        <v>1305000</v>
      </c>
      <c r="T1780" s="22">
        <f t="shared" si="476"/>
        <v>64451228</v>
      </c>
      <c r="V1780" s="284">
        <f t="shared" si="478"/>
        <v>0.43119419052088898</v>
      </c>
    </row>
    <row r="1781" spans="1:22"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K1781" s="18"/>
      <c r="L1781" s="18"/>
      <c r="M1781" s="18"/>
      <c r="N1781" s="18"/>
      <c r="O1781" s="18"/>
      <c r="P1781" s="144"/>
      <c r="Q1781" s="289"/>
      <c r="R1781" s="9">
        <f t="shared" si="474"/>
        <v>0</v>
      </c>
      <c r="S1781" s="9">
        <f t="shared" si="475"/>
        <v>0</v>
      </c>
      <c r="T1781" s="9">
        <f t="shared" si="476"/>
        <v>0</v>
      </c>
      <c r="V1781" s="286"/>
    </row>
    <row r="1782" spans="1:22" s="96" customFormat="1" ht="27" customHeight="1">
      <c r="C1782" s="144"/>
      <c r="D1782" s="154" t="s">
        <v>448</v>
      </c>
      <c r="E1782" s="155">
        <v>13043674</v>
      </c>
      <c r="F1782" s="155">
        <v>0</v>
      </c>
      <c r="G1782" s="155">
        <v>0</v>
      </c>
      <c r="H1782" s="155">
        <v>10000</v>
      </c>
      <c r="I1782" s="155">
        <v>13033674</v>
      </c>
      <c r="J1782" s="155"/>
      <c r="K1782" s="155">
        <f t="shared" ref="K1782:N1782" si="488">K48+K51+K52+K272+K324+K779+K1686+K49+K50+K1704+K1033+K974+K465+K1687+K1688+K1689+K828+K1684+K1683+K464+K560+K893+K132+K890-K974</f>
        <v>-20500</v>
      </c>
      <c r="L1782" s="155">
        <f t="shared" si="488"/>
        <v>0</v>
      </c>
      <c r="M1782" s="155">
        <f t="shared" si="488"/>
        <v>0</v>
      </c>
      <c r="N1782" s="155">
        <f t="shared" si="488"/>
        <v>0</v>
      </c>
      <c r="O1782" s="155">
        <f>O48+O51+O52+O272+O324+O779+O1686+O49+O50+O1704+O1033+O974+O465+O1687+O1688+O1689+O828+O1684+O1683+O464+O560+O893+O132+O890-O974</f>
        <v>-20500</v>
      </c>
      <c r="P1782" s="290">
        <v>13023174</v>
      </c>
      <c r="Q1782" s="290">
        <f>Q48+Q51+Q52+Q272+Q324+Q779+Q1686+Q49+Q50+Q1704+Q1033+Q974+Q465+Q1687+Q1688+Q1689+Q828+Q1684+Q1683+Q464+Q560+Q893+Q132+Q890-Q974</f>
        <v>920945.85</v>
      </c>
      <c r="R1782" s="26">
        <f t="shared" si="474"/>
        <v>0</v>
      </c>
      <c r="S1782" s="26">
        <f t="shared" si="475"/>
        <v>10000</v>
      </c>
      <c r="T1782" s="26">
        <f t="shared" si="476"/>
        <v>13013174</v>
      </c>
      <c r="V1782" s="284">
        <f t="shared" si="478"/>
        <v>7.0715929158283536E-2</v>
      </c>
    </row>
    <row r="1783" spans="1:22" hidden="1">
      <c r="D1783" s="156"/>
      <c r="E1783" s="157"/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291"/>
      <c r="Q1783" s="291"/>
      <c r="V1783" s="284" t="e">
        <f t="shared" si="478"/>
        <v>#DIV/0!</v>
      </c>
    </row>
    <row r="1784" spans="1:22" hidden="1">
      <c r="D1784" s="156"/>
      <c r="E1784" s="157"/>
      <c r="F1784" s="157"/>
      <c r="G1784" s="157"/>
      <c r="H1784" s="157"/>
      <c r="I1784" s="157"/>
      <c r="J1784" s="157"/>
      <c r="K1784" s="157"/>
      <c r="L1784" s="157"/>
      <c r="M1784" s="157"/>
      <c r="N1784" s="157"/>
      <c r="O1784" s="157"/>
      <c r="P1784" s="291"/>
      <c r="Q1784" s="291"/>
      <c r="V1784" s="284" t="e">
        <f t="shared" si="478"/>
        <v>#DIV/0!</v>
      </c>
    </row>
    <row r="1785" spans="1:22" hidden="1">
      <c r="D1785" s="156"/>
      <c r="E1785" s="157"/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291"/>
      <c r="Q1785" s="291"/>
      <c r="V1785" s="284" t="e">
        <f t="shared" si="478"/>
        <v>#DIV/0!</v>
      </c>
    </row>
    <row r="1786" spans="1:22" hidden="1">
      <c r="D1786" s="156"/>
      <c r="E1786" s="157"/>
      <c r="F1786" s="157"/>
      <c r="G1786" s="157"/>
      <c r="H1786" s="157"/>
      <c r="I1786" s="157"/>
      <c r="J1786" s="157"/>
      <c r="K1786" s="157"/>
      <c r="L1786" s="157"/>
      <c r="M1786" s="157"/>
      <c r="N1786" s="157"/>
      <c r="O1786" s="157"/>
      <c r="P1786" s="291"/>
      <c r="Q1786" s="291"/>
      <c r="V1786" s="284" t="e">
        <f t="shared" si="478"/>
        <v>#DIV/0!</v>
      </c>
    </row>
    <row r="1787" spans="1:22" ht="25.5" customHeight="1">
      <c r="D1787" s="158" t="s">
        <v>584</v>
      </c>
      <c r="E1787" s="155">
        <v>70043950</v>
      </c>
      <c r="F1787" s="159"/>
      <c r="G1787" s="159"/>
      <c r="H1787" s="159"/>
      <c r="I1787" s="159"/>
      <c r="J1787" s="159"/>
      <c r="K1787" s="155">
        <f>K1778-K1782</f>
        <v>280647</v>
      </c>
      <c r="L1787" s="159"/>
      <c r="M1787" s="159"/>
      <c r="N1787" s="159"/>
      <c r="O1787" s="159"/>
      <c r="P1787" s="290">
        <v>70324597</v>
      </c>
      <c r="Q1787" s="290">
        <f>Q1778-Q1782</f>
        <v>34106865.809999995</v>
      </c>
      <c r="R1787" s="15"/>
      <c r="S1787" s="15"/>
      <c r="T1787" s="15"/>
      <c r="V1787" s="284">
        <f t="shared" si="478"/>
        <v>0.48499198381470987</v>
      </c>
    </row>
    <row r="1789" spans="1:22">
      <c r="H1789" s="97">
        <f>H1778-H1787</f>
        <v>1071560</v>
      </c>
    </row>
    <row r="1790" spans="1:22">
      <c r="P1790" s="119"/>
    </row>
  </sheetData>
  <mergeCells count="7">
    <mergeCell ref="V9:V11"/>
    <mergeCell ref="Q9:Q11"/>
    <mergeCell ref="A9:A11"/>
    <mergeCell ref="B9:B11"/>
    <mergeCell ref="C9:C11"/>
    <mergeCell ref="D9:D11"/>
    <mergeCell ref="P9:P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rstPageNumber="1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78"/>
  <sheetViews>
    <sheetView tabSelected="1" topLeftCell="D62" zoomScaleNormal="100" workbookViewId="0">
      <selection activeCell="D62" sqref="D62:T63"/>
    </sheetView>
  </sheetViews>
  <sheetFormatPr defaultRowHeight="15.75"/>
  <cols>
    <col min="1" max="1" width="3.5703125" style="231" hidden="1" customWidth="1"/>
    <col min="2" max="2" width="5.5703125" style="231" hidden="1" customWidth="1"/>
    <col min="3" max="3" width="0.140625" style="231" hidden="1" customWidth="1"/>
    <col min="4" max="4" width="42.5703125" style="238" customWidth="1"/>
    <col min="5" max="5" width="18" style="238" customWidth="1"/>
    <col min="6" max="6" width="14.42578125" style="238" hidden="1" customWidth="1"/>
    <col min="7" max="7" width="19.140625" style="243" bestFit="1" customWidth="1"/>
    <col min="8" max="8" width="12.140625" style="238" hidden="1" customWidth="1"/>
    <col min="9" max="10" width="12.28515625" style="238" hidden="1" customWidth="1"/>
    <col min="11" max="11" width="14.7109375" style="239" hidden="1" customWidth="1"/>
    <col min="12" max="12" width="12.28515625" style="238" hidden="1" customWidth="1"/>
    <col min="13" max="13" width="10.7109375" style="238" hidden="1" customWidth="1"/>
    <col min="14" max="14" width="12.28515625" style="239" hidden="1" customWidth="1"/>
    <col min="15" max="15" width="16.5703125" style="238" hidden="1" customWidth="1"/>
    <col min="16" max="16" width="13.42578125" style="238" hidden="1" customWidth="1"/>
    <col min="17" max="17" width="12.28515625" style="238" hidden="1" customWidth="1"/>
    <col min="18" max="18" width="9.7109375" style="238" hidden="1" customWidth="1"/>
    <col min="19" max="19" width="19.7109375" style="238" customWidth="1"/>
    <col min="20" max="20" width="68.140625" style="238" customWidth="1"/>
    <col min="21" max="16384" width="9.140625" style="231"/>
  </cols>
  <sheetData>
    <row r="1" spans="1:21">
      <c r="A1" s="231" t="s">
        <v>111</v>
      </c>
      <c r="D1" s="294" t="s">
        <v>662</v>
      </c>
      <c r="E1" s="294"/>
      <c r="F1" s="127"/>
      <c r="G1" s="294"/>
      <c r="H1" s="295"/>
      <c r="I1" s="295"/>
      <c r="J1" s="296"/>
      <c r="K1" s="296"/>
      <c r="L1" s="296"/>
      <c r="M1" s="296"/>
      <c r="N1" s="296"/>
      <c r="O1" s="296"/>
      <c r="P1" s="297"/>
      <c r="Q1" s="297"/>
      <c r="R1" s="297"/>
      <c r="S1" s="295"/>
      <c r="T1" s="111"/>
      <c r="U1" s="298"/>
    </row>
    <row r="2" spans="1:21">
      <c r="D2" s="294" t="s">
        <v>656</v>
      </c>
      <c r="E2" s="294"/>
      <c r="F2" s="127"/>
      <c r="G2" s="294"/>
      <c r="H2" s="295"/>
      <c r="I2" s="295"/>
      <c r="J2" s="296"/>
      <c r="K2" s="296"/>
      <c r="L2" s="296"/>
      <c r="M2" s="296"/>
      <c r="N2" s="296"/>
      <c r="O2" s="296"/>
      <c r="P2" s="297"/>
      <c r="Q2" s="297"/>
      <c r="R2" s="297"/>
      <c r="S2" s="295"/>
      <c r="T2" s="111"/>
      <c r="U2" s="298"/>
    </row>
    <row r="3" spans="1:21">
      <c r="D3" s="294" t="s">
        <v>657</v>
      </c>
      <c r="E3" s="294"/>
      <c r="F3" s="127"/>
      <c r="G3" s="294"/>
      <c r="H3" s="295"/>
      <c r="I3" s="295"/>
      <c r="J3" s="296"/>
      <c r="K3" s="296"/>
      <c r="L3" s="296"/>
      <c r="M3" s="296"/>
      <c r="N3" s="296"/>
      <c r="O3" s="296"/>
      <c r="P3" s="297"/>
      <c r="Q3" s="297"/>
      <c r="R3" s="297"/>
      <c r="S3" s="295"/>
      <c r="T3" s="111"/>
      <c r="U3" s="298"/>
    </row>
    <row r="4" spans="1:21">
      <c r="A4" s="231" t="s">
        <v>52</v>
      </c>
      <c r="D4" s="294" t="s">
        <v>658</v>
      </c>
      <c r="E4" s="294"/>
      <c r="F4" s="127"/>
      <c r="G4" s="294"/>
      <c r="H4" s="295"/>
      <c r="I4" s="295"/>
      <c r="J4" s="296"/>
      <c r="K4" s="296"/>
      <c r="L4" s="296"/>
      <c r="M4" s="296"/>
      <c r="N4" s="296"/>
      <c r="O4" s="296"/>
      <c r="P4" s="297"/>
      <c r="Q4" s="297"/>
      <c r="R4" s="297"/>
      <c r="S4" s="295"/>
      <c r="T4" s="111"/>
      <c r="U4" s="298"/>
    </row>
    <row r="5" spans="1:21">
      <c r="F5" s="239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8"/>
    </row>
    <row r="6" spans="1:21">
      <c r="B6" s="250"/>
      <c r="C6" s="250"/>
      <c r="D6" s="251" t="s">
        <v>598</v>
      </c>
      <c r="E6" s="251"/>
      <c r="F6" s="226"/>
      <c r="G6" s="297"/>
      <c r="H6" s="226"/>
      <c r="I6" s="226"/>
      <c r="J6" s="226"/>
      <c r="K6" s="252"/>
      <c r="L6" s="226"/>
      <c r="M6" s="226"/>
      <c r="N6" s="226"/>
      <c r="O6" s="226"/>
      <c r="P6" s="226"/>
      <c r="Q6" s="226"/>
      <c r="R6" s="226"/>
      <c r="S6" s="226"/>
      <c r="T6" s="226"/>
    </row>
    <row r="7" spans="1:21" ht="10.5" customHeight="1">
      <c r="B7" s="253"/>
      <c r="C7" s="253"/>
      <c r="D7" s="254"/>
      <c r="E7" s="254"/>
      <c r="F7" s="254"/>
      <c r="G7" s="254"/>
      <c r="H7" s="254"/>
      <c r="I7" s="254"/>
      <c r="J7" s="254"/>
      <c r="K7" s="255"/>
      <c r="L7" s="254"/>
      <c r="M7" s="254"/>
      <c r="N7" s="255"/>
      <c r="O7" s="254"/>
      <c r="P7" s="254"/>
      <c r="Q7" s="254"/>
      <c r="R7" s="254"/>
      <c r="S7" s="254"/>
      <c r="T7" s="243"/>
    </row>
    <row r="8" spans="1:21" ht="20.100000000000001" customHeight="1">
      <c r="A8" s="318" t="s">
        <v>53</v>
      </c>
      <c r="B8" s="321" t="s">
        <v>54</v>
      </c>
      <c r="C8" s="322" t="s">
        <v>55</v>
      </c>
      <c r="D8" s="323" t="s">
        <v>599</v>
      </c>
      <c r="E8" s="327" t="s">
        <v>567</v>
      </c>
      <c r="F8" s="327" t="s">
        <v>56</v>
      </c>
      <c r="G8" s="330" t="s">
        <v>600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23" t="s">
        <v>601</v>
      </c>
      <c r="T8" s="327" t="s">
        <v>602</v>
      </c>
    </row>
    <row r="9" spans="1:21" ht="9" customHeight="1">
      <c r="A9" s="319"/>
      <c r="B9" s="321"/>
      <c r="C9" s="322"/>
      <c r="D9" s="323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23"/>
      <c r="T9" s="328"/>
    </row>
    <row r="10" spans="1:21" ht="20.100000000000001" customHeight="1">
      <c r="A10" s="319"/>
      <c r="B10" s="321"/>
      <c r="C10" s="322"/>
      <c r="D10" s="323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23"/>
      <c r="T10" s="328"/>
    </row>
    <row r="11" spans="1:21" ht="15.75" customHeight="1">
      <c r="A11" s="319"/>
      <c r="B11" s="321"/>
      <c r="C11" s="322"/>
      <c r="D11" s="323"/>
      <c r="E11" s="328"/>
      <c r="F11" s="328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23"/>
      <c r="T11" s="328"/>
    </row>
    <row r="12" spans="1:21" ht="0.75" customHeight="1">
      <c r="A12" s="319"/>
      <c r="B12" s="321"/>
      <c r="C12" s="322"/>
      <c r="D12" s="323"/>
      <c r="E12" s="328"/>
      <c r="F12" s="328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23"/>
      <c r="T12" s="328"/>
    </row>
    <row r="13" spans="1:21" ht="10.5" customHeight="1">
      <c r="A13" s="320"/>
      <c r="B13" s="321"/>
      <c r="C13" s="322"/>
      <c r="D13" s="323"/>
      <c r="E13" s="329"/>
      <c r="F13" s="329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23"/>
      <c r="T13" s="329"/>
    </row>
    <row r="14" spans="1:21" ht="13.5" customHeight="1">
      <c r="A14" s="256">
        <v>1</v>
      </c>
      <c r="B14" s="257">
        <v>2</v>
      </c>
      <c r="C14" s="258">
        <v>3</v>
      </c>
      <c r="D14" s="259">
        <v>1</v>
      </c>
      <c r="E14" s="259">
        <v>2</v>
      </c>
      <c r="F14" s="259">
        <v>3</v>
      </c>
      <c r="G14" s="259">
        <v>3</v>
      </c>
      <c r="H14" s="259">
        <v>5</v>
      </c>
      <c r="I14" s="259">
        <v>6</v>
      </c>
      <c r="J14" s="259">
        <v>7</v>
      </c>
      <c r="K14" s="260">
        <v>8</v>
      </c>
      <c r="L14" s="259">
        <v>9</v>
      </c>
      <c r="M14" s="259">
        <v>10</v>
      </c>
      <c r="N14" s="260">
        <v>11</v>
      </c>
      <c r="O14" s="259">
        <v>12</v>
      </c>
      <c r="P14" s="259">
        <v>13</v>
      </c>
      <c r="Q14" s="259">
        <v>14</v>
      </c>
      <c r="R14" s="259">
        <v>15</v>
      </c>
      <c r="S14" s="259">
        <v>4</v>
      </c>
      <c r="T14" s="259">
        <v>5</v>
      </c>
    </row>
    <row r="15" spans="1:21" ht="33.75" customHeight="1">
      <c r="A15" s="256"/>
      <c r="B15" s="235" t="s">
        <v>57</v>
      </c>
      <c r="C15" s="232" t="s">
        <v>58</v>
      </c>
      <c r="D15" s="324" t="s">
        <v>99</v>
      </c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6"/>
    </row>
    <row r="16" spans="1:21" ht="78.75">
      <c r="A16" s="256">
        <v>3</v>
      </c>
      <c r="B16" s="233" t="s">
        <v>59</v>
      </c>
      <c r="C16" s="234" t="s">
        <v>59</v>
      </c>
      <c r="D16" s="261" t="s">
        <v>60</v>
      </c>
      <c r="E16" s="262" t="s">
        <v>568</v>
      </c>
      <c r="F16" s="262">
        <f>G16+P16+Q16+R16</f>
        <v>190000</v>
      </c>
      <c r="G16" s="262">
        <v>190000</v>
      </c>
      <c r="H16" s="262">
        <f>50000+140000</f>
        <v>190000</v>
      </c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302">
        <v>84750</v>
      </c>
      <c r="T16" s="263" t="s">
        <v>627</v>
      </c>
    </row>
    <row r="17" spans="1:20" ht="21" customHeight="1">
      <c r="A17" s="256"/>
      <c r="B17" s="235" t="s">
        <v>57</v>
      </c>
      <c r="C17" s="232" t="s">
        <v>58</v>
      </c>
      <c r="D17" s="324" t="s">
        <v>61</v>
      </c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6"/>
    </row>
    <row r="18" spans="1:20" ht="63">
      <c r="A18" s="256">
        <v>3</v>
      </c>
      <c r="B18" s="233" t="s">
        <v>59</v>
      </c>
      <c r="C18" s="234" t="s">
        <v>59</v>
      </c>
      <c r="D18" s="249" t="s">
        <v>637</v>
      </c>
      <c r="E18" s="262" t="s">
        <v>569</v>
      </c>
      <c r="F18" s="262">
        <f>G18+P18+Q18+R18</f>
        <v>229000</v>
      </c>
      <c r="G18" s="262">
        <v>229000</v>
      </c>
      <c r="H18" s="262"/>
      <c r="I18" s="262"/>
      <c r="J18" s="262"/>
      <c r="K18" s="262">
        <f>250000-21000</f>
        <v>229000</v>
      </c>
      <c r="L18" s="262"/>
      <c r="M18" s="262"/>
      <c r="N18" s="262"/>
      <c r="O18" s="262"/>
      <c r="P18" s="262"/>
      <c r="Q18" s="262"/>
      <c r="R18" s="262"/>
      <c r="S18" s="264">
        <v>0</v>
      </c>
      <c r="T18" s="249" t="s">
        <v>618</v>
      </c>
    </row>
    <row r="19" spans="1:20">
      <c r="A19" s="256"/>
      <c r="B19" s="233"/>
      <c r="C19" s="234"/>
      <c r="D19" s="261" t="s">
        <v>562</v>
      </c>
      <c r="E19" s="262" t="s">
        <v>570</v>
      </c>
      <c r="F19" s="262">
        <f>G19+P19+Q19+R19</f>
        <v>12000</v>
      </c>
      <c r="G19" s="262">
        <v>12000</v>
      </c>
      <c r="H19" s="262">
        <v>12000</v>
      </c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4">
        <v>0</v>
      </c>
      <c r="T19" s="263" t="s">
        <v>619</v>
      </c>
    </row>
    <row r="20" spans="1:20" ht="63">
      <c r="A20" s="256">
        <v>3</v>
      </c>
      <c r="B20" s="233" t="s">
        <v>59</v>
      </c>
      <c r="C20" s="234" t="s">
        <v>59</v>
      </c>
      <c r="D20" s="249" t="s">
        <v>98</v>
      </c>
      <c r="E20" s="262" t="s">
        <v>569</v>
      </c>
      <c r="F20" s="262">
        <v>70000</v>
      </c>
      <c r="G20" s="262">
        <v>6400</v>
      </c>
      <c r="H20" s="262"/>
      <c r="I20" s="262"/>
      <c r="J20" s="262"/>
      <c r="K20" s="262">
        <v>6400</v>
      </c>
      <c r="L20" s="262"/>
      <c r="M20" s="262"/>
      <c r="N20" s="262"/>
      <c r="O20" s="262"/>
      <c r="P20" s="262"/>
      <c r="Q20" s="262"/>
      <c r="R20" s="262"/>
      <c r="S20" s="302">
        <v>6645</v>
      </c>
      <c r="T20" s="249" t="s">
        <v>638</v>
      </c>
    </row>
    <row r="21" spans="1:20" ht="47.25">
      <c r="A21" s="256">
        <v>3</v>
      </c>
      <c r="B21" s="233" t="s">
        <v>59</v>
      </c>
      <c r="C21" s="234" t="s">
        <v>59</v>
      </c>
      <c r="D21" s="261" t="s">
        <v>62</v>
      </c>
      <c r="E21" s="262" t="s">
        <v>569</v>
      </c>
      <c r="F21" s="262">
        <f>G21+P21+Q21+R21</f>
        <v>200000</v>
      </c>
      <c r="G21" s="262">
        <v>50000</v>
      </c>
      <c r="H21" s="262"/>
      <c r="I21" s="262"/>
      <c r="J21" s="262"/>
      <c r="K21" s="262">
        <v>50000</v>
      </c>
      <c r="L21" s="262"/>
      <c r="M21" s="262"/>
      <c r="N21" s="262"/>
      <c r="O21" s="262"/>
      <c r="P21" s="262">
        <v>50000</v>
      </c>
      <c r="Q21" s="262">
        <v>50000</v>
      </c>
      <c r="R21" s="262">
        <v>50000</v>
      </c>
      <c r="S21" s="262">
        <v>50000</v>
      </c>
      <c r="T21" s="249" t="s">
        <v>617</v>
      </c>
    </row>
    <row r="22" spans="1:20">
      <c r="A22" s="256">
        <v>3</v>
      </c>
      <c r="B22" s="233" t="s">
        <v>59</v>
      </c>
      <c r="C22" s="234" t="s">
        <v>59</v>
      </c>
      <c r="D22" s="261" t="s">
        <v>63</v>
      </c>
      <c r="E22" s="262" t="s">
        <v>570</v>
      </c>
      <c r="F22" s="262">
        <f t="shared" ref="F22:F30" si="0">G22+P22+Q22+R22</f>
        <v>60000</v>
      </c>
      <c r="G22" s="262">
        <v>30000</v>
      </c>
      <c r="H22" s="262">
        <v>30000</v>
      </c>
      <c r="I22" s="262"/>
      <c r="J22" s="262"/>
      <c r="K22" s="262"/>
      <c r="L22" s="262"/>
      <c r="M22" s="262"/>
      <c r="N22" s="262"/>
      <c r="O22" s="262"/>
      <c r="P22" s="262">
        <v>30000</v>
      </c>
      <c r="Q22" s="262"/>
      <c r="R22" s="262"/>
      <c r="S22" s="264">
        <v>0</v>
      </c>
      <c r="T22" s="263" t="s">
        <v>619</v>
      </c>
    </row>
    <row r="23" spans="1:20" ht="22.5" customHeight="1">
      <c r="A23" s="256">
        <v>3</v>
      </c>
      <c r="B23" s="235">
        <v>750</v>
      </c>
      <c r="C23" s="232">
        <v>75020</v>
      </c>
      <c r="D23" s="324" t="s">
        <v>13</v>
      </c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6"/>
    </row>
    <row r="24" spans="1:20" ht="144.75" customHeight="1">
      <c r="A24" s="256"/>
      <c r="B24" s="235"/>
      <c r="C24" s="232"/>
      <c r="D24" s="229" t="s">
        <v>64</v>
      </c>
      <c r="E24" s="334" t="s">
        <v>625</v>
      </c>
      <c r="F24" s="332">
        <f t="shared" si="0"/>
        <v>441723</v>
      </c>
      <c r="G24" s="332">
        <v>441723</v>
      </c>
      <c r="H24" s="332">
        <f t="shared" ref="H24:O24" si="1">SUM(H25:H30)</f>
        <v>58723</v>
      </c>
      <c r="I24" s="332">
        <f t="shared" si="1"/>
        <v>0</v>
      </c>
      <c r="J24" s="332">
        <f>SUM(J25:J30)</f>
        <v>0</v>
      </c>
      <c r="K24" s="332">
        <f t="shared" si="1"/>
        <v>183000</v>
      </c>
      <c r="L24" s="332">
        <f t="shared" si="1"/>
        <v>0</v>
      </c>
      <c r="M24" s="332">
        <f t="shared" si="1"/>
        <v>200000</v>
      </c>
      <c r="N24" s="332">
        <f t="shared" si="1"/>
        <v>0</v>
      </c>
      <c r="O24" s="332">
        <f t="shared" si="1"/>
        <v>0</v>
      </c>
      <c r="P24" s="332">
        <f>SUM(P25:P30)</f>
        <v>0</v>
      </c>
      <c r="Q24" s="332">
        <f>SUM(Q25:Q30)</f>
        <v>0</v>
      </c>
      <c r="R24" s="332">
        <f>SUM(R25:R30)</f>
        <v>0</v>
      </c>
      <c r="S24" s="333">
        <f>S25+S26+S27+S28+S29+S30</f>
        <v>0</v>
      </c>
      <c r="T24" s="84" t="s">
        <v>639</v>
      </c>
    </row>
    <row r="25" spans="1:20" ht="50.25" customHeight="1">
      <c r="A25" s="265">
        <v>4</v>
      </c>
      <c r="B25" s="233">
        <v>851</v>
      </c>
      <c r="C25" s="234">
        <v>85111</v>
      </c>
      <c r="D25" s="229" t="s">
        <v>65</v>
      </c>
      <c r="E25" s="332" t="s">
        <v>570</v>
      </c>
      <c r="F25" s="332">
        <f t="shared" si="0"/>
        <v>67635</v>
      </c>
      <c r="G25" s="332">
        <v>67635</v>
      </c>
      <c r="H25" s="332">
        <v>7635</v>
      </c>
      <c r="I25" s="332"/>
      <c r="J25" s="332"/>
      <c r="K25" s="332"/>
      <c r="L25" s="332"/>
      <c r="M25" s="332">
        <v>60000</v>
      </c>
      <c r="N25" s="332"/>
      <c r="O25" s="332"/>
      <c r="P25" s="332"/>
      <c r="Q25" s="332"/>
      <c r="R25" s="332"/>
      <c r="S25" s="333">
        <v>0</v>
      </c>
      <c r="T25" s="84" t="s">
        <v>610</v>
      </c>
    </row>
    <row r="26" spans="1:20" ht="78.75">
      <c r="A26" s="266">
        <v>21</v>
      </c>
      <c r="B26" s="235" t="s">
        <v>66</v>
      </c>
      <c r="C26" s="232">
        <v>85201</v>
      </c>
      <c r="D26" s="261" t="s">
        <v>67</v>
      </c>
      <c r="E26" s="262" t="s">
        <v>570</v>
      </c>
      <c r="F26" s="262">
        <f t="shared" si="0"/>
        <v>53460</v>
      </c>
      <c r="G26" s="262">
        <v>53460</v>
      </c>
      <c r="H26" s="262">
        <v>16540</v>
      </c>
      <c r="I26" s="262"/>
      <c r="J26" s="262"/>
      <c r="K26" s="262"/>
      <c r="L26" s="262"/>
      <c r="M26" s="262">
        <f>70000-16540-16540</f>
        <v>36920</v>
      </c>
      <c r="N26" s="262"/>
      <c r="O26" s="262"/>
      <c r="P26" s="262"/>
      <c r="Q26" s="262"/>
      <c r="R26" s="262"/>
      <c r="S26" s="264">
        <v>0</v>
      </c>
      <c r="T26" s="263" t="s">
        <v>611</v>
      </c>
    </row>
    <row r="27" spans="1:20" ht="53.25" customHeight="1">
      <c r="A27" s="256">
        <v>6</v>
      </c>
      <c r="B27" s="232" t="s">
        <v>68</v>
      </c>
      <c r="C27" s="232" t="s">
        <v>69</v>
      </c>
      <c r="D27" s="261" t="s">
        <v>70</v>
      </c>
      <c r="E27" s="262" t="s">
        <v>570</v>
      </c>
      <c r="F27" s="262">
        <f t="shared" si="0"/>
        <v>117628</v>
      </c>
      <c r="G27" s="262">
        <v>117628</v>
      </c>
      <c r="H27" s="262">
        <f>48000+2000-16540-16540+17628</f>
        <v>34548</v>
      </c>
      <c r="I27" s="262"/>
      <c r="J27" s="262"/>
      <c r="K27" s="262"/>
      <c r="L27" s="262"/>
      <c r="M27" s="262">
        <f>100000-48000-2000+16540+16540</f>
        <v>83080</v>
      </c>
      <c r="N27" s="262"/>
      <c r="O27" s="262"/>
      <c r="P27" s="262"/>
      <c r="Q27" s="262"/>
      <c r="R27" s="262"/>
      <c r="S27" s="264">
        <v>0</v>
      </c>
      <c r="T27" s="263" t="s">
        <v>612</v>
      </c>
    </row>
    <row r="28" spans="1:20" ht="51.75" customHeight="1">
      <c r="A28" s="256"/>
      <c r="B28" s="232"/>
      <c r="C28" s="232"/>
      <c r="D28" s="261" t="s">
        <v>71</v>
      </c>
      <c r="E28" s="262" t="s">
        <v>570</v>
      </c>
      <c r="F28" s="262">
        <f t="shared" si="0"/>
        <v>10000</v>
      </c>
      <c r="G28" s="262">
        <v>10000</v>
      </c>
      <c r="H28" s="262" t="s">
        <v>587</v>
      </c>
      <c r="I28" s="262"/>
      <c r="J28" s="262"/>
      <c r="K28" s="262"/>
      <c r="L28" s="262"/>
      <c r="M28" s="262">
        <v>10000</v>
      </c>
      <c r="N28" s="262"/>
      <c r="O28" s="262"/>
      <c r="P28" s="262"/>
      <c r="Q28" s="262"/>
      <c r="R28" s="262"/>
      <c r="S28" s="264">
        <v>0</v>
      </c>
      <c r="T28" s="263" t="s">
        <v>610</v>
      </c>
    </row>
    <row r="29" spans="1:20" ht="51" customHeight="1">
      <c r="A29" s="256"/>
      <c r="B29" s="232"/>
      <c r="C29" s="232"/>
      <c r="D29" s="261" t="s">
        <v>72</v>
      </c>
      <c r="E29" s="262" t="s">
        <v>570</v>
      </c>
      <c r="F29" s="262">
        <f t="shared" si="0"/>
        <v>10000</v>
      </c>
      <c r="G29" s="262">
        <v>10000</v>
      </c>
      <c r="H29" s="262" t="s">
        <v>587</v>
      </c>
      <c r="I29" s="262"/>
      <c r="J29" s="262"/>
      <c r="K29" s="262"/>
      <c r="L29" s="262"/>
      <c r="M29" s="262">
        <f>10000</f>
        <v>10000</v>
      </c>
      <c r="N29" s="262"/>
      <c r="O29" s="262"/>
      <c r="P29" s="262"/>
      <c r="Q29" s="262"/>
      <c r="R29" s="262"/>
      <c r="S29" s="264">
        <v>0</v>
      </c>
      <c r="T29" s="263" t="s">
        <v>610</v>
      </c>
    </row>
    <row r="30" spans="1:20" ht="31.5">
      <c r="A30" s="256">
        <v>7</v>
      </c>
      <c r="B30" s="232">
        <v>900</v>
      </c>
      <c r="C30" s="232">
        <v>90019</v>
      </c>
      <c r="D30" s="261" t="s">
        <v>73</v>
      </c>
      <c r="E30" s="262" t="s">
        <v>569</v>
      </c>
      <c r="F30" s="262">
        <f t="shared" si="0"/>
        <v>183000</v>
      </c>
      <c r="G30" s="262">
        <v>183000</v>
      </c>
      <c r="H30" s="262">
        <v>0</v>
      </c>
      <c r="I30" s="262"/>
      <c r="J30" s="262"/>
      <c r="K30" s="262">
        <f>154000+29000</f>
        <v>183000</v>
      </c>
      <c r="L30" s="262"/>
      <c r="M30" s="262"/>
      <c r="N30" s="262"/>
      <c r="O30" s="262"/>
      <c r="P30" s="262"/>
      <c r="Q30" s="262"/>
      <c r="R30" s="262"/>
      <c r="S30" s="264">
        <v>0</v>
      </c>
      <c r="T30" s="263" t="s">
        <v>613</v>
      </c>
    </row>
    <row r="31" spans="1:20" ht="29.25" customHeight="1">
      <c r="A31" s="265">
        <v>4</v>
      </c>
      <c r="B31" s="233">
        <v>851</v>
      </c>
      <c r="C31" s="234">
        <v>85111</v>
      </c>
      <c r="D31" s="261" t="s">
        <v>102</v>
      </c>
      <c r="E31" s="262" t="s">
        <v>581</v>
      </c>
      <c r="F31" s="262">
        <f>G31+P31+Q31+R31</f>
        <v>5000</v>
      </c>
      <c r="G31" s="262">
        <v>5000</v>
      </c>
      <c r="H31" s="262">
        <v>5000</v>
      </c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>
        <v>4580</v>
      </c>
      <c r="T31" s="267" t="s">
        <v>640</v>
      </c>
    </row>
    <row r="32" spans="1:20" ht="21" customHeight="1">
      <c r="A32" s="256"/>
      <c r="B32" s="235" t="s">
        <v>57</v>
      </c>
      <c r="C32" s="232" t="s">
        <v>58</v>
      </c>
      <c r="D32" s="324" t="s">
        <v>74</v>
      </c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6"/>
    </row>
    <row r="33" spans="1:20" ht="47.25">
      <c r="A33" s="256">
        <v>3</v>
      </c>
      <c r="B33" s="233" t="s">
        <v>59</v>
      </c>
      <c r="C33" s="234" t="s">
        <v>59</v>
      </c>
      <c r="D33" s="261" t="s">
        <v>75</v>
      </c>
      <c r="E33" s="262" t="s">
        <v>569</v>
      </c>
      <c r="F33" s="262">
        <f>G33+P33+Q33+R33</f>
        <v>147000</v>
      </c>
      <c r="G33" s="262">
        <v>147000</v>
      </c>
      <c r="H33" s="262"/>
      <c r="I33" s="262"/>
      <c r="J33" s="262"/>
      <c r="K33" s="262">
        <f>126000+21000</f>
        <v>147000</v>
      </c>
      <c r="L33" s="262"/>
      <c r="M33" s="262"/>
      <c r="N33" s="262"/>
      <c r="O33" s="262"/>
      <c r="P33" s="262"/>
      <c r="Q33" s="262"/>
      <c r="R33" s="262"/>
      <c r="S33" s="264">
        <v>0</v>
      </c>
      <c r="T33" s="249" t="s">
        <v>620</v>
      </c>
    </row>
    <row r="34" spans="1:20" ht="67.5" customHeight="1">
      <c r="A34" s="256">
        <v>3</v>
      </c>
      <c r="B34" s="233" t="s">
        <v>59</v>
      </c>
      <c r="C34" s="234" t="s">
        <v>59</v>
      </c>
      <c r="D34" s="261" t="s">
        <v>561</v>
      </c>
      <c r="E34" s="262" t="s">
        <v>569</v>
      </c>
      <c r="F34" s="262">
        <v>40000</v>
      </c>
      <c r="G34" s="262">
        <v>60000</v>
      </c>
      <c r="H34" s="262"/>
      <c r="I34" s="262"/>
      <c r="J34" s="262"/>
      <c r="K34" s="262">
        <f>40000+20000</f>
        <v>60000</v>
      </c>
      <c r="L34" s="262"/>
      <c r="M34" s="262"/>
      <c r="N34" s="262"/>
      <c r="O34" s="262"/>
      <c r="P34" s="262"/>
      <c r="Q34" s="262"/>
      <c r="R34" s="262"/>
      <c r="S34" s="264">
        <v>0</v>
      </c>
      <c r="T34" s="249" t="s">
        <v>641</v>
      </c>
    </row>
    <row r="35" spans="1:20" ht="21" customHeight="1">
      <c r="A35" s="256"/>
      <c r="B35" s="235" t="s">
        <v>57</v>
      </c>
      <c r="C35" s="232" t="s">
        <v>58</v>
      </c>
      <c r="D35" s="324" t="s">
        <v>76</v>
      </c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6"/>
    </row>
    <row r="36" spans="1:20">
      <c r="A36" s="256">
        <v>3</v>
      </c>
      <c r="B36" s="233" t="s">
        <v>59</v>
      </c>
      <c r="C36" s="234" t="s">
        <v>59</v>
      </c>
      <c r="D36" s="261" t="s">
        <v>562</v>
      </c>
      <c r="E36" s="262" t="s">
        <v>570</v>
      </c>
      <c r="F36" s="262">
        <f>G36+P36+Q36+R36</f>
        <v>7500</v>
      </c>
      <c r="G36" s="262">
        <v>7500</v>
      </c>
      <c r="H36" s="262">
        <v>7500</v>
      </c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>
        <v>7500</v>
      </c>
      <c r="T36" s="292" t="s">
        <v>562</v>
      </c>
    </row>
    <row r="37" spans="1:20" ht="47.25">
      <c r="A37" s="256">
        <v>3</v>
      </c>
      <c r="B37" s="233" t="s">
        <v>59</v>
      </c>
      <c r="C37" s="234" t="s">
        <v>59</v>
      </c>
      <c r="D37" s="261" t="s">
        <v>62</v>
      </c>
      <c r="E37" s="262" t="s">
        <v>569</v>
      </c>
      <c r="F37" s="262">
        <f>G37+P37+Q37+R37</f>
        <v>50000</v>
      </c>
      <c r="G37" s="262">
        <v>50000</v>
      </c>
      <c r="H37" s="262"/>
      <c r="I37" s="262"/>
      <c r="J37" s="262"/>
      <c r="K37" s="262">
        <v>50000</v>
      </c>
      <c r="L37" s="262"/>
      <c r="M37" s="262"/>
      <c r="N37" s="262"/>
      <c r="O37" s="262"/>
      <c r="P37" s="262"/>
      <c r="Q37" s="262"/>
      <c r="R37" s="262"/>
      <c r="S37" s="264">
        <v>0</v>
      </c>
      <c r="T37" s="249" t="s">
        <v>621</v>
      </c>
    </row>
    <row r="38" spans="1:20" ht="28.5" customHeight="1">
      <c r="D38" s="324" t="s">
        <v>77</v>
      </c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35"/>
    </row>
    <row r="39" spans="1:20" s="236" customFormat="1" ht="110.25">
      <c r="D39" s="299" t="s">
        <v>78</v>
      </c>
      <c r="E39" s="332" t="s">
        <v>571</v>
      </c>
      <c r="F39" s="332">
        <f>G39+P39+Q39+R39+31140</f>
        <v>2031140</v>
      </c>
      <c r="G39" s="332">
        <v>800000</v>
      </c>
      <c r="H39" s="332"/>
      <c r="I39" s="332"/>
      <c r="J39" s="332"/>
      <c r="K39" s="332"/>
      <c r="L39" s="332">
        <v>800000</v>
      </c>
      <c r="M39" s="332"/>
      <c r="N39" s="332"/>
      <c r="O39" s="332"/>
      <c r="P39" s="332">
        <v>1200000</v>
      </c>
      <c r="Q39" s="332"/>
      <c r="R39" s="332"/>
      <c r="S39" s="333">
        <v>0</v>
      </c>
      <c r="T39" s="249" t="s">
        <v>614</v>
      </c>
    </row>
    <row r="40" spans="1:20" s="237" customFormat="1" ht="67.5" customHeight="1">
      <c r="D40" s="229" t="s">
        <v>80</v>
      </c>
      <c r="E40" s="332" t="s">
        <v>569</v>
      </c>
      <c r="F40" s="332">
        <f>G40+P40+Q40+R40</f>
        <v>90000</v>
      </c>
      <c r="G40" s="332">
        <v>90000</v>
      </c>
      <c r="H40" s="332"/>
      <c r="I40" s="332"/>
      <c r="J40" s="332"/>
      <c r="K40" s="332">
        <f>90000</f>
        <v>90000</v>
      </c>
      <c r="L40" s="332"/>
      <c r="M40" s="332"/>
      <c r="N40" s="332"/>
      <c r="O40" s="332"/>
      <c r="P40" s="332"/>
      <c r="Q40" s="332"/>
      <c r="R40" s="332"/>
      <c r="S40" s="333">
        <v>0</v>
      </c>
      <c r="T40" s="249" t="s">
        <v>652</v>
      </c>
    </row>
    <row r="41" spans="1:20" s="236" customFormat="1">
      <c r="D41" s="261" t="s">
        <v>81</v>
      </c>
      <c r="E41" s="262" t="s">
        <v>569</v>
      </c>
      <c r="F41" s="262">
        <f>G41+P41+Q41+R41</f>
        <v>180000</v>
      </c>
      <c r="G41" s="262">
        <v>180000</v>
      </c>
      <c r="H41" s="262"/>
      <c r="I41" s="262"/>
      <c r="J41" s="262"/>
      <c r="K41" s="262">
        <v>180000</v>
      </c>
      <c r="L41" s="262"/>
      <c r="M41" s="262"/>
      <c r="N41" s="262"/>
      <c r="O41" s="262"/>
      <c r="P41" s="262"/>
      <c r="Q41" s="262"/>
      <c r="R41" s="262"/>
      <c r="S41" s="264">
        <v>0</v>
      </c>
      <c r="T41" s="249" t="s">
        <v>652</v>
      </c>
    </row>
    <row r="42" spans="1:20" s="236" customFormat="1" ht="157.5">
      <c r="D42" s="261" t="s">
        <v>82</v>
      </c>
      <c r="E42" s="262" t="s">
        <v>572</v>
      </c>
      <c r="F42" s="262">
        <f>G42+P42+Q42+R42</f>
        <v>100000</v>
      </c>
      <c r="G42" s="262">
        <v>100000</v>
      </c>
      <c r="H42" s="262">
        <v>100000</v>
      </c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>
        <v>11200</v>
      </c>
      <c r="T42" s="331" t="s">
        <v>616</v>
      </c>
    </row>
    <row r="43" spans="1:20" ht="28.5" customHeight="1">
      <c r="D43" s="324" t="s">
        <v>83</v>
      </c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6"/>
    </row>
    <row r="44" spans="1:20" s="236" customFormat="1" ht="110.25">
      <c r="D44" s="249" t="s">
        <v>108</v>
      </c>
      <c r="E44" s="262" t="s">
        <v>571</v>
      </c>
      <c r="F44" s="262">
        <f>G44+P44+Q44+R44</f>
        <v>500000</v>
      </c>
      <c r="G44" s="262">
        <v>500000</v>
      </c>
      <c r="H44" s="262">
        <f>77455+180000</f>
        <v>257455</v>
      </c>
      <c r="I44" s="262"/>
      <c r="J44" s="262"/>
      <c r="K44" s="262"/>
      <c r="L44" s="262"/>
      <c r="M44" s="262"/>
      <c r="N44" s="262">
        <v>242545</v>
      </c>
      <c r="O44" s="262"/>
      <c r="P44" s="262"/>
      <c r="Q44" s="262"/>
      <c r="R44" s="262"/>
      <c r="S44" s="262">
        <v>23985</v>
      </c>
      <c r="T44" s="249" t="s">
        <v>651</v>
      </c>
    </row>
    <row r="45" spans="1:20" ht="28.5" customHeight="1">
      <c r="D45" s="324" t="s">
        <v>84</v>
      </c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6"/>
    </row>
    <row r="46" spans="1:20" s="236" customFormat="1" ht="63">
      <c r="D46" s="229" t="s">
        <v>85</v>
      </c>
      <c r="E46" s="262" t="s">
        <v>573</v>
      </c>
      <c r="F46" s="262">
        <f>G46+P46+Q46+R46+60500</f>
        <v>1860500</v>
      </c>
      <c r="G46" s="262">
        <v>800000</v>
      </c>
      <c r="H46" s="262"/>
      <c r="I46" s="262"/>
      <c r="J46" s="262"/>
      <c r="K46" s="262"/>
      <c r="L46" s="262">
        <v>375020</v>
      </c>
      <c r="M46" s="262"/>
      <c r="N46" s="262">
        <v>424980</v>
      </c>
      <c r="O46" s="262"/>
      <c r="P46" s="262">
        <v>1000000</v>
      </c>
      <c r="Q46" s="262"/>
      <c r="R46" s="262"/>
      <c r="S46" s="264">
        <v>0</v>
      </c>
      <c r="T46" s="249" t="s">
        <v>615</v>
      </c>
    </row>
    <row r="47" spans="1:20" ht="24.75" customHeight="1">
      <c r="D47" s="324" t="s">
        <v>79</v>
      </c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6"/>
    </row>
    <row r="48" spans="1:20" ht="37.5" customHeight="1">
      <c r="D48" s="229" t="s">
        <v>642</v>
      </c>
      <c r="E48" s="262" t="s">
        <v>574</v>
      </c>
      <c r="F48" s="262">
        <f t="shared" ref="F48:F70" si="2">G48+P48+Q48+R48</f>
        <v>278000</v>
      </c>
      <c r="G48" s="262">
        <v>178000</v>
      </c>
      <c r="H48" s="262"/>
      <c r="I48" s="262"/>
      <c r="J48" s="262"/>
      <c r="K48" s="262"/>
      <c r="L48" s="262"/>
      <c r="M48" s="262"/>
      <c r="N48" s="262">
        <v>178000</v>
      </c>
      <c r="O48" s="262"/>
      <c r="P48" s="262">
        <v>100000</v>
      </c>
      <c r="Q48" s="262"/>
      <c r="R48" s="262"/>
      <c r="S48" s="262">
        <v>178000</v>
      </c>
      <c r="T48" s="293" t="s">
        <v>653</v>
      </c>
    </row>
    <row r="49" spans="4:20" ht="63">
      <c r="D49" s="229" t="s">
        <v>109</v>
      </c>
      <c r="E49" s="262" t="s">
        <v>575</v>
      </c>
      <c r="F49" s="262">
        <f>G49+P49+Q49+R49</f>
        <v>200000</v>
      </c>
      <c r="G49" s="262">
        <v>200000</v>
      </c>
      <c r="H49" s="262"/>
      <c r="I49" s="262"/>
      <c r="J49" s="262"/>
      <c r="K49" s="262"/>
      <c r="L49" s="262"/>
      <c r="M49" s="262"/>
      <c r="N49" s="262">
        <v>200000</v>
      </c>
      <c r="O49" s="262"/>
      <c r="P49" s="262"/>
      <c r="Q49" s="262"/>
      <c r="R49" s="262"/>
      <c r="S49" s="264">
        <v>0</v>
      </c>
      <c r="T49" s="303" t="s">
        <v>619</v>
      </c>
    </row>
    <row r="50" spans="4:20" ht="47.25">
      <c r="D50" s="229" t="s">
        <v>86</v>
      </c>
      <c r="E50" s="332" t="s">
        <v>576</v>
      </c>
      <c r="F50" s="332">
        <f>G50+P50+Q50+R50</f>
        <v>100000</v>
      </c>
      <c r="G50" s="332">
        <v>100000</v>
      </c>
      <c r="H50" s="332"/>
      <c r="I50" s="332"/>
      <c r="J50" s="332"/>
      <c r="K50" s="332">
        <v>100000</v>
      </c>
      <c r="L50" s="332"/>
      <c r="M50" s="332"/>
      <c r="N50" s="332"/>
      <c r="O50" s="332"/>
      <c r="P50" s="332"/>
      <c r="Q50" s="332"/>
      <c r="R50" s="332"/>
      <c r="S50" s="333">
        <v>0</v>
      </c>
      <c r="T50" s="249" t="s">
        <v>649</v>
      </c>
    </row>
    <row r="51" spans="4:20" ht="108.75" customHeight="1">
      <c r="D51" s="229" t="s">
        <v>87</v>
      </c>
      <c r="E51" s="332" t="s">
        <v>577</v>
      </c>
      <c r="F51" s="332">
        <f t="shared" si="2"/>
        <v>10000</v>
      </c>
      <c r="G51" s="332">
        <v>10000</v>
      </c>
      <c r="H51" s="332">
        <v>10000</v>
      </c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3">
        <v>0</v>
      </c>
      <c r="T51" s="303" t="s">
        <v>619</v>
      </c>
    </row>
    <row r="52" spans="4:20" ht="77.25" customHeight="1">
      <c r="D52" s="261" t="s">
        <v>88</v>
      </c>
      <c r="E52" s="262" t="s">
        <v>585</v>
      </c>
      <c r="F52" s="262">
        <f t="shared" si="2"/>
        <v>31000</v>
      </c>
      <c r="G52" s="262">
        <v>31000</v>
      </c>
      <c r="H52" s="262"/>
      <c r="I52" s="262"/>
      <c r="J52" s="262"/>
      <c r="K52" s="262">
        <v>31000</v>
      </c>
      <c r="L52" s="262"/>
      <c r="M52" s="262"/>
      <c r="N52" s="262"/>
      <c r="O52" s="262"/>
      <c r="P52" s="262"/>
      <c r="Q52" s="262"/>
      <c r="R52" s="262"/>
      <c r="S52" s="264">
        <v>0</v>
      </c>
      <c r="T52" s="249" t="s">
        <v>624</v>
      </c>
    </row>
    <row r="53" spans="4:20" ht="93" customHeight="1">
      <c r="D53" s="261" t="s">
        <v>110</v>
      </c>
      <c r="E53" s="262" t="s">
        <v>569</v>
      </c>
      <c r="F53" s="262">
        <f t="shared" si="2"/>
        <v>110000</v>
      </c>
      <c r="G53" s="262">
        <v>110000</v>
      </c>
      <c r="H53" s="262"/>
      <c r="I53" s="262"/>
      <c r="J53" s="262"/>
      <c r="K53" s="262">
        <f>199000-40000-29000-20000</f>
        <v>110000</v>
      </c>
      <c r="L53" s="262"/>
      <c r="M53" s="262"/>
      <c r="N53" s="262"/>
      <c r="O53" s="262"/>
      <c r="P53" s="262"/>
      <c r="Q53" s="262"/>
      <c r="R53" s="262"/>
      <c r="S53" s="262">
        <v>42840</v>
      </c>
      <c r="T53" s="268" t="s">
        <v>643</v>
      </c>
    </row>
    <row r="54" spans="4:20" ht="63">
      <c r="D54" s="261" t="s">
        <v>89</v>
      </c>
      <c r="E54" s="262" t="s">
        <v>578</v>
      </c>
      <c r="F54" s="262">
        <f t="shared" si="2"/>
        <v>104500</v>
      </c>
      <c r="G54" s="262">
        <v>104500</v>
      </c>
      <c r="H54" s="262">
        <f>125000-20500</f>
        <v>104500</v>
      </c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302">
        <v>19387.259999999998</v>
      </c>
      <c r="T54" s="263" t="s">
        <v>644</v>
      </c>
    </row>
    <row r="55" spans="4:20" ht="47.25">
      <c r="D55" s="261" t="s">
        <v>563</v>
      </c>
      <c r="E55" s="262" t="s">
        <v>578</v>
      </c>
      <c r="F55" s="262">
        <f>G55+P55+Q55+R55+6393</f>
        <v>114752</v>
      </c>
      <c r="G55" s="262">
        <v>5418</v>
      </c>
      <c r="H55" s="262">
        <v>5418</v>
      </c>
      <c r="I55" s="262"/>
      <c r="J55" s="262"/>
      <c r="K55" s="262"/>
      <c r="L55" s="262"/>
      <c r="M55" s="262"/>
      <c r="N55" s="262"/>
      <c r="O55" s="262"/>
      <c r="P55" s="262">
        <v>81269</v>
      </c>
      <c r="Q55" s="262">
        <v>21672</v>
      </c>
      <c r="R55" s="262"/>
      <c r="S55" s="264">
        <v>0</v>
      </c>
      <c r="T55" s="263" t="s">
        <v>619</v>
      </c>
    </row>
    <row r="56" spans="4:20">
      <c r="D56" s="261" t="s">
        <v>564</v>
      </c>
      <c r="E56" s="262" t="s">
        <v>578</v>
      </c>
      <c r="F56" s="262">
        <f t="shared" ref="F56" si="3">G56+P56+Q56+R56</f>
        <v>74582</v>
      </c>
      <c r="G56" s="262">
        <v>74582</v>
      </c>
      <c r="H56" s="262">
        <f>104582-30000</f>
        <v>74582</v>
      </c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4">
        <v>0</v>
      </c>
      <c r="T56" s="263" t="s">
        <v>652</v>
      </c>
    </row>
    <row r="57" spans="4:20" ht="31.5">
      <c r="D57" s="261" t="s">
        <v>588</v>
      </c>
      <c r="E57" s="262" t="s">
        <v>578</v>
      </c>
      <c r="F57" s="262">
        <f t="shared" ref="F57" si="4">G57+P57+Q57+R57</f>
        <v>30000</v>
      </c>
      <c r="G57" s="262">
        <v>30000</v>
      </c>
      <c r="H57" s="262">
        <v>30000</v>
      </c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4">
        <v>0</v>
      </c>
      <c r="T57" s="263" t="s">
        <v>619</v>
      </c>
    </row>
    <row r="58" spans="4:20" ht="78.75">
      <c r="D58" s="261" t="s">
        <v>554</v>
      </c>
      <c r="E58" s="262" t="s">
        <v>579</v>
      </c>
      <c r="F58" s="262"/>
      <c r="G58" s="262">
        <v>3680</v>
      </c>
      <c r="H58" s="262">
        <v>3680</v>
      </c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4">
        <v>0</v>
      </c>
      <c r="T58" s="293" t="s">
        <v>645</v>
      </c>
    </row>
    <row r="59" spans="4:20">
      <c r="D59" s="324" t="s">
        <v>90</v>
      </c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6"/>
    </row>
    <row r="60" spans="4:20" ht="69" customHeight="1">
      <c r="D60" s="261" t="s">
        <v>603</v>
      </c>
      <c r="E60" s="262" t="s">
        <v>582</v>
      </c>
      <c r="F60" s="262">
        <f t="shared" si="2"/>
        <v>2752849</v>
      </c>
      <c r="G60" s="262">
        <v>2752849</v>
      </c>
      <c r="H60" s="262"/>
      <c r="I60" s="262">
        <v>1705737</v>
      </c>
      <c r="J60" s="262">
        <f>373262+2000-144897</f>
        <v>230365</v>
      </c>
      <c r="K60" s="262"/>
      <c r="L60" s="262"/>
      <c r="M60" s="262"/>
      <c r="N60" s="262">
        <f>1332475-2000-513728</f>
        <v>816747</v>
      </c>
      <c r="O60" s="262"/>
      <c r="P60" s="262"/>
      <c r="Q60" s="262"/>
      <c r="R60" s="262"/>
      <c r="S60" s="264">
        <v>0</v>
      </c>
      <c r="T60" s="114" t="s">
        <v>622</v>
      </c>
    </row>
    <row r="61" spans="4:20" ht="63.75" hidden="1" customHeight="1">
      <c r="D61" s="299" t="s">
        <v>91</v>
      </c>
      <c r="E61" s="300"/>
      <c r="F61" s="262">
        <f t="shared" si="2"/>
        <v>0</v>
      </c>
      <c r="G61" s="262">
        <v>0</v>
      </c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114" t="s">
        <v>92</v>
      </c>
    </row>
    <row r="62" spans="4:20" ht="47.25">
      <c r="D62" s="299" t="s">
        <v>93</v>
      </c>
      <c r="E62" s="332" t="s">
        <v>580</v>
      </c>
      <c r="F62" s="332">
        <f t="shared" si="2"/>
        <v>300000</v>
      </c>
      <c r="G62" s="332">
        <v>170000</v>
      </c>
      <c r="H62" s="332">
        <v>32272</v>
      </c>
      <c r="I62" s="332"/>
      <c r="J62" s="332"/>
      <c r="K62" s="332"/>
      <c r="L62" s="332"/>
      <c r="M62" s="332"/>
      <c r="N62" s="332">
        <v>137728</v>
      </c>
      <c r="O62" s="332"/>
      <c r="P62" s="332">
        <v>130000</v>
      </c>
      <c r="Q62" s="332"/>
      <c r="R62" s="332"/>
      <c r="S62" s="333">
        <v>0</v>
      </c>
      <c r="T62" s="114" t="s">
        <v>646</v>
      </c>
    </row>
    <row r="63" spans="4:20" s="238" customFormat="1" ht="94.5">
      <c r="D63" s="229" t="s">
        <v>94</v>
      </c>
      <c r="E63" s="336" t="s">
        <v>647</v>
      </c>
      <c r="F63" s="332">
        <f>F65+F66+F67</f>
        <v>26329476.390000001</v>
      </c>
      <c r="G63" s="332">
        <v>5228245.3899999997</v>
      </c>
      <c r="H63" s="332">
        <f t="shared" ref="H63:N63" si="5">SUM(H65:H67)</f>
        <v>0</v>
      </c>
      <c r="I63" s="332">
        <f t="shared" si="5"/>
        <v>0</v>
      </c>
      <c r="J63" s="332">
        <f t="shared" si="5"/>
        <v>1913063.97</v>
      </c>
      <c r="K63" s="332">
        <f t="shared" si="5"/>
        <v>134992.75</v>
      </c>
      <c r="L63" s="332">
        <f t="shared" si="5"/>
        <v>0</v>
      </c>
      <c r="M63" s="332">
        <f t="shared" si="5"/>
        <v>0</v>
      </c>
      <c r="N63" s="332">
        <f t="shared" si="5"/>
        <v>0</v>
      </c>
      <c r="O63" s="332">
        <f>SUM(O65:O67)</f>
        <v>3180187.67</v>
      </c>
      <c r="P63" s="332">
        <f>7467730+281839</f>
        <v>7749569</v>
      </c>
      <c r="Q63" s="332">
        <f>4942958+55086</f>
        <v>4998044</v>
      </c>
      <c r="R63" s="332"/>
      <c r="S63" s="332">
        <f>S65+S66+S67</f>
        <v>492058.38</v>
      </c>
      <c r="T63" s="114" t="s">
        <v>623</v>
      </c>
    </row>
    <row r="64" spans="4:20" s="238" customFormat="1">
      <c r="D64" s="269" t="s">
        <v>259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1"/>
    </row>
    <row r="65" spans="4:20" s="238" customFormat="1" ht="31.5">
      <c r="D65" s="249" t="s">
        <v>557</v>
      </c>
      <c r="E65" s="301"/>
      <c r="F65" s="262">
        <f>G65+P65+Q65+1739767-55793</f>
        <v>15521260.720000001</v>
      </c>
      <c r="G65" s="262">
        <v>1089673.72</v>
      </c>
      <c r="H65" s="262"/>
      <c r="I65" s="262"/>
      <c r="J65" s="262">
        <v>566581.97</v>
      </c>
      <c r="K65" s="262">
        <v>523091.75</v>
      </c>
      <c r="L65" s="262"/>
      <c r="M65" s="262"/>
      <c r="N65" s="262"/>
      <c r="O65" s="262">
        <v>0</v>
      </c>
      <c r="P65" s="262">
        <f>7467730+281839</f>
        <v>7749569</v>
      </c>
      <c r="Q65" s="262">
        <f>4942958+55086</f>
        <v>4998044</v>
      </c>
      <c r="R65" s="262"/>
      <c r="S65" s="262">
        <v>419101.38</v>
      </c>
      <c r="T65" s="114" t="s">
        <v>623</v>
      </c>
    </row>
    <row r="66" spans="4:20" s="238" customFormat="1">
      <c r="D66" s="256" t="s">
        <v>555</v>
      </c>
      <c r="E66" s="256"/>
      <c r="F66" s="262">
        <f>P66+Q66+G66+1639036-4000</f>
        <v>4160928.67</v>
      </c>
      <c r="G66" s="262">
        <v>2525892.67</v>
      </c>
      <c r="H66" s="262"/>
      <c r="I66" s="262"/>
      <c r="J66" s="262">
        <f>256379+334283</f>
        <v>590662</v>
      </c>
      <c r="K66" s="262">
        <v>25746</v>
      </c>
      <c r="L66" s="262"/>
      <c r="M66" s="262"/>
      <c r="N66" s="262"/>
      <c r="O66" s="262">
        <v>1909484.67</v>
      </c>
      <c r="P66" s="262"/>
      <c r="Q66" s="262"/>
      <c r="R66" s="262"/>
      <c r="S66" s="262">
        <v>8752</v>
      </c>
      <c r="T66" s="114" t="s">
        <v>623</v>
      </c>
    </row>
    <row r="67" spans="4:20" s="238" customFormat="1" ht="37.5" customHeight="1">
      <c r="D67" s="249" t="s">
        <v>556</v>
      </c>
      <c r="E67" s="301"/>
      <c r="F67" s="262">
        <f>6592287+55000</f>
        <v>6647287</v>
      </c>
      <c r="G67" s="262">
        <v>1612678</v>
      </c>
      <c r="H67" s="262"/>
      <c r="I67" s="262"/>
      <c r="J67" s="262">
        <f>703397+20000+22198+10225</f>
        <v>755820</v>
      </c>
      <c r="K67" s="262">
        <f>-436422+22577</f>
        <v>-413845</v>
      </c>
      <c r="L67" s="262"/>
      <c r="M67" s="262"/>
      <c r="N67" s="262"/>
      <c r="O67" s="262">
        <v>1270703</v>
      </c>
      <c r="P67" s="262"/>
      <c r="Q67" s="262"/>
      <c r="R67" s="262"/>
      <c r="S67" s="262">
        <v>64205</v>
      </c>
      <c r="T67" s="114" t="s">
        <v>623</v>
      </c>
    </row>
    <row r="68" spans="4:20" ht="71.25" customHeight="1">
      <c r="D68" s="229" t="s">
        <v>95</v>
      </c>
      <c r="E68" s="262" t="s">
        <v>569</v>
      </c>
      <c r="F68" s="262">
        <f>G68+P68+Q68+R68</f>
        <v>40000</v>
      </c>
      <c r="G68" s="262">
        <v>40000</v>
      </c>
      <c r="H68" s="262"/>
      <c r="I68" s="262"/>
      <c r="J68" s="262"/>
      <c r="K68" s="262">
        <v>40000</v>
      </c>
      <c r="L68" s="262"/>
      <c r="M68" s="262"/>
      <c r="N68" s="262"/>
      <c r="O68" s="262"/>
      <c r="P68" s="262"/>
      <c r="Q68" s="262"/>
      <c r="R68" s="262"/>
      <c r="S68" s="264">
        <v>0</v>
      </c>
      <c r="T68" s="247" t="s">
        <v>619</v>
      </c>
    </row>
    <row r="69" spans="4:20" s="238" customFormat="1" ht="33.75" customHeight="1">
      <c r="D69" s="229" t="s">
        <v>101</v>
      </c>
      <c r="E69" s="262" t="s">
        <v>583</v>
      </c>
      <c r="F69" s="262">
        <f>G69+P69+Q69+R69</f>
        <v>86277</v>
      </c>
      <c r="G69" s="262">
        <v>86277</v>
      </c>
      <c r="H69" s="262">
        <f>100000-5000-8723</f>
        <v>86277</v>
      </c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4">
        <v>0</v>
      </c>
      <c r="T69" s="293" t="s">
        <v>652</v>
      </c>
    </row>
    <row r="70" spans="4:20" s="238" customFormat="1" ht="51.75" customHeight="1">
      <c r="D70" s="229" t="s">
        <v>648</v>
      </c>
      <c r="E70" s="262" t="s">
        <v>582</v>
      </c>
      <c r="F70" s="262">
        <f t="shared" si="2"/>
        <v>200000</v>
      </c>
      <c r="G70" s="262">
        <v>200000</v>
      </c>
      <c r="H70" s="262">
        <f>100000+100000</f>
        <v>200000</v>
      </c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4">
        <v>0</v>
      </c>
      <c r="T70" s="114" t="s">
        <v>654</v>
      </c>
    </row>
    <row r="71" spans="4:20" s="244" customFormat="1" ht="51" customHeight="1">
      <c r="D71" s="245" t="s">
        <v>604</v>
      </c>
      <c r="E71" s="246" t="s">
        <v>605</v>
      </c>
      <c r="F71" s="272">
        <f>SUM(F16:F70)-F24-F66-F65-F67</f>
        <v>36975299.390000001</v>
      </c>
      <c r="G71" s="272">
        <v>13023174.390000001</v>
      </c>
      <c r="H71" s="272">
        <f>SUM(H16:H70)-H24-H66-H65-H67</f>
        <v>1207407</v>
      </c>
      <c r="I71" s="272">
        <f>SUM(I16:I70)-I24-I66-I65-I67</f>
        <v>1705737</v>
      </c>
      <c r="J71" s="272">
        <f>SUM(J16:J70)-J24-J66-J65-J67</f>
        <v>2143428.9699999997</v>
      </c>
      <c r="K71" s="272">
        <f>SUM(K16:K70)-K24-K66-K65-K67</f>
        <v>1411392.75</v>
      </c>
      <c r="L71" s="272">
        <f>SUM(L16:L70)-L24-L66-L65-L67</f>
        <v>1175020</v>
      </c>
      <c r="M71" s="272">
        <f>SUM(M16:M70)-M24-M66-M65-M67</f>
        <v>200000</v>
      </c>
      <c r="N71" s="272">
        <f>SUM(N16:N70)-N24-N66-N65-N67</f>
        <v>2000000</v>
      </c>
      <c r="O71" s="272">
        <f>SUM(O16:O70)-O24-O66-O65-O67</f>
        <v>3180187.67</v>
      </c>
      <c r="P71" s="272">
        <f>SUM(P16:P70)-P24-P66-P65-P67</f>
        <v>10340838</v>
      </c>
      <c r="Q71" s="272">
        <f>SUM(Q16:Q70)-Q24-Q66-Q65-Q67</f>
        <v>5069716</v>
      </c>
      <c r="R71" s="272">
        <f>SUM(R16:R70)-R24-R66-R65-R67</f>
        <v>50000</v>
      </c>
      <c r="S71" s="272">
        <f>SUM(S16:S70)-S24-S66-S65-S67</f>
        <v>920945.64</v>
      </c>
      <c r="T71" s="246" t="s">
        <v>605</v>
      </c>
    </row>
    <row r="72" spans="4:20" s="239" customFormat="1" ht="39" customHeight="1">
      <c r="D72" s="240"/>
      <c r="E72" s="240"/>
      <c r="F72" s="240"/>
      <c r="G72" s="241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4:20">
      <c r="G73" s="242"/>
    </row>
    <row r="76" spans="4:20">
      <c r="H76" s="239"/>
      <c r="S76" s="239"/>
    </row>
    <row r="78" spans="4:20">
      <c r="J78" s="239"/>
    </row>
  </sheetData>
  <mergeCells count="19">
    <mergeCell ref="D43:T43"/>
    <mergeCell ref="D45:T45"/>
    <mergeCell ref="D47:T47"/>
    <mergeCell ref="D59:T59"/>
    <mergeCell ref="D17:T17"/>
    <mergeCell ref="D23:T23"/>
    <mergeCell ref="D32:T32"/>
    <mergeCell ref="D35:T35"/>
    <mergeCell ref="D38:T38"/>
    <mergeCell ref="A8:A13"/>
    <mergeCell ref="B8:B13"/>
    <mergeCell ref="C8:C13"/>
    <mergeCell ref="D8:D13"/>
    <mergeCell ref="D15:T15"/>
    <mergeCell ref="T8:T13"/>
    <mergeCell ref="E8:E13"/>
    <mergeCell ref="G8:R13"/>
    <mergeCell ref="S8:S13"/>
    <mergeCell ref="F8:F13"/>
  </mergeCells>
  <phoneticPr fontId="2" type="noConversion"/>
  <pageMargins left="1.1023622047244095" right="0.43307086614173229" top="0.94488188976377963" bottom="0.94488188976377963" header="0.31496062992125984" footer="0.31496062992125984"/>
  <pageSetup paperSize="9" scale="65" firstPageNumber="102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zał.1 dochody</vt:lpstr>
      <vt:lpstr>zał.2 wydatki</vt:lpstr>
      <vt:lpstr>zał.3</vt:lpstr>
      <vt:lpstr>zał.3!Obszar_wydruku</vt:lpstr>
      <vt:lpstr>zał.3!Tytuły_wydruku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2013-08-14T10:56:54Z</dcterms:modified>
</cp:coreProperties>
</file>