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0" windowWidth="15480" windowHeight="11610" activeTab="2"/>
  </bookViews>
  <sheets>
    <sheet name="zał.1 dochody" sheetId="1" r:id="rId1"/>
    <sheet name="zał.2 wydatki" sheetId="2" r:id="rId2"/>
    <sheet name="zał. 3 inwestycje" sheetId="11" r:id="rId3"/>
  </sheets>
  <definedNames>
    <definedName name="_xlnm._FilterDatabase" localSheetId="0" hidden="1">'zał.1 dochody'!$A$8:$D$311</definedName>
    <definedName name="_xlnm._FilterDatabase" localSheetId="1" hidden="1">'zał.2 wydatki'!$C$1:$C$1876</definedName>
    <definedName name="_xlnm.Print_Area" localSheetId="1">'zał.2 wydatki'!$A$1:$G$1877</definedName>
  </definedNames>
  <calcPr calcId="145621"/>
</workbook>
</file>

<file path=xl/calcChain.xml><?xml version="1.0" encoding="utf-8"?>
<calcChain xmlns="http://schemas.openxmlformats.org/spreadsheetml/2006/main">
  <c r="S61" i="11"/>
  <c r="E349" i="2"/>
  <c r="G61" i="11"/>
  <c r="G50"/>
  <c r="E346" i="2"/>
  <c r="E326"/>
  <c r="E133"/>
  <c r="R61" i="11"/>
  <c r="S26"/>
  <c r="S24"/>
  <c r="S50"/>
  <c r="F252" i="1"/>
  <c r="E1166" i="2"/>
  <c r="E574"/>
  <c r="F253" i="1"/>
  <c r="F226"/>
  <c r="G226"/>
  <c r="F273"/>
  <c r="F254"/>
  <c r="F730" i="2"/>
  <c r="E313" i="1"/>
  <c r="E314"/>
  <c r="F133"/>
  <c r="F103"/>
  <c r="H103"/>
  <c r="G12"/>
  <c r="G13"/>
  <c r="G14"/>
  <c r="G17"/>
  <c r="G20"/>
  <c r="G24"/>
  <c r="G25"/>
  <c r="G26"/>
  <c r="G27"/>
  <c r="G28"/>
  <c r="G29"/>
  <c r="G30"/>
  <c r="G31"/>
  <c r="G32"/>
  <c r="G35"/>
  <c r="G36"/>
  <c r="G37"/>
  <c r="G38"/>
  <c r="G40"/>
  <c r="G41"/>
  <c r="G42"/>
  <c r="G45"/>
  <c r="G47"/>
  <c r="G49"/>
  <c r="G52"/>
  <c r="G53"/>
  <c r="G54"/>
  <c r="G55"/>
  <c r="G60"/>
  <c r="G62"/>
  <c r="G64"/>
  <c r="G67"/>
  <c r="G68"/>
  <c r="G69"/>
  <c r="G70"/>
  <c r="G71"/>
  <c r="G73"/>
  <c r="G74"/>
  <c r="G77"/>
  <c r="G80"/>
  <c r="G81"/>
  <c r="G83"/>
  <c r="G84"/>
  <c r="G86"/>
  <c r="G89"/>
  <c r="G91"/>
  <c r="G92"/>
  <c r="G93"/>
  <c r="G95"/>
  <c r="G97"/>
  <c r="G99"/>
  <c r="G100"/>
  <c r="G101"/>
  <c r="G102"/>
  <c r="G103"/>
  <c r="G104"/>
  <c r="G107"/>
  <c r="G108"/>
  <c r="G109"/>
  <c r="G111"/>
  <c r="G112"/>
  <c r="G114"/>
  <c r="G115"/>
  <c r="G118"/>
  <c r="G119"/>
  <c r="G120"/>
  <c r="G121"/>
  <c r="G122"/>
  <c r="G124"/>
  <c r="G125"/>
  <c r="G126"/>
  <c r="G127"/>
  <c r="G129"/>
  <c r="G130"/>
  <c r="G131"/>
  <c r="G132"/>
  <c r="G136"/>
  <c r="G138"/>
  <c r="G141"/>
  <c r="G142"/>
  <c r="G143"/>
  <c r="G144"/>
  <c r="G145"/>
  <c r="G148"/>
  <c r="G149"/>
  <c r="G151"/>
  <c r="G157"/>
  <c r="G160"/>
  <c r="G161"/>
  <c r="G162"/>
  <c r="G164"/>
  <c r="G165"/>
  <c r="G166"/>
  <c r="G167"/>
  <c r="G168"/>
  <c r="G169"/>
  <c r="G174"/>
  <c r="G175"/>
  <c r="G177"/>
  <c r="G180"/>
  <c r="G181"/>
  <c r="G182"/>
  <c r="G187"/>
  <c r="G189"/>
  <c r="G191"/>
  <c r="G196"/>
  <c r="G198"/>
  <c r="G199"/>
  <c r="G200"/>
  <c r="G201"/>
  <c r="G203"/>
  <c r="G204"/>
  <c r="G205"/>
  <c r="G207"/>
  <c r="G209"/>
  <c r="G210"/>
  <c r="G213"/>
  <c r="G215"/>
  <c r="G216"/>
  <c r="G217"/>
  <c r="G218"/>
  <c r="G219"/>
  <c r="G220"/>
  <c r="G221"/>
  <c r="G222"/>
  <c r="G225"/>
  <c r="G232"/>
  <c r="G233"/>
  <c r="G235"/>
  <c r="G236"/>
  <c r="G238"/>
  <c r="G239"/>
  <c r="G241"/>
  <c r="G242"/>
  <c r="G244"/>
  <c r="G245"/>
  <c r="G247"/>
  <c r="G248"/>
  <c r="G250"/>
  <c r="G251"/>
  <c r="G253"/>
  <c r="G254"/>
  <c r="G257"/>
  <c r="G258"/>
  <c r="G260"/>
  <c r="G262"/>
  <c r="G263"/>
  <c r="G265"/>
  <c r="G266"/>
  <c r="G268"/>
  <c r="G269"/>
  <c r="G270"/>
  <c r="G272"/>
  <c r="G273"/>
  <c r="G274"/>
  <c r="G277"/>
  <c r="G278"/>
  <c r="G279"/>
  <c r="G280"/>
  <c r="G287"/>
  <c r="G289"/>
  <c r="G290"/>
  <c r="G291"/>
  <c r="G292"/>
  <c r="G293"/>
  <c r="G296"/>
  <c r="G298"/>
  <c r="G301"/>
  <c r="G302"/>
  <c r="G305"/>
  <c r="G308"/>
  <c r="G309"/>
  <c r="G310"/>
  <c r="F163"/>
  <c r="F178"/>
  <c r="G178"/>
  <c r="F176"/>
  <c r="G176"/>
  <c r="F172"/>
  <c r="G172"/>
  <c r="F171"/>
  <c r="G171"/>
  <c r="E1872" i="2"/>
  <c r="E1874"/>
  <c r="E1869"/>
  <c r="E1870"/>
  <c r="F1643"/>
  <c r="G1643"/>
  <c r="F1639"/>
  <c r="F1656"/>
  <c r="F1658"/>
  <c r="F1659"/>
  <c r="F1612"/>
  <c r="G12"/>
  <c r="G13"/>
  <c r="G16"/>
  <c r="G18"/>
  <c r="G19"/>
  <c r="G51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80"/>
  <c r="G81"/>
  <c r="G82"/>
  <c r="G85"/>
  <c r="G106"/>
  <c r="G107"/>
  <c r="G108"/>
  <c r="G109"/>
  <c r="G110"/>
  <c r="G111"/>
  <c r="G112"/>
  <c r="G113"/>
  <c r="G114"/>
  <c r="G115"/>
  <c r="G116"/>
  <c r="G117"/>
  <c r="G118"/>
  <c r="G120"/>
  <c r="G121"/>
  <c r="G122"/>
  <c r="G123"/>
  <c r="G124"/>
  <c r="G125"/>
  <c r="G126"/>
  <c r="G127"/>
  <c r="G128"/>
  <c r="G129"/>
  <c r="G130"/>
  <c r="G131"/>
  <c r="G132"/>
  <c r="G135"/>
  <c r="G139"/>
  <c r="G141"/>
  <c r="G142"/>
  <c r="G144"/>
  <c r="G145"/>
  <c r="G146"/>
  <c r="G147"/>
  <c r="G148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8"/>
  <c r="G181"/>
  <c r="G182"/>
  <c r="G183"/>
  <c r="G185"/>
  <c r="G187"/>
  <c r="G190"/>
  <c r="G192"/>
  <c r="G200"/>
  <c r="G203"/>
  <c r="G204"/>
  <c r="G205"/>
  <c r="G206"/>
  <c r="G207"/>
  <c r="G208"/>
  <c r="G209"/>
  <c r="G210"/>
  <c r="G211"/>
  <c r="G212"/>
  <c r="G213"/>
  <c r="G214"/>
  <c r="G215"/>
  <c r="G216"/>
  <c r="G218"/>
  <c r="G219"/>
  <c r="G220"/>
  <c r="G221"/>
  <c r="G222"/>
  <c r="G223"/>
  <c r="G224"/>
  <c r="G225"/>
  <c r="G226"/>
  <c r="G227"/>
  <c r="G228"/>
  <c r="G229"/>
  <c r="G230"/>
  <c r="G232"/>
  <c r="G233"/>
  <c r="G234"/>
  <c r="G235"/>
  <c r="G236"/>
  <c r="G237"/>
  <c r="G238"/>
  <c r="G239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7"/>
  <c r="G278"/>
  <c r="G279"/>
  <c r="G280"/>
  <c r="G281"/>
  <c r="G282"/>
  <c r="G283"/>
  <c r="G284"/>
  <c r="G285"/>
  <c r="G286"/>
  <c r="G287"/>
  <c r="G288"/>
  <c r="G289"/>
  <c r="G290"/>
  <c r="G292"/>
  <c r="G293"/>
  <c r="G294"/>
  <c r="G296"/>
  <c r="G297"/>
  <c r="G300"/>
  <c r="G301"/>
  <c r="G302"/>
  <c r="G303"/>
  <c r="G304"/>
  <c r="G305"/>
  <c r="G308"/>
  <c r="G309"/>
  <c r="G310"/>
  <c r="G312"/>
  <c r="G313"/>
  <c r="G315"/>
  <c r="G317"/>
  <c r="G318"/>
  <c r="G319"/>
  <c r="G322"/>
  <c r="G323"/>
  <c r="G325"/>
  <c r="G328"/>
  <c r="G329"/>
  <c r="G330"/>
  <c r="G333"/>
  <c r="G334"/>
  <c r="G335"/>
  <c r="G337"/>
  <c r="G340"/>
  <c r="G351"/>
  <c r="G352"/>
  <c r="G353"/>
  <c r="G354"/>
  <c r="G355"/>
  <c r="G356"/>
  <c r="G357"/>
  <c r="G359"/>
  <c r="G360"/>
  <c r="G361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4"/>
  <c r="G436"/>
  <c r="G437"/>
  <c r="G438"/>
  <c r="G439"/>
  <c r="G440"/>
  <c r="G441"/>
  <c r="G442"/>
  <c r="G443"/>
  <c r="G444"/>
  <c r="G445"/>
  <c r="G446"/>
  <c r="G447"/>
  <c r="G448"/>
  <c r="G449"/>
  <c r="G450"/>
  <c r="G451"/>
  <c r="G453"/>
  <c r="G454"/>
  <c r="G455"/>
  <c r="G456"/>
  <c r="G457"/>
  <c r="G458"/>
  <c r="G459"/>
  <c r="G460"/>
  <c r="G462"/>
  <c r="G463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1"/>
  <c r="G562"/>
  <c r="G563"/>
  <c r="G564"/>
  <c r="G565"/>
  <c r="G566"/>
  <c r="G567"/>
  <c r="G595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2"/>
  <c r="G623"/>
  <c r="G624"/>
  <c r="G627"/>
  <c r="G628"/>
  <c r="G629"/>
  <c r="G630"/>
  <c r="G631"/>
  <c r="G632"/>
  <c r="G639"/>
  <c r="G640"/>
  <c r="G641"/>
  <c r="G642"/>
  <c r="G644"/>
  <c r="G645"/>
  <c r="G647"/>
  <c r="G648"/>
  <c r="G650"/>
  <c r="G651"/>
  <c r="G653"/>
  <c r="G654"/>
  <c r="G655"/>
  <c r="G671"/>
  <c r="G672"/>
  <c r="G673"/>
  <c r="G674"/>
  <c r="G675"/>
  <c r="G676"/>
  <c r="G677"/>
  <c r="G678"/>
  <c r="G679"/>
  <c r="G681"/>
  <c r="G682"/>
  <c r="G683"/>
  <c r="G684"/>
  <c r="G685"/>
  <c r="G686"/>
  <c r="G687"/>
  <c r="G688"/>
  <c r="G689"/>
  <c r="G690"/>
  <c r="G691"/>
  <c r="G692"/>
  <c r="G698"/>
  <c r="G699"/>
  <c r="G701"/>
  <c r="G702"/>
  <c r="G704"/>
  <c r="G705"/>
  <c r="G708"/>
  <c r="G709"/>
  <c r="G711"/>
  <c r="G712"/>
  <c r="G716"/>
  <c r="G717"/>
  <c r="G719"/>
  <c r="G720"/>
  <c r="G721"/>
  <c r="G722"/>
  <c r="G724"/>
  <c r="G725"/>
  <c r="G727"/>
  <c r="G728"/>
  <c r="G735"/>
  <c r="G736"/>
  <c r="G741"/>
  <c r="G742"/>
  <c r="G743"/>
  <c r="G745"/>
  <c r="G746"/>
  <c r="G747"/>
  <c r="G748"/>
  <c r="G749"/>
  <c r="G750"/>
  <c r="G751"/>
  <c r="G752"/>
  <c r="G754"/>
  <c r="G756"/>
  <c r="G758"/>
  <c r="G760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5"/>
  <c r="G786"/>
  <c r="G787"/>
  <c r="G789"/>
  <c r="G791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6"/>
  <c r="G818"/>
  <c r="G820"/>
  <c r="G822"/>
  <c r="G825"/>
  <c r="G831"/>
  <c r="G833"/>
  <c r="G834"/>
  <c r="G835"/>
  <c r="G837"/>
  <c r="G839"/>
  <c r="G841"/>
  <c r="G843"/>
  <c r="G864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5"/>
  <c r="G906"/>
  <c r="G907"/>
  <c r="G909"/>
  <c r="G910"/>
  <c r="G911"/>
  <c r="G912"/>
  <c r="G913"/>
  <c r="G914"/>
  <c r="G91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5"/>
  <c r="G1056"/>
  <c r="G1057"/>
  <c r="G1058"/>
  <c r="G1059"/>
  <c r="G1060"/>
  <c r="G1061"/>
  <c r="G1062"/>
  <c r="G1063"/>
  <c r="G1064"/>
  <c r="G1065"/>
  <c r="G1066"/>
  <c r="G1067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50"/>
  <c r="G1152"/>
  <c r="G1153"/>
  <c r="G1154"/>
  <c r="G1155"/>
  <c r="G1156"/>
  <c r="G1170"/>
  <c r="G1171"/>
  <c r="G1172"/>
  <c r="G1173"/>
  <c r="G1174"/>
  <c r="G1175"/>
  <c r="G1176"/>
  <c r="G1177"/>
  <c r="G1178"/>
  <c r="G1179"/>
  <c r="G1181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9"/>
  <c r="G1210"/>
  <c r="G1211"/>
  <c r="G1212"/>
  <c r="G1213"/>
  <c r="G1214"/>
  <c r="G1215"/>
  <c r="G1216"/>
  <c r="G1217"/>
  <c r="G1218"/>
  <c r="G1219"/>
  <c r="G1220"/>
  <c r="G1222"/>
  <c r="G1223"/>
  <c r="G1224"/>
  <c r="G1227"/>
  <c r="G1228"/>
  <c r="G1229"/>
  <c r="G1232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300"/>
  <c r="G1320"/>
  <c r="G1321"/>
  <c r="G1338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0"/>
  <c r="G1371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8"/>
  <c r="G1399"/>
  <c r="G1400"/>
  <c r="G1401"/>
  <c r="G1402"/>
  <c r="G1403"/>
  <c r="G1404"/>
  <c r="G1405"/>
  <c r="G1406"/>
  <c r="G1407"/>
  <c r="G1408"/>
  <c r="G1409"/>
  <c r="G1410"/>
  <c r="G1411"/>
  <c r="G1412"/>
  <c r="G1413"/>
  <c r="G1414"/>
  <c r="G1415"/>
  <c r="G1416"/>
  <c r="G1417"/>
  <c r="G1418"/>
  <c r="G1419"/>
  <c r="G1420"/>
  <c r="G1421"/>
  <c r="G1422"/>
  <c r="G1423"/>
  <c r="G1424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1497"/>
  <c r="G1498"/>
  <c r="G1499"/>
  <c r="G1500"/>
  <c r="G1501"/>
  <c r="G1502"/>
  <c r="G1503"/>
  <c r="G1504"/>
  <c r="G1506"/>
  <c r="G1507"/>
  <c r="G1508"/>
  <c r="G1509"/>
  <c r="G1510"/>
  <c r="G1511"/>
  <c r="G1512"/>
  <c r="G1513"/>
  <c r="G1514"/>
  <c r="G1515"/>
  <c r="G1516"/>
  <c r="G1517"/>
  <c r="G1518"/>
  <c r="G1519"/>
  <c r="G1520"/>
  <c r="G1521"/>
  <c r="G1522"/>
  <c r="G1523"/>
  <c r="G1524"/>
  <c r="G1525"/>
  <c r="G1526"/>
  <c r="G1527"/>
  <c r="G1529"/>
  <c r="G1530"/>
  <c r="G1531"/>
  <c r="G1532"/>
  <c r="G1533"/>
  <c r="G1534"/>
  <c r="G1535"/>
  <c r="G1536"/>
  <c r="G1537"/>
  <c r="G1538"/>
  <c r="G1539"/>
  <c r="G1540"/>
  <c r="G1541"/>
  <c r="G1542"/>
  <c r="G1543"/>
  <c r="G1544"/>
  <c r="G1545"/>
  <c r="G1546"/>
  <c r="G1547"/>
  <c r="G1549"/>
  <c r="G1550"/>
  <c r="G1551"/>
  <c r="G1552"/>
  <c r="G1553"/>
  <c r="G1554"/>
  <c r="G1555"/>
  <c r="G1556"/>
  <c r="G1557"/>
  <c r="G1558"/>
  <c r="G1559"/>
  <c r="G1560"/>
  <c r="G1561"/>
  <c r="G1562"/>
  <c r="G1564"/>
  <c r="G1565"/>
  <c r="G1566"/>
  <c r="G1567"/>
  <c r="G1568"/>
  <c r="G1569"/>
  <c r="G1570"/>
  <c r="G1571"/>
  <c r="G1572"/>
  <c r="G1573"/>
  <c r="G1574"/>
  <c r="G1575"/>
  <c r="G1576"/>
  <c r="G1577"/>
  <c r="G1579"/>
  <c r="G1580"/>
  <c r="G1581"/>
  <c r="G1582"/>
  <c r="G1583"/>
  <c r="G1584"/>
  <c r="G1585"/>
  <c r="G1586"/>
  <c r="G1587"/>
  <c r="G1588"/>
  <c r="G1589"/>
  <c r="G1590"/>
  <c r="G1591"/>
  <c r="G1592"/>
  <c r="G1594"/>
  <c r="G1595"/>
  <c r="G1596"/>
  <c r="G1597"/>
  <c r="G1598"/>
  <c r="G1599"/>
  <c r="G1600"/>
  <c r="G1601"/>
  <c r="G1602"/>
  <c r="G1603"/>
  <c r="G1604"/>
  <c r="G1605"/>
  <c r="G1606"/>
  <c r="G1607"/>
  <c r="G1608"/>
  <c r="G1609"/>
  <c r="G1610"/>
  <c r="G1611"/>
  <c r="G1612"/>
  <c r="G1613"/>
  <c r="G1614"/>
  <c r="G1615"/>
  <c r="G1616"/>
  <c r="G1617"/>
  <c r="G1618"/>
  <c r="G1619"/>
  <c r="G1620"/>
  <c r="G1621"/>
  <c r="G1622"/>
  <c r="G1623"/>
  <c r="G1624"/>
  <c r="G1625"/>
  <c r="G1626"/>
  <c r="G1627"/>
  <c r="G1628"/>
  <c r="G1629"/>
  <c r="G1630"/>
  <c r="G1631"/>
  <c r="G1632"/>
  <c r="G1633"/>
  <c r="G1634"/>
  <c r="G1635"/>
  <c r="G1637"/>
  <c r="G1639"/>
  <c r="G1641"/>
  <c r="G1647"/>
  <c r="G1648"/>
  <c r="G1649"/>
  <c r="G1650"/>
  <c r="G1651"/>
  <c r="G1652"/>
  <c r="G1656"/>
  <c r="G1658"/>
  <c r="G1659"/>
  <c r="G1677"/>
  <c r="G1678"/>
  <c r="G1679"/>
  <c r="G1680"/>
  <c r="G1681"/>
  <c r="G1682"/>
  <c r="G1683"/>
  <c r="G1684"/>
  <c r="G1685"/>
  <c r="G1686"/>
  <c r="G1687"/>
  <c r="G1688"/>
  <c r="G1689"/>
  <c r="G1690"/>
  <c r="G1691"/>
  <c r="G1692"/>
  <c r="G1693"/>
  <c r="G1694"/>
  <c r="G1695"/>
  <c r="G1696"/>
  <c r="G1697"/>
  <c r="G1699"/>
  <c r="G1702"/>
  <c r="G1703"/>
  <c r="G1704"/>
  <c r="G1705"/>
  <c r="G1706"/>
  <c r="G1707"/>
  <c r="G1708"/>
  <c r="G1709"/>
  <c r="G1710"/>
  <c r="G1711"/>
  <c r="G1712"/>
  <c r="G1713"/>
  <c r="G1714"/>
  <c r="G1715"/>
  <c r="G1716"/>
  <c r="G1717"/>
  <c r="G1719"/>
  <c r="G1720"/>
  <c r="G1721"/>
  <c r="G1722"/>
  <c r="G1723"/>
  <c r="G1727"/>
  <c r="G1729"/>
  <c r="G1731"/>
  <c r="G1733"/>
  <c r="G1735"/>
  <c r="G1736"/>
  <c r="G1741"/>
  <c r="G1742"/>
  <c r="G1744"/>
  <c r="G1745"/>
  <c r="G1747"/>
  <c r="G1748"/>
  <c r="G1753"/>
  <c r="G1755"/>
  <c r="G1757"/>
  <c r="G1759"/>
  <c r="G1775"/>
  <c r="G1779"/>
  <c r="G1780"/>
  <c r="G1781"/>
  <c r="G1782"/>
  <c r="G1783"/>
  <c r="G1784"/>
  <c r="G1785"/>
  <c r="G1786"/>
  <c r="G1787"/>
  <c r="G1788"/>
  <c r="G1789"/>
  <c r="G1790"/>
  <c r="G1791"/>
  <c r="G1792"/>
  <c r="G1793"/>
  <c r="G1794"/>
  <c r="G1796"/>
  <c r="G1797"/>
  <c r="G1798"/>
  <c r="G1800"/>
  <c r="G1801"/>
  <c r="G1802"/>
  <c r="G1803"/>
  <c r="G1806"/>
  <c r="G1808"/>
  <c r="G1809"/>
  <c r="G1813"/>
  <c r="G1819"/>
  <c r="G1820"/>
  <c r="G1821"/>
  <c r="G1822"/>
  <c r="G1823"/>
  <c r="G1824"/>
  <c r="G1826"/>
  <c r="G1827"/>
  <c r="G1828"/>
  <c r="G1830"/>
  <c r="G1831"/>
  <c r="G1835"/>
  <c r="G1836"/>
  <c r="G1837"/>
  <c r="G1838"/>
  <c r="G1839"/>
  <c r="G1840"/>
  <c r="G1841"/>
  <c r="G1849"/>
  <c r="G1850"/>
  <c r="G1851"/>
  <c r="G1854"/>
  <c r="G1855"/>
  <c r="G1856"/>
  <c r="G1857"/>
  <c r="G1858"/>
  <c r="G1859"/>
  <c r="G1860"/>
  <c r="G1862"/>
  <c r="G1864"/>
  <c r="G1866"/>
  <c r="G1867"/>
  <c r="G1873"/>
  <c r="G1875"/>
  <c r="G1876"/>
  <c r="F21" i="11"/>
  <c r="H59"/>
  <c r="F59"/>
  <c r="H58"/>
  <c r="F58"/>
  <c r="F57"/>
  <c r="K56"/>
  <c r="J56"/>
  <c r="F56"/>
  <c r="J54"/>
  <c r="F54"/>
  <c r="Q53"/>
  <c r="Q61"/>
  <c r="P53"/>
  <c r="P61"/>
  <c r="Q49"/>
  <c r="P49"/>
  <c r="O49"/>
  <c r="O61"/>
  <c r="N49"/>
  <c r="M49"/>
  <c r="M61"/>
  <c r="L49"/>
  <c r="L61"/>
  <c r="I49"/>
  <c r="I61"/>
  <c r="H49"/>
  <c r="F48"/>
  <c r="F47"/>
  <c r="N46"/>
  <c r="N61"/>
  <c r="J46"/>
  <c r="F46"/>
  <c r="F42"/>
  <c r="H41"/>
  <c r="F41"/>
  <c r="F40"/>
  <c r="H39"/>
  <c r="F39"/>
  <c r="K38"/>
  <c r="F38"/>
  <c r="F37"/>
  <c r="F36"/>
  <c r="F35"/>
  <c r="F61"/>
  <c r="F34"/>
  <c r="F33"/>
  <c r="F31"/>
  <c r="H29"/>
  <c r="F29"/>
  <c r="F27"/>
  <c r="F26"/>
  <c r="K25"/>
  <c r="F25"/>
  <c r="F24"/>
  <c r="F22"/>
  <c r="K19"/>
  <c r="K18"/>
  <c r="F18"/>
  <c r="F15"/>
  <c r="K14"/>
  <c r="F14"/>
  <c r="F307" i="1"/>
  <c r="F306"/>
  <c r="G306"/>
  <c r="F304"/>
  <c r="G304"/>
  <c r="F300"/>
  <c r="F299"/>
  <c r="G299"/>
  <c r="F297"/>
  <c r="G297"/>
  <c r="F295"/>
  <c r="F294"/>
  <c r="G294"/>
  <c r="F288"/>
  <c r="G288"/>
  <c r="F286"/>
  <c r="G286"/>
  <c r="F281"/>
  <c r="F276"/>
  <c r="G276"/>
  <c r="F271"/>
  <c r="G271"/>
  <c r="F267"/>
  <c r="G267"/>
  <c r="F264"/>
  <c r="G264"/>
  <c r="F261"/>
  <c r="G261"/>
  <c r="F259"/>
  <c r="G259"/>
  <c r="F256"/>
  <c r="G256"/>
  <c r="F249"/>
  <c r="G249"/>
  <c r="F246"/>
  <c r="G246"/>
  <c r="F243"/>
  <c r="G243"/>
  <c r="F240"/>
  <c r="G240"/>
  <c r="F237"/>
  <c r="G237"/>
  <c r="F234"/>
  <c r="G234"/>
  <c r="F231"/>
  <c r="G231"/>
  <c r="F229"/>
  <c r="G229"/>
  <c r="F228"/>
  <c r="G228"/>
  <c r="F227"/>
  <c r="G227"/>
  <c r="F214"/>
  <c r="G214"/>
  <c r="F212"/>
  <c r="G212"/>
  <c r="F208"/>
  <c r="G208"/>
  <c r="F202"/>
  <c r="G202"/>
  <c r="F194"/>
  <c r="G194"/>
  <c r="F190"/>
  <c r="G190"/>
  <c r="F188"/>
  <c r="G188"/>
  <c r="F186"/>
  <c r="G186"/>
  <c r="F183"/>
  <c r="G183"/>
  <c r="F170"/>
  <c r="G170"/>
  <c r="F159"/>
  <c r="G159"/>
  <c r="F156"/>
  <c r="G156"/>
  <c r="F153"/>
  <c r="F150"/>
  <c r="G150"/>
  <c r="F147"/>
  <c r="F146"/>
  <c r="G146"/>
  <c r="F139"/>
  <c r="F135"/>
  <c r="G135"/>
  <c r="F128"/>
  <c r="G128"/>
  <c r="F117"/>
  <c r="G117"/>
  <c r="F110"/>
  <c r="G110"/>
  <c r="F106"/>
  <c r="F98"/>
  <c r="G98"/>
  <c r="F96"/>
  <c r="G96"/>
  <c r="F94"/>
  <c r="G94"/>
  <c r="F90"/>
  <c r="G90"/>
  <c r="F88"/>
  <c r="G88"/>
  <c r="F82"/>
  <c r="G82"/>
  <c r="F79"/>
  <c r="G79"/>
  <c r="F76"/>
  <c r="F75"/>
  <c r="G75"/>
  <c r="F72"/>
  <c r="G72"/>
  <c r="F61"/>
  <c r="G61"/>
  <c r="F59"/>
  <c r="G59"/>
  <c r="F51"/>
  <c r="G51"/>
  <c r="F46"/>
  <c r="G46"/>
  <c r="F44"/>
  <c r="G44"/>
  <c r="F34"/>
  <c r="F33"/>
  <c r="G33"/>
  <c r="F19"/>
  <c r="F18"/>
  <c r="G18"/>
  <c r="F16"/>
  <c r="G16"/>
  <c r="F11"/>
  <c r="G11"/>
  <c r="F10"/>
  <c r="G10"/>
  <c r="F1865" i="2"/>
  <c r="G1865"/>
  <c r="F1863"/>
  <c r="G1863"/>
  <c r="F1861"/>
  <c r="G1861"/>
  <c r="F1853"/>
  <c r="G1853"/>
  <c r="F1848"/>
  <c r="G1848"/>
  <c r="F1847"/>
  <c r="G1847"/>
  <c r="F1846"/>
  <c r="G1846"/>
  <c r="F1845"/>
  <c r="G1845"/>
  <c r="F1844"/>
  <c r="F1842"/>
  <c r="G1842"/>
  <c r="G1844"/>
  <c r="F1843"/>
  <c r="G1843"/>
  <c r="F1833"/>
  <c r="G1833"/>
  <c r="F1829"/>
  <c r="G1829"/>
  <c r="F1825"/>
  <c r="G1825"/>
  <c r="F1818"/>
  <c r="G1818"/>
  <c r="F1816"/>
  <c r="G1816"/>
  <c r="F1815"/>
  <c r="G1815"/>
  <c r="F1814"/>
  <c r="G1814"/>
  <c r="F1812"/>
  <c r="G1812"/>
  <c r="F1811"/>
  <c r="G1811"/>
  <c r="F1807"/>
  <c r="G1807"/>
  <c r="F1805"/>
  <c r="G1805"/>
  <c r="F1799"/>
  <c r="G1799"/>
  <c r="F1795"/>
  <c r="G1795"/>
  <c r="F1778"/>
  <c r="G1778"/>
  <c r="F1777"/>
  <c r="G1777"/>
  <c r="F1776"/>
  <c r="G1776"/>
  <c r="F1774"/>
  <c r="G1774"/>
  <c r="F1773"/>
  <c r="G1773"/>
  <c r="F1772"/>
  <c r="G1772"/>
  <c r="F1771"/>
  <c r="G1771"/>
  <c r="F1770"/>
  <c r="G1770"/>
  <c r="F1769"/>
  <c r="G1769"/>
  <c r="F1768"/>
  <c r="G1768"/>
  <c r="F1767"/>
  <c r="G1767"/>
  <c r="F1766"/>
  <c r="G1766"/>
  <c r="F1765"/>
  <c r="G1765"/>
  <c r="F1764"/>
  <c r="G1764"/>
  <c r="F1763"/>
  <c r="G1763"/>
  <c r="F1762"/>
  <c r="G1762"/>
  <c r="F1758"/>
  <c r="G1758"/>
  <c r="F1756"/>
  <c r="G1756"/>
  <c r="F1754"/>
  <c r="G1754"/>
  <c r="F1752"/>
  <c r="G1752"/>
  <c r="F1750"/>
  <c r="F1749"/>
  <c r="G1749"/>
  <c r="F1746"/>
  <c r="G1746"/>
  <c r="F1743"/>
  <c r="G1743"/>
  <c r="F1740"/>
  <c r="G1740"/>
  <c r="F1739"/>
  <c r="G1739"/>
  <c r="F1738"/>
  <c r="G1738"/>
  <c r="F1734"/>
  <c r="G1734"/>
  <c r="F1732"/>
  <c r="G1732"/>
  <c r="F1730"/>
  <c r="G1730"/>
  <c r="F1728"/>
  <c r="G1728"/>
  <c r="F1726"/>
  <c r="G1726"/>
  <c r="F1725"/>
  <c r="G1725"/>
  <c r="F1718"/>
  <c r="G1718"/>
  <c r="F1700"/>
  <c r="G1700"/>
  <c r="F1698"/>
  <c r="G1698"/>
  <c r="F1676"/>
  <c r="G1676"/>
  <c r="F1675"/>
  <c r="G1675"/>
  <c r="F1674"/>
  <c r="G1674"/>
  <c r="F1673"/>
  <c r="G1673"/>
  <c r="F1672"/>
  <c r="G1672"/>
  <c r="F1671"/>
  <c r="G1671"/>
  <c r="F1670"/>
  <c r="G1670"/>
  <c r="F1669"/>
  <c r="G1669"/>
  <c r="F1668"/>
  <c r="G1668"/>
  <c r="F1667"/>
  <c r="G1667"/>
  <c r="F1666"/>
  <c r="G1666"/>
  <c r="F1665"/>
  <c r="G1665"/>
  <c r="F1664"/>
  <c r="G1664"/>
  <c r="F1663"/>
  <c r="G1663"/>
  <c r="F1662"/>
  <c r="G1662"/>
  <c r="F1661"/>
  <c r="G1661"/>
  <c r="F1660"/>
  <c r="G1660"/>
  <c r="F1657"/>
  <c r="G1657"/>
  <c r="F1655"/>
  <c r="G1655"/>
  <c r="F1654"/>
  <c r="G1654"/>
  <c r="F1645"/>
  <c r="G1645"/>
  <c r="F1640"/>
  <c r="G1640"/>
  <c r="F1638"/>
  <c r="G1638"/>
  <c r="F1636"/>
  <c r="G1636"/>
  <c r="F1593"/>
  <c r="G1593"/>
  <c r="F1578"/>
  <c r="G1578"/>
  <c r="F1563"/>
  <c r="G1563"/>
  <c r="F1548"/>
  <c r="G1548"/>
  <c r="F1528"/>
  <c r="G1528"/>
  <c r="F1505"/>
  <c r="G1505"/>
  <c r="F1479"/>
  <c r="G1479"/>
  <c r="F1454"/>
  <c r="G1454"/>
  <c r="F1425"/>
  <c r="G1425"/>
  <c r="F1397"/>
  <c r="G1397"/>
  <c r="F1372"/>
  <c r="G1372"/>
  <c r="F1344"/>
  <c r="G1344"/>
  <c r="F1342"/>
  <c r="G1342"/>
  <c r="F1341"/>
  <c r="G1341"/>
  <c r="F1340"/>
  <c r="G1340"/>
  <c r="F1339"/>
  <c r="G1339"/>
  <c r="F1337"/>
  <c r="G1337"/>
  <c r="F1336"/>
  <c r="G1336"/>
  <c r="F1335"/>
  <c r="G1335"/>
  <c r="F1334"/>
  <c r="G1334"/>
  <c r="F1333"/>
  <c r="G1333"/>
  <c r="F1332"/>
  <c r="G1332"/>
  <c r="F1331"/>
  <c r="G1331"/>
  <c r="F1330"/>
  <c r="G1330"/>
  <c r="F1329"/>
  <c r="G1329"/>
  <c r="F1328"/>
  <c r="G1328"/>
  <c r="F1327"/>
  <c r="G1327"/>
  <c r="F1326"/>
  <c r="G1326"/>
  <c r="F1325"/>
  <c r="G1325"/>
  <c r="F1324"/>
  <c r="G1324"/>
  <c r="F1323"/>
  <c r="G1323"/>
  <c r="F1322"/>
  <c r="G1322"/>
  <c r="F1319"/>
  <c r="G1319"/>
  <c r="F1318"/>
  <c r="G1318"/>
  <c r="F1317"/>
  <c r="G1317"/>
  <c r="F1316"/>
  <c r="G1316"/>
  <c r="F1315"/>
  <c r="G1315"/>
  <c r="F1314"/>
  <c r="G1314"/>
  <c r="F1313"/>
  <c r="G1313"/>
  <c r="F1312"/>
  <c r="G1312"/>
  <c r="F1311"/>
  <c r="G1311"/>
  <c r="F1310"/>
  <c r="G1310"/>
  <c r="F1309"/>
  <c r="G1309"/>
  <c r="F1308"/>
  <c r="G1308"/>
  <c r="F1307"/>
  <c r="G1307"/>
  <c r="F1306"/>
  <c r="G1306"/>
  <c r="F1305"/>
  <c r="G1305"/>
  <c r="F1304"/>
  <c r="G1304"/>
  <c r="F1303"/>
  <c r="G1303"/>
  <c r="F1302"/>
  <c r="G1302"/>
  <c r="F1299"/>
  <c r="G1299"/>
  <c r="F1252"/>
  <c r="G1252"/>
  <c r="F1233"/>
  <c r="G1233"/>
  <c r="F1231"/>
  <c r="G1231"/>
  <c r="F1225"/>
  <c r="G1225"/>
  <c r="F1221"/>
  <c r="G1221"/>
  <c r="F1208"/>
  <c r="G1208"/>
  <c r="F1182"/>
  <c r="G1182"/>
  <c r="F1180"/>
  <c r="G1180"/>
  <c r="F1169"/>
  <c r="G1169"/>
  <c r="F1168"/>
  <c r="G1168"/>
  <c r="F1167"/>
  <c r="G1167"/>
  <c r="F1166"/>
  <c r="G1166"/>
  <c r="F1165"/>
  <c r="G1165"/>
  <c r="F1164"/>
  <c r="G1164"/>
  <c r="F1163"/>
  <c r="G1163"/>
  <c r="F1162"/>
  <c r="G1162"/>
  <c r="F1161"/>
  <c r="G1161"/>
  <c r="F1160"/>
  <c r="G1160"/>
  <c r="F1159"/>
  <c r="G1159"/>
  <c r="F1158"/>
  <c r="G1158"/>
  <c r="F1151"/>
  <c r="G1151"/>
  <c r="F1149"/>
  <c r="G1149"/>
  <c r="F1121"/>
  <c r="G1121"/>
  <c r="F1096"/>
  <c r="G1096"/>
  <c r="F1095"/>
  <c r="G1095"/>
  <c r="F1094"/>
  <c r="G1094"/>
  <c r="F1093"/>
  <c r="G1093"/>
  <c r="F1092"/>
  <c r="G1092"/>
  <c r="F1091"/>
  <c r="G1091"/>
  <c r="F1090"/>
  <c r="G1090"/>
  <c r="F1089"/>
  <c r="G1089"/>
  <c r="F1088"/>
  <c r="G1088"/>
  <c r="F1087"/>
  <c r="G1087"/>
  <c r="F1086"/>
  <c r="G1086"/>
  <c r="F1085"/>
  <c r="G1085"/>
  <c r="F1084"/>
  <c r="G1084"/>
  <c r="F1083"/>
  <c r="G1083"/>
  <c r="F1082"/>
  <c r="G1082"/>
  <c r="F1081"/>
  <c r="G1081"/>
  <c r="F1080"/>
  <c r="G1080"/>
  <c r="F1079"/>
  <c r="G1079"/>
  <c r="F1078"/>
  <c r="G1078"/>
  <c r="F1077"/>
  <c r="G1077"/>
  <c r="F1076"/>
  <c r="G1076"/>
  <c r="F1075"/>
  <c r="G1075"/>
  <c r="F1074"/>
  <c r="G1074"/>
  <c r="F1073"/>
  <c r="G1073"/>
  <c r="F1072"/>
  <c r="G1072"/>
  <c r="F1071"/>
  <c r="G1071"/>
  <c r="F1070"/>
  <c r="G1070"/>
  <c r="F1069"/>
  <c r="G1069"/>
  <c r="F1054"/>
  <c r="G1054"/>
  <c r="F1027"/>
  <c r="G1027"/>
  <c r="F1000"/>
  <c r="G1000"/>
  <c r="F975"/>
  <c r="G975"/>
  <c r="F946"/>
  <c r="G946"/>
  <c r="F945"/>
  <c r="G945"/>
  <c r="F944"/>
  <c r="G944"/>
  <c r="F943"/>
  <c r="G943"/>
  <c r="F942"/>
  <c r="G942"/>
  <c r="F941"/>
  <c r="G941"/>
  <c r="F940"/>
  <c r="G940"/>
  <c r="F939"/>
  <c r="G939"/>
  <c r="F938"/>
  <c r="G938"/>
  <c r="F937"/>
  <c r="G937"/>
  <c r="F936"/>
  <c r="G936"/>
  <c r="F935"/>
  <c r="G935"/>
  <c r="F934"/>
  <c r="G934"/>
  <c r="F933"/>
  <c r="G933"/>
  <c r="F932"/>
  <c r="G932"/>
  <c r="F931"/>
  <c r="G931"/>
  <c r="F930"/>
  <c r="G930"/>
  <c r="F929"/>
  <c r="G929"/>
  <c r="F928"/>
  <c r="G928"/>
  <c r="F927"/>
  <c r="G927"/>
  <c r="F926"/>
  <c r="G926"/>
  <c r="F925"/>
  <c r="G925"/>
  <c r="F924"/>
  <c r="G924"/>
  <c r="F923"/>
  <c r="G923"/>
  <c r="F922"/>
  <c r="G922"/>
  <c r="F921"/>
  <c r="G921"/>
  <c r="F920"/>
  <c r="G920"/>
  <c r="F919"/>
  <c r="G919"/>
  <c r="F918"/>
  <c r="G918"/>
  <c r="F917"/>
  <c r="G917"/>
  <c r="F908"/>
  <c r="G908"/>
  <c r="F904"/>
  <c r="G904"/>
  <c r="F903"/>
  <c r="G903"/>
  <c r="F876"/>
  <c r="G876"/>
  <c r="F875"/>
  <c r="G875"/>
  <c r="F874"/>
  <c r="G874"/>
  <c r="F873"/>
  <c r="G873"/>
  <c r="F872"/>
  <c r="G872"/>
  <c r="F871"/>
  <c r="G871"/>
  <c r="F870"/>
  <c r="G870"/>
  <c r="F869"/>
  <c r="G869"/>
  <c r="F868"/>
  <c r="G868"/>
  <c r="F867"/>
  <c r="G867"/>
  <c r="F866"/>
  <c r="G866"/>
  <c r="F865"/>
  <c r="G865"/>
  <c r="F863"/>
  <c r="G863"/>
  <c r="F862"/>
  <c r="G862"/>
  <c r="F861"/>
  <c r="G861"/>
  <c r="F860"/>
  <c r="G860"/>
  <c r="F859"/>
  <c r="G859"/>
  <c r="F858"/>
  <c r="G858"/>
  <c r="F857"/>
  <c r="G857"/>
  <c r="F856"/>
  <c r="G856"/>
  <c r="F855"/>
  <c r="G855"/>
  <c r="F854"/>
  <c r="G854"/>
  <c r="F853"/>
  <c r="G853"/>
  <c r="F852"/>
  <c r="G852"/>
  <c r="F851"/>
  <c r="G851"/>
  <c r="F850"/>
  <c r="G850"/>
  <c r="F849"/>
  <c r="G849"/>
  <c r="F848"/>
  <c r="G848"/>
  <c r="F847"/>
  <c r="G847"/>
  <c r="F846"/>
  <c r="G846"/>
  <c r="F842"/>
  <c r="G842"/>
  <c r="F840"/>
  <c r="G840"/>
  <c r="F838"/>
  <c r="G838"/>
  <c r="F836"/>
  <c r="G836"/>
  <c r="F832"/>
  <c r="G832"/>
  <c r="F830"/>
  <c r="G830"/>
  <c r="F829"/>
  <c r="G829"/>
  <c r="F828"/>
  <c r="G828"/>
  <c r="F827"/>
  <c r="G827"/>
  <c r="F824"/>
  <c r="G824"/>
  <c r="F821"/>
  <c r="G821"/>
  <c r="F819"/>
  <c r="G819"/>
  <c r="F817"/>
  <c r="G817"/>
  <c r="F815"/>
  <c r="G815"/>
  <c r="F792"/>
  <c r="G792"/>
  <c r="F790"/>
  <c r="G790"/>
  <c r="F788"/>
  <c r="G788"/>
  <c r="F784"/>
  <c r="G784"/>
  <c r="F761"/>
  <c r="G761"/>
  <c r="F759"/>
  <c r="G759"/>
  <c r="F757"/>
  <c r="G757"/>
  <c r="F755"/>
  <c r="G755"/>
  <c r="F753"/>
  <c r="G753"/>
  <c r="F744"/>
  <c r="G744"/>
  <c r="F740"/>
  <c r="G740"/>
  <c r="F739"/>
  <c r="G739"/>
  <c r="F738"/>
  <c r="G738"/>
  <c r="F737"/>
  <c r="G737"/>
  <c r="F734"/>
  <c r="G734"/>
  <c r="F733"/>
  <c r="G733"/>
  <c r="F732"/>
  <c r="G732"/>
  <c r="F731"/>
  <c r="G731"/>
  <c r="G730"/>
  <c r="F729"/>
  <c r="G729"/>
  <c r="F726"/>
  <c r="G726"/>
  <c r="F723"/>
  <c r="G723"/>
  <c r="F718"/>
  <c r="G718"/>
  <c r="F715"/>
  <c r="G715"/>
  <c r="F714"/>
  <c r="G714"/>
  <c r="F713"/>
  <c r="G713"/>
  <c r="F710"/>
  <c r="G710"/>
  <c r="F707"/>
  <c r="G707"/>
  <c r="F706"/>
  <c r="G706"/>
  <c r="F703"/>
  <c r="G703"/>
  <c r="F700"/>
  <c r="G700"/>
  <c r="F697"/>
  <c r="G697"/>
  <c r="F696"/>
  <c r="G696"/>
  <c r="F695"/>
  <c r="G695"/>
  <c r="F694"/>
  <c r="G694"/>
  <c r="F680"/>
  <c r="G680"/>
  <c r="F670"/>
  <c r="G670"/>
  <c r="F669"/>
  <c r="G669"/>
  <c r="F668"/>
  <c r="G668"/>
  <c r="F667"/>
  <c r="G667"/>
  <c r="F666"/>
  <c r="G666"/>
  <c r="F665"/>
  <c r="G665"/>
  <c r="F664"/>
  <c r="G664"/>
  <c r="F663"/>
  <c r="G663"/>
  <c r="F662"/>
  <c r="G662"/>
  <c r="F661"/>
  <c r="G661"/>
  <c r="F660"/>
  <c r="G660"/>
  <c r="F659"/>
  <c r="G659"/>
  <c r="F658"/>
  <c r="G658"/>
  <c r="F657"/>
  <c r="G657"/>
  <c r="F652"/>
  <c r="G652"/>
  <c r="F649"/>
  <c r="G649"/>
  <c r="F646"/>
  <c r="G646"/>
  <c r="F643"/>
  <c r="G643"/>
  <c r="F638"/>
  <c r="G638"/>
  <c r="F637"/>
  <c r="G637"/>
  <c r="F636"/>
  <c r="G636"/>
  <c r="F635"/>
  <c r="G635"/>
  <c r="F634"/>
  <c r="G634"/>
  <c r="F625"/>
  <c r="G625"/>
  <c r="F621"/>
  <c r="F593"/>
  <c r="G593"/>
  <c r="G621"/>
  <c r="F596"/>
  <c r="G596"/>
  <c r="F594"/>
  <c r="G594"/>
  <c r="F592"/>
  <c r="G592"/>
  <c r="F591"/>
  <c r="G591"/>
  <c r="F590"/>
  <c r="G590"/>
  <c r="F589"/>
  <c r="G589"/>
  <c r="F588"/>
  <c r="G588"/>
  <c r="F587"/>
  <c r="G587"/>
  <c r="F586"/>
  <c r="G586"/>
  <c r="F585"/>
  <c r="G585"/>
  <c r="F584"/>
  <c r="G584"/>
  <c r="F583"/>
  <c r="G583"/>
  <c r="F582"/>
  <c r="G582"/>
  <c r="F581"/>
  <c r="G581"/>
  <c r="F580"/>
  <c r="G580"/>
  <c r="F579"/>
  <c r="G579"/>
  <c r="F578"/>
  <c r="G578"/>
  <c r="F577"/>
  <c r="G577"/>
  <c r="F576"/>
  <c r="G576"/>
  <c r="F575"/>
  <c r="G575"/>
  <c r="F574"/>
  <c r="G574"/>
  <c r="F573"/>
  <c r="G573"/>
  <c r="F572"/>
  <c r="G572"/>
  <c r="F571"/>
  <c r="G571"/>
  <c r="F570"/>
  <c r="G570"/>
  <c r="F569"/>
  <c r="G569"/>
  <c r="F560"/>
  <c r="G560"/>
  <c r="F528"/>
  <c r="G528"/>
  <c r="F501"/>
  <c r="G501"/>
  <c r="F500"/>
  <c r="G500"/>
  <c r="F499"/>
  <c r="G499"/>
  <c r="F498"/>
  <c r="G498"/>
  <c r="F497"/>
  <c r="G497"/>
  <c r="F496"/>
  <c r="G496"/>
  <c r="F495"/>
  <c r="G495"/>
  <c r="F494"/>
  <c r="G494"/>
  <c r="F493"/>
  <c r="G493"/>
  <c r="F492"/>
  <c r="G492"/>
  <c r="F491"/>
  <c r="G491"/>
  <c r="F490"/>
  <c r="G490"/>
  <c r="F489"/>
  <c r="G489"/>
  <c r="F488"/>
  <c r="G488"/>
  <c r="F487"/>
  <c r="G487"/>
  <c r="F486"/>
  <c r="G486"/>
  <c r="F485"/>
  <c r="G485"/>
  <c r="F484"/>
  <c r="G484"/>
  <c r="F483"/>
  <c r="G483"/>
  <c r="F482"/>
  <c r="G482"/>
  <c r="F481"/>
  <c r="G481"/>
  <c r="F480"/>
  <c r="G480"/>
  <c r="F479"/>
  <c r="G479"/>
  <c r="F478"/>
  <c r="G478"/>
  <c r="F477"/>
  <c r="G477"/>
  <c r="F476"/>
  <c r="G476"/>
  <c r="F475"/>
  <c r="G475"/>
  <c r="F474"/>
  <c r="G474"/>
  <c r="F473"/>
  <c r="G473"/>
  <c r="F472"/>
  <c r="G472"/>
  <c r="F471"/>
  <c r="G471"/>
  <c r="F470"/>
  <c r="G470"/>
  <c r="F469"/>
  <c r="G469"/>
  <c r="F468"/>
  <c r="G468"/>
  <c r="F467"/>
  <c r="G467"/>
  <c r="F466"/>
  <c r="G466"/>
  <c r="F465"/>
  <c r="G465"/>
  <c r="F461"/>
  <c r="G461"/>
  <c r="F452"/>
  <c r="G452"/>
  <c r="F435"/>
  <c r="G435"/>
  <c r="F433"/>
  <c r="G433"/>
  <c r="F432"/>
  <c r="G432"/>
  <c r="F431"/>
  <c r="G431"/>
  <c r="F430"/>
  <c r="G430"/>
  <c r="F429"/>
  <c r="F428"/>
  <c r="G428"/>
  <c r="F427"/>
  <c r="G427"/>
  <c r="F426"/>
  <c r="G426"/>
  <c r="F425"/>
  <c r="G425"/>
  <c r="F424"/>
  <c r="G424"/>
  <c r="F423"/>
  <c r="G423"/>
  <c r="F422"/>
  <c r="G422"/>
  <c r="F421"/>
  <c r="G421"/>
  <c r="F420"/>
  <c r="G420"/>
  <c r="F419"/>
  <c r="G419"/>
  <c r="F418"/>
  <c r="G418"/>
  <c r="F417"/>
  <c r="G417"/>
  <c r="F416"/>
  <c r="G416"/>
  <c r="F413"/>
  <c r="G413"/>
  <c r="F389"/>
  <c r="G389"/>
  <c r="F386"/>
  <c r="G386"/>
  <c r="F385"/>
  <c r="G385"/>
  <c r="F384"/>
  <c r="G384"/>
  <c r="F383"/>
  <c r="G383"/>
  <c r="F382"/>
  <c r="G382"/>
  <c r="F381"/>
  <c r="G381"/>
  <c r="F380"/>
  <c r="G380"/>
  <c r="F379"/>
  <c r="G379"/>
  <c r="F378"/>
  <c r="G378"/>
  <c r="F377"/>
  <c r="G377"/>
  <c r="F376"/>
  <c r="G376"/>
  <c r="F375"/>
  <c r="G375"/>
  <c r="F374"/>
  <c r="G374"/>
  <c r="F373"/>
  <c r="G373"/>
  <c r="F372"/>
  <c r="G372"/>
  <c r="F371"/>
  <c r="G371"/>
  <c r="F370"/>
  <c r="G370"/>
  <c r="F369"/>
  <c r="G369"/>
  <c r="F368"/>
  <c r="G368"/>
  <c r="F367"/>
  <c r="G367"/>
  <c r="F366"/>
  <c r="G366"/>
  <c r="F365"/>
  <c r="G365"/>
  <c r="F364"/>
  <c r="G364"/>
  <c r="F358"/>
  <c r="G358"/>
  <c r="F350"/>
  <c r="G350"/>
  <c r="F349"/>
  <c r="G349"/>
  <c r="F348"/>
  <c r="G348"/>
  <c r="F347"/>
  <c r="G347"/>
  <c r="F346"/>
  <c r="G346"/>
  <c r="F345"/>
  <c r="G345"/>
  <c r="F344"/>
  <c r="G344"/>
  <c r="F343"/>
  <c r="G343"/>
  <c r="F342"/>
  <c r="G342"/>
  <c r="F341"/>
  <c r="G341"/>
  <c r="F336"/>
  <c r="G336"/>
  <c r="F332"/>
  <c r="G332"/>
  <c r="F327"/>
  <c r="G327"/>
  <c r="F324"/>
  <c r="G324"/>
  <c r="F321"/>
  <c r="G321"/>
  <c r="F316"/>
  <c r="G316"/>
  <c r="F314"/>
  <c r="G314"/>
  <c r="F311"/>
  <c r="G311"/>
  <c r="F299"/>
  <c r="F298"/>
  <c r="G298"/>
  <c r="F295"/>
  <c r="G295"/>
  <c r="F291"/>
  <c r="G291"/>
  <c r="F276"/>
  <c r="G276"/>
  <c r="F240"/>
  <c r="G240"/>
  <c r="F231"/>
  <c r="G231"/>
  <c r="F217"/>
  <c r="G217"/>
  <c r="F202"/>
  <c r="G202"/>
  <c r="F201"/>
  <c r="G201"/>
  <c r="F199"/>
  <c r="G199"/>
  <c r="F198"/>
  <c r="G198"/>
  <c r="F197"/>
  <c r="G197"/>
  <c r="F196"/>
  <c r="G196"/>
  <c r="F195"/>
  <c r="G195"/>
  <c r="F194"/>
  <c r="G194"/>
  <c r="F193"/>
  <c r="G193"/>
  <c r="F191"/>
  <c r="G191"/>
  <c r="F189"/>
  <c r="G189"/>
  <c r="F188"/>
  <c r="G188"/>
  <c r="F186"/>
  <c r="F184"/>
  <c r="F180"/>
  <c r="G180"/>
  <c r="F177"/>
  <c r="G177"/>
  <c r="F149"/>
  <c r="G149"/>
  <c r="F143"/>
  <c r="G143"/>
  <c r="F140"/>
  <c r="G140"/>
  <c r="F137"/>
  <c r="G137"/>
  <c r="F136"/>
  <c r="G136"/>
  <c r="F119"/>
  <c r="G119"/>
  <c r="F105"/>
  <c r="G105"/>
  <c r="F103"/>
  <c r="G103"/>
  <c r="F102"/>
  <c r="G102"/>
  <c r="F101"/>
  <c r="G101"/>
  <c r="F100"/>
  <c r="G100"/>
  <c r="F99"/>
  <c r="G99"/>
  <c r="F98"/>
  <c r="G98"/>
  <c r="F97"/>
  <c r="G97"/>
  <c r="F96"/>
  <c r="G96"/>
  <c r="F95"/>
  <c r="G95"/>
  <c r="F94"/>
  <c r="G94"/>
  <c r="F93"/>
  <c r="G93"/>
  <c r="F92"/>
  <c r="G92"/>
  <c r="F91"/>
  <c r="G91"/>
  <c r="F90"/>
  <c r="G90"/>
  <c r="F89"/>
  <c r="G89"/>
  <c r="F88"/>
  <c r="G88"/>
  <c r="F84"/>
  <c r="F83"/>
  <c r="G83"/>
  <c r="F79"/>
  <c r="G79"/>
  <c r="F50"/>
  <c r="G50"/>
  <c r="F49"/>
  <c r="G49"/>
  <c r="F48"/>
  <c r="G48"/>
  <c r="F47"/>
  <c r="G47"/>
  <c r="F45"/>
  <c r="G45"/>
  <c r="F44"/>
  <c r="G44"/>
  <c r="F43"/>
  <c r="G43"/>
  <c r="F42"/>
  <c r="G42"/>
  <c r="F41"/>
  <c r="G41"/>
  <c r="F40"/>
  <c r="G40"/>
  <c r="F39"/>
  <c r="G39"/>
  <c r="F38"/>
  <c r="G38"/>
  <c r="F37"/>
  <c r="G37"/>
  <c r="F36"/>
  <c r="G36"/>
  <c r="F35"/>
  <c r="G35"/>
  <c r="F34"/>
  <c r="G34"/>
  <c r="F33"/>
  <c r="G33"/>
  <c r="F32"/>
  <c r="G32"/>
  <c r="F31"/>
  <c r="G31"/>
  <c r="F30"/>
  <c r="G30"/>
  <c r="F29"/>
  <c r="G29"/>
  <c r="F28"/>
  <c r="G28"/>
  <c r="F27"/>
  <c r="G27"/>
  <c r="F26"/>
  <c r="G26"/>
  <c r="F25"/>
  <c r="G25"/>
  <c r="F24"/>
  <c r="G24"/>
  <c r="F23"/>
  <c r="G23"/>
  <c r="F22"/>
  <c r="G22"/>
  <c r="F17"/>
  <c r="G17"/>
  <c r="F15"/>
  <c r="G15"/>
  <c r="F11"/>
  <c r="G11"/>
  <c r="J49" i="11"/>
  <c r="F53"/>
  <c r="F49"/>
  <c r="F78" i="1"/>
  <c r="G78"/>
  <c r="F152"/>
  <c r="G152"/>
  <c r="F275"/>
  <c r="G275"/>
  <c r="F43"/>
  <c r="G43"/>
  <c r="F58"/>
  <c r="G58"/>
  <c r="F320" i="2"/>
  <c r="G320"/>
  <c r="F845"/>
  <c r="G845"/>
  <c r="F1653"/>
  <c r="F1644"/>
  <c r="G1644"/>
  <c r="F134"/>
  <c r="G134"/>
  <c r="F1068"/>
  <c r="G1068"/>
  <c r="F1761"/>
  <c r="G1761"/>
  <c r="F1810"/>
  <c r="F1804"/>
  <c r="G1804"/>
  <c r="F568"/>
  <c r="G568"/>
  <c r="F633"/>
  <c r="G633"/>
  <c r="F826"/>
  <c r="G826"/>
  <c r="F1157"/>
  <c r="G1157"/>
  <c r="F52"/>
  <c r="G52"/>
  <c r="F46"/>
  <c r="G46"/>
  <c r="F1724"/>
  <c r="G1724"/>
  <c r="F464"/>
  <c r="G464"/>
  <c r="F1832"/>
  <c r="G1832"/>
  <c r="G1750"/>
  <c r="F656"/>
  <c r="G656"/>
  <c r="F915"/>
  <c r="G915"/>
  <c r="F1642"/>
  <c r="G1642"/>
  <c r="F21"/>
  <c r="G21"/>
  <c r="G186"/>
  <c r="G299"/>
  <c r="F387"/>
  <c r="G387"/>
  <c r="F87"/>
  <c r="F86"/>
  <c r="G86"/>
  <c r="F105" i="1"/>
  <c r="G105"/>
  <c r="F158"/>
  <c r="G158"/>
  <c r="G307"/>
  <c r="G295"/>
  <c r="G106"/>
  <c r="F303"/>
  <c r="G303"/>
  <c r="G300"/>
  <c r="G76"/>
  <c r="G147"/>
  <c r="G34"/>
  <c r="G19"/>
  <c r="F15"/>
  <c r="G15"/>
  <c r="F87"/>
  <c r="G87"/>
  <c r="G87" i="2"/>
  <c r="F1737"/>
  <c r="G429"/>
  <c r="F14"/>
  <c r="G14"/>
  <c r="F223" i="1"/>
  <c r="G223"/>
  <c r="G252"/>
  <c r="F1869" i="2"/>
  <c r="G1869"/>
  <c r="F1872"/>
  <c r="G1872"/>
  <c r="F313" i="1"/>
  <c r="G313"/>
  <c r="G1737" i="2"/>
  <c r="F1301"/>
  <c r="F1230"/>
  <c r="G1230"/>
  <c r="F211" i="1"/>
  <c r="G211"/>
  <c r="G84" i="2"/>
  <c r="F133"/>
  <c r="G133"/>
  <c r="F10"/>
  <c r="F1760"/>
  <c r="G1760"/>
  <c r="G1653"/>
  <c r="F823"/>
  <c r="G823"/>
  <c r="F415"/>
  <c r="G415"/>
  <c r="G1301"/>
  <c r="G10"/>
  <c r="G184"/>
  <c r="F179"/>
  <c r="G179"/>
  <c r="J61" i="11"/>
  <c r="F311" i="1"/>
  <c r="F844" i="2"/>
  <c r="G844"/>
  <c r="F339"/>
  <c r="F693"/>
  <c r="G693"/>
  <c r="F307"/>
  <c r="F331"/>
  <c r="F362"/>
  <c r="G362"/>
  <c r="G1810"/>
  <c r="F20"/>
  <c r="H61" i="11"/>
  <c r="K61"/>
  <c r="K49"/>
  <c r="G331" i="2"/>
  <c r="F326"/>
  <c r="G326"/>
  <c r="G20"/>
  <c r="F306"/>
  <c r="G306"/>
  <c r="G307"/>
  <c r="G311" i="1"/>
  <c r="F314"/>
  <c r="G314"/>
  <c r="G339" i="2"/>
  <c r="F338"/>
  <c r="G338"/>
  <c r="F1868"/>
  <c r="F1870"/>
  <c r="G1870"/>
  <c r="F1874"/>
  <c r="G1874"/>
  <c r="G1868"/>
</calcChain>
</file>

<file path=xl/sharedStrings.xml><?xml version="1.0" encoding="utf-8"?>
<sst xmlns="http://schemas.openxmlformats.org/spreadsheetml/2006/main" count="2488" uniqueCount="651">
  <si>
    <t xml:space="preserve">Wydatki inwestycyjne </t>
  </si>
  <si>
    <t>Dotacje celowe z budżetu na finansowanie lub dofinansowanie kosztów realizacji inwestycji i zakupów inwestycyjnych jednostek nie zaliczanych do sektora finansów publicznych</t>
  </si>
  <si>
    <t>Zakup usług  obejmujących  tłumaczenia, wykonanie  ekspertyz ,analiz i  opinii</t>
  </si>
  <si>
    <t>Realizacja ZSS. w Chełmży</t>
  </si>
  <si>
    <t>*ZSZ. W  Chełmży</t>
  </si>
  <si>
    <t>*ZS CKU w  Gronowie</t>
  </si>
  <si>
    <t xml:space="preserve">*ZS. w Chełmży </t>
  </si>
  <si>
    <t>Opłaty na rzecz budżetów jednostek samorządu terytorialnego.</t>
  </si>
  <si>
    <t xml:space="preserve">Składki na fundusz emerytur pomostowych </t>
  </si>
  <si>
    <t>Aktywizacja muzyczno-plastyczna mieszkańców  DPS  - DPS Browina</t>
  </si>
  <si>
    <t xml:space="preserve">Część równoważąca  sub. ogólnej dla powiatów </t>
  </si>
  <si>
    <t>Opłaty na rzecz Budżetów j.s.t.</t>
  </si>
  <si>
    <t>KULTURA FIZYCZNA</t>
  </si>
  <si>
    <t>Zadania w zakresie kultury fizycznej</t>
  </si>
  <si>
    <t>Prace geodezyjno-urządzeniowe na potrzeby rolnictwa</t>
  </si>
  <si>
    <t xml:space="preserve">Środki na dofinansowanie własnych zadań bieżących gmin ( związków gmin ) , powiatów    ( związków powiatów ) , samorządów województw , pozyskane z innych źródeł </t>
  </si>
  <si>
    <t xml:space="preserve">Środki  na   dofinansowanie  własnych  inwestycji  gmin (  związków  gmin )  ,powiatów I związków  powiatów ) ,  samorządów  województw ,pozyskane  z innych  źródeł </t>
  </si>
  <si>
    <t xml:space="preserve">Dotacje celowe otrzymane    z budżetu państwa na realizację inwestycji  i  zakupów  inwestycyjnych  własnych powiatu </t>
  </si>
  <si>
    <t xml:space="preserve">Dotacje celowe otrzymane z budżetu państwa   na  zadania bieżące realizowane przez powiat  na podstawie porozumień  z organami administracji rządowej </t>
  </si>
  <si>
    <t>DOCHODY OD OSÓB PRAWN., OD OSÓB FIZYCZNYCH  I OD  INNYCH  JEDNOSTEK  NIE  POSIADAJĄCYCH  OSOBOWOŚCI  PRAWNEJ ORAZ WYDATKI ZWIĄZANE Z ICH POBOREM</t>
  </si>
  <si>
    <t>Udziały  powiatów w  podatkach  stanowiących dochód  budżetu państwa</t>
  </si>
  <si>
    <t xml:space="preserve">Dotacja celowa otrzymana z tytułu pomocy finansowej  udzielonej między jednostkami samorządu terytorialnego  na dofinansowanie  własnych zadań bieżących </t>
  </si>
  <si>
    <t>Stołówki szkolne i przedszkolne</t>
  </si>
  <si>
    <t>Otrzymane spadki , zapisy i darowizny w postaci pieniężnej</t>
  </si>
  <si>
    <t>Składki  na  ubezpieczenie  zdrowotne  oraz  świadczenia dla osób nie objętych obowiązkiem ubez.zdrowotnego</t>
  </si>
  <si>
    <t>Wpływy od rodziców z tytułu odpłatności za utrzymanie dzieci (wychowanków) w placówkach opiekuńczo-wychowawczych i w rodzinach zastępczych</t>
  </si>
  <si>
    <t>Dotacje celowe  otrzymane  z powiatu  na  zadania  bieżące  realizowane  na  podstawie  porozumień (umów) między  jednostkami  samorządu  terytorialnego .</t>
  </si>
  <si>
    <t>Zesp. do spraw orzekania o niepełnosprawności</t>
  </si>
  <si>
    <t xml:space="preserve">Dotacja  celowa  z  budżetu  na  finansowanie  lub  dofinansowanie  zadań  zleconych  do  realizacji  pozostałym  jednostkom  niezaliczanym  do  sektora  finansów  publicznych </t>
  </si>
  <si>
    <t>Opłaty z tytułu zakupu usług telekomunikacyjnych świadczonych w ruchomej publicznej sieci telefonicznej</t>
  </si>
  <si>
    <t>Opłata z tytułu zakupu usług  telekomunikacyjnych świadczonych w stacjonarnej publicznej sieci telefonicznej</t>
  </si>
  <si>
    <t>Zakup usług obejmujących wykonanie ekspertyz, analiz i opinii</t>
  </si>
  <si>
    <t xml:space="preserve">Szkolenia  członków korpusu   służby   cywilnej </t>
  </si>
  <si>
    <t xml:space="preserve">Wpłaty  gmin i powiatów na rzecz innych jednostek samorządu terytorialnego oraz związków gmin lub związków powiatów na dofinansowanie zadań bieżących </t>
  </si>
  <si>
    <t>Komendy  Powiatowe Państwowej Straży Pożarnej</t>
  </si>
  <si>
    <t xml:space="preserve">Dotacje celowe przekazane gminie na zadania bieżące realizowane na podstawie porozumień między jednostkami samorządu terytorialnego </t>
  </si>
  <si>
    <t>Wydatki na zakup i objęcie akcji, wniesienie wkładów do spółek prawa handlowego oraz na uzupełnienie funduszy statutowych banków państwowych i innych instytucji finansowych</t>
  </si>
  <si>
    <t>Składki na ubezpieczenie zdrowotne</t>
  </si>
  <si>
    <t>Zakup leków, wyrobów  medycznych i produktów biobójczych</t>
  </si>
  <si>
    <t>Odsetki od dotacji oraz płatności: wykorzystanych niezgodnie z przeznaczeniem lub wykorzystanych z naruszeniem procedur, o których mowa w art.. 184 ustawy, pobranych nienależnie lub w nadmiernej wysokości</t>
  </si>
  <si>
    <t>Dotacje celowe przekazane gminie na zadania bieżące realizowane na podstawie  porozumień (umów) między jednostkami samorządu terytorialnego</t>
  </si>
  <si>
    <t xml:space="preserve">Stypendia dla uczniów </t>
  </si>
  <si>
    <t xml:space="preserve">Dotacje celowe przekazane gminie lub  miastu  stołecznemu  Warszawie  na zadania bieżące realizowane na podstawie porozumień między jednostkami samorządu terytorialnego </t>
  </si>
  <si>
    <t>Odsetki od samorządowych papierów wartościowych lub zaciągniętych przez jednostkę samorządu terytorialnego kredytów i pożyczek</t>
  </si>
  <si>
    <t xml:space="preserve">DEFICYT </t>
  </si>
  <si>
    <t>Zwrot dotacji oraz płatności, w tym wykorzystanych niezgodnie z przeznaczeniem lub wykorzystanych z naruszeniem procedur, o których mowa w art..184 ustawy, pobranych mnienależnie lub w nadmiernej wysokości</t>
  </si>
  <si>
    <t>wydatki bieżace</t>
  </si>
  <si>
    <t>Wyszczególnienie</t>
  </si>
  <si>
    <t xml:space="preserve">w tym </t>
  </si>
  <si>
    <t xml:space="preserve">ZESTAWIENIE DOCHODÓW BUDŻETOWYCH </t>
  </si>
  <si>
    <t>.010</t>
  </si>
  <si>
    <t>ROLNICTWO I ŁOWIECTWO</t>
  </si>
  <si>
    <t>.01005</t>
  </si>
  <si>
    <t xml:space="preserve">Dotacje celowe otrzymane  z budżetu państwa na zadania bieżące  z zakresu administracji rządowej oraz inne zadania zlecone ustawami realizowane przez powiat </t>
  </si>
  <si>
    <t>.01008</t>
  </si>
  <si>
    <t xml:space="preserve">Melioracje  wodne </t>
  </si>
  <si>
    <t>Dochody  jednostek  samorządu  terytorialnego  związane   z  realizacją zadań  z  zakresu  administracji rządowej oraz innych zadań zleconych ustawami</t>
  </si>
  <si>
    <t>.020</t>
  </si>
  <si>
    <t>LEŚNICTWO</t>
  </si>
  <si>
    <t>.02001</t>
  </si>
  <si>
    <t>Gospodarka leśna</t>
  </si>
  <si>
    <t xml:space="preserve">Środki na finansowanie własnych zadań bieżących gmin ( związków gmin ) , powiatów    ( związków powiatów ) , samorządów województw , pozyskane z innych źródeł </t>
  </si>
  <si>
    <t>TRANSPORT I ŁĄCZNOŚĆ</t>
  </si>
  <si>
    <t>Drogi publiczne powiatowe</t>
  </si>
  <si>
    <t>0690</t>
  </si>
  <si>
    <t>Wpływy z różnych opłat</t>
  </si>
  <si>
    <t>0750</t>
  </si>
  <si>
    <t xml:space="preserve">Dochody z najmu i dzierżawy  składników majątkowych  Skarbu Państwa , jednostek samorządu terytorialnego lub innych jednostek zaliczanych do sektora finansów publicznych  oraz innych  umów o podobnym charakterze </t>
  </si>
  <si>
    <t>0830</t>
  </si>
  <si>
    <t>Wpływy z usług</t>
  </si>
  <si>
    <t>0920</t>
  </si>
  <si>
    <t>Pozostałe odsetki</t>
  </si>
  <si>
    <t>0970</t>
  </si>
  <si>
    <t>Wpływy z różnych dochodów</t>
  </si>
  <si>
    <t>Dotacje celowe otrzymane z gminy na inwestycje i zakupy inwestycyjne realizowane na podstawie porozumień (umów) między jednostkami samorządu terytorialnego  </t>
  </si>
  <si>
    <t>Dotacje celowe otrzymane z samorządu  województwa  na inwestycje i zakupy inwestycyjne realizowane na podstawie porozumień (umów) między jednostkami samorządu terytorialnego  </t>
  </si>
  <si>
    <t>Wpływy z tytułu pomocy finansowej udzielanej między jednostkami samorządu terytorialnego na dofinansowanie własnych zadań inwestycyjnych i zakupów inwestycyjnych  </t>
  </si>
  <si>
    <t>6207</t>
  </si>
  <si>
    <t>Dotacje celowe w ramach programów finansowanych z udziałem środków europejskich oraz środków, o których mowa w art. 5 ust. 1 pkt. 3 oraz ust. 3 pkt. 5 i 6 ustawy, lub płatności w ramach budżetu środków europejskich</t>
  </si>
  <si>
    <t xml:space="preserve">Dotacje celowe otrzymane    z budżetu państwa na realizację  inwestycji  i  zakupów  inwestycyjnych  własnych powiatu </t>
  </si>
  <si>
    <t>GOSPODARKA MIESZKANIOWA</t>
  </si>
  <si>
    <t>Gospodarka gruntami i nieruchomościami</t>
  </si>
  <si>
    <t xml:space="preserve">Wpływy  z  opłat  za  zarząd ,użytkowanie i  użytkowanie  wieczyste  nieruchomości </t>
  </si>
  <si>
    <t>0870</t>
  </si>
  <si>
    <t xml:space="preserve">Wpływy  ze  sprzedaży  składników  majątkowych </t>
  </si>
  <si>
    <t>0910</t>
  </si>
  <si>
    <t>Odsetki od nieterminowych wpłat z tytułu podatków i opłat</t>
  </si>
  <si>
    <t xml:space="preserve">Dotacje celowe otrzymane    z budżetu państwa na   inwestycje i  zakupy  inwestycyjne    z  zakresu   administracji  rządowej   oraz  inne  zadania  zlecone   ustawami realizowane  przez  powiat </t>
  </si>
  <si>
    <t>DZIAŁALNOŚĆ USŁUGOWA</t>
  </si>
  <si>
    <t>Opracowania geodezyjne i kartograficzne</t>
  </si>
  <si>
    <t xml:space="preserve">Wpływy  z   usług </t>
  </si>
  <si>
    <t>Nadzór budowlany</t>
  </si>
  <si>
    <t>2360</t>
  </si>
  <si>
    <t>ADMINISTRACJA PUBLICZNA</t>
  </si>
  <si>
    <t>Urzędy Wojewódzkie</t>
  </si>
  <si>
    <t>Starostwo Powiatowe</t>
  </si>
  <si>
    <t>Wpływy z opłaty komunikacyjnej</t>
  </si>
  <si>
    <t xml:space="preserve">Wpływy  z  opłat  za  koncesje  i  licencje  </t>
  </si>
  <si>
    <t>Wpływy ze sprzedaży składników majątkowych</t>
  </si>
  <si>
    <t xml:space="preserve">Pozostałe  odsetki </t>
  </si>
  <si>
    <t xml:space="preserve">Wpływy  z  różnych  dochodów </t>
  </si>
  <si>
    <t>Kwalifikacja  wojskowa</t>
  </si>
  <si>
    <t xml:space="preserve">Dotacje celowe przekazane z budżetu państwa   na  zadania bieżące realizowane przez powiat  na podstawie porozumień  z organami administracji rządowej </t>
  </si>
  <si>
    <t>Obrona Narodowa</t>
  </si>
  <si>
    <t>Pozostałe wydatki obronne</t>
  </si>
  <si>
    <t>Podatek dochodowy od osób fizycznych</t>
  </si>
  <si>
    <t xml:space="preserve">Podatek dochodowy od osób prawnych </t>
  </si>
  <si>
    <t>Wpływy z innych opłat stanowiących dochody jednostek samorządu terytorialnego na podstawie ustaw  </t>
  </si>
  <si>
    <t>Wpływy z innych lokalnych opłat pobieranych przez jednostki samorządu terytorialnego na podstawie odrębnych ustaw  </t>
  </si>
  <si>
    <t>RÓŻNE ROZLICZENIA</t>
  </si>
  <si>
    <t xml:space="preserve">Część oświatowa subw. ogólnej dla jednostek   samorządu  terytorialnego </t>
  </si>
  <si>
    <t>Subwencje ogólne z budżetu państwa</t>
  </si>
  <si>
    <t xml:space="preserve">Uzupełnienie  subwencji ogólnej  dla  j.s.t </t>
  </si>
  <si>
    <t xml:space="preserve">Środki   na  uzupełnienie   dochodów </t>
  </si>
  <si>
    <t>Środki  na  inwestycje  rozpoczęte  przed  dniem  1  stycznia  1999  r.</t>
  </si>
  <si>
    <t xml:space="preserve">Środki  na  inwestycje  na  drogach   publicznych  powiatowych  i  wojewódzkiej   oraz  na   drogach  powiatowych ,  wojewódzkich  i  krajowych   w  granicach   administracyjnych  miast  na  prawach  powiatu </t>
  </si>
  <si>
    <t>Część wyrównawcza sub. ogólnej dla powiatów</t>
  </si>
  <si>
    <t>Różne rozliczenia finansowe</t>
  </si>
  <si>
    <t>Wpływy  z  innych  lokalnych  opłat  pobieranych  przez  j.s.t. na  podstawie  odrębnych  ustaw</t>
  </si>
  <si>
    <t xml:space="preserve">Grzywny i inne kary pieniężne od  osób prawnych i innych  jednostek organizacyjnych </t>
  </si>
  <si>
    <t>OŚWIATA I WYCHOWANIE</t>
  </si>
  <si>
    <t>Gimnazja specjalne</t>
  </si>
  <si>
    <t>Licea ogólnokształcące</t>
  </si>
  <si>
    <t>Szkoły zawodowe</t>
  </si>
  <si>
    <t>Wpływy do budżetu części zysku gospodarstwa pomocniczego</t>
  </si>
  <si>
    <t>Wpływy z ze sprzedaży składników majątkowych</t>
  </si>
  <si>
    <t>Dotacje celowe w ramach programów finansowanych z udziałem środków europejskich oraz środków, o których mowa w art. 5 ust. 1 pkt. 3 oraz ust. 3 pkt. 5 i 6 ustawy, lub płatności w ramach budżetu środków europejskich </t>
  </si>
  <si>
    <t>Szkoły artystyczne</t>
  </si>
  <si>
    <t xml:space="preserve">Pozostała  działalność </t>
  </si>
  <si>
    <t xml:space="preserve">Dotacje  rozwojowe oraz  środki  na  sfinansowanie  wspólnej  polityki  rolnej </t>
  </si>
  <si>
    <t xml:space="preserve">Dotacje celowe otrzymane  z budżetu państwa na realizację zadań własnych powiatu </t>
  </si>
  <si>
    <t>Środki na dofinansowanie własnych zadań bieżących gmin (związków gmin), powiatów (związków powiatów), samorządów województw, pozyskane z innych źródeł</t>
  </si>
  <si>
    <t xml:space="preserve">Szkolnictwo  wyższe </t>
  </si>
  <si>
    <t xml:space="preserve">Pomoc  materialna  dla  studentów </t>
  </si>
  <si>
    <t>Dotacje celowe  otrzymane  z powiatu  na  zadania  bieżące  realizowane  na  podstawie  porozumień (umów między  jednostkami  samorządu  terytorialnego .</t>
  </si>
  <si>
    <t>OCHRONA ZDROWIA</t>
  </si>
  <si>
    <t xml:space="preserve">Szpitale  publiczne </t>
  </si>
  <si>
    <t>Placówki opiekuńczo - wychowawcze</t>
  </si>
  <si>
    <t>0680</t>
  </si>
  <si>
    <t>Dotacje celowe otrzymane z budżetu państwa na inwestycje i zakupy inwestycyjne realizowane przez powiat na podstawie porozumień z organami administracji rządowej  </t>
  </si>
  <si>
    <t>Domy Pomocy Społecznej</t>
  </si>
  <si>
    <t>Dotacje celowe otrzymane z samorządu województwa na inwestycje i zakupy inwestycyjne realizowane na podstawie porozumień (umów) między jednostkami samorządu terytorialnego  </t>
  </si>
  <si>
    <t>w  tym   program  UE</t>
  </si>
  <si>
    <t>DPS Pigża</t>
  </si>
  <si>
    <t xml:space="preserve">Ośrodki  wsparcia </t>
  </si>
  <si>
    <t>Dochody jednostek samorządu terytorialnego związane z realizacją zadań z zakresu administracji rządowej oraz innych zadań zleconych ustawami</t>
  </si>
  <si>
    <t>Rodziny zastępcze</t>
  </si>
  <si>
    <t xml:space="preserve">Wpływy z różnych  dochodów </t>
  </si>
  <si>
    <t xml:space="preserve">Powiatowe  Centrum  Pomocy  Rodzinie </t>
  </si>
  <si>
    <t xml:space="preserve">Pozostała   działalność </t>
  </si>
  <si>
    <t xml:space="preserve">POZOSTAŁE  ZADANIA  W  ZAKRESIE  POLITYKI  SPOŁECZNEJ </t>
  </si>
  <si>
    <t xml:space="preserve">Powiatowe  Urzędy  Pracy  </t>
  </si>
  <si>
    <t>2007</t>
  </si>
  <si>
    <t>2009</t>
  </si>
  <si>
    <t>2320</t>
  </si>
  <si>
    <t>Dotacje celowe otrzymane z powiatu na zadania bieżące realizowane na podstawie porozumień (umów) między j.s.t.</t>
  </si>
  <si>
    <t>6209</t>
  </si>
  <si>
    <t>w  tym  :</t>
  </si>
  <si>
    <t xml:space="preserve">Browina -aktywizacja </t>
  </si>
  <si>
    <t>Aktywizacja muzyczno - plastyczna mieszkańców DPS</t>
  </si>
  <si>
    <t>Integrujmy się poprzez teatr - DPS w Browinie</t>
  </si>
  <si>
    <t>PCPR   w  Toruniu</t>
  </si>
  <si>
    <t>Szkoła innowacyjna i konkurencyjna - dostosowanie oferty szkolnictwa zawodowego do wymagań lokalnego rynku pracy"-  SP  Toruń</t>
  </si>
  <si>
    <t>Z Małgosią po naukę - SP</t>
  </si>
  <si>
    <t xml:space="preserve">Szkoła  przyszła  do  ciebie  -  Z.SZ.  CKU  Gronowo </t>
  </si>
  <si>
    <t>Dotacje celowe w ramach programów finansowanych z udziałem środków europejskich oraz środków, o których mowa w art. 5 ust. 1 pkt 3 oraz ust. 3 pkt. 5 i 6 ustawy, lub płatności w ramach budżetu środków europejskich</t>
  </si>
  <si>
    <t>EDUKACYJNA OPIEKA WYCHOWAWCZA</t>
  </si>
  <si>
    <t xml:space="preserve">Poradnie psychologiczno -pedagogiczne, w  tym  poradnie  specjalistyczne </t>
  </si>
  <si>
    <t>Internaty i bursy szkolne</t>
  </si>
  <si>
    <t xml:space="preserve">Kolonie  i  obozy   dla  młodzieży polonijnej   w  kraju </t>
  </si>
  <si>
    <t xml:space="preserve">Pomoc materialna dla uczniów </t>
  </si>
  <si>
    <t>Dotacje celowe otrzymane od samorządu województwa na zadania bieżące realizowane na podstawie porozumień (umów) między j.s.t.</t>
  </si>
  <si>
    <t>Kultura i ochrona dziedzictwa narodowego</t>
  </si>
  <si>
    <t>Biblioteki</t>
  </si>
  <si>
    <t>Dotacje otrzymane z funduszy celowych na realizację zadań bieżących jednostek sektora finansów publicznych</t>
  </si>
  <si>
    <t>Pozostała działalność</t>
  </si>
  <si>
    <t>GOSPODARKA  KOMUNALNA I  OCHRONA ŚRODOWISKA</t>
  </si>
  <si>
    <t>Wpływy  i wydatki  związane  z  gromadzeniem  środków   z  opłat  i  kar   za  korzystanie  ze  środowiska</t>
  </si>
  <si>
    <t xml:space="preserve"> Wpływy   z różnych  opłat </t>
  </si>
  <si>
    <t xml:space="preserve">RAZEM PROGNOZOWANE  DOCHODY </t>
  </si>
  <si>
    <t>Jutro my DPS Browina</t>
  </si>
  <si>
    <t>0420</t>
  </si>
  <si>
    <t>0590</t>
  </si>
  <si>
    <t>0010</t>
  </si>
  <si>
    <t>0020</t>
  </si>
  <si>
    <t>0490</t>
  </si>
  <si>
    <t>0580</t>
  </si>
  <si>
    <t>0470</t>
  </si>
  <si>
    <t>2380</t>
  </si>
  <si>
    <t>0960</t>
  </si>
  <si>
    <t>2008</t>
  </si>
  <si>
    <t>Ukryte talenty w ŚDS   - DPS Browina</t>
  </si>
  <si>
    <t>Przyroda wokół nas integruje najpiękniej    - DPS Browina</t>
  </si>
  <si>
    <t>KULTURA I OCHRONA DZIEDZICTWA NARODOWEGO</t>
  </si>
  <si>
    <t xml:space="preserve">ZESTAWIENIE WYDATKÓW   BUDŻETOWYCH </t>
  </si>
  <si>
    <t>Prace geodezyjno - urządzeniowe na potrzeby  rolnictwa</t>
  </si>
  <si>
    <t xml:space="preserve">Zakup  usług  pozostałych </t>
  </si>
  <si>
    <t>Zakup usług obejmujących wykonanie ekspertyz analiz i opinii</t>
  </si>
  <si>
    <t xml:space="preserve">Różne  wydatki na rzecz osób fizycznych </t>
  </si>
  <si>
    <t>.02002</t>
  </si>
  <si>
    <t xml:space="preserve">Nadzór nad  gospodarką leśną </t>
  </si>
  <si>
    <t>Wynagrodzenia osobowe pracowników</t>
  </si>
  <si>
    <t>Dodatkowe wynagrodzenie roczne</t>
  </si>
  <si>
    <t>Składki na ubezpieczenia społeczne</t>
  </si>
  <si>
    <t>Składki na Fundusz Pracy</t>
  </si>
  <si>
    <t>Wynagrodzenie  bezosobowe</t>
  </si>
  <si>
    <t>Zakup materiałów i wyposażenia</t>
  </si>
  <si>
    <t>Zakup energii</t>
  </si>
  <si>
    <t>Zakup usług remontowych</t>
  </si>
  <si>
    <t>Zakup usług zdrowotnych</t>
  </si>
  <si>
    <t xml:space="preserve">Zakup  usług  dostępu  do  sieci  Internet </t>
  </si>
  <si>
    <t>Opłaty z tytułu usług telekomunikacyjnych telefonii komórkowej</t>
  </si>
  <si>
    <t>Podróże służbowe krajowe</t>
  </si>
  <si>
    <t>Różne opłaty i składki</t>
  </si>
  <si>
    <t>Odpisy na zakładowy fundusz świadczeń socjalnych</t>
  </si>
  <si>
    <t xml:space="preserve">Podatek  od nieruchomości </t>
  </si>
  <si>
    <t>Szkolenia pracowników niebędących członkami korpusu służby cywilnej</t>
  </si>
  <si>
    <t>Zakup materiałów papierniczych do sprzętu</t>
  </si>
  <si>
    <t>Zakup akcesoriów komputerowych</t>
  </si>
  <si>
    <t xml:space="preserve">Wydatki  inwestycyjne  jednostek  budżetowych </t>
  </si>
  <si>
    <t>PZD   w   Toruniu</t>
  </si>
  <si>
    <t xml:space="preserve">Starostwo  Powiatowe  </t>
  </si>
  <si>
    <t xml:space="preserve">Zakup usług remontowych </t>
  </si>
  <si>
    <t>Zakup usług dostępu do sieci Internet</t>
  </si>
  <si>
    <t>Zakup usług obejmujących tłumaczenia</t>
  </si>
  <si>
    <t>Opłaty za administrowanie i   czynsze   za  budynki , lokale  i  pomieszczenia   garażowe</t>
  </si>
  <si>
    <t xml:space="preserve">Odsetki  pozostałe </t>
  </si>
  <si>
    <t>Kary  i  odszkodowania wypłacane na rzecz osób fizycznych</t>
  </si>
  <si>
    <t xml:space="preserve">Koszty postępowania sądowego i prokuratorskiego </t>
  </si>
  <si>
    <t>Wydatki  inwestycyjne  jednostek budżetowych</t>
  </si>
  <si>
    <t>Wydatki na zakupy inwestycyjne jednostek budżetowych</t>
  </si>
  <si>
    <t>w tym :</t>
  </si>
  <si>
    <t>*</t>
  </si>
  <si>
    <t>Zakup usług pozostałych</t>
  </si>
  <si>
    <t>Podatek od nieruchomości</t>
  </si>
  <si>
    <t xml:space="preserve">Gospodarka gruntami i nieruchomościami- Powiat Toruński </t>
  </si>
  <si>
    <t>Prace geodezyjne i kartograficzne (nieinwest.)</t>
  </si>
  <si>
    <t xml:space="preserve">powiat </t>
  </si>
  <si>
    <t xml:space="preserve">Opracowania  geodezyjne i kartograficzne </t>
  </si>
  <si>
    <t>02960</t>
  </si>
  <si>
    <t xml:space="preserve">Przelewy redystrybucyjne </t>
  </si>
  <si>
    <t xml:space="preserve">realizacja  PINB  w  Toruniu </t>
  </si>
  <si>
    <t>Wydatki osobowe niezaliczone do wynagrodzeń</t>
  </si>
  <si>
    <t xml:space="preserve">Wynagrodzenie osobowe członków  korpusu  służby  cywilnej </t>
  </si>
  <si>
    <t xml:space="preserve">Wynagrodzenia  bezosobowe </t>
  </si>
  <si>
    <t xml:space="preserve">Zakup usług zdrowotnych </t>
  </si>
  <si>
    <t>Zakup pozostałych usług</t>
  </si>
  <si>
    <t xml:space="preserve">Podatek od nieruchomości </t>
  </si>
  <si>
    <t>Zakup materiałów papierniczych do sprzętu drukarskiego i urządzeń kserograficznych</t>
  </si>
  <si>
    <t>Szkolenia pracowników nie będących członkami korpusu służby cywilnej</t>
  </si>
  <si>
    <t>Zakup akcesoriów komputerowych w tym programów i licencji</t>
  </si>
  <si>
    <t xml:space="preserve">Pozostała działalność </t>
  </si>
  <si>
    <t xml:space="preserve">Administracja  publiczna </t>
  </si>
  <si>
    <t xml:space="preserve">Urzędy  naczelnych  i  centralnych  organów  administracji  rządowej </t>
  </si>
  <si>
    <t>Dotacje celowe przekazane dla powiatu   na zadania  bieżące realizowane na podstawie porozumień (umów) między  jednostkami samorządu terytorialnego</t>
  </si>
  <si>
    <t xml:space="preserve">Zakup usług pozostałych </t>
  </si>
  <si>
    <t xml:space="preserve">Urzędy Wojewódzkie </t>
  </si>
  <si>
    <t>Zakup materiałów i  wyposażenia</t>
  </si>
  <si>
    <t>Usługi zdrowotne</t>
  </si>
  <si>
    <t>Zakup usług obejmujących tłumaczenia, wykonanie ekspertyz, analiz i opinii</t>
  </si>
  <si>
    <t xml:space="preserve">w  tym  Powiat </t>
  </si>
  <si>
    <t>Rady powiatów</t>
  </si>
  <si>
    <t>Różne wydatki na rzecz osób fizycznych</t>
  </si>
  <si>
    <t xml:space="preserve">Podróże służbowe zagraniczne </t>
  </si>
  <si>
    <t>Starostwa powiatowe</t>
  </si>
  <si>
    <t>Stypendia różne</t>
  </si>
  <si>
    <t>Wpłaty  PFRON</t>
  </si>
  <si>
    <t>z tego druki komunikacyjne</t>
  </si>
  <si>
    <t>Zakup leków i wyrobów  medycznych i produktów biobójczych</t>
  </si>
  <si>
    <t xml:space="preserve"> z tego tablice rejestracyjne</t>
  </si>
  <si>
    <t>Opłaty na  rzecz budżetu państwa</t>
  </si>
  <si>
    <t xml:space="preserve">Wydatki    inwestycyjne  jednostek  budżetowych </t>
  </si>
  <si>
    <t xml:space="preserve">Promocja jednostek  samorządu  terytorialnego </t>
  </si>
  <si>
    <t>OBRONA  NARODOWA</t>
  </si>
  <si>
    <t xml:space="preserve">Pozostałe  wydatki  obronne </t>
  </si>
  <si>
    <t>BEZPIECZEŃSTWO PUBLICZNE I OCHRONA PRZECIWPOŻAROWA</t>
  </si>
  <si>
    <t xml:space="preserve">Komendy  Wojewódzkie  Policji </t>
  </si>
  <si>
    <t xml:space="preserve">Komendy  Powiatowe   Policji </t>
  </si>
  <si>
    <t xml:space="preserve">Zakup materiałów i wyposażenia </t>
  </si>
  <si>
    <t>OBSŁUGA DŁUGU PUBLICZNEGO</t>
  </si>
  <si>
    <t>Obsługa papierów wartościowych , kredytów i pożyczek jednostek samorządu terytorialnego</t>
  </si>
  <si>
    <t xml:space="preserve">Rozliczenia   z  bankami   związane   z  obsługą  długu  publicznego </t>
  </si>
  <si>
    <t>-Rozliczenia z tytułu poręczeń i gwarancji udzielonych przez Skarb Państwa lub jednostkę samorządu terytorialnego  </t>
  </si>
  <si>
    <t>Wypłaty z tytułu gwarancji i poręczeń</t>
  </si>
  <si>
    <t>Rezerwy ogólne i celowe</t>
  </si>
  <si>
    <t>Rezerwy</t>
  </si>
  <si>
    <t>rezerwa ogólna</t>
  </si>
  <si>
    <t xml:space="preserve">rezerwa  na  podwyżki   wynagrodzeń  osobowych ,nieperiodyczne  oraz  pochodnych  od   wynagrodzeń   </t>
  </si>
  <si>
    <t xml:space="preserve">rezerwa  celowa  -art. 26  ustawy z dnia 26 kwietnia 2007roku  o zarządzaniu  kryzysowym </t>
  </si>
  <si>
    <t>Rezerwy na inwestycje i zakupy inwestycyjne</t>
  </si>
  <si>
    <t>Szkoła podstawowa  specjalna</t>
  </si>
  <si>
    <t>Zakup pomocy naukowych , dydaktycznych , książek</t>
  </si>
  <si>
    <t>Składki na Fundusz  Pracy</t>
  </si>
  <si>
    <t>Opłaty z tytułu zakupu usług telekomunikacyjnych telefonii komórkowej</t>
  </si>
  <si>
    <t>Zakup akcesoriów komputerowych, w tym programów i licencji</t>
  </si>
  <si>
    <t xml:space="preserve"> Dotacja celowa na pomoc finansową udzielaną między jednostkami samorządu terytorialnego na dofinansowanie własnych zadań inwestycyjnych i zakupów inwestycyjnych  </t>
  </si>
  <si>
    <t xml:space="preserve">Realizacja -Z.Sz.S w Chełmży </t>
  </si>
  <si>
    <t>Starostwo  Powiatowe   w  Toruniu</t>
  </si>
  <si>
    <t xml:space="preserve">Dotacja podmiotowa z budżetu dla niepublicznej szkoły lub innej placówki oświatowo - wychowawczej </t>
  </si>
  <si>
    <t>w tym:</t>
  </si>
  <si>
    <t>*Starostwo  Powiatowe  w  Toruniu -Liceum Wieczorowe niepubliczne</t>
  </si>
  <si>
    <t>Dotacja podmiotowa z budżetu dla niepublicznej szkoły lub innej placówki oświatowo - wychowawczej - Siedlecki Centrum Edukacyjne</t>
  </si>
  <si>
    <t>Dotacja podmiotowa z budżetu dla niepublicznej szkoły lub innej placówki oświatowo - wychowawczej</t>
  </si>
  <si>
    <t>Szkoły  zawodowe</t>
  </si>
  <si>
    <t>Dotacje celowe przekazane do   samorządu   województwa  na zadania  bieżące realizowane na podstawie porozumień (umów) między  jednostkami samorządu terytorialnego</t>
  </si>
  <si>
    <t xml:space="preserve">Wpłaty  na  PFRON </t>
  </si>
  <si>
    <t xml:space="preserve">Pozostałe  podatki  na  rzecz  budżetów  jednostek  samorządu  terytorialnego </t>
  </si>
  <si>
    <t>*Z.Sz.CKU  w Gronowie</t>
  </si>
  <si>
    <t>Wynagrodzenia  bezosobowe</t>
  </si>
  <si>
    <t xml:space="preserve">Zakup pomocy  naukowych , dydaktycznych  i  książek </t>
  </si>
  <si>
    <t>*Starostwo Powiatowe w Toruniu</t>
  </si>
  <si>
    <t>Dotacje celowe przekazane gminie na zadania bieżące realizowane na podstawie  porozumień (umów) p. jednostkami samorządu terytorialnego</t>
  </si>
  <si>
    <t>Szkoły zawodowe specjalne</t>
  </si>
  <si>
    <t xml:space="preserve">Realizacja Z.Sz.S w Chełmży </t>
  </si>
  <si>
    <t>Dokształcanie i doskonalenie nauczycieli</t>
  </si>
  <si>
    <t xml:space="preserve">Starostwo Powiatowe  w  Toruniu </t>
  </si>
  <si>
    <t xml:space="preserve">Z.Sz.  w  Chełmży </t>
  </si>
  <si>
    <t xml:space="preserve">Z.Sz.S  w  Chełmży </t>
  </si>
  <si>
    <t xml:space="preserve">Z.Sz. CKU  w  Gronowie  </t>
  </si>
  <si>
    <t xml:space="preserve">Szkoła   Muzyczna  w  Chełmży </t>
  </si>
  <si>
    <t>*Z.Sz.S. W  Chełmży</t>
  </si>
  <si>
    <t xml:space="preserve">Wydatki na   zakupy  inwestycyjne  jednostek  budżetowych </t>
  </si>
  <si>
    <t>Wynagrodzenie bezosobowe</t>
  </si>
  <si>
    <t>Zakup  usług pozostałych</t>
  </si>
  <si>
    <t xml:space="preserve">Wydatki   inwestycyjne  jednostek  budżetowych </t>
  </si>
  <si>
    <t xml:space="preserve">w tym: </t>
  </si>
  <si>
    <t>* Nagrody Starosty- Starostwo Powiatowe</t>
  </si>
  <si>
    <t>* Pozostała działalność-Starostwo Powiatowe</t>
  </si>
  <si>
    <t>Wynagrodzenia bezosobowe</t>
  </si>
  <si>
    <t xml:space="preserve">Z.Sz.  W  Chełmży  </t>
  </si>
  <si>
    <t>Szkoła  Muzyczna  w  Chełmży</t>
  </si>
  <si>
    <t>* Księgowość w Chełmży</t>
  </si>
  <si>
    <t xml:space="preserve">*Państwowa Szkoła Muzyczna I Stopnia w Chełmży </t>
  </si>
  <si>
    <t xml:space="preserve">Starostwo  Powiatowe -  inwestycja  Hallera </t>
  </si>
  <si>
    <t>Szpitale ogólne</t>
  </si>
  <si>
    <t xml:space="preserve">Składki na ubezpiecz. zdrowotne oraz świadczenia dla osób nieobjętych obowiązkiem ubezpieczenia  zdrowotnego </t>
  </si>
  <si>
    <t>w  tym :</t>
  </si>
  <si>
    <t xml:space="preserve">*Placówka Opiekuńczo - Wychowawcza w Chełmży </t>
  </si>
  <si>
    <t xml:space="preserve">*PUP  w  Chełmży </t>
  </si>
  <si>
    <t>Zespół Szkół Specjalnych w Chełmży</t>
  </si>
  <si>
    <t>Zespół Szkół w Chełmży</t>
  </si>
  <si>
    <t xml:space="preserve">Programy  polityki   zdrowotnej </t>
  </si>
  <si>
    <t xml:space="preserve">Zakup  usług zdrowotnych </t>
  </si>
  <si>
    <t>POMOC SPOŁECZNA</t>
  </si>
  <si>
    <t xml:space="preserve">Placówki Opiekuńczo-Wychowawcze </t>
  </si>
  <si>
    <t>Dotacje celowe przekazane dla powiatu na zadania bieżące realizowane na podstawie porozumień (umów) między jednostkami samorządu terytorialnego</t>
  </si>
  <si>
    <t>Świadczenia społeczne</t>
  </si>
  <si>
    <t>Zakup środków żywności</t>
  </si>
  <si>
    <t>Zakup pomocy naukowych, dydaktycznych i książek</t>
  </si>
  <si>
    <t>Wydatki  inwestycyjne jednostek budżetowych</t>
  </si>
  <si>
    <t>Zakup   usług  pozostałych</t>
  </si>
  <si>
    <t>Opłaty na rzecz budżetów jednostek samorządu terytorialnego</t>
  </si>
  <si>
    <t xml:space="preserve">*PCPR  w Toruniu </t>
  </si>
  <si>
    <t xml:space="preserve">*Starostwo Powiatowe </t>
  </si>
  <si>
    <t xml:space="preserve">Składki  na  fundusz  emerytur pomostowych </t>
  </si>
  <si>
    <t>*DPS PIGŻA</t>
  </si>
  <si>
    <t>Opłaty na rzecz budżetów jednostek samorz.teryt.</t>
  </si>
  <si>
    <t>Wydatki inwestycyjne jednostek budżetowych</t>
  </si>
  <si>
    <t>*DPS BROWINA</t>
  </si>
  <si>
    <t xml:space="preserve">Zakup środków żywności </t>
  </si>
  <si>
    <t>*DPS WIELKA NIESZAWKA</t>
  </si>
  <si>
    <t>*DPS DOBRZEJEWICE</t>
  </si>
  <si>
    <t>Zakup leków i materiałów medycznych</t>
  </si>
  <si>
    <t xml:space="preserve">*ŚDS w  Osieku  -  DPS  Dobrzejewice </t>
  </si>
  <si>
    <t>Zakup leków, wyrobów medycznych i produktów biobójczych</t>
  </si>
  <si>
    <t>zakup usług zdrowotnych</t>
  </si>
  <si>
    <t>w  tym:</t>
  </si>
  <si>
    <t xml:space="preserve">*PCPR w Toruniu </t>
  </si>
  <si>
    <t>*Starostwo Powiatowe</t>
  </si>
  <si>
    <t>Powiatowe centra pomocy rodzinie</t>
  </si>
  <si>
    <t xml:space="preserve">Realizacja PCPR w Toruniu </t>
  </si>
  <si>
    <t>Zakup leków ,wyrobów  medycznych i produktów biobójczych</t>
  </si>
  <si>
    <t>Jednostki specjalistycznego poradnictwa, mieszkania chronione i ośrodki interwencji kryzysowej</t>
  </si>
  <si>
    <t xml:space="preserve">Dokształcanie  i  doskonalenie  nauczycieli </t>
  </si>
  <si>
    <t>Realizacja POW  w  Chełmży</t>
  </si>
  <si>
    <t>POZOSTAŁE ZADANIA W ZAKRESIE POLITYKI SPOŁECZNEJ</t>
  </si>
  <si>
    <t xml:space="preserve">Rehabilitacja   zawodowa  i  społeczna  osób  niepełnosprawnych </t>
  </si>
  <si>
    <t>Zespoły do spraw orzekania o niepełnosprawności</t>
  </si>
  <si>
    <t xml:space="preserve">Podróże  służbowe </t>
  </si>
  <si>
    <t xml:space="preserve">Powiatowe urzędy pracy </t>
  </si>
  <si>
    <t xml:space="preserve">Realizacja  PUP  w  Toruniu </t>
  </si>
  <si>
    <t xml:space="preserve">Zakup  usług  zdrowotnych </t>
  </si>
  <si>
    <t>Opłaty na rzecz budżetu państwa</t>
  </si>
  <si>
    <t xml:space="preserve">Opłata   na  rzecz  budżetów  j.s.t. </t>
  </si>
  <si>
    <t xml:space="preserve">Szkolenia  pracowników nie  będących   członkami   korpusu  służby   cywilnej </t>
  </si>
  <si>
    <t xml:space="preserve">Pomoc   dla  repatriantów </t>
  </si>
  <si>
    <t xml:space="preserve">Wynagrodzenia  osobowe pracowników </t>
  </si>
  <si>
    <t>z tego</t>
  </si>
  <si>
    <t>PCPR  w  Toruniu - „ Uwierzyć   w  siebie    „</t>
  </si>
  <si>
    <t xml:space="preserve">Wynagrodzenia  osobowe pracowników  </t>
  </si>
  <si>
    <t xml:space="preserve">Dodatkowe wynagrodzenia roczne </t>
  </si>
  <si>
    <t xml:space="preserve">Odpisy na Zakładowy Fundusz  świadczeń Socjalnych </t>
  </si>
  <si>
    <t>"Z Małgosią po naukę" 9.1.2 - Starostwo Powiatowe w Toruniu</t>
  </si>
  <si>
    <t>wkład własny pieniężny</t>
  </si>
  <si>
    <t>"Wszechstronny absolwent na rynku pracy" - działanie 9.2-Starostwo Powiatowe w Toruniu</t>
  </si>
  <si>
    <t>Szkoła innowacyjna i konkurencyjna - dostosowanie oferty szkolnictwa zawodowego do wymagań lokalnego rynku pracy Starostwo Powiatowe w Toruniu</t>
  </si>
  <si>
    <t>Integrujmy się poprzez teatr - DPS Browina</t>
  </si>
  <si>
    <t>Jutro  my   - DPS Browina</t>
  </si>
  <si>
    <t xml:space="preserve">Szkoła  przyszła  do  Ciebie  -  Z.SZ.  CKU  Gronowo </t>
  </si>
  <si>
    <t>Świetlice szkolne</t>
  </si>
  <si>
    <t>Realizacja  Z.Sz.S. w Chełmży</t>
  </si>
  <si>
    <t>*Poradnia Psychologiczno - Pedagogiczna w Chełmży</t>
  </si>
  <si>
    <t xml:space="preserve">Internaty i bursy szkolne </t>
  </si>
  <si>
    <t xml:space="preserve">* Z.Sz. CKU w Gronowie </t>
  </si>
  <si>
    <t xml:space="preserve">* P.Sz. Muzyczna  w   Chełmży </t>
  </si>
  <si>
    <t>Starostwo Powiatowe w Toruniu</t>
  </si>
  <si>
    <t>Stypendia dla uczniów</t>
  </si>
  <si>
    <t xml:space="preserve">*Z.SZ Chełmża-stypendia  Marszałka </t>
  </si>
  <si>
    <t xml:space="preserve">*Z.SZ.CKU Gronowo-stypendia  Marszałka </t>
  </si>
  <si>
    <t>*Z.SZ Chełmża-stypendia   z  programu  rządowego</t>
  </si>
  <si>
    <t xml:space="preserve">*Z.SZ.CKU Gronowo-stypendia  z  programu  rządowego </t>
  </si>
  <si>
    <t xml:space="preserve">*PPP  w  Chełmży </t>
  </si>
  <si>
    <t>Z.SZ  CKU  Gronowo</t>
  </si>
  <si>
    <t xml:space="preserve">Z.SZ.S  Chełmża </t>
  </si>
  <si>
    <t>PPP Chełmża</t>
  </si>
  <si>
    <t xml:space="preserve">Dotacja  celowa  z  budżetu  na  finansowanie  lub  dofinansowanie  zadań  zleconych  do  realizacji  fundacjom </t>
  </si>
  <si>
    <t xml:space="preserve">Dotacja  celowa  z  budżetu  na  finansowanie  lub  dofinansowanie  zadań  zleconych  do  realizacji  stowarzyszeniom   </t>
  </si>
  <si>
    <t>stypendia różne</t>
  </si>
  <si>
    <t xml:space="preserve">Wpłaty jednostek na  fundusz celowy na   finansowanie  lub  dofinansowanie  zadań inwestycyjnych </t>
  </si>
  <si>
    <t>Dotacje celowe przekazane dla powiatu na inwestycje i zakupy inwestycyjne realizowane na podstawie porozumień (umów) między jednostkami samorządu terytorialnego </t>
  </si>
  <si>
    <t xml:space="preserve">Dotacje celowe przekazane gminie   na zadania bieżące realizowane na podstawie porozumień  (umów )  między jednostkami samorządu terytorialnego </t>
  </si>
  <si>
    <t xml:space="preserve">Dotacja  celowa  z  budżetu  na  finansowanie  lub  dofinansowanie  zadań  zleconych  do  realizacji   fundacjom  </t>
  </si>
  <si>
    <t xml:space="preserve">Dotacja  celowa  z  budżetu  na  finansowanie  lub  dofinansowanie  zadań  zleconych  do  realizacji  stowarzyszeniom </t>
  </si>
  <si>
    <t>RAZEM   WYDATKI BUDŻETOWE</t>
  </si>
  <si>
    <t>w  tym projekty  finansowane  i  współfinansowane   z UE</t>
  </si>
  <si>
    <t xml:space="preserve">BUDŻET    BEZ   UE </t>
  </si>
  <si>
    <t>.0750</t>
  </si>
  <si>
    <t xml:space="preserve">przyjęcia Budżetu Powiatu Toruńskiego na 2012 rok </t>
  </si>
  <si>
    <t xml:space="preserve">Załącznik Nr 2 do Uchwały Rady Powiatu Toruńskiego w sprawie </t>
  </si>
  <si>
    <t>LP.</t>
  </si>
  <si>
    <t>Dział</t>
  </si>
  <si>
    <t>Rozdz.</t>
  </si>
  <si>
    <t xml:space="preserve">Łączne  koszty </t>
  </si>
  <si>
    <t>600  ,  900</t>
  </si>
  <si>
    <t>60014 ,90019</t>
  </si>
  <si>
    <t>DPS Wielka Nieszawka</t>
  </si>
  <si>
    <t>J.W.</t>
  </si>
  <si>
    <t>Zespół Szkół Centrum Kształcenia Ustawicznego w Gronowie</t>
  </si>
  <si>
    <t xml:space="preserve">Starostwo Powiatowe w Toruniu </t>
  </si>
  <si>
    <t>Powiatowy Zarząd Dróg w Toruniu</t>
  </si>
  <si>
    <t>Wydatki na zakupy  inwestycyjne jednostek budżetowych</t>
  </si>
  <si>
    <t>Dotacja celowa na pomoc finansową udzielaną między jednostkami samorządu terytorialnego na dofinansowanie własnych zadań inwestycyjnych i zakupów inwestycyjnych </t>
  </si>
  <si>
    <t>Dotacje celowe z budżetu na finansowanie i dofinansowanie zadań zleconych do realizacji pozostałym jednostkom nie zaliczanym do sektora finansów publicznych</t>
  </si>
  <si>
    <t>Rozdział</t>
  </si>
  <si>
    <t>Obiekty sportowe</t>
  </si>
  <si>
    <t xml:space="preserve">Przedsięwzięcia związane z ochroną wód, zadania modernizacyjne i inwestycyjne służące ochronie środowiska i gospodarce wodnej, w tym ochrony przeciwpowodziowej </t>
  </si>
  <si>
    <t xml:space="preserve">w tym : Starostwo Powiatowe </t>
  </si>
  <si>
    <t xml:space="preserve">PZD w Toruniu </t>
  </si>
  <si>
    <t xml:space="preserve">Filharmonie ,orkiestry ,chóry i kapele </t>
  </si>
  <si>
    <t xml:space="preserve">Wpłaty jednostek na państwowy  fundusz celowy na   finansowanie  lub  dofinansowanie  zadań inwestycyjnych </t>
  </si>
  <si>
    <t xml:space="preserve">Różne wydatki na rzecz osób fizyznych </t>
  </si>
  <si>
    <t>Dotacja celowa na pomoc finansową udzielaną między jednostkami samorządu terytorialnego na dofinansowanie własnych zadań bieżących</t>
  </si>
  <si>
    <t xml:space="preserve">Zakup usług przez j.s.t od innych j.s.t </t>
  </si>
  <si>
    <t>2460</t>
  </si>
  <si>
    <t>Środki otrzymane od pozostałych jednostek zaliczanych do sektora finansów publicznych na realizację zadań bieżących jednostek zaliczanych do sektora finansów publicznych</t>
  </si>
  <si>
    <t>Dotacje celowe otrzymane z budżetu państwa na realizację inwestycji i zakupów inwestycyjnych własnych powiatu</t>
  </si>
  <si>
    <t>Dotacje celowe otrzymane z samorządu województwa na inwestycje i zakupy inwestycyjne realizowane na podstawie porozumień (umów) między jednostkami samorządu terytorialnego</t>
  </si>
  <si>
    <t>2710</t>
  </si>
  <si>
    <t>Wpłaty na Państwowy Fundusz Rehabilitacji Osób Niepełnosprawnych</t>
  </si>
  <si>
    <t xml:space="preserve">Dotacja celowa na pomoc finansową udzielaną między jednostkami samorządu terytorialnego na dofinansowanie własnych zadań inwestycyjnych i zakupów inwestycyjnych </t>
  </si>
  <si>
    <t>Zakup  materiałów i wyposażenia</t>
  </si>
  <si>
    <t>TURYSTYKA</t>
  </si>
  <si>
    <t>Zadania w zakresie upowszechniania turystyki</t>
  </si>
  <si>
    <t>Dotacja celowa z budżetu na finansowanie lub dofinansowanie zadań zleconych do realizacji stowarzyszeniom</t>
  </si>
  <si>
    <t>Porozumienie z Ministerstwem Rolnictwa Zespół Szkół CKU Gronowo</t>
  </si>
  <si>
    <t>Zespół Szkół CKU w Gronowie</t>
  </si>
  <si>
    <t>Z Małgosią po naukę - SP w Toruniu</t>
  </si>
  <si>
    <t>Budowa ciągów pieszo - rowerowych i chodników na terenie powiatu</t>
  </si>
  <si>
    <t>Oprogramowanie dla potrzeb ewidencji dróg</t>
  </si>
  <si>
    <t xml:space="preserve">Wpływy z wpłat gmin i powiatów na rzecz innych jednostek samorządu terytorialnego oraz związków gmin i związków powiatów na dofinansowanie zadań własnych </t>
  </si>
  <si>
    <t>Szkolna kuźnia profesjonalistów</t>
  </si>
  <si>
    <t>Wpływy z opłat za koncesje i licencje</t>
  </si>
  <si>
    <t>*ŚDS w Chełmży</t>
  </si>
  <si>
    <t>zadania rządowe</t>
  </si>
  <si>
    <t>Dotacje celowe z budżetu jednostki samorządu terytorialnego, udzielone w trybie art. 221 ustawy, na finansowanie lub dofinansowywanie zadań zleconych do realizacji organizacjom prowadzącym działalność pożytku publicznego</t>
  </si>
  <si>
    <t>Zakup pomocy naukowych, dydaktycznych, książek</t>
  </si>
  <si>
    <t>Opłaty z tutułu zakupu usług telekomunikacyjnych świadczonych w ruchomej publicznej sieci telefonicznej</t>
  </si>
  <si>
    <t>Opłaty na rzecz budżetów j.s.t.</t>
  </si>
  <si>
    <t>Dotacje celowe otrzymane z budżetu państwa na zadania bieżące realizowane przez powiat na podstawie porozumień z organami administracji rządowej</t>
  </si>
  <si>
    <t>Środki na dofinansowanie własnych inwestycji gmin (związków gmin), powiatów (związków powiatów), samorządów województw, pozyskane z innych źródeł</t>
  </si>
  <si>
    <t>Wpłaty jednostek na fundusz celowy na finansowanie lub dofinansowanie zadań inwestycyjnych</t>
  </si>
  <si>
    <t>Zwrot dotacji wykorzystanych niezgodnie z przeznaczeniem lub pobranych w nadmiernej wysokości</t>
  </si>
  <si>
    <t xml:space="preserve">Zakup uslug zdrowotnych </t>
  </si>
  <si>
    <t xml:space="preserve">Termomodernizacja bud. domu pomocy społecznej - wymiana stolarki okiennej </t>
  </si>
  <si>
    <t xml:space="preserve">Zmiana systemu ogrzewania i przygotowania ciepłej wody użytkowej - budowa pomp ciepła - przygotowanie inwestycji w   DPS Dobrzejewice </t>
  </si>
  <si>
    <t>90019 § 6050</t>
  </si>
  <si>
    <t xml:space="preserve">Szkoła Muzyczna I stopnia w Chełmży </t>
  </si>
  <si>
    <t xml:space="preserve">Adaptacja istniejącego nieużytkowanego budynku zlokalizowanego przy ul. Hallera w Chełmży na Szkołę Muzyczną z salą koncertową </t>
  </si>
  <si>
    <t>80132 § 6050</t>
  </si>
  <si>
    <t xml:space="preserve">Z.SZ w Chełmży </t>
  </si>
  <si>
    <t xml:space="preserve">Budowa boiska sportowego na terenie Zespołu Szkół w Chełmży wraz z wyposażeniem i uzbrojeniem terenu </t>
  </si>
  <si>
    <t>80130 § 6050</t>
  </si>
  <si>
    <t xml:space="preserve">Zakup udziałów w spółce Szpital Powiatowy spółka z o.o. w Chełmży </t>
  </si>
  <si>
    <t>85111 § 6010</t>
  </si>
  <si>
    <t>Wpłata na fundusz wsparcia - zakup pojazdu do ratownictwa ekologicznego dla PSP</t>
  </si>
  <si>
    <t>90019 § 6170</t>
  </si>
  <si>
    <t xml:space="preserve">Zakup pojazdu dla osób niepełnosprawnych dla DPS Wielka Nieszawka </t>
  </si>
  <si>
    <t xml:space="preserve">Zakup pojazdu dla osób niepełnosprawnych dla DPS Browina </t>
  </si>
  <si>
    <t>600/60014/605 i 900/90019/605</t>
  </si>
  <si>
    <t xml:space="preserve">Budowa ciągów pieszo - rowerowych i chodników na terenie powiatu w roku 2014 </t>
  </si>
  <si>
    <t>DPS Dobrzejewice</t>
  </si>
  <si>
    <t>Wydtki inwestycyjne jednostek budżetowych</t>
  </si>
  <si>
    <t>Zawodowy paszport do kariery   SP</t>
  </si>
  <si>
    <t>Termomodernizacja budynku warsztatów Zespołu Szkół, CKU w Gronowie</t>
  </si>
  <si>
    <t>"Szkolna kuźnia profesjonalistów" działanie 9.2 Starostwo Powiatowe w Toruniu</t>
  </si>
  <si>
    <t xml:space="preserve">w tym :Szkoła Muzyczna I Stopnia w Chełmży </t>
  </si>
  <si>
    <t>Zawodowy paszport do kariery</t>
  </si>
  <si>
    <t xml:space="preserve">Z.SZ. CKU Gronowo </t>
  </si>
  <si>
    <t>Strostwo Powiatowe w Toruniu</t>
  </si>
  <si>
    <t>85202 § 6060</t>
  </si>
  <si>
    <t xml:space="preserve">Poprawa bezpieczeństwa na drogach publicznych poprzez wybudowanie dróg rowerowych - Toruń -Chełmża - Kamionki </t>
  </si>
  <si>
    <t>Poprawa bezpieczeństwa na drogach publicznych poprzez wybudowanie dróg rowerowych Toruń -Barbarka -Wybcz-Unisław</t>
  </si>
  <si>
    <t>Poprawa bezpieczeństwa na drogach publicznych poprzez wybudowanie dróg rowerowych Toruń -Złotoria -Osiek</t>
  </si>
  <si>
    <t xml:space="preserve">Wieloletni program przebudowy obiektów inżynierskich zlokalizowanych w ciągach dróg powiatowych :droga powiatowa nr 2023C Chełmża- Świętosław – Węgorzyn w m. Zajączkowo oraz nr 2001 C Zławieś Mała – Zarośle Cienkie w m. Zarośle Cienkie, wraz z dojazdami </t>
  </si>
  <si>
    <t>Dotacja celowa z budżetu dla pozostałych j.zaliczanych do s.f.p</t>
  </si>
  <si>
    <t xml:space="preserve">Wydatki na  zakupy inwestycyjne  j. budżetowych </t>
  </si>
  <si>
    <t>Pomoc finansowa dla G. Czernikowo  i Gminy Chełmża</t>
  </si>
  <si>
    <t xml:space="preserve">Realizacja  DPS Browina </t>
  </si>
  <si>
    <t xml:space="preserve">Gospodarka wodno- ściekowa w DPS Browina </t>
  </si>
  <si>
    <t xml:space="preserve">*ŚDS w Chełmży- zobowiązania za rok 2013 - DPS Browina </t>
  </si>
  <si>
    <t xml:space="preserve"> </t>
  </si>
  <si>
    <t xml:space="preserve">Rózne rozliczenia finansowe </t>
  </si>
  <si>
    <t xml:space="preserve">Warsztaty szkolne - Z.SZ. Gronowo </t>
  </si>
  <si>
    <t>Dostosowanie oferty szkolnictwa zawodowego do potrzeb rynku pracy w powiecie toruńskim. Rozwój i unowocześnienie infrastruktury edukacyjno - wychowawczej w Zespole Szkół, CKU w Gronowie</t>
  </si>
  <si>
    <t>Z.SZ. CKU Gronowo</t>
  </si>
  <si>
    <t xml:space="preserve">Przygotowanie infrastruktury pod szkolnictwo zawodowe-rolnicze.Adaptacja i dostosowanie oraz wyposażenie istniejących pomieszczeń na pracownię eksploatacji pojazdów rolniczych,pracownię diagnostyki obsługi i kontroli maszyn rolniczych oraz salę wykładową w budynku warsztatów szkolnych Zespołu Szkół -Centrum Kształcenia Ustawicznego w Gronowie </t>
  </si>
  <si>
    <t>Przygotowanie realizacji projektu pn. Przeprawa promowa przez rzekę Wisłę na wysokości Solca Kujawskiego i Czarnowa</t>
  </si>
  <si>
    <t xml:space="preserve">Dotacja celowa dla związku celowego na realizację  wspólnego zadania "Uzupełnienie ewidencji gruntów i budynków ,dystrybucja zbioru danych o działkach i lokalach na terenie woj.. K-P jako elementy infrastruktury przestrzennej </t>
  </si>
  <si>
    <t xml:space="preserve">Przebudowa systemu  ogrzewania budynku i przygotowania ciepłej wody użytkowej poprzez zastosowanie pompy ciepła wykorzystującej energię geotermalną ziemi oraz wspomagającej instalacji paneli słonecznych w  DPS Browina </t>
  </si>
  <si>
    <t>PCPR - Pełnosprawni w pracy II</t>
  </si>
  <si>
    <t xml:space="preserve">Realizacja systemu innowacyjnej edukacji w woj. kujawsko-pomorskim poprzez zbudowanie systemu dystrybucji treści edukacyjnych </t>
  </si>
  <si>
    <t>90019 § 6300</t>
  </si>
  <si>
    <t xml:space="preserve">Dotacja celowa na pomoc finansową udzielaną między jednostkami samorządu terytorialnego na dofinansowanie własnych zadań inwestycyjnych i zakupów inwestycyjnych dla G. M. Chełmża z przeznaczeniem na Powiatową i Miejską Bibliotekę w Chełmży </t>
  </si>
  <si>
    <t xml:space="preserve">Projekt budowlany architektury krajobrazu w tym zieleni  i elementów małej architektury terenu Z.Sz CKU Gronowo </t>
  </si>
  <si>
    <t>EU-geniusz i szkoła tajemnic</t>
  </si>
  <si>
    <t>"EU-geniusz i szkoła tajemnic" działanie 9.1.2 Starostwo Powiatowe w Toruniu</t>
  </si>
  <si>
    <t>Podniesienie atrakcyjności szkolnictwa zawodowego …….</t>
  </si>
  <si>
    <t>Dotacje celowe z budżetu na finansowanie lub dofinansowanie kosztów realizacji inwestycji i zakupów inwestycyjnych innych j.s.f.p.</t>
  </si>
  <si>
    <t xml:space="preserve">Nayczyciel uczący się …….SP Toruń </t>
  </si>
  <si>
    <t xml:space="preserve">S.SZ.S w Chełmży </t>
  </si>
  <si>
    <t xml:space="preserve">Z.SZ.S w Chełmża </t>
  </si>
  <si>
    <t xml:space="preserve"> w tym </t>
  </si>
  <si>
    <t xml:space="preserve">Z.SZ. w Chełmża </t>
  </si>
  <si>
    <t xml:space="preserve">Z.SZ.CKU Gronowo   </t>
  </si>
  <si>
    <t>75404 § 6170</t>
  </si>
  <si>
    <t>80130/6050</t>
  </si>
  <si>
    <t>Dotacja celowa otrzymana z tytułu pomocy finansowej udzielanej między jednostkami samorządu terytorialnego na dofinansowanie własnych zadań bieżących</t>
  </si>
  <si>
    <t xml:space="preserve"> Zespół Szkół CKU Gronowo</t>
  </si>
  <si>
    <t xml:space="preserve"> Zespół Szkół Chełmża</t>
  </si>
  <si>
    <t xml:space="preserve"> Zespół Szkół Specjalnych Chełmża</t>
  </si>
  <si>
    <t>Szkoła Muzyczna  Chełmża</t>
  </si>
  <si>
    <t xml:space="preserve">Zakupy wyposażenia do kuchni </t>
  </si>
  <si>
    <t>Termomodernizacja połaci dachowych na bud. głównym   Zespołu Szkół, CKU w Gronowie</t>
  </si>
  <si>
    <t>Zwroty dotacji oraz płatności, w tym wykorzystanych niezgodnie z przeznaczeniem lub wykorzystanych z naruszeniem procedur, o których mowa w art. 184 ustawy, pobranych nienależnie lub w nadmiernej wysokości, dotyczące wydatków majątkowych</t>
  </si>
  <si>
    <t>2120</t>
  </si>
  <si>
    <t xml:space="preserve">% wykonania </t>
  </si>
  <si>
    <t xml:space="preserve">Załącznik Nr 2 do Uchwały Zarządu Powiatu Toruńskiego w sprawie </t>
  </si>
  <si>
    <t>Paragraf</t>
  </si>
  <si>
    <t xml:space="preserve">przyjęcia sprawozdania z  wykonania budżetu Powiatu Toruńskiego na 30.06.2014 rok </t>
  </si>
  <si>
    <t>Plan wydatków budżetowych na rok 2014</t>
  </si>
  <si>
    <t>Wykonanie wydatków budżetowych na 30.06.2014 rok</t>
  </si>
  <si>
    <t xml:space="preserve">Dział </t>
  </si>
  <si>
    <t>% wykonania dochodów</t>
  </si>
  <si>
    <t xml:space="preserve">Załącznik Nr 1 do Uchwały Zarządu Powiatu Toruńskiego w sprawie </t>
  </si>
  <si>
    <t>Plan dochodów budżetowych na rok 2014</t>
  </si>
  <si>
    <t>Wykonanie dochodów budżetowych na 30.06.2014 rok</t>
  </si>
  <si>
    <t xml:space="preserve">Załącznik Nr 3 do Uchwały Zarządu Powiatu Toruńskiego w sprawie </t>
  </si>
  <si>
    <t xml:space="preserve">Nazwa zadania inwestycyjnego
</t>
  </si>
  <si>
    <t>Klasyfikacja</t>
  </si>
  <si>
    <t xml:space="preserve">Opis </t>
  </si>
  <si>
    <t>DPS Browina</t>
  </si>
  <si>
    <t>Razem</t>
  </si>
  <si>
    <t>x</t>
  </si>
  <si>
    <t>REALIZACJA PLANU INWESTYCYJNEGO NA 30.06.2014</t>
  </si>
  <si>
    <t>Plan na 2014</t>
  </si>
  <si>
    <t xml:space="preserve">Wykonanie na 30.06.2014r. </t>
  </si>
  <si>
    <t>2400</t>
  </si>
  <si>
    <t>Dochody majątkowe</t>
  </si>
  <si>
    <t>Dochody bieżące</t>
  </si>
  <si>
    <t>Prace geodezyjne i kartograficzne              (nieinwestycyjne)</t>
  </si>
  <si>
    <t>Wpływy z różńych dochodów</t>
  </si>
  <si>
    <t>0570</t>
  </si>
  <si>
    <t>Grzywny, mandaty i inne kary pieniężne od  osób fizycznych</t>
  </si>
  <si>
    <t>Centra kształcenia ustawicznego i praktycznego oraz ośrodki dokształcania zawodowego</t>
  </si>
  <si>
    <t>Wpływy do budżetu nadwyżki dochodów własnych lub środków obrotowych</t>
  </si>
  <si>
    <t>Wpłaty od rodziców z tytułu odpłatności za utrzymanie dzieci (wychowanków) w placówkach opiekuńczo - wychowawczych</t>
  </si>
  <si>
    <t>Środki  Funduszu  Pracy  otrzymane  przez  powiat   z  przeznaczeniem   na   finansowanie   kosztów wynagrodzenia   i  składek   na  ubezpieczenia  społeczne pracowników  powiatowego  urzędu  pracy.</t>
  </si>
  <si>
    <t>Wpływy i wydatki związane z  gromadzeniem środków z opłat i kar za  korzystanie ze  środowiska</t>
  </si>
  <si>
    <t xml:space="preserve">Zmiana systemu ogrzewania i przygotowania ciepłej wody użytkowej - budowa pomp ciepła - przygotowanie inwestycji w DPS Dobrzejewice </t>
  </si>
  <si>
    <t>Zakup usług przez jednostki samorządu terytorialnego od innych jednostek samorządu terytorialnego</t>
  </si>
  <si>
    <t xml:space="preserve">Poprawa bezpieczeństwa na drogach publicznych poprzez wybudowanie dróg rowerowych </t>
  </si>
  <si>
    <t>Termomodernizacja budynku DPS w Wielkiej Nieszawce – wymiana stolarki okiennej – realizacja umowy nr AB.I.53/2014 z dnia 28.03.2014r.  przez firmę Szympol Keński Tomasz.</t>
  </si>
  <si>
    <t xml:space="preserve">Zakup sprzętu komputerowego  i oprogramowania </t>
  </si>
  <si>
    <t>75020 § 6060</t>
  </si>
  <si>
    <t>75020 § 6059</t>
  </si>
  <si>
    <t>60014 § 6300</t>
  </si>
  <si>
    <t xml:space="preserve">Wpłata na fundusz wsparcia - budowa komisariatu w Dobrzejewicach </t>
  </si>
  <si>
    <t>Zapłata za grunt przejęty z mocy prawa pod drogą powiatową w m. Krobia o pow. 0,0211 ha</t>
  </si>
  <si>
    <t>80130 § 6057             § 6059</t>
  </si>
  <si>
    <t>Zmiana systemu ogrzewania i przygotowania ciepłej wody użytkowej – budowa pompy ciepła – przygotowanie inwestycji w DPS Dobrzejewice. Realizacja II półrocze 2014. Szczegóły dot. zadania w części opisowej sprawozdania</t>
  </si>
  <si>
    <t>Zakup pomocy naukowych , dydaktycznych, książek</t>
  </si>
  <si>
    <t>Gospodarka gruntami i nieruchomościami- zadania zlecone</t>
  </si>
  <si>
    <t>Zadania  zlecone</t>
  </si>
  <si>
    <t>90019 § 6059</t>
  </si>
  <si>
    <t>90019 § 6059    85202 § 6057</t>
  </si>
  <si>
    <t>Dostosowanie oferty szkolnictwa zawodowego do potrzeb rynku pracy w powiecie toruńskim. Rozwój i unowocześnienie infrastruktury edukacyjno – wychowawczej w Zespole Szkół CKU w Gronowie – 
1. Realizacja umowy nr OR.I.182.2013 z dnia 5.11.2014r., aneksu nr 1 z dnia 2.04.2014r. i aneksu nr 2 z dnia 30.04.2014r.na kwotę 895 194 zł przez firmę ELTOP Spółka Jawna Dejewski, Kłódka;
2. Realizacja umowy zlecenie AB.III-85/2013 z dnia 24.09.2013r – Stanisław Lewandowski na kwotę 3 800 zł;
3. Realizacja umowy zlecenie AB.III-111/2013 z dnia 08.11.2013r – Stanisław Lewandowski na kwotę 4 000 zł (w tym składki ZUS i podatek – 1 443 zł – zobowiązanie płatne do 5 i 20 lipca 2014r);
4. Realizacja umowy zlecenie AB.III-110/2013 z dnia 08.11.2013r – Maciej Kłysik na kwotę 7 000 zł (w tym składki ZUS i podatek -1 096 zł – zobowiązanie płatne do 5 i 20 lipca 2014r) ;
5. Realizacja umowy zlecenie AB.III-112/2013 z dnia 08.11.2013r – Stefan Fojucik na kwotę 11 709 zł (w tym składki ZUS i podatek - 4 432 zł – zobowiązanie płatne do 5 i 20 lipca 2014r);</t>
  </si>
  <si>
    <t>Budowa boiska sportowego na terenie Zespołu Szkół w Chełmży wraz z wyposażeniem i uzbrojeniem terenu – realizacja umowy nr OR.I.57.2014 z dnia 8.04.2014r. przez firmę AB FACTOR Andrzej Borowski w Bydgoszczy na kwotę 332 715 zł do dnia 31.07.2014r. 
Zadanie współfinansowane ze środków Funduszu Rozwoju Kultury Fizycznej  Ministerstwa Sportu i Turystyki w ramach „Wojewódzkiego Wieloletniego Programu Rozwoju Bazy Sportowej”  - kwota dofinansowania nie większa niż 110 200zł</t>
  </si>
  <si>
    <t xml:space="preserve">Umowa nr 14/2014 z dnia 28 lutego 2014r. ze Związkiem Powiatów Województwa Kujawsko-Pomorskiego na realizację projektu w ramach Regionalnego Programu Operacyjnego Województwa Kuj.-Pom. – zakup sprzętu komputerowego i oprogramowania  </t>
  </si>
  <si>
    <t xml:space="preserve">Projekt pn. "Infostrada Kujaw i Pomorza - usługi w zakresie e-Administracji i Informacji Przestrzennej" </t>
  </si>
  <si>
    <t xml:space="preserve">Wkład własny Powiatu do projektu realizowanego we współpracy z Marszałkiem Województwa Kujawsko – Pomorskiego pn. „Realizacja systemu innowacyjnej edukacji w województwie kujawsko – pomorskim poprzez zbudowanie systemu dystrybucji treści edukacyjnych” – realizacja II półrocze 2014r. </t>
  </si>
  <si>
    <t>Odszkodowanie za grunt przejęty z mocy prawa pod drogę powiatową dz. Nr 55/4 o pow. 0,0157ha oraz dz. Nr 56/2 o pow. 0,0054 ha w miejscowości Krobia (protokół z negocjacji z dnia 10.06.2014)</t>
  </si>
  <si>
    <t>600/60014/6057 i 6059 oraz 900/90019/6059</t>
  </si>
  <si>
    <t xml:space="preserve">600/60014/6057 i 6059 </t>
  </si>
  <si>
    <t>Projekt Infostrada Kujaw i Pomorza – usługi w zakresie e-Administracji i informacji przestrzennej – Projekt realizowany przez Urząd Marszałkowski Woj.Kuj.-Pom. – wkład własny do stacji graficznej z monitorem HP Z230. Dalsza realizacja wydatku w II półroczu 2014r.</t>
  </si>
  <si>
    <t>Udział własny do zadania współfinansowanego ze środków Państwowego Funduszu Rehabilitacji Osób Niepełnosprawnych „Program wyrównywania różnic między regionami II” pn. Zakup pojazdu dla osób niepełnosprawnych dla Domu Pomocy Społecznej w Wielkiej Nieszawce</t>
  </si>
  <si>
    <t xml:space="preserve">71014 § 6229    </t>
  </si>
  <si>
    <t xml:space="preserve">1.Dostawa licencji Systemu Elektronicznego Obiegu Dokumentów SIDAS EZD – 15 990 zł;
2.Zestawy komputerowe wraz z oprogramowaniem – 11 538 zł. Dalsza realizacja w II półroczu 2014r.
</t>
  </si>
  <si>
    <t>Przekazano udziały spółce w dniu 07.01.2014r.</t>
  </si>
  <si>
    <t xml:space="preserve">Wpłata na fundusz wsparcia - budowa komisariatu w Dobrzejewicach – Porozumienie zawarte w dniu 23.06.2014r. z Komendą Wojewódzką Policji w Bydgoszczy. Realizacja II półrocze 2014r.  </t>
  </si>
  <si>
    <t>60014 § 6050</t>
  </si>
  <si>
    <t>60014 § 6060</t>
  </si>
  <si>
    <t>Rozliczenia w ramach paragrafu 6660</t>
  </si>
  <si>
    <t>75814 § 6660</t>
  </si>
  <si>
    <t xml:space="preserve"> 90019 § 6050</t>
  </si>
  <si>
    <t>80102 § 6069</t>
  </si>
  <si>
    <t>Rozliczenia przyszłych okresów (odszkodowania za grunty dot. ścieżki rowerowej Toruń – Złotoria – Osiek)</t>
  </si>
  <si>
    <t>Przebudowa ciągu komunikacyjnego: drogi powiatowej 2027C Morczyny - Kamionki Małe w km 0+0000÷6+715, drogi powiatowej nr 2029C Kamionki Małe - Turzno w km 0+000÷2+624 oraz drogi powiatowej nr 2011C Turzno - Papowo Toruńskie w km 0+300÷1+425 na łącznej dł. 10,464 km</t>
  </si>
  <si>
    <t>Remont drogi powiatowej nr 2006C Rozgarty – Górsk  z  poszerzeniem do szerokości 5 m  km 0+110 – 2+175, długość 2,065 km</t>
  </si>
  <si>
    <t xml:space="preserve">Zakup kociołków przechylnych. </t>
  </si>
  <si>
    <t>Przebudowa systemu ogrzewania budynku i przygotowanie cieplej wody użytkowej poprzez zastosowanie pompy ciepła wykorzystującej energię geotermalną ziemi oraz wspomagającej instalacji paneli słonecznych w DPS Browina – realizacja Umowa nr AB.I-96/2014 do dnia 30.07.2014r. na kwotę 39 500 zł – wykonawca Biuro Usług Projektowych Instalacji Sanitarnych INSAN.</t>
  </si>
  <si>
    <t>Udział własny do zadania współfinansowanego ze środków Państwowego Funduszu Rehabilitacji Osób Niepełnosprawnych „Program wyrównywania różnic między regionami II” pn. Zakup pojazdu dla osób niepełnosprawnych dla Domu Pomocy Społecznej w Browinie.</t>
  </si>
  <si>
    <t>Zadanie realizowane  zgodnie z umową z dnia 09.06.2014 roku WP-II-W.433.3.10.2014 zawartą pomiędzy Powiatem Toruńskim a Województwem Kujawsko-Pomorskim na kwotę 823 528 zł, w tym dofinansowanie ze środków UE  699 998.
1. Realizacja zadań : zarządzanie projektem – wynagrodzenia osobowe  5 347 zł.
2. Prace budowlano-montażowe – procedura przetargowa wszczęta 07.07.2014 r.(oznaczenie OR.272.13.2014) została unieważniona  na podstawie art.93 ust.1 pkt 4 ust Pzp, tj. oferta z najniższą ceną przewyższała kwotę,którą zamawiający planował przeznaczyć na sfinansowanie zamówienia. 
W dniu 24.07.2014 r. rozpoczęła się  nowa procedura przetargowa.
Dalsza realizacja zadania w II półroczu 2014 roku.</t>
  </si>
  <si>
    <t xml:space="preserve">Zadanie realizowane od 2013 roku zgodnie z umową zawartą w dniu 27.08.2013 r. WP-II-W.433.2.26.2013 pomiędzy Powiatem  Toruńskim a Województwem Kujawsko-Pomorskim na kwotę 1 159 916 zł , w tym dofinansowanie ze środków UE 985 928 zł.
      1.Prace budowlano-montażowe
- realizacja umowy OR.I.14.2014 z dnia 11.02.2014 roku przez firmę REST Kowalski Rydlichowski Spółka jawna – 97 500 zł.
-realizacja umowy przez firmę NOVAPOL 429 700 ZŁ
      2. Promocja projektu – realizacja umowy AB.I-83/2014 z dnia 18.04.2014 r. przez firmę Agencja Reklamowa Ploter –  1 598 zł
      3. Zarządzanie projektem – wynagrodzenia koordynatora projektu, audytora i pracownika ds. obsługi finansowo księgowej – 25 201 zł
Inwestycja zakończona 29.04.2014 roku.
</t>
  </si>
  <si>
    <t>Wykonawca wybrany w drodze przetargu – Przedsiębiorstwo Handlowo Usługowe BUD POL Sulecki Mariusz na kwotę 169 000 zł.Termin zakończenia zadania II półrocze 2014r.</t>
  </si>
  <si>
    <t xml:space="preserve">Adaptacja istniejącego nieużytkowanego budynku zlokalizowanego przy ul. Hallera w Chełmży na Szkołę Muzyczną z salą koncertową- II etap budowy szkoły muzycznej .
1. Realizacja umowy nr OR.I.56.2014 z dnia 2.04.2014r. przez firmę JAWOR Sp. z o.o. na kwotę 1 255 830 zł do dnia 31.08.2014r.
2. Realizacja umowy nr AB.I-95/14 z dnia 10.03.2014r.przez firmę Biuro Usług Technicznych OCTOPUS Zbigniew Wyszogrodzki na kwotę 6 500 zł – płatność Faktury do dnia 11.07.2014r.    
Zadanie współfinansowane ze środków finansowych Ministra Kultury i Dziedzictwa Narodowego pochodzących z funduszu Promocji Kultury w ramach Programu „Rozwój infrastruktury kultury/ Infrastruktura szkolnictwa artystycznego”. Umowa nr 02858/14/FPK/DEK z dnia 17.06.2014r. na kwotę 200 000 zł. </t>
  </si>
  <si>
    <t>Porozumienie z dnia 18.12.2013r. z Gminą Chełmża na współfinansowanie zadań inwestycyjnychw wysoko ści 200.000 zł w roku 2014 :
1.Budowa drogi rowerowej przy drodze Bielczyny – Chełmża 
2.Budowa drogi rowerowej przy drodze Chełmża – Brąchnówko - Pigża. Finansowe zakończenie zadania - 2016 rok.  
Porozumienie w wysokości 10.000 zł z Gminą Czernikowo na współfinansowanie zadania inwestycyjnego  Gminy realizowanego przy współudziale środków z NPPDL.</t>
  </si>
  <si>
    <t>Umowa z firmą Syrocki Design Pracownia Architektoniczna Toruń na kwotę 20.000 zł .Termin wykonania 30.09.2014 roku.</t>
  </si>
  <si>
    <t xml:space="preserve">Dofinansowanie zadania pn.: Termomodernizacja związana z dociepleniem połaci dachowej w ramach zadania – remont Powiatowej i Miejskiej Biblioteki Publicznej w Chełmży – wydzielanie sal wystaw oraz prace remontowe  – Umowa nr FN I-59/2014 z dnia 01.04.2014r.na kwotę 16 300 zł  – realizacja do 31.12.2014r.  </t>
  </si>
  <si>
    <t xml:space="preserve">Gospodarka wodno – ściekowa w DPS Browina - budowa kanału tłocznego wraz z osadnikiem i komorą przepływomierza, realizacja umowy nr 67/TI/213 z dnia 03.09.2013 przez firmę Eko-TECH Spółka Jawna w Toruniu.   </t>
  </si>
  <si>
    <t>Szczegóły w części opisowej sprawozdania- zadanie wieloletnie .</t>
  </si>
  <si>
    <t>j.w</t>
  </si>
  <si>
    <t xml:space="preserve">W związku z zakończeniem realizacji dwóch projektów : Poprawa bezpieczeństwa na drogach publicznych poprzez wybudowanie dróg rowerowych w kierunku Osieka i Unisławia i zwiększeniem w miesiącu czerwcu przez IZ Województwa Kujawsko-Pomorskiego  kwoty dofinansowania zadań  ze środków budżetu UE z 60 % do 85 % kosztów kwalifikowanych wystapiła konieczność rozliczenia się z partnerami - gminami i Marszałkiem Województwa Kujawsko-Pomorskiego z udzielonych  dotacji celowych .Nastapił zwrot dotacji w proporcji udziału poszczególnych partnerów  w projekcie ( w stosunku do złożonych dotychcza wniosków o  płatność z UE ). </t>
  </si>
  <si>
    <t>Kontynuacja zadania z roku 2013 . Wdrażą oprogramowanie firma LEHMAR- PARTNER spółka z o.o.</t>
  </si>
  <si>
    <t xml:space="preserve"> Rozstrzygnięcie przetargowe  -491.991,09 zł płatne w dwóch latach : w roku 2014 - 300.000 zł , w roku 2015 191,991,09 zl .                            Realizacja II półrocze 2014r. </t>
  </si>
  <si>
    <t xml:space="preserve"> Rozstrzygnięcie przetargowe  -3 383 421 zł .                                                                            Realizacja finnsowa i rzeczowa  II półrocze 2014r. </t>
  </si>
  <si>
    <t xml:space="preserve"> Rozstrzygnięcie przetargowe  -1 808 193 zł .                                                                            Realizacja finnsowa i rzeczowa  II półrocze 2014r. </t>
  </si>
  <si>
    <t>Trwa uzgodnienie szczegółowe warunków umowy o finansowanie zadania .</t>
  </si>
  <si>
    <t>Realizacja  finansowa- II półrocze 2014. Do dnia złożenia sprawodania większość przetargów została zakończona .Z uwagi na ich wysokość jak i ostateczne uzgodnienia z gminami harmonogramów rzeczowych  planuje się iż 25 sierpnia decyzją rady powiatu toruńskiego  nastapią zwiększenia tego zadania o kwotę  223 599 zł .</t>
  </si>
  <si>
    <t>Realizacja  finnsowa-II półrocze 2014. Do dnia złożenia sprawodania większość przetargów została zakończona .Z uwagi na ich wysokość jak i ostateczne uzgodnienia z gminami harmonogramów rzeczowych  planuje się iż 25 sierpnia decyzją rady powiatu toruńskiego  nastapią zwiększenia tego zadania o kwotę 53 582 zł .</t>
  </si>
  <si>
    <t xml:space="preserve">Brak zaangażowania. </t>
  </si>
  <si>
    <t>Trwa procedura przygotowania zadania pod względem zakresu rzeczowego . Na dzień sporządzenie sprawozdania brak zaangażowania .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</si>
</sst>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5" formatCode="_-* #,##0\ _z_ł_-;\-* #,##0\ _z_ł_-;_-* &quot;-&quot;??\ _z_ł_-;_-@_-"/>
    <numFmt numFmtId="172" formatCode="#,##0_ ;\-#,##0\ "/>
  </numFmts>
  <fonts count="45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4"/>
      <name val="Arial CE"/>
      <charset val="238"/>
    </font>
    <font>
      <b/>
      <u/>
      <sz val="14"/>
      <name val="Arial CE"/>
      <family val="2"/>
      <charset val="238"/>
    </font>
    <font>
      <sz val="14"/>
      <name val="Arial CE"/>
      <family val="2"/>
      <charset val="238"/>
    </font>
    <font>
      <b/>
      <u/>
      <sz val="14"/>
      <name val="Arial CE"/>
      <charset val="238"/>
    </font>
    <font>
      <b/>
      <sz val="14"/>
      <name val="Arial CE"/>
      <charset val="238"/>
    </font>
    <font>
      <sz val="14"/>
      <name val="Arial"/>
      <family val="2"/>
      <charset val="238"/>
    </font>
    <font>
      <u/>
      <sz val="14"/>
      <name val="Arial CE"/>
      <family val="2"/>
      <charset val="238"/>
    </font>
    <font>
      <u/>
      <sz val="14"/>
      <name val="Arial CE"/>
      <charset val="238"/>
    </font>
    <font>
      <sz val="14"/>
      <name val="Calibri"/>
      <family val="2"/>
      <charset val="238"/>
    </font>
    <font>
      <b/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b/>
      <u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u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2"/>
      <name val="Arial"/>
      <family val="2"/>
    </font>
    <font>
      <b/>
      <sz val="12"/>
      <name val="Arial CE"/>
      <charset val="238"/>
    </font>
    <font>
      <u/>
      <sz val="12"/>
      <name val="Arial"/>
      <family val="2"/>
      <charset val="238"/>
    </font>
    <font>
      <sz val="12"/>
      <name val="Arial CE"/>
      <family val="2"/>
      <charset val="238"/>
    </font>
    <font>
      <sz val="12"/>
      <name val="Calibri"/>
      <family val="2"/>
      <charset val="238"/>
    </font>
    <font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u/>
      <sz val="10"/>
      <color theme="10"/>
      <name val="Arial CE"/>
      <charset val="238"/>
    </font>
    <font>
      <sz val="14"/>
      <color theme="1"/>
      <name val="Calibri"/>
      <family val="2"/>
      <charset val="238"/>
      <scheme val="minor"/>
    </font>
    <font>
      <sz val="14"/>
      <color rgb="FF00B050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39">
    <xf numFmtId="0" fontId="0" fillId="0" borderId="0" xfId="0"/>
    <xf numFmtId="0" fontId="35" fillId="0" borderId="0" xfId="0" applyFont="1" applyFill="1"/>
    <xf numFmtId="0" fontId="4" fillId="2" borderId="0" xfId="0" applyFont="1" applyFill="1"/>
    <xf numFmtId="0" fontId="4" fillId="6" borderId="0" xfId="0" applyFont="1" applyFill="1" applyAlignment="1">
      <alignment wrapText="1"/>
    </xf>
    <xf numFmtId="10" fontId="35" fillId="2" borderId="0" xfId="5" applyNumberFormat="1" applyFont="1" applyFill="1"/>
    <xf numFmtId="0" fontId="3" fillId="2" borderId="0" xfId="0" applyFont="1" applyFill="1"/>
    <xf numFmtId="10" fontId="35" fillId="2" borderId="0" xfId="5" applyNumberFormat="1" applyFont="1" applyFill="1" applyAlignment="1">
      <alignment wrapText="1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1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1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shrinkToFit="1"/>
    </xf>
    <xf numFmtId="49" fontId="6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wrapText="1"/>
    </xf>
    <xf numFmtId="0" fontId="14" fillId="3" borderId="1" xfId="0" applyFont="1" applyFill="1" applyBorder="1" applyAlignment="1">
      <alignment horizontal="center" vertical="center" wrapText="1" shrinkToFit="1"/>
    </xf>
    <xf numFmtId="1" fontId="14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 shrinkToFit="1"/>
    </xf>
    <xf numFmtId="1" fontId="13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 shrinkToFit="1"/>
    </xf>
    <xf numFmtId="0" fontId="16" fillId="2" borderId="0" xfId="0" applyFont="1" applyFill="1" applyAlignment="1">
      <alignment wrapText="1"/>
    </xf>
    <xf numFmtId="3" fontId="4" fillId="6" borderId="0" xfId="0" applyNumberFormat="1" applyFont="1" applyFill="1" applyAlignment="1">
      <alignment wrapText="1"/>
    </xf>
    <xf numFmtId="0" fontId="37" fillId="0" borderId="0" xfId="0" applyFont="1" applyAlignment="1">
      <alignment vertical="center"/>
    </xf>
    <xf numFmtId="0" fontId="37" fillId="0" borderId="0" xfId="0" applyFont="1" applyFill="1" applyAlignment="1">
      <alignment vertical="center"/>
    </xf>
    <xf numFmtId="0" fontId="37" fillId="0" borderId="0" xfId="0" applyFont="1" applyFill="1" applyAlignment="1">
      <alignment horizontal="center" vertical="center" wrapText="1"/>
    </xf>
    <xf numFmtId="3" fontId="37" fillId="0" borderId="0" xfId="0" applyNumberFormat="1" applyFont="1" applyAlignment="1">
      <alignment vertical="center" wrapText="1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7" fillId="0" borderId="0" xfId="0" applyFont="1" applyAlignment="1">
      <alignment horizontal="left" vertical="center" wrapText="1"/>
    </xf>
    <xf numFmtId="0" fontId="38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right" vertical="center"/>
    </xf>
    <xf numFmtId="0" fontId="37" fillId="0" borderId="1" xfId="0" applyFont="1" applyBorder="1" applyAlignment="1">
      <alignment vertical="center"/>
    </xf>
    <xf numFmtId="0" fontId="37" fillId="0" borderId="2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165" fontId="37" fillId="6" borderId="3" xfId="1" applyNumberFormat="1" applyFont="1" applyFill="1" applyBorder="1" applyAlignment="1">
      <alignment horizontal="center" vertical="center"/>
    </xf>
    <xf numFmtId="0" fontId="37" fillId="6" borderId="3" xfId="0" applyFont="1" applyFill="1" applyBorder="1" applyAlignment="1">
      <alignment horizontal="left" vertical="center" wrapText="1"/>
    </xf>
    <xf numFmtId="3" fontId="38" fillId="0" borderId="0" xfId="0" applyNumberFormat="1" applyFont="1" applyAlignment="1">
      <alignment vertical="center"/>
    </xf>
    <xf numFmtId="3" fontId="37" fillId="2" borderId="0" xfId="0" applyNumberFormat="1" applyFont="1" applyFill="1" applyBorder="1" applyAlignment="1">
      <alignment vertical="center"/>
    </xf>
    <xf numFmtId="3" fontId="37" fillId="2" borderId="0" xfId="0" applyNumberFormat="1" applyFont="1" applyFill="1" applyBorder="1" applyAlignment="1">
      <alignment horizontal="right" vertical="center"/>
    </xf>
    <xf numFmtId="3" fontId="37" fillId="2" borderId="0" xfId="0" applyNumberFormat="1" applyFont="1" applyFill="1" applyAlignment="1">
      <alignment horizontal="right" vertical="center"/>
    </xf>
    <xf numFmtId="0" fontId="37" fillId="6" borderId="1" xfId="0" applyFont="1" applyFill="1" applyBorder="1" applyAlignment="1">
      <alignment vertical="center"/>
    </xf>
    <xf numFmtId="0" fontId="37" fillId="6" borderId="2" xfId="0" applyFont="1" applyFill="1" applyBorder="1" applyAlignment="1">
      <alignment vertical="center" wrapText="1"/>
    </xf>
    <xf numFmtId="0" fontId="37" fillId="6" borderId="4" xfId="0" applyFont="1" applyFill="1" applyBorder="1" applyAlignment="1">
      <alignment vertical="center" wrapText="1"/>
    </xf>
    <xf numFmtId="0" fontId="37" fillId="6" borderId="0" xfId="0" applyFont="1" applyFill="1" applyAlignment="1">
      <alignment vertical="center"/>
    </xf>
    <xf numFmtId="0" fontId="37" fillId="6" borderId="2" xfId="0" applyFont="1" applyFill="1" applyBorder="1" applyAlignment="1">
      <alignment vertical="center"/>
    </xf>
    <xf numFmtId="0" fontId="37" fillId="6" borderId="4" xfId="0" applyFont="1" applyFill="1" applyBorder="1" applyAlignment="1">
      <alignment vertical="center"/>
    </xf>
    <xf numFmtId="0" fontId="39" fillId="2" borderId="0" xfId="0" applyFont="1" applyFill="1" applyAlignment="1">
      <alignment wrapText="1"/>
    </xf>
    <xf numFmtId="0" fontId="39" fillId="2" borderId="0" xfId="0" applyFont="1" applyFill="1"/>
    <xf numFmtId="9" fontId="39" fillId="7" borderId="1" xfId="5" applyFont="1" applyFill="1" applyBorder="1"/>
    <xf numFmtId="9" fontId="39" fillId="7" borderId="5" xfId="5" applyFont="1" applyFill="1" applyBorder="1"/>
    <xf numFmtId="0" fontId="17" fillId="6" borderId="0" xfId="0" applyFont="1" applyFill="1" applyBorder="1"/>
    <xf numFmtId="0" fontId="17" fillId="6" borderId="0" xfId="0" applyFont="1" applyFill="1" applyBorder="1" applyAlignment="1">
      <alignment wrapText="1"/>
    </xf>
    <xf numFmtId="0" fontId="17" fillId="0" borderId="0" xfId="0" applyFont="1" applyBorder="1"/>
    <xf numFmtId="0" fontId="17" fillId="0" borderId="0" xfId="0" applyFont="1" applyBorder="1" applyAlignment="1">
      <alignment wrapText="1"/>
    </xf>
    <xf numFmtId="0" fontId="17" fillId="0" borderId="0" xfId="0" applyFont="1"/>
    <xf numFmtId="0" fontId="17" fillId="6" borderId="0" xfId="0" applyFont="1" applyFill="1"/>
    <xf numFmtId="0" fontId="17" fillId="6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6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1" fontId="19" fillId="8" borderId="1" xfId="0" applyNumberFormat="1" applyFont="1" applyFill="1" applyBorder="1" applyAlignment="1">
      <alignment horizontal="left" vertical="center" wrapText="1" shrinkToFit="1"/>
    </xf>
    <xf numFmtId="0" fontId="17" fillId="5" borderId="0" xfId="0" applyFont="1" applyFill="1"/>
    <xf numFmtId="0" fontId="17" fillId="4" borderId="0" xfId="0" applyFont="1" applyFill="1"/>
    <xf numFmtId="0" fontId="39" fillId="6" borderId="0" xfId="0" applyFont="1" applyFill="1"/>
    <xf numFmtId="0" fontId="39" fillId="0" borderId="0" xfId="0" applyFont="1"/>
    <xf numFmtId="0" fontId="39" fillId="6" borderId="0" xfId="0" applyFont="1" applyFill="1" applyBorder="1"/>
    <xf numFmtId="0" fontId="13" fillId="6" borderId="3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horizontal="center" vertical="center" wrapText="1"/>
    </xf>
    <xf numFmtId="49" fontId="6" fillId="3" borderId="1" xfId="0" quotePrefix="1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quotePrefix="1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6" fillId="3" borderId="1" xfId="0" quotePrefix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wrapText="1"/>
    </xf>
    <xf numFmtId="0" fontId="5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1" fontId="8" fillId="9" borderId="1" xfId="0" applyNumberFormat="1" applyFont="1" applyFill="1" applyBorder="1" applyAlignment="1">
      <alignment horizontal="left" vertical="center" wrapText="1" shrinkToFit="1"/>
    </xf>
    <xf numFmtId="1" fontId="6" fillId="9" borderId="1" xfId="0" applyNumberFormat="1" applyFont="1" applyFill="1" applyBorder="1" applyAlignment="1">
      <alignment horizontal="left" vertical="center" wrapText="1" shrinkToFit="1"/>
    </xf>
    <xf numFmtId="1" fontId="4" fillId="9" borderId="1" xfId="0" applyNumberFormat="1" applyFont="1" applyFill="1" applyBorder="1" applyAlignment="1">
      <alignment horizontal="left" vertical="center" wrapText="1" shrinkToFit="1"/>
    </xf>
    <xf numFmtId="0" fontId="4" fillId="6" borderId="0" xfId="0" applyFont="1" applyFill="1" applyAlignment="1">
      <alignment horizontal="left"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left" vertical="center" wrapText="1"/>
    </xf>
    <xf numFmtId="49" fontId="6" fillId="9" borderId="1" xfId="0" applyNumberFormat="1" applyFont="1" applyFill="1" applyBorder="1" applyAlignment="1">
      <alignment horizontal="left" vertical="center" wrapText="1"/>
    </xf>
    <xf numFmtId="1" fontId="5" fillId="9" borderId="1" xfId="0" applyNumberFormat="1" applyFont="1" applyFill="1" applyBorder="1" applyAlignment="1">
      <alignment horizontal="left" vertical="center" wrapText="1" shrinkToFit="1"/>
    </xf>
    <xf numFmtId="1" fontId="3" fillId="9" borderId="1" xfId="0" applyNumberFormat="1" applyFont="1" applyFill="1" applyBorder="1" applyAlignment="1">
      <alignment horizontal="left" vertical="center" wrapText="1" shrinkToFit="1"/>
    </xf>
    <xf numFmtId="0" fontId="6" fillId="6" borderId="1" xfId="0" applyFont="1" applyFill="1" applyBorder="1" applyAlignment="1">
      <alignment horizontal="left" vertical="center" wrapText="1"/>
    </xf>
    <xf numFmtId="0" fontId="12" fillId="6" borderId="0" xfId="0" applyFont="1" applyFill="1" applyAlignment="1">
      <alignment horizontal="left" vertical="center" wrapText="1"/>
    </xf>
    <xf numFmtId="0" fontId="13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left" vertical="center" wrapText="1"/>
    </xf>
    <xf numFmtId="1" fontId="14" fillId="9" borderId="1" xfId="0" applyNumberFormat="1" applyFont="1" applyFill="1" applyBorder="1" applyAlignment="1">
      <alignment horizontal="left" vertical="center" wrapText="1" shrinkToFit="1"/>
    </xf>
    <xf numFmtId="1" fontId="13" fillId="9" borderId="1" xfId="0" applyNumberFormat="1" applyFont="1" applyFill="1" applyBorder="1" applyAlignment="1">
      <alignment horizontal="left" vertical="center" wrapText="1" shrinkToFit="1"/>
    </xf>
    <xf numFmtId="1" fontId="13" fillId="6" borderId="1" xfId="0" applyNumberFormat="1" applyFont="1" applyFill="1" applyBorder="1" applyAlignment="1">
      <alignment horizontal="left" vertical="center" wrapText="1" shrinkToFit="1"/>
    </xf>
    <xf numFmtId="0" fontId="16" fillId="6" borderId="1" xfId="0" applyFont="1" applyFill="1" applyBorder="1" applyAlignment="1">
      <alignment horizontal="left" vertical="center" wrapText="1"/>
    </xf>
    <xf numFmtId="0" fontId="16" fillId="6" borderId="0" xfId="0" applyFont="1" applyFill="1" applyAlignment="1">
      <alignment horizontal="left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center" vertical="center" wrapText="1" shrinkToFit="1"/>
    </xf>
    <xf numFmtId="1" fontId="5" fillId="10" borderId="1" xfId="0" applyNumberFormat="1" applyFont="1" applyFill="1" applyBorder="1" applyAlignment="1">
      <alignment horizontal="center" vertical="center" wrapText="1"/>
    </xf>
    <xf numFmtId="1" fontId="7" fillId="10" borderId="1" xfId="0" applyNumberFormat="1" applyFont="1" applyFill="1" applyBorder="1" applyAlignment="1">
      <alignment horizontal="left" vertical="center" wrapText="1" shrinkToFit="1"/>
    </xf>
    <xf numFmtId="0" fontId="3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14" fillId="10" borderId="1" xfId="0" applyFont="1" applyFill="1" applyBorder="1" applyAlignment="1">
      <alignment horizontal="center" vertical="center" wrapText="1" shrinkToFit="1"/>
    </xf>
    <xf numFmtId="1" fontId="14" fillId="10" borderId="1" xfId="0" applyNumberFormat="1" applyFont="1" applyFill="1" applyBorder="1" applyAlignment="1">
      <alignment horizontal="center" vertical="center" wrapText="1"/>
    </xf>
    <xf numFmtId="1" fontId="14" fillId="10" borderId="1" xfId="0" applyNumberFormat="1" applyFont="1" applyFill="1" applyBorder="1" applyAlignment="1">
      <alignment horizontal="left" vertical="center" wrapText="1" shrinkToFit="1"/>
    </xf>
    <xf numFmtId="0" fontId="19" fillId="8" borderId="1" xfId="0" applyFont="1" applyFill="1" applyBorder="1" applyAlignment="1">
      <alignment horizontal="center" vertical="center" wrapText="1" shrinkToFit="1"/>
    </xf>
    <xf numFmtId="1" fontId="19" fillId="8" borderId="1" xfId="0" applyNumberFormat="1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 shrinkToFit="1"/>
    </xf>
    <xf numFmtId="0" fontId="19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 shrinkToFit="1"/>
    </xf>
    <xf numFmtId="1" fontId="22" fillId="8" borderId="1" xfId="0" applyNumberFormat="1" applyFont="1" applyFill="1" applyBorder="1" applyAlignment="1">
      <alignment horizontal="center" vertical="center" wrapText="1"/>
    </xf>
    <xf numFmtId="1" fontId="20" fillId="8" borderId="1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 shrinkToFit="1"/>
    </xf>
    <xf numFmtId="1" fontId="23" fillId="6" borderId="1" xfId="0" applyNumberFormat="1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 shrinkToFit="1"/>
    </xf>
    <xf numFmtId="0" fontId="20" fillId="6" borderId="1" xfId="0" applyFont="1" applyFill="1" applyBorder="1" applyAlignment="1">
      <alignment horizontal="center" vertical="center" wrapText="1" shrinkToFit="1"/>
    </xf>
    <xf numFmtId="1" fontId="20" fillId="6" borderId="1" xfId="0" applyNumberFormat="1" applyFont="1" applyFill="1" applyBorder="1" applyAlignment="1">
      <alignment horizontal="center" vertical="center" wrapText="1"/>
    </xf>
    <xf numFmtId="1" fontId="20" fillId="6" borderId="1" xfId="0" applyNumberFormat="1" applyFont="1" applyFill="1" applyBorder="1" applyAlignment="1">
      <alignment horizontal="center" vertical="center" wrapText="1" shrinkToFit="1"/>
    </xf>
    <xf numFmtId="0" fontId="39" fillId="6" borderId="0" xfId="0" applyFont="1" applyFill="1" applyBorder="1" applyAlignment="1">
      <alignment horizontal="center" vertical="center" wrapText="1"/>
    </xf>
    <xf numFmtId="9" fontId="39" fillId="6" borderId="0" xfId="5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left"/>
    </xf>
    <xf numFmtId="0" fontId="19" fillId="8" borderId="1" xfId="0" applyFont="1" applyFill="1" applyBorder="1" applyAlignment="1">
      <alignment horizontal="left" vertical="center" wrapText="1"/>
    </xf>
    <xf numFmtId="1" fontId="22" fillId="8" borderId="1" xfId="0" applyNumberFormat="1" applyFont="1" applyFill="1" applyBorder="1" applyAlignment="1">
      <alignment horizontal="left" vertical="center" wrapText="1" shrinkToFit="1"/>
    </xf>
    <xf numFmtId="1" fontId="23" fillId="6" borderId="1" xfId="0" applyNumberFormat="1" applyFont="1" applyFill="1" applyBorder="1" applyAlignment="1">
      <alignment horizontal="left" vertical="center" wrapText="1" shrinkToFit="1"/>
    </xf>
    <xf numFmtId="0" fontId="17" fillId="6" borderId="1" xfId="0" applyFont="1" applyFill="1" applyBorder="1" applyAlignment="1">
      <alignment horizontal="left" vertical="center" wrapText="1"/>
    </xf>
    <xf numFmtId="49" fontId="28" fillId="6" borderId="1" xfId="0" applyNumberFormat="1" applyFont="1" applyFill="1" applyBorder="1" applyAlignment="1">
      <alignment horizontal="left" vertical="center" wrapText="1"/>
    </xf>
    <xf numFmtId="1" fontId="20" fillId="6" borderId="1" xfId="0" applyNumberFormat="1" applyFont="1" applyFill="1" applyBorder="1" applyAlignment="1">
      <alignment horizontal="left" vertical="center" wrapText="1" shrinkToFit="1"/>
    </xf>
    <xf numFmtId="0" fontId="39" fillId="6" borderId="0" xfId="0" applyFont="1" applyFill="1" applyAlignment="1">
      <alignment horizontal="left" wrapText="1"/>
    </xf>
    <xf numFmtId="0" fontId="39" fillId="6" borderId="1" xfId="0" applyFont="1" applyFill="1" applyBorder="1" applyAlignment="1">
      <alignment horizontal="left" wrapText="1"/>
    </xf>
    <xf numFmtId="0" fontId="17" fillId="11" borderId="0" xfId="0" applyFont="1" applyFill="1"/>
    <xf numFmtId="1" fontId="40" fillId="8" borderId="1" xfId="0" applyNumberFormat="1" applyFont="1" applyFill="1" applyBorder="1" applyAlignment="1">
      <alignment horizontal="left" vertical="center" wrapText="1" shrinkToFit="1"/>
    </xf>
    <xf numFmtId="0" fontId="18" fillId="6" borderId="0" xfId="0" applyFont="1" applyFill="1" applyBorder="1"/>
    <xf numFmtId="0" fontId="17" fillId="6" borderId="0" xfId="0" applyFont="1" applyFill="1" applyBorder="1" applyAlignment="1">
      <alignment horizontal="left" wrapText="1"/>
    </xf>
    <xf numFmtId="0" fontId="17" fillId="6" borderId="0" xfId="0" applyFont="1" applyFill="1" applyAlignment="1">
      <alignment horizontal="left" wrapText="1"/>
    </xf>
    <xf numFmtId="0" fontId="19" fillId="6" borderId="1" xfId="0" applyFont="1" applyFill="1" applyBorder="1" applyAlignment="1">
      <alignment horizontal="center" vertical="center" wrapText="1" shrinkToFit="1"/>
    </xf>
    <xf numFmtId="1" fontId="21" fillId="6" borderId="1" xfId="0" applyNumberFormat="1" applyFont="1" applyFill="1" applyBorder="1" applyAlignment="1">
      <alignment horizontal="left" vertical="center" wrapText="1" shrinkToFit="1"/>
    </xf>
    <xf numFmtId="0" fontId="21" fillId="6" borderId="1" xfId="0" applyFont="1" applyFill="1" applyBorder="1" applyAlignment="1">
      <alignment horizontal="center" vertical="center" wrapText="1" shrinkToFit="1"/>
    </xf>
    <xf numFmtId="1" fontId="21" fillId="6" borderId="1" xfId="0" applyNumberFormat="1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left" vertical="center" wrapText="1"/>
    </xf>
    <xf numFmtId="1" fontId="20" fillId="6" borderId="1" xfId="0" applyNumberFormat="1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 wrapText="1" shrinkToFit="1"/>
    </xf>
    <xf numFmtId="0" fontId="23" fillId="6" borderId="1" xfId="0" applyFont="1" applyFill="1" applyBorder="1" applyAlignment="1">
      <alignment horizontal="center" vertical="center" wrapText="1" shrinkToFit="1"/>
    </xf>
    <xf numFmtId="0" fontId="24" fillId="6" borderId="1" xfId="0" applyFont="1" applyFill="1" applyBorder="1" applyAlignment="1">
      <alignment horizontal="center" vertical="center" wrapText="1" shrinkToFit="1"/>
    </xf>
    <xf numFmtId="1" fontId="21" fillId="6" borderId="1" xfId="0" applyNumberFormat="1" applyFont="1" applyFill="1" applyBorder="1" applyAlignment="1">
      <alignment horizontal="left" vertical="center" wrapText="1"/>
    </xf>
    <xf numFmtId="1" fontId="23" fillId="6" borderId="1" xfId="0" applyNumberFormat="1" applyFont="1" applyFill="1" applyBorder="1" applyAlignment="1">
      <alignment horizontal="left" vertical="center" wrapText="1"/>
    </xf>
    <xf numFmtId="1" fontId="24" fillId="6" borderId="1" xfId="0" applyNumberFormat="1" applyFont="1" applyFill="1" applyBorder="1" applyAlignment="1">
      <alignment horizontal="center" vertical="center" wrapText="1"/>
    </xf>
    <xf numFmtId="1" fontId="24" fillId="6" borderId="1" xfId="0" applyNumberFormat="1" applyFont="1" applyFill="1" applyBorder="1" applyAlignment="1">
      <alignment horizontal="left" vertical="center" wrapText="1" shrinkToFit="1"/>
    </xf>
    <xf numFmtId="1" fontId="23" fillId="6" borderId="1" xfId="0" quotePrefix="1" applyNumberFormat="1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 shrinkToFit="1"/>
    </xf>
    <xf numFmtId="0" fontId="21" fillId="6" borderId="1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1" fontId="26" fillId="6" borderId="1" xfId="0" applyNumberFormat="1" applyFont="1" applyFill="1" applyBorder="1" applyAlignment="1">
      <alignment horizontal="left" vertical="center" wrapText="1" shrinkToFit="1"/>
    </xf>
    <xf numFmtId="3" fontId="23" fillId="6" borderId="1" xfId="0" applyNumberFormat="1" applyFont="1" applyFill="1" applyBorder="1" applyAlignment="1">
      <alignment horizontal="left" vertical="center" wrapText="1"/>
    </xf>
    <xf numFmtId="1" fontId="27" fillId="6" borderId="1" xfId="0" applyNumberFormat="1" applyFont="1" applyFill="1" applyBorder="1" applyAlignment="1">
      <alignment horizontal="left" vertical="center" wrapText="1" shrinkToFit="1"/>
    </xf>
    <xf numFmtId="0" fontId="17" fillId="6" borderId="0" xfId="3" applyFont="1" applyFill="1" applyAlignment="1" applyProtection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29" fillId="6" borderId="1" xfId="0" applyFont="1" applyFill="1" applyBorder="1" applyAlignment="1">
      <alignment horizontal="center" vertical="center" wrapText="1" shrinkToFit="1"/>
    </xf>
    <xf numFmtId="0" fontId="19" fillId="6" borderId="1" xfId="0" applyFont="1" applyFill="1" applyBorder="1" applyAlignment="1" applyProtection="1">
      <alignment horizontal="center" vertical="center" wrapText="1" shrinkToFit="1"/>
      <protection locked="0"/>
    </xf>
    <xf numFmtId="0" fontId="20" fillId="6" borderId="1" xfId="0" applyFont="1" applyFill="1" applyBorder="1" applyAlignment="1" applyProtection="1">
      <alignment horizontal="center" vertical="center" wrapText="1"/>
      <protection locked="0"/>
    </xf>
    <xf numFmtId="1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1" fontId="21" fillId="6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17" fillId="6" borderId="1" xfId="0" applyNumberFormat="1" applyFont="1" applyFill="1" applyBorder="1" applyAlignment="1">
      <alignment horizontal="left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1" fontId="28" fillId="6" borderId="1" xfId="0" applyNumberFormat="1" applyFont="1" applyFill="1" applyBorder="1" applyAlignment="1">
      <alignment horizontal="left" vertical="center" wrapText="1" shrinkToFit="1"/>
    </xf>
    <xf numFmtId="1" fontId="30" fillId="6" borderId="1" xfId="0" applyNumberFormat="1" applyFont="1" applyFill="1" applyBorder="1" applyAlignment="1">
      <alignment horizontal="left" vertical="center" wrapText="1" shrinkToFit="1"/>
    </xf>
    <xf numFmtId="0" fontId="17" fillId="6" borderId="1" xfId="0" applyFont="1" applyFill="1" applyBorder="1" applyAlignment="1">
      <alignment horizontal="center" vertical="center" wrapText="1" shrinkToFit="1"/>
    </xf>
    <xf numFmtId="0" fontId="28" fillId="6" borderId="1" xfId="0" applyFont="1" applyFill="1" applyBorder="1" applyAlignment="1">
      <alignment horizontal="left" vertical="center" wrapText="1"/>
    </xf>
    <xf numFmtId="1" fontId="17" fillId="6" borderId="1" xfId="0" applyNumberFormat="1" applyFont="1" applyFill="1" applyBorder="1" applyAlignment="1">
      <alignment horizontal="center" vertical="center" wrapText="1"/>
    </xf>
    <xf numFmtId="1" fontId="17" fillId="6" borderId="1" xfId="0" applyNumberFormat="1" applyFont="1" applyFill="1" applyBorder="1" applyAlignment="1">
      <alignment horizontal="left" vertical="center" wrapText="1" shrinkToFit="1"/>
    </xf>
    <xf numFmtId="0" fontId="39" fillId="6" borderId="1" xfId="0" applyFont="1" applyFill="1" applyBorder="1" applyAlignment="1">
      <alignment horizontal="center" vertical="center" wrapText="1" shrinkToFit="1"/>
    </xf>
    <xf numFmtId="1" fontId="41" fillId="6" borderId="1" xfId="0" applyNumberFormat="1" applyFont="1" applyFill="1" applyBorder="1" applyAlignment="1">
      <alignment horizontal="center" vertical="center" wrapText="1"/>
    </xf>
    <xf numFmtId="0" fontId="41" fillId="6" borderId="1" xfId="0" applyFont="1" applyFill="1" applyBorder="1" applyAlignment="1">
      <alignment horizontal="center" vertical="center" wrapText="1" shrinkToFit="1"/>
    </xf>
    <xf numFmtId="0" fontId="39" fillId="6" borderId="1" xfId="0" applyFont="1" applyFill="1" applyBorder="1" applyAlignment="1">
      <alignment horizontal="center" vertical="center" wrapText="1"/>
    </xf>
    <xf numFmtId="0" fontId="39" fillId="6" borderId="0" xfId="0" applyFont="1" applyFill="1" applyAlignment="1">
      <alignment horizontal="center" vertical="center" wrapText="1"/>
    </xf>
    <xf numFmtId="0" fontId="19" fillId="8" borderId="1" xfId="0" applyFont="1" applyFill="1" applyBorder="1" applyAlignment="1" applyProtection="1">
      <alignment horizontal="center" vertical="center" wrapText="1" shrinkToFit="1"/>
      <protection locked="0"/>
    </xf>
    <xf numFmtId="1" fontId="19" fillId="8" borderId="1" xfId="0" applyNumberFormat="1" applyFont="1" applyFill="1" applyBorder="1" applyAlignment="1" applyProtection="1">
      <alignment horizontal="center" vertical="center" wrapText="1"/>
      <protection locked="0"/>
    </xf>
    <xf numFmtId="1" fontId="19" fillId="8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10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left" vertical="center" wrapText="1"/>
    </xf>
    <xf numFmtId="0" fontId="40" fillId="8" borderId="1" xfId="0" applyFont="1" applyFill="1" applyBorder="1" applyAlignment="1">
      <alignment horizontal="left" vertical="center" wrapText="1"/>
    </xf>
    <xf numFmtId="0" fontId="40" fillId="6" borderId="0" xfId="0" applyFont="1" applyFill="1" applyBorder="1" applyAlignment="1">
      <alignment horizontal="left" vertical="center" wrapText="1"/>
    </xf>
    <xf numFmtId="0" fontId="39" fillId="6" borderId="3" xfId="0" applyFont="1" applyFill="1" applyBorder="1" applyAlignment="1">
      <alignment horizontal="left" vertical="center" wrapText="1"/>
    </xf>
    <xf numFmtId="0" fontId="39" fillId="6" borderId="1" xfId="0" applyFont="1" applyFill="1" applyBorder="1" applyAlignment="1">
      <alignment horizontal="left" vertical="center" wrapText="1"/>
    </xf>
    <xf numFmtId="0" fontId="37" fillId="6" borderId="0" xfId="0" applyFont="1" applyFill="1" applyAlignment="1">
      <alignment horizontal="center" vertical="center"/>
    </xf>
    <xf numFmtId="0" fontId="37" fillId="6" borderId="1" xfId="0" applyFont="1" applyFill="1" applyBorder="1" applyAlignment="1">
      <alignment horizontal="left" vertical="center" wrapText="1"/>
    </xf>
    <xf numFmtId="0" fontId="37" fillId="6" borderId="3" xfId="4" applyFont="1" applyFill="1" applyBorder="1" applyAlignment="1">
      <alignment vertical="center" wrapText="1"/>
    </xf>
    <xf numFmtId="165" fontId="37" fillId="6" borderId="1" xfId="1" applyNumberFormat="1" applyFont="1" applyFill="1" applyBorder="1" applyAlignment="1">
      <alignment horizontal="center" vertical="center"/>
    </xf>
    <xf numFmtId="0" fontId="39" fillId="6" borderId="5" xfId="0" applyFont="1" applyFill="1" applyBorder="1" applyAlignment="1">
      <alignment horizontal="left" vertical="center" wrapText="1"/>
    </xf>
    <xf numFmtId="0" fontId="39" fillId="6" borderId="6" xfId="0" applyFont="1" applyFill="1" applyBorder="1" applyAlignment="1">
      <alignment horizontal="left" vertical="center" wrapText="1"/>
    </xf>
    <xf numFmtId="165" fontId="37" fillId="6" borderId="6" xfId="1" applyNumberFormat="1" applyFont="1" applyFill="1" applyBorder="1" applyAlignment="1">
      <alignment horizontal="center" vertical="center"/>
    </xf>
    <xf numFmtId="165" fontId="39" fillId="6" borderId="1" xfId="2" applyNumberFormat="1" applyFont="1" applyFill="1" applyBorder="1" applyAlignment="1">
      <alignment horizontal="center" vertical="center"/>
    </xf>
    <xf numFmtId="0" fontId="39" fillId="6" borderId="1" xfId="0" applyFont="1" applyFill="1" applyBorder="1" applyAlignment="1">
      <alignment wrapText="1"/>
    </xf>
    <xf numFmtId="165" fontId="39" fillId="6" borderId="3" xfId="2" applyNumberFormat="1" applyFont="1" applyFill="1" applyBorder="1" applyAlignment="1">
      <alignment horizontal="center" vertical="center"/>
    </xf>
    <xf numFmtId="165" fontId="39" fillId="6" borderId="3" xfId="1" applyNumberFormat="1" applyFont="1" applyFill="1" applyBorder="1" applyAlignment="1">
      <alignment horizontal="center" vertical="center"/>
    </xf>
    <xf numFmtId="0" fontId="39" fillId="6" borderId="0" xfId="0" applyFont="1" applyFill="1" applyAlignment="1">
      <alignment vertical="center"/>
    </xf>
    <xf numFmtId="1" fontId="39" fillId="6" borderId="1" xfId="0" applyNumberFormat="1" applyFont="1" applyFill="1" applyBorder="1" applyAlignment="1">
      <alignment vertical="center" wrapText="1" shrinkToFit="1"/>
    </xf>
    <xf numFmtId="0" fontId="38" fillId="6" borderId="0" xfId="0" applyFont="1" applyFill="1" applyAlignment="1">
      <alignment vertical="center"/>
    </xf>
    <xf numFmtId="0" fontId="38" fillId="6" borderId="0" xfId="0" applyFont="1" applyFill="1" applyBorder="1" applyAlignment="1">
      <alignment vertical="center" wrapText="1"/>
    </xf>
    <xf numFmtId="0" fontId="39" fillId="6" borderId="3" xfId="0" applyFont="1" applyFill="1" applyBorder="1" applyAlignment="1">
      <alignment wrapText="1"/>
    </xf>
    <xf numFmtId="3" fontId="38" fillId="8" borderId="1" xfId="0" applyNumberFormat="1" applyFont="1" applyFill="1" applyBorder="1" applyAlignment="1">
      <alignment vertical="center"/>
    </xf>
    <xf numFmtId="3" fontId="38" fillId="8" borderId="1" xfId="0" applyNumberFormat="1" applyFont="1" applyFill="1" applyBorder="1" applyAlignment="1">
      <alignment horizontal="center" vertical="center"/>
    </xf>
    <xf numFmtId="165" fontId="38" fillId="8" borderId="1" xfId="1" applyNumberFormat="1" applyFont="1" applyFill="1" applyBorder="1" applyAlignment="1">
      <alignment horizontal="center" vertical="center"/>
    </xf>
    <xf numFmtId="0" fontId="39" fillId="6" borderId="3" xfId="0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wrapText="1"/>
    </xf>
    <xf numFmtId="9" fontId="39" fillId="6" borderId="1" xfId="5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right" wrapText="1"/>
    </xf>
    <xf numFmtId="3" fontId="17" fillId="6" borderId="1" xfId="0" applyNumberFormat="1" applyFont="1" applyFill="1" applyBorder="1" applyAlignment="1">
      <alignment horizontal="right" vertical="center" wrapText="1"/>
    </xf>
    <xf numFmtId="3" fontId="17" fillId="8" borderId="1" xfId="0" applyNumberFormat="1" applyFont="1" applyFill="1" applyBorder="1" applyAlignment="1">
      <alignment horizontal="right" vertical="center" wrapText="1"/>
    </xf>
    <xf numFmtId="0" fontId="17" fillId="8" borderId="1" xfId="0" applyFont="1" applyFill="1" applyBorder="1" applyAlignment="1">
      <alignment horizontal="right" vertical="center" wrapText="1"/>
    </xf>
    <xf numFmtId="3" fontId="28" fillId="8" borderId="1" xfId="0" applyNumberFormat="1" applyFont="1" applyFill="1" applyBorder="1" applyAlignment="1">
      <alignment horizontal="right" vertical="center" wrapText="1"/>
    </xf>
    <xf numFmtId="3" fontId="21" fillId="8" borderId="1" xfId="0" applyNumberFormat="1" applyFont="1" applyFill="1" applyBorder="1" applyAlignment="1">
      <alignment horizontal="right" vertical="center" wrapText="1" shrinkToFit="1"/>
    </xf>
    <xf numFmtId="3" fontId="17" fillId="8" borderId="1" xfId="3" applyNumberFormat="1" applyFont="1" applyFill="1" applyBorder="1" applyAlignment="1" applyProtection="1">
      <alignment horizontal="right" vertical="center" wrapText="1"/>
    </xf>
    <xf numFmtId="165" fontId="17" fillId="8" borderId="1" xfId="1" applyNumberFormat="1" applyFont="1" applyFill="1" applyBorder="1" applyAlignment="1">
      <alignment horizontal="right" vertical="center" wrapText="1"/>
    </xf>
    <xf numFmtId="3" fontId="20" fillId="8" borderId="1" xfId="0" applyNumberFormat="1" applyFont="1" applyFill="1" applyBorder="1" applyAlignment="1">
      <alignment horizontal="right" vertical="center" wrapText="1" shrinkToFit="1"/>
    </xf>
    <xf numFmtId="3" fontId="19" fillId="8" borderId="1" xfId="0" applyNumberFormat="1" applyFont="1" applyFill="1" applyBorder="1" applyAlignment="1">
      <alignment horizontal="right" vertical="center" wrapText="1" shrinkToFit="1"/>
    </xf>
    <xf numFmtId="3" fontId="39" fillId="8" borderId="1" xfId="0" applyNumberFormat="1" applyFont="1" applyFill="1" applyBorder="1" applyAlignment="1">
      <alignment horizontal="right" vertical="center" wrapText="1"/>
    </xf>
    <xf numFmtId="0" fontId="39" fillId="6" borderId="0" xfId="0" applyFont="1" applyFill="1" applyBorder="1" applyAlignment="1">
      <alignment horizontal="right" vertical="center" wrapText="1"/>
    </xf>
    <xf numFmtId="3" fontId="40" fillId="8" borderId="1" xfId="0" applyNumberFormat="1" applyFont="1" applyFill="1" applyBorder="1" applyAlignment="1">
      <alignment horizontal="right" vertical="center" wrapText="1"/>
    </xf>
    <xf numFmtId="0" fontId="39" fillId="8" borderId="1" xfId="0" applyFont="1" applyFill="1" applyBorder="1" applyAlignment="1">
      <alignment horizontal="right" vertical="center" wrapText="1"/>
    </xf>
    <xf numFmtId="0" fontId="39" fillId="6" borderId="0" xfId="0" applyFont="1" applyFill="1" applyAlignment="1">
      <alignment horizontal="right" wrapText="1"/>
    </xf>
    <xf numFmtId="3" fontId="39" fillId="6" borderId="0" xfId="0" applyNumberFormat="1" applyFont="1" applyFill="1" applyAlignment="1">
      <alignment horizontal="right" wrapText="1"/>
    </xf>
    <xf numFmtId="0" fontId="17" fillId="6" borderId="0" xfId="0" applyFont="1" applyFill="1" applyAlignment="1">
      <alignment horizontal="right" wrapText="1"/>
    </xf>
    <xf numFmtId="3" fontId="21" fillId="6" borderId="1" xfId="0" applyNumberFormat="1" applyFont="1" applyFill="1" applyBorder="1" applyAlignment="1">
      <alignment horizontal="right" vertical="center" wrapText="1" shrinkToFit="1"/>
    </xf>
    <xf numFmtId="0" fontId="40" fillId="8" borderId="1" xfId="0" applyFont="1" applyFill="1" applyBorder="1" applyAlignment="1">
      <alignment horizontal="right" vertical="center" wrapText="1"/>
    </xf>
    <xf numFmtId="0" fontId="40" fillId="6" borderId="0" xfId="0" applyFont="1" applyFill="1" applyAlignment="1">
      <alignment horizontal="right" wrapText="1"/>
    </xf>
    <xf numFmtId="3" fontId="40" fillId="6" borderId="1" xfId="0" applyNumberFormat="1" applyFont="1" applyFill="1" applyBorder="1" applyAlignment="1">
      <alignment horizontal="right" wrapText="1"/>
    </xf>
    <xf numFmtId="0" fontId="4" fillId="6" borderId="0" xfId="0" applyFont="1" applyFill="1" applyAlignment="1">
      <alignment horizontal="right" wrapText="1"/>
    </xf>
    <xf numFmtId="3" fontId="4" fillId="6" borderId="1" xfId="0" applyNumberFormat="1" applyFont="1" applyFill="1" applyBorder="1" applyAlignment="1">
      <alignment horizontal="right" vertical="center" wrapText="1"/>
    </xf>
    <xf numFmtId="3" fontId="4" fillId="8" borderId="1" xfId="0" applyNumberFormat="1" applyFont="1" applyFill="1" applyBorder="1" applyAlignment="1">
      <alignment horizontal="righ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16" fillId="6" borderId="1" xfId="0" applyNumberFormat="1" applyFont="1" applyFill="1" applyBorder="1" applyAlignment="1">
      <alignment horizontal="right" vertical="center" wrapText="1"/>
    </xf>
    <xf numFmtId="0" fontId="4" fillId="6" borderId="0" xfId="0" applyFont="1" applyFill="1" applyAlignment="1">
      <alignment horizontal="right" vertical="center" wrapText="1"/>
    </xf>
    <xf numFmtId="3" fontId="6" fillId="8" borderId="1" xfId="0" applyNumberFormat="1" applyFont="1" applyFill="1" applyBorder="1" applyAlignment="1">
      <alignment horizontal="right" vertical="center" wrapText="1"/>
    </xf>
    <xf numFmtId="3" fontId="16" fillId="8" borderId="1" xfId="0" applyNumberFormat="1" applyFont="1" applyFill="1" applyBorder="1" applyAlignment="1">
      <alignment horizontal="right" vertical="center" wrapText="1"/>
    </xf>
    <xf numFmtId="9" fontId="35" fillId="6" borderId="1" xfId="5" applyFont="1" applyFill="1" applyBorder="1" applyAlignment="1">
      <alignment horizontal="center" vertical="center" wrapText="1"/>
    </xf>
    <xf numFmtId="9" fontId="43" fillId="6" borderId="1" xfId="5" applyFont="1" applyFill="1" applyBorder="1" applyAlignment="1">
      <alignment horizontal="center" vertical="center" wrapText="1"/>
    </xf>
    <xf numFmtId="10" fontId="35" fillId="6" borderId="0" xfId="5" applyNumberFormat="1" applyFont="1" applyFill="1" applyAlignment="1">
      <alignment horizontal="center" vertical="center" wrapText="1"/>
    </xf>
    <xf numFmtId="0" fontId="37" fillId="0" borderId="0" xfId="0" applyFont="1" applyFill="1" applyAlignment="1">
      <alignment horizontal="right" vertical="center"/>
    </xf>
    <xf numFmtId="3" fontId="37" fillId="0" borderId="0" xfId="0" applyNumberFormat="1" applyFont="1" applyFill="1" applyAlignment="1">
      <alignment horizontal="right" vertical="center"/>
    </xf>
    <xf numFmtId="0" fontId="37" fillId="0" borderId="0" xfId="0" applyFont="1" applyFill="1" applyAlignment="1">
      <alignment horizontal="right" vertical="center" wrapText="1"/>
    </xf>
    <xf numFmtId="0" fontId="37" fillId="2" borderId="0" xfId="0" applyFont="1" applyFill="1" applyAlignment="1">
      <alignment horizontal="right" vertical="center" wrapText="1"/>
    </xf>
    <xf numFmtId="3" fontId="37" fillId="2" borderId="0" xfId="0" applyNumberFormat="1" applyFont="1" applyFill="1" applyAlignment="1">
      <alignment horizontal="right" vertical="center" wrapText="1"/>
    </xf>
    <xf numFmtId="0" fontId="38" fillId="2" borderId="0" xfId="0" applyFont="1" applyFill="1" applyAlignment="1">
      <alignment horizontal="right" vertical="center" wrapText="1"/>
    </xf>
    <xf numFmtId="3" fontId="38" fillId="2" borderId="0" xfId="0" applyNumberFormat="1" applyFont="1" applyFill="1" applyAlignment="1">
      <alignment horizontal="right" vertical="center" wrapText="1"/>
    </xf>
    <xf numFmtId="0" fontId="37" fillId="2" borderId="1" xfId="0" applyFont="1" applyFill="1" applyBorder="1" applyAlignment="1">
      <alignment horizontal="right" vertical="center"/>
    </xf>
    <xf numFmtId="3" fontId="37" fillId="2" borderId="1" xfId="0" applyNumberFormat="1" applyFont="1" applyFill="1" applyBorder="1" applyAlignment="1">
      <alignment horizontal="right" vertical="center"/>
    </xf>
    <xf numFmtId="165" fontId="37" fillId="6" borderId="3" xfId="1" applyNumberFormat="1" applyFont="1" applyFill="1" applyBorder="1" applyAlignment="1">
      <alignment horizontal="right" vertical="center"/>
    </xf>
    <xf numFmtId="172" fontId="37" fillId="6" borderId="3" xfId="1" applyNumberFormat="1" applyFont="1" applyFill="1" applyBorder="1" applyAlignment="1">
      <alignment horizontal="right" vertical="center"/>
    </xf>
    <xf numFmtId="165" fontId="37" fillId="6" borderId="1" xfId="1" applyNumberFormat="1" applyFont="1" applyFill="1" applyBorder="1" applyAlignment="1">
      <alignment horizontal="right" vertical="center"/>
    </xf>
    <xf numFmtId="172" fontId="37" fillId="6" borderId="1" xfId="1" applyNumberFormat="1" applyFont="1" applyFill="1" applyBorder="1" applyAlignment="1">
      <alignment horizontal="right" vertical="center"/>
    </xf>
    <xf numFmtId="165" fontId="37" fillId="6" borderId="6" xfId="1" applyNumberFormat="1" applyFont="1" applyFill="1" applyBorder="1" applyAlignment="1">
      <alignment horizontal="right" vertical="center"/>
    </xf>
    <xf numFmtId="172" fontId="37" fillId="6" borderId="6" xfId="1" applyNumberFormat="1" applyFont="1" applyFill="1" applyBorder="1" applyAlignment="1">
      <alignment horizontal="right" vertical="center"/>
    </xf>
    <xf numFmtId="165" fontId="39" fillId="6" borderId="3" xfId="1" applyNumberFormat="1" applyFont="1" applyFill="1" applyBorder="1" applyAlignment="1">
      <alignment horizontal="right" vertical="center"/>
    </xf>
    <xf numFmtId="172" fontId="39" fillId="6" borderId="3" xfId="1" applyNumberFormat="1" applyFont="1" applyFill="1" applyBorder="1" applyAlignment="1">
      <alignment horizontal="right" vertical="center"/>
    </xf>
    <xf numFmtId="0" fontId="38" fillId="6" borderId="1" xfId="0" applyFont="1" applyFill="1" applyBorder="1" applyAlignment="1">
      <alignment horizontal="right" vertical="center" wrapText="1"/>
    </xf>
    <xf numFmtId="165" fontId="37" fillId="6" borderId="1" xfId="1" applyNumberFormat="1" applyFont="1" applyFill="1" applyBorder="1" applyAlignment="1">
      <alignment horizontal="right" vertical="center" wrapText="1"/>
    </xf>
    <xf numFmtId="165" fontId="38" fillId="8" borderId="1" xfId="1" applyNumberFormat="1" applyFont="1" applyFill="1" applyBorder="1" applyAlignment="1">
      <alignment horizontal="right" vertical="center"/>
    </xf>
    <xf numFmtId="0" fontId="37" fillId="6" borderId="3" xfId="0" applyFont="1" applyFill="1" applyBorder="1" applyAlignment="1">
      <alignment horizontal="right" vertical="center" wrapText="1"/>
    </xf>
    <xf numFmtId="0" fontId="37" fillId="6" borderId="7" xfId="0" applyFont="1" applyFill="1" applyBorder="1" applyAlignment="1">
      <alignment horizontal="right" vertical="center" wrapText="1"/>
    </xf>
    <xf numFmtId="3" fontId="37" fillId="6" borderId="1" xfId="0" applyNumberFormat="1" applyFont="1" applyFill="1" applyBorder="1" applyAlignment="1">
      <alignment horizontal="right" vertical="center" wrapText="1"/>
    </xf>
    <xf numFmtId="3" fontId="38" fillId="8" borderId="1" xfId="0" applyNumberFormat="1" applyFont="1" applyFill="1" applyBorder="1" applyAlignment="1">
      <alignment horizontal="right" vertical="center"/>
    </xf>
    <xf numFmtId="0" fontId="37" fillId="6" borderId="5" xfId="0" applyFont="1" applyFill="1" applyBorder="1" applyAlignment="1">
      <alignment horizontal="left" vertical="center" wrapText="1"/>
    </xf>
    <xf numFmtId="0" fontId="37" fillId="6" borderId="6" xfId="0" applyFont="1" applyFill="1" applyBorder="1" applyAlignment="1">
      <alignment horizontal="left" vertical="center" wrapText="1"/>
    </xf>
    <xf numFmtId="0" fontId="31" fillId="6" borderId="1" xfId="0" applyFont="1" applyFill="1" applyBorder="1" applyAlignment="1">
      <alignment horizontal="left" vertical="center" wrapText="1"/>
    </xf>
    <xf numFmtId="3" fontId="37" fillId="6" borderId="1" xfId="0" applyNumberFormat="1" applyFont="1" applyFill="1" applyBorder="1" applyAlignment="1">
      <alignment horizontal="left" vertical="center" wrapText="1"/>
    </xf>
    <xf numFmtId="0" fontId="37" fillId="6" borderId="1" xfId="0" applyFont="1" applyFill="1" applyBorder="1" applyAlignment="1">
      <alignment vertical="center" wrapText="1"/>
    </xf>
    <xf numFmtId="0" fontId="37" fillId="6" borderId="1" xfId="0" applyFont="1" applyFill="1" applyBorder="1" applyAlignment="1">
      <alignment horizontal="right" vertical="center" wrapText="1"/>
    </xf>
    <xf numFmtId="165" fontId="37" fillId="6" borderId="1" xfId="0" applyNumberFormat="1" applyFont="1" applyFill="1" applyBorder="1" applyAlignment="1">
      <alignment horizontal="right" vertical="center" wrapText="1"/>
    </xf>
    <xf numFmtId="0" fontId="37" fillId="6" borderId="0" xfId="0" applyFont="1" applyFill="1" applyBorder="1" applyAlignment="1">
      <alignment vertical="center" wrapText="1"/>
    </xf>
    <xf numFmtId="0" fontId="32" fillId="0" borderId="0" xfId="0" applyFont="1" applyAlignment="1">
      <alignment wrapText="1"/>
    </xf>
    <xf numFmtId="0" fontId="3" fillId="10" borderId="1" xfId="0" applyFont="1" applyFill="1" applyBorder="1" applyAlignment="1">
      <alignment horizontal="center" vertical="center" wrapText="1"/>
    </xf>
    <xf numFmtId="10" fontId="35" fillId="6" borderId="1" xfId="5" applyNumberFormat="1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0" fontId="44" fillId="2" borderId="6" xfId="0" applyFont="1" applyFill="1" applyBorder="1" applyAlignment="1">
      <alignment horizontal="center" vertical="center" wrapText="1"/>
    </xf>
    <xf numFmtId="0" fontId="44" fillId="2" borderId="5" xfId="0" applyFont="1" applyFill="1" applyBorder="1" applyAlignment="1">
      <alignment horizontal="center" vertical="center" wrapText="1"/>
    </xf>
    <xf numFmtId="0" fontId="44" fillId="6" borderId="3" xfId="0" applyFont="1" applyFill="1" applyBorder="1" applyAlignment="1">
      <alignment horizontal="center" vertical="center" wrapText="1"/>
    </xf>
    <xf numFmtId="0" fontId="44" fillId="6" borderId="6" xfId="0" applyFont="1" applyFill="1" applyBorder="1" applyAlignment="1">
      <alignment horizontal="center" vertical="center" wrapText="1"/>
    </xf>
    <xf numFmtId="0" fontId="44" fillId="6" borderId="5" xfId="0" applyFont="1" applyFill="1" applyBorder="1" applyAlignment="1">
      <alignment horizontal="center" vertical="center" wrapText="1"/>
    </xf>
    <xf numFmtId="0" fontId="44" fillId="6" borderId="3" xfId="0" applyFont="1" applyFill="1" applyBorder="1" applyAlignment="1">
      <alignment horizontal="right" vertical="center" wrapText="1"/>
    </xf>
    <xf numFmtId="0" fontId="44" fillId="6" borderId="6" xfId="0" applyFont="1" applyFill="1" applyBorder="1" applyAlignment="1">
      <alignment horizontal="right" vertical="center" wrapText="1"/>
    </xf>
    <xf numFmtId="0" fontId="44" fillId="8" borderId="3" xfId="0" applyFont="1" applyFill="1" applyBorder="1" applyAlignment="1">
      <alignment horizontal="right" vertical="center" wrapText="1"/>
    </xf>
    <xf numFmtId="0" fontId="44" fillId="8" borderId="6" xfId="0" applyFont="1" applyFill="1" applyBorder="1" applyAlignment="1">
      <alignment horizontal="right" vertical="center" wrapText="1"/>
    </xf>
    <xf numFmtId="0" fontId="44" fillId="8" borderId="5" xfId="0" applyFont="1" applyFill="1" applyBorder="1" applyAlignment="1">
      <alignment horizontal="right"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>
      <alignment horizontal="center" vertical="center" wrapText="1"/>
    </xf>
    <xf numFmtId="0" fontId="40" fillId="6" borderId="5" xfId="0" applyFont="1" applyFill="1" applyBorder="1" applyAlignment="1">
      <alignment horizontal="center" vertical="center" wrapText="1"/>
    </xf>
    <xf numFmtId="0" fontId="40" fillId="6" borderId="3" xfId="0" applyFont="1" applyFill="1" applyBorder="1" applyAlignment="1">
      <alignment horizontal="left" vertical="center" wrapText="1"/>
    </xf>
    <xf numFmtId="0" fontId="40" fillId="6" borderId="6" xfId="0" applyFont="1" applyFill="1" applyBorder="1" applyAlignment="1">
      <alignment horizontal="left" vertical="center" wrapText="1"/>
    </xf>
    <xf numFmtId="0" fontId="40" fillId="6" borderId="5" xfId="0" applyFont="1" applyFill="1" applyBorder="1" applyAlignment="1">
      <alignment horizontal="left" vertical="center" wrapText="1"/>
    </xf>
    <xf numFmtId="0" fontId="40" fillId="6" borderId="3" xfId="0" applyFont="1" applyFill="1" applyBorder="1" applyAlignment="1">
      <alignment horizontal="right" vertical="center" wrapText="1"/>
    </xf>
    <xf numFmtId="0" fontId="40" fillId="6" borderId="6" xfId="0" applyFont="1" applyFill="1" applyBorder="1" applyAlignment="1">
      <alignment horizontal="right" vertical="center" wrapText="1"/>
    </xf>
    <xf numFmtId="0" fontId="40" fillId="6" borderId="5" xfId="0" applyFont="1" applyFill="1" applyBorder="1" applyAlignment="1">
      <alignment horizontal="right" vertical="center" wrapText="1"/>
    </xf>
    <xf numFmtId="0" fontId="40" fillId="6" borderId="1" xfId="0" applyFont="1" applyFill="1" applyBorder="1" applyAlignment="1">
      <alignment horizontal="right" vertical="center" wrapText="1"/>
    </xf>
    <xf numFmtId="2" fontId="38" fillId="8" borderId="1" xfId="0" applyNumberFormat="1" applyFont="1" applyFill="1" applyBorder="1" applyAlignment="1">
      <alignment horizontal="right" vertical="center"/>
    </xf>
    <xf numFmtId="0" fontId="38" fillId="8" borderId="1" xfId="0" applyFont="1" applyFill="1" applyBorder="1" applyAlignment="1">
      <alignment horizontal="right" vertical="center" wrapText="1"/>
    </xf>
    <xf numFmtId="0" fontId="38" fillId="8" borderId="3" xfId="0" applyFont="1" applyFill="1" applyBorder="1" applyAlignment="1">
      <alignment horizontal="right" vertical="center" wrapText="1"/>
    </xf>
    <xf numFmtId="0" fontId="38" fillId="8" borderId="6" xfId="0" applyFont="1" applyFill="1" applyBorder="1" applyAlignment="1">
      <alignment horizontal="right" vertical="center" wrapText="1"/>
    </xf>
    <xf numFmtId="0" fontId="38" fillId="8" borderId="5" xfId="0" applyFont="1" applyFill="1" applyBorder="1" applyAlignment="1">
      <alignment horizontal="right" vertical="center" wrapText="1"/>
    </xf>
    <xf numFmtId="0" fontId="38" fillId="6" borderId="4" xfId="0" applyFont="1" applyFill="1" applyBorder="1" applyAlignment="1">
      <alignment horizontal="center" vertical="center" wrapText="1"/>
    </xf>
    <xf numFmtId="0" fontId="38" fillId="6" borderId="8" xfId="0" applyFont="1" applyFill="1" applyBorder="1" applyAlignment="1">
      <alignment horizontal="center" vertical="center" wrapText="1"/>
    </xf>
    <xf numFmtId="0" fontId="38" fillId="6" borderId="2" xfId="0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/>
    </xf>
    <xf numFmtId="0" fontId="37" fillId="4" borderId="6" xfId="0" applyFont="1" applyFill="1" applyBorder="1" applyAlignment="1">
      <alignment horizontal="center" vertical="center"/>
    </xf>
    <xf numFmtId="0" fontId="37" fillId="4" borderId="5" xfId="0" applyFont="1" applyFill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0" fontId="38" fillId="8" borderId="1" xfId="0" applyFont="1" applyFill="1" applyBorder="1" applyAlignment="1">
      <alignment horizontal="center" vertical="center" wrapText="1"/>
    </xf>
    <xf numFmtId="0" fontId="38" fillId="8" borderId="3" xfId="0" applyFont="1" applyFill="1" applyBorder="1" applyAlignment="1">
      <alignment horizontal="center" vertical="center" wrapText="1"/>
    </xf>
    <xf numFmtId="0" fontId="38" fillId="8" borderId="6" xfId="0" applyFont="1" applyFill="1" applyBorder="1" applyAlignment="1">
      <alignment horizontal="center" vertical="center" wrapText="1"/>
    </xf>
    <xf numFmtId="0" fontId="38" fillId="8" borderId="5" xfId="0" applyFont="1" applyFill="1" applyBorder="1" applyAlignment="1">
      <alignment horizontal="center" vertical="center" wrapText="1"/>
    </xf>
  </cellXfs>
  <cellStyles count="7">
    <cellStyle name="Dziesiętny" xfId="1" builtinId="3"/>
    <cellStyle name="Dziesiętny 2" xfId="2"/>
    <cellStyle name="Hiperłącze" xfId="3" builtinId="8"/>
    <cellStyle name="Normalny" xfId="0" builtinId="0"/>
    <cellStyle name="Normalny 2" xfId="4"/>
    <cellStyle name="Procentowy" xfId="5" builtinId="5"/>
    <cellStyle name="Procentowy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4"/>
  <sheetViews>
    <sheetView zoomScale="70" zoomScaleNormal="70" workbookViewId="0">
      <pane xSplit="4" ySplit="8" topLeftCell="E299" activePane="bottomRight" state="frozen"/>
      <selection pane="topRight" activeCell="L1" sqref="L1"/>
      <selection pane="bottomLeft" activeCell="A9" sqref="A9"/>
      <selection pane="bottomRight" activeCell="D317" sqref="D317"/>
    </sheetView>
  </sheetViews>
  <sheetFormatPr defaultRowHeight="18.75"/>
  <cols>
    <col min="1" max="1" width="13.42578125" style="2" customWidth="1"/>
    <col min="2" max="2" width="14.85546875" style="2" customWidth="1"/>
    <col min="3" max="3" width="15.140625" style="2" customWidth="1"/>
    <col min="4" max="4" width="52.140625" style="90" customWidth="1"/>
    <col min="5" max="5" width="25.28515625" style="254" customWidth="1"/>
    <col min="6" max="6" width="24.85546875" style="254" customWidth="1"/>
    <col min="7" max="7" width="18.42578125" style="4" customWidth="1"/>
    <col min="8" max="8" width="10" style="2" bestFit="1" customWidth="1"/>
    <col min="9" max="16384" width="9.140625" style="2"/>
  </cols>
  <sheetData>
    <row r="1" spans="1:7">
      <c r="A1" s="1" t="s">
        <v>563</v>
      </c>
    </row>
    <row r="2" spans="1:7">
      <c r="A2" s="1" t="s">
        <v>558</v>
      </c>
    </row>
    <row r="4" spans="1:7">
      <c r="A4" s="5" t="s">
        <v>49</v>
      </c>
    </row>
    <row r="5" spans="1:7" s="3" customFormat="1">
      <c r="D5" s="91"/>
      <c r="E5" s="254"/>
      <c r="F5" s="254"/>
      <c r="G5" s="6"/>
    </row>
    <row r="6" spans="1:7" s="7" customFormat="1" ht="66" customHeight="1">
      <c r="A6" s="300" t="s">
        <v>561</v>
      </c>
      <c r="B6" s="300" t="s">
        <v>443</v>
      </c>
      <c r="C6" s="300" t="s">
        <v>557</v>
      </c>
      <c r="D6" s="303" t="s">
        <v>47</v>
      </c>
      <c r="E6" s="306" t="s">
        <v>564</v>
      </c>
      <c r="F6" s="308" t="s">
        <v>565</v>
      </c>
      <c r="G6" s="299" t="s">
        <v>562</v>
      </c>
    </row>
    <row r="7" spans="1:7" s="7" customFormat="1" ht="24" customHeight="1">
      <c r="A7" s="301"/>
      <c r="B7" s="301"/>
      <c r="C7" s="301"/>
      <c r="D7" s="304"/>
      <c r="E7" s="307"/>
      <c r="F7" s="309"/>
      <c r="G7" s="299"/>
    </row>
    <row r="8" spans="1:7" s="8" customFormat="1" ht="19.5" customHeight="1">
      <c r="A8" s="302"/>
      <c r="B8" s="302"/>
      <c r="C8" s="302"/>
      <c r="D8" s="305"/>
      <c r="E8" s="307"/>
      <c r="F8" s="310"/>
      <c r="G8" s="299"/>
    </row>
    <row r="9" spans="1:7" s="9" customFormat="1">
      <c r="A9" s="76">
        <v>1</v>
      </c>
      <c r="B9" s="76">
        <v>2</v>
      </c>
      <c r="C9" s="76">
        <v>3</v>
      </c>
      <c r="D9" s="76">
        <v>4</v>
      </c>
      <c r="E9" s="255">
        <v>5</v>
      </c>
      <c r="F9" s="256">
        <v>6</v>
      </c>
      <c r="G9" s="262"/>
    </row>
    <row r="10" spans="1:7" s="3" customFormat="1" ht="46.5" customHeight="1">
      <c r="A10" s="116" t="s">
        <v>50</v>
      </c>
      <c r="B10" s="116"/>
      <c r="C10" s="116"/>
      <c r="D10" s="117" t="s">
        <v>51</v>
      </c>
      <c r="E10" s="256">
        <v>20000</v>
      </c>
      <c r="F10" s="256">
        <f>F11+F13</f>
        <v>0</v>
      </c>
      <c r="G10" s="262">
        <f>F10/E10</f>
        <v>0</v>
      </c>
    </row>
    <row r="11" spans="1:7" s="3" customFormat="1" ht="57.75" customHeight="1">
      <c r="A11" s="78"/>
      <c r="B11" s="78" t="s">
        <v>52</v>
      </c>
      <c r="C11" s="78"/>
      <c r="D11" s="93" t="s">
        <v>14</v>
      </c>
      <c r="E11" s="255">
        <v>20000</v>
      </c>
      <c r="F11" s="256">
        <f>F12</f>
        <v>0</v>
      </c>
      <c r="G11" s="262">
        <f t="shared" ref="G11:G74" si="0">F11/E11</f>
        <v>0</v>
      </c>
    </row>
    <row r="12" spans="1:7" s="3" customFormat="1" ht="90">
      <c r="A12" s="17"/>
      <c r="B12" s="17"/>
      <c r="C12" s="17">
        <v>2110</v>
      </c>
      <c r="D12" s="94" t="s">
        <v>53</v>
      </c>
      <c r="E12" s="255">
        <v>20000</v>
      </c>
      <c r="F12" s="256">
        <v>0</v>
      </c>
      <c r="G12" s="262">
        <f t="shared" si="0"/>
        <v>0</v>
      </c>
    </row>
    <row r="13" spans="1:7" s="3" customFormat="1" ht="15.75" hidden="1" customHeight="1">
      <c r="A13" s="78"/>
      <c r="B13" s="78" t="s">
        <v>54</v>
      </c>
      <c r="C13" s="78"/>
      <c r="D13" s="93" t="s">
        <v>55</v>
      </c>
      <c r="E13" s="255">
        <v>0</v>
      </c>
      <c r="F13" s="256"/>
      <c r="G13" s="262" t="e">
        <f t="shared" si="0"/>
        <v>#DIV/0!</v>
      </c>
    </row>
    <row r="14" spans="1:7" s="3" customFormat="1" ht="45" hidden="1" customHeight="1">
      <c r="A14" s="17"/>
      <c r="B14" s="17"/>
      <c r="C14" s="17">
        <v>2360</v>
      </c>
      <c r="D14" s="94" t="s">
        <v>56</v>
      </c>
      <c r="E14" s="255">
        <v>0</v>
      </c>
      <c r="F14" s="256"/>
      <c r="G14" s="262" t="e">
        <f t="shared" si="0"/>
        <v>#DIV/0!</v>
      </c>
    </row>
    <row r="15" spans="1:7" s="3" customFormat="1">
      <c r="A15" s="116" t="s">
        <v>57</v>
      </c>
      <c r="B15" s="116"/>
      <c r="C15" s="116"/>
      <c r="D15" s="117" t="s">
        <v>58</v>
      </c>
      <c r="E15" s="256">
        <v>300000</v>
      </c>
      <c r="F15" s="256">
        <f>F16</f>
        <v>128351.89</v>
      </c>
      <c r="G15" s="262">
        <f t="shared" si="0"/>
        <v>0.42783963333333336</v>
      </c>
    </row>
    <row r="16" spans="1:7" s="3" customFormat="1">
      <c r="A16" s="77"/>
      <c r="B16" s="78" t="s">
        <v>59</v>
      </c>
      <c r="C16" s="78"/>
      <c r="D16" s="93" t="s">
        <v>60</v>
      </c>
      <c r="E16" s="255">
        <v>300000</v>
      </c>
      <c r="F16" s="256">
        <f>F17</f>
        <v>128351.89</v>
      </c>
      <c r="G16" s="262">
        <f t="shared" si="0"/>
        <v>0.42783963333333336</v>
      </c>
    </row>
    <row r="17" spans="1:7" s="3" customFormat="1" ht="90">
      <c r="A17" s="17"/>
      <c r="B17" s="17"/>
      <c r="C17" s="17">
        <v>2700</v>
      </c>
      <c r="D17" s="94" t="s">
        <v>15</v>
      </c>
      <c r="E17" s="255">
        <v>300000</v>
      </c>
      <c r="F17" s="256">
        <v>128351.89</v>
      </c>
      <c r="G17" s="262">
        <f t="shared" si="0"/>
        <v>0.42783963333333336</v>
      </c>
    </row>
    <row r="18" spans="1:7" s="3" customFormat="1" ht="33.75" customHeight="1">
      <c r="A18" s="118">
        <v>600</v>
      </c>
      <c r="B18" s="118"/>
      <c r="C18" s="119"/>
      <c r="D18" s="120" t="s">
        <v>62</v>
      </c>
      <c r="E18" s="256">
        <v>14469214</v>
      </c>
      <c r="F18" s="256">
        <f>F19</f>
        <v>250592.7</v>
      </c>
      <c r="G18" s="262">
        <f t="shared" si="0"/>
        <v>1.7319026451609605E-2</v>
      </c>
    </row>
    <row r="19" spans="1:7" s="3" customFormat="1" ht="39" customHeight="1">
      <c r="A19" s="12"/>
      <c r="B19" s="12">
        <v>60014</v>
      </c>
      <c r="C19" s="13"/>
      <c r="D19" s="95" t="s">
        <v>63</v>
      </c>
      <c r="E19" s="255">
        <v>14469214</v>
      </c>
      <c r="F19" s="256">
        <f>SUM(F20:F32)</f>
        <v>250592.7</v>
      </c>
      <c r="G19" s="262">
        <f t="shared" si="0"/>
        <v>1.7319026451609605E-2</v>
      </c>
    </row>
    <row r="20" spans="1:7" s="3" customFormat="1" ht="15" hidden="1" customHeight="1">
      <c r="A20" s="14"/>
      <c r="B20" s="14"/>
      <c r="C20" s="15" t="s">
        <v>64</v>
      </c>
      <c r="D20" s="96" t="s">
        <v>65</v>
      </c>
      <c r="E20" s="255">
        <v>0</v>
      </c>
      <c r="F20" s="256"/>
      <c r="G20" s="262" t="e">
        <f t="shared" si="0"/>
        <v>#DIV/0!</v>
      </c>
    </row>
    <row r="21" spans="1:7" s="3" customFormat="1" ht="135" customHeight="1">
      <c r="A21" s="14"/>
      <c r="B21" s="14"/>
      <c r="C21" s="15" t="s">
        <v>66</v>
      </c>
      <c r="D21" s="94" t="s">
        <v>67</v>
      </c>
      <c r="E21" s="255">
        <v>0</v>
      </c>
      <c r="F21" s="256">
        <v>515.88</v>
      </c>
      <c r="G21" s="262"/>
    </row>
    <row r="22" spans="1:7" s="3" customFormat="1" ht="25.5" customHeight="1">
      <c r="A22" s="14"/>
      <c r="B22" s="14"/>
      <c r="C22" s="15" t="s">
        <v>68</v>
      </c>
      <c r="D22" s="97" t="s">
        <v>69</v>
      </c>
      <c r="E22" s="255">
        <v>0</v>
      </c>
      <c r="F22" s="256">
        <v>2714.4</v>
      </c>
      <c r="G22" s="262"/>
    </row>
    <row r="23" spans="1:7" s="3" customFormat="1" ht="22.5" customHeight="1">
      <c r="A23" s="14"/>
      <c r="B23" s="14"/>
      <c r="C23" s="15" t="s">
        <v>70</v>
      </c>
      <c r="D23" s="97" t="s">
        <v>71</v>
      </c>
      <c r="E23" s="255">
        <v>0</v>
      </c>
      <c r="F23" s="256">
        <v>1039.8900000000001</v>
      </c>
      <c r="G23" s="262"/>
    </row>
    <row r="24" spans="1:7" s="3" customFormat="1" ht="15" hidden="1" customHeight="1">
      <c r="A24" s="14"/>
      <c r="B24" s="14"/>
      <c r="C24" s="15" t="s">
        <v>72</v>
      </c>
      <c r="D24" s="97" t="s">
        <v>73</v>
      </c>
      <c r="E24" s="255">
        <v>0</v>
      </c>
      <c r="F24" s="256"/>
      <c r="G24" s="262" t="e">
        <f t="shared" si="0"/>
        <v>#DIV/0!</v>
      </c>
    </row>
    <row r="25" spans="1:7" s="3" customFormat="1" ht="90" customHeight="1">
      <c r="A25" s="14"/>
      <c r="B25" s="14"/>
      <c r="C25" s="16">
        <v>2710</v>
      </c>
      <c r="D25" s="98" t="s">
        <v>546</v>
      </c>
      <c r="E25" s="255">
        <v>62500</v>
      </c>
      <c r="F25" s="256">
        <v>0</v>
      </c>
      <c r="G25" s="262">
        <f t="shared" si="0"/>
        <v>0</v>
      </c>
    </row>
    <row r="26" spans="1:7" s="3" customFormat="1" ht="125.25" customHeight="1">
      <c r="A26" s="14"/>
      <c r="B26" s="14"/>
      <c r="C26" s="16">
        <v>6610</v>
      </c>
      <c r="D26" s="99" t="s">
        <v>74</v>
      </c>
      <c r="E26" s="255">
        <v>684824</v>
      </c>
      <c r="F26" s="256">
        <v>0</v>
      </c>
      <c r="G26" s="262">
        <f t="shared" si="0"/>
        <v>0</v>
      </c>
    </row>
    <row r="27" spans="1:7" s="3" customFormat="1" hidden="1">
      <c r="A27" s="14"/>
      <c r="B27" s="14"/>
      <c r="C27" s="16"/>
      <c r="D27" s="99"/>
      <c r="E27" s="255"/>
      <c r="F27" s="256"/>
      <c r="G27" s="262" t="e">
        <f t="shared" si="0"/>
        <v>#DIV/0!</v>
      </c>
    </row>
    <row r="28" spans="1:7" s="3" customFormat="1" ht="126.75" customHeight="1">
      <c r="A28" s="14"/>
      <c r="B28" s="14"/>
      <c r="C28" s="16">
        <v>6630</v>
      </c>
      <c r="D28" s="99" t="s">
        <v>75</v>
      </c>
      <c r="E28" s="255">
        <v>1044263</v>
      </c>
      <c r="F28" s="256">
        <v>0</v>
      </c>
      <c r="G28" s="262">
        <f t="shared" si="0"/>
        <v>0</v>
      </c>
    </row>
    <row r="29" spans="1:7" s="3" customFormat="1" ht="122.25" customHeight="1">
      <c r="A29" s="14"/>
      <c r="B29" s="14"/>
      <c r="C29" s="16">
        <v>6300</v>
      </c>
      <c r="D29" s="99" t="s">
        <v>76</v>
      </c>
      <c r="E29" s="255">
        <v>2023891</v>
      </c>
      <c r="F29" s="256">
        <v>0</v>
      </c>
      <c r="G29" s="262">
        <f t="shared" si="0"/>
        <v>0</v>
      </c>
    </row>
    <row r="30" spans="1:7" s="3" customFormat="1" ht="132.75" customHeight="1">
      <c r="A30" s="14"/>
      <c r="B30" s="14"/>
      <c r="C30" s="15" t="s">
        <v>77</v>
      </c>
      <c r="D30" s="99" t="s">
        <v>78</v>
      </c>
      <c r="E30" s="255">
        <v>7773736</v>
      </c>
      <c r="F30" s="256">
        <v>246322.53</v>
      </c>
      <c r="G30" s="262">
        <f t="shared" si="0"/>
        <v>3.168650569044279E-2</v>
      </c>
    </row>
    <row r="31" spans="1:7" s="3" customFormat="1" ht="121.5" customHeight="1">
      <c r="A31" s="17"/>
      <c r="B31" s="10"/>
      <c r="C31" s="16">
        <v>6290</v>
      </c>
      <c r="D31" s="97" t="s">
        <v>16</v>
      </c>
      <c r="E31" s="255">
        <v>2880000</v>
      </c>
      <c r="F31" s="256">
        <v>0</v>
      </c>
      <c r="G31" s="262">
        <f t="shared" si="0"/>
        <v>0</v>
      </c>
    </row>
    <row r="32" spans="1:7" s="3" customFormat="1" ht="75" hidden="1" customHeight="1">
      <c r="A32" s="17"/>
      <c r="B32" s="10"/>
      <c r="C32" s="16">
        <v>6430</v>
      </c>
      <c r="D32" s="97" t="s">
        <v>17</v>
      </c>
      <c r="E32" s="255">
        <v>0</v>
      </c>
      <c r="F32" s="256"/>
      <c r="G32" s="262" t="e">
        <f t="shared" si="0"/>
        <v>#DIV/0!</v>
      </c>
    </row>
    <row r="33" spans="1:7" s="3" customFormat="1">
      <c r="A33" s="116">
        <v>700</v>
      </c>
      <c r="B33" s="116"/>
      <c r="C33" s="116"/>
      <c r="D33" s="117" t="s">
        <v>80</v>
      </c>
      <c r="E33" s="256">
        <v>1782000</v>
      </c>
      <c r="F33" s="256">
        <f>F34</f>
        <v>925782.06</v>
      </c>
      <c r="G33" s="262">
        <f t="shared" si="0"/>
        <v>0.51951855218855225</v>
      </c>
    </row>
    <row r="34" spans="1:7" s="3" customFormat="1" ht="36">
      <c r="A34" s="78"/>
      <c r="B34" s="78">
        <v>70005</v>
      </c>
      <c r="C34" s="78"/>
      <c r="D34" s="93" t="s">
        <v>81</v>
      </c>
      <c r="E34" s="255">
        <v>1782000</v>
      </c>
      <c r="F34" s="256">
        <f>SUM(F35:F42)</f>
        <v>925782.06</v>
      </c>
      <c r="G34" s="262">
        <f t="shared" si="0"/>
        <v>0.51951855218855225</v>
      </c>
    </row>
    <row r="35" spans="1:7" s="3" customFormat="1" ht="36">
      <c r="A35" s="17"/>
      <c r="B35" s="17"/>
      <c r="C35" s="79" t="s">
        <v>187</v>
      </c>
      <c r="D35" s="94" t="s">
        <v>82</v>
      </c>
      <c r="E35" s="255">
        <v>110000</v>
      </c>
      <c r="F35" s="256">
        <v>101390.73</v>
      </c>
      <c r="G35" s="262">
        <f t="shared" si="0"/>
        <v>0.92173390909090902</v>
      </c>
    </row>
    <row r="36" spans="1:7" s="3" customFormat="1" ht="142.5" customHeight="1">
      <c r="A36" s="17"/>
      <c r="B36" s="17"/>
      <c r="C36" s="79" t="s">
        <v>66</v>
      </c>
      <c r="D36" s="94" t="s">
        <v>67</v>
      </c>
      <c r="E36" s="255">
        <v>1322000</v>
      </c>
      <c r="F36" s="256">
        <v>538629.27</v>
      </c>
      <c r="G36" s="262">
        <f t="shared" si="0"/>
        <v>0.40743515128593044</v>
      </c>
    </row>
    <row r="37" spans="1:7" s="3" customFormat="1" ht="22.5" hidden="1" customHeight="1">
      <c r="A37" s="17"/>
      <c r="B37" s="17"/>
      <c r="C37" s="15" t="s">
        <v>85</v>
      </c>
      <c r="D37" s="94" t="s">
        <v>86</v>
      </c>
      <c r="E37" s="255">
        <v>0</v>
      </c>
      <c r="F37" s="256"/>
      <c r="G37" s="262" t="e">
        <f t="shared" si="0"/>
        <v>#DIV/0!</v>
      </c>
    </row>
    <row r="38" spans="1:7" s="3" customFormat="1" ht="30" hidden="1" customHeight="1">
      <c r="A38" s="17"/>
      <c r="B38" s="17"/>
      <c r="C38" s="80" t="s">
        <v>83</v>
      </c>
      <c r="D38" s="94" t="s">
        <v>84</v>
      </c>
      <c r="E38" s="255">
        <v>0</v>
      </c>
      <c r="F38" s="256"/>
      <c r="G38" s="262" t="e">
        <f t="shared" si="0"/>
        <v>#DIV/0!</v>
      </c>
    </row>
    <row r="39" spans="1:7" s="3" customFormat="1" ht="30" customHeight="1">
      <c r="A39" s="17"/>
      <c r="B39" s="17"/>
      <c r="C39" s="15" t="s">
        <v>72</v>
      </c>
      <c r="D39" s="94" t="s">
        <v>73</v>
      </c>
      <c r="E39" s="255">
        <v>0</v>
      </c>
      <c r="F39" s="256">
        <v>252</v>
      </c>
      <c r="G39" s="262"/>
    </row>
    <row r="40" spans="1:7" s="3" customFormat="1" ht="111" customHeight="1">
      <c r="A40" s="17"/>
      <c r="B40" s="17"/>
      <c r="C40" s="17">
        <v>2110</v>
      </c>
      <c r="D40" s="94" t="s">
        <v>53</v>
      </c>
      <c r="E40" s="255">
        <v>50000</v>
      </c>
      <c r="F40" s="256">
        <v>7152</v>
      </c>
      <c r="G40" s="262">
        <f t="shared" si="0"/>
        <v>0.14304</v>
      </c>
    </row>
    <row r="41" spans="1:7" s="3" customFormat="1" ht="99.75" customHeight="1">
      <c r="A41" s="17"/>
      <c r="B41" s="17"/>
      <c r="C41" s="17">
        <v>2360</v>
      </c>
      <c r="D41" s="94" t="s">
        <v>56</v>
      </c>
      <c r="E41" s="255">
        <v>300000</v>
      </c>
      <c r="F41" s="256">
        <v>278358.06</v>
      </c>
      <c r="G41" s="262">
        <f t="shared" si="0"/>
        <v>0.92786020000000002</v>
      </c>
    </row>
    <row r="42" spans="1:7" s="3" customFormat="1" ht="105.75" hidden="1" customHeight="1">
      <c r="A42" s="17"/>
      <c r="B42" s="17"/>
      <c r="C42" s="17">
        <v>6410</v>
      </c>
      <c r="D42" s="94" t="s">
        <v>87</v>
      </c>
      <c r="E42" s="255">
        <v>0</v>
      </c>
      <c r="F42" s="256"/>
      <c r="G42" s="262" t="e">
        <f t="shared" si="0"/>
        <v>#DIV/0!</v>
      </c>
    </row>
    <row r="43" spans="1:7" s="3" customFormat="1">
      <c r="A43" s="116">
        <v>710</v>
      </c>
      <c r="B43" s="116"/>
      <c r="C43" s="116"/>
      <c r="D43" s="117" t="s">
        <v>88</v>
      </c>
      <c r="E43" s="256">
        <v>1762000</v>
      </c>
      <c r="F43" s="256">
        <f>F44+F46+F51</f>
        <v>1067928.4300000002</v>
      </c>
      <c r="G43" s="262">
        <f t="shared" si="0"/>
        <v>0.60608877979568676</v>
      </c>
    </row>
    <row r="44" spans="1:7" s="3" customFormat="1" ht="40.5" customHeight="1">
      <c r="A44" s="78"/>
      <c r="B44" s="78">
        <v>71013</v>
      </c>
      <c r="C44" s="78"/>
      <c r="D44" s="93" t="s">
        <v>579</v>
      </c>
      <c r="E44" s="255">
        <v>50000</v>
      </c>
      <c r="F44" s="256">
        <f>F45</f>
        <v>0</v>
      </c>
      <c r="G44" s="262">
        <f t="shared" si="0"/>
        <v>0</v>
      </c>
    </row>
    <row r="45" spans="1:7" s="3" customFormat="1" ht="119.25" customHeight="1">
      <c r="A45" s="17"/>
      <c r="B45" s="17"/>
      <c r="C45" s="17">
        <v>2110</v>
      </c>
      <c r="D45" s="94" t="s">
        <v>53</v>
      </c>
      <c r="E45" s="255">
        <v>50000</v>
      </c>
      <c r="F45" s="256">
        <v>0</v>
      </c>
      <c r="G45" s="262">
        <f t="shared" si="0"/>
        <v>0</v>
      </c>
    </row>
    <row r="46" spans="1:7" s="3" customFormat="1" ht="64.5" customHeight="1">
      <c r="A46" s="78"/>
      <c r="B46" s="78">
        <v>71014</v>
      </c>
      <c r="C46" s="78"/>
      <c r="D46" s="93" t="s">
        <v>89</v>
      </c>
      <c r="E46" s="255">
        <v>1254000</v>
      </c>
      <c r="F46" s="256">
        <f>SUM(F47:F50)</f>
        <v>831356.83000000007</v>
      </c>
      <c r="G46" s="262">
        <f t="shared" si="0"/>
        <v>0.66296397926634776</v>
      </c>
    </row>
    <row r="47" spans="1:7" s="3" customFormat="1" ht="90">
      <c r="A47" s="17"/>
      <c r="B47" s="17"/>
      <c r="C47" s="17">
        <v>2110</v>
      </c>
      <c r="D47" s="94" t="s">
        <v>53</v>
      </c>
      <c r="E47" s="255">
        <v>2000</v>
      </c>
      <c r="F47" s="256">
        <v>0</v>
      </c>
      <c r="G47" s="262">
        <f t="shared" si="0"/>
        <v>0</v>
      </c>
    </row>
    <row r="48" spans="1:7" s="3" customFormat="1">
      <c r="A48" s="17"/>
      <c r="B48" s="17"/>
      <c r="C48" s="81" t="s">
        <v>64</v>
      </c>
      <c r="D48" s="94" t="s">
        <v>65</v>
      </c>
      <c r="E48" s="255">
        <v>0</v>
      </c>
      <c r="F48" s="256">
        <v>8.8000000000000007</v>
      </c>
      <c r="G48" s="262"/>
    </row>
    <row r="49" spans="1:7" s="3" customFormat="1" ht="43.5" customHeight="1">
      <c r="A49" s="77"/>
      <c r="B49" s="77"/>
      <c r="C49" s="81" t="s">
        <v>68</v>
      </c>
      <c r="D49" s="94" t="s">
        <v>90</v>
      </c>
      <c r="E49" s="255">
        <v>1252000</v>
      </c>
      <c r="F49" s="256">
        <v>831085.14</v>
      </c>
      <c r="G49" s="262">
        <f t="shared" si="0"/>
        <v>0.66380602236421726</v>
      </c>
    </row>
    <row r="50" spans="1:7" s="3" customFormat="1" ht="23.25" customHeight="1">
      <c r="A50" s="77"/>
      <c r="B50" s="77"/>
      <c r="C50" s="81" t="s">
        <v>70</v>
      </c>
      <c r="D50" s="94" t="s">
        <v>71</v>
      </c>
      <c r="E50" s="255">
        <v>0</v>
      </c>
      <c r="F50" s="256">
        <v>262.89</v>
      </c>
      <c r="G50" s="262"/>
    </row>
    <row r="51" spans="1:7" s="3" customFormat="1" ht="35.25" customHeight="1">
      <c r="A51" s="78"/>
      <c r="B51" s="78">
        <v>71015</v>
      </c>
      <c r="C51" s="78"/>
      <c r="D51" s="93" t="s">
        <v>91</v>
      </c>
      <c r="E51" s="255">
        <v>458000</v>
      </c>
      <c r="F51" s="256">
        <f>SUM(F52:F57)</f>
        <v>236571.6</v>
      </c>
      <c r="G51" s="262">
        <f t="shared" si="0"/>
        <v>0.51653187772925768</v>
      </c>
    </row>
    <row r="52" spans="1:7" s="3" customFormat="1" ht="15" hidden="1" customHeight="1">
      <c r="A52" s="17"/>
      <c r="B52" s="17"/>
      <c r="C52" s="15" t="s">
        <v>70</v>
      </c>
      <c r="D52" s="94" t="s">
        <v>71</v>
      </c>
      <c r="E52" s="255">
        <v>0</v>
      </c>
      <c r="F52" s="256"/>
      <c r="G52" s="262" t="e">
        <f t="shared" si="0"/>
        <v>#DIV/0!</v>
      </c>
    </row>
    <row r="53" spans="1:7" s="3" customFormat="1" ht="15" hidden="1" customHeight="1">
      <c r="A53" s="17"/>
      <c r="B53" s="17"/>
      <c r="C53" s="15" t="s">
        <v>72</v>
      </c>
      <c r="D53" s="94" t="s">
        <v>73</v>
      </c>
      <c r="E53" s="255">
        <v>0</v>
      </c>
      <c r="F53" s="256"/>
      <c r="G53" s="262" t="e">
        <f t="shared" si="0"/>
        <v>#DIV/0!</v>
      </c>
    </row>
    <row r="54" spans="1:7" s="3" customFormat="1" ht="116.25" customHeight="1">
      <c r="A54" s="78"/>
      <c r="B54" s="78"/>
      <c r="C54" s="17">
        <v>2110</v>
      </c>
      <c r="D54" s="94" t="s">
        <v>53</v>
      </c>
      <c r="E54" s="255">
        <v>458000</v>
      </c>
      <c r="F54" s="256">
        <v>236048</v>
      </c>
      <c r="G54" s="262">
        <f t="shared" si="0"/>
        <v>0.51538864628820957</v>
      </c>
    </row>
    <row r="55" spans="1:7" s="3" customFormat="1" ht="45" hidden="1" customHeight="1">
      <c r="A55" s="78"/>
      <c r="B55" s="78"/>
      <c r="C55" s="15" t="s">
        <v>92</v>
      </c>
      <c r="D55" s="94" t="s">
        <v>56</v>
      </c>
      <c r="E55" s="255">
        <v>0</v>
      </c>
      <c r="F55" s="256"/>
      <c r="G55" s="262" t="e">
        <f t="shared" si="0"/>
        <v>#DIV/0!</v>
      </c>
    </row>
    <row r="56" spans="1:7" s="3" customFormat="1" ht="25.5" customHeight="1">
      <c r="A56" s="78"/>
      <c r="B56" s="78"/>
      <c r="C56" s="15" t="s">
        <v>70</v>
      </c>
      <c r="D56" s="94" t="s">
        <v>71</v>
      </c>
      <c r="E56" s="255">
        <v>0</v>
      </c>
      <c r="F56" s="256">
        <v>190.94</v>
      </c>
      <c r="G56" s="262"/>
    </row>
    <row r="57" spans="1:7" s="3" customFormat="1" ht="22.5" customHeight="1">
      <c r="A57" s="78"/>
      <c r="B57" s="78"/>
      <c r="C57" s="15" t="s">
        <v>72</v>
      </c>
      <c r="D57" s="94" t="s">
        <v>580</v>
      </c>
      <c r="E57" s="255">
        <v>0</v>
      </c>
      <c r="F57" s="256">
        <v>332.66</v>
      </c>
      <c r="G57" s="262"/>
    </row>
    <row r="58" spans="1:7" s="3" customFormat="1">
      <c r="A58" s="116">
        <v>750</v>
      </c>
      <c r="B58" s="116"/>
      <c r="C58" s="116"/>
      <c r="D58" s="117" t="s">
        <v>93</v>
      </c>
      <c r="E58" s="256">
        <v>422700</v>
      </c>
      <c r="F58" s="256">
        <f>F59+F61+F72</f>
        <v>265890.55000000005</v>
      </c>
      <c r="G58" s="262">
        <f t="shared" si="0"/>
        <v>0.62902898036432464</v>
      </c>
    </row>
    <row r="59" spans="1:7" s="3" customFormat="1">
      <c r="A59" s="78"/>
      <c r="B59" s="78">
        <v>75011</v>
      </c>
      <c r="C59" s="78"/>
      <c r="D59" s="93" t="s">
        <v>94</v>
      </c>
      <c r="E59" s="255">
        <v>319700</v>
      </c>
      <c r="F59" s="256">
        <f>F60</f>
        <v>164766</v>
      </c>
      <c r="G59" s="262">
        <f t="shared" si="0"/>
        <v>0.51537691585861745</v>
      </c>
    </row>
    <row r="60" spans="1:7" s="3" customFormat="1" ht="104.25" customHeight="1">
      <c r="A60" s="17"/>
      <c r="B60" s="17"/>
      <c r="C60" s="17">
        <v>2110</v>
      </c>
      <c r="D60" s="94" t="s">
        <v>53</v>
      </c>
      <c r="E60" s="255">
        <v>319700</v>
      </c>
      <c r="F60" s="256">
        <v>164766</v>
      </c>
      <c r="G60" s="262">
        <f t="shared" si="0"/>
        <v>0.51537691585861745</v>
      </c>
    </row>
    <row r="61" spans="1:7" s="3" customFormat="1" ht="38.25" customHeight="1">
      <c r="A61" s="78"/>
      <c r="B61" s="78">
        <v>75020</v>
      </c>
      <c r="C61" s="78"/>
      <c r="D61" s="93" t="s">
        <v>95</v>
      </c>
      <c r="E61" s="255">
        <v>36000</v>
      </c>
      <c r="F61" s="256">
        <f>SUM(F62:F71)</f>
        <v>56843.270000000004</v>
      </c>
      <c r="G61" s="262">
        <f t="shared" si="0"/>
        <v>1.5789797222222224</v>
      </c>
    </row>
    <row r="62" spans="1:7" s="3" customFormat="1" ht="30" hidden="1" customHeight="1">
      <c r="A62" s="17"/>
      <c r="B62" s="17"/>
      <c r="C62" s="79" t="s">
        <v>181</v>
      </c>
      <c r="D62" s="94" t="s">
        <v>96</v>
      </c>
      <c r="E62" s="255">
        <v>0</v>
      </c>
      <c r="F62" s="256"/>
      <c r="G62" s="262" t="e">
        <f t="shared" si="0"/>
        <v>#DIV/0!</v>
      </c>
    </row>
    <row r="63" spans="1:7" s="3" customFormat="1" ht="53.25" customHeight="1">
      <c r="A63" s="17"/>
      <c r="B63" s="17"/>
      <c r="C63" s="79" t="s">
        <v>581</v>
      </c>
      <c r="D63" s="94" t="s">
        <v>582</v>
      </c>
      <c r="E63" s="255">
        <v>0</v>
      </c>
      <c r="F63" s="256">
        <v>22120.36</v>
      </c>
      <c r="G63" s="262"/>
    </row>
    <row r="64" spans="1:7" s="3" customFormat="1" ht="30" hidden="1" customHeight="1">
      <c r="A64" s="17"/>
      <c r="B64" s="17"/>
      <c r="C64" s="79" t="s">
        <v>182</v>
      </c>
      <c r="D64" s="94" t="s">
        <v>97</v>
      </c>
      <c r="E64" s="255">
        <v>0</v>
      </c>
      <c r="F64" s="256"/>
      <c r="G64" s="262" t="e">
        <f t="shared" si="0"/>
        <v>#DIV/0!</v>
      </c>
    </row>
    <row r="65" spans="1:7" s="3" customFormat="1" ht="21.75" customHeight="1">
      <c r="A65" s="17"/>
      <c r="B65" s="17"/>
      <c r="C65" s="15" t="s">
        <v>64</v>
      </c>
      <c r="D65" s="94" t="s">
        <v>65</v>
      </c>
      <c r="E65" s="255">
        <v>0</v>
      </c>
      <c r="F65" s="256">
        <v>4641.6000000000004</v>
      </c>
      <c r="G65" s="262"/>
    </row>
    <row r="66" spans="1:7" s="3" customFormat="1" ht="108.75" customHeight="1">
      <c r="A66" s="17"/>
      <c r="B66" s="17"/>
      <c r="C66" s="79" t="s">
        <v>66</v>
      </c>
      <c r="D66" s="94" t="s">
        <v>67</v>
      </c>
      <c r="E66" s="255">
        <v>0</v>
      </c>
      <c r="F66" s="256">
        <v>522.32000000000005</v>
      </c>
      <c r="G66" s="262"/>
    </row>
    <row r="67" spans="1:7" s="3" customFormat="1" ht="24" customHeight="1">
      <c r="A67" s="17"/>
      <c r="B67" s="17"/>
      <c r="C67" s="79" t="s">
        <v>68</v>
      </c>
      <c r="D67" s="94" t="s">
        <v>90</v>
      </c>
      <c r="E67" s="255">
        <v>16000</v>
      </c>
      <c r="F67" s="256">
        <v>8511.41</v>
      </c>
      <c r="G67" s="262">
        <f t="shared" si="0"/>
        <v>0.53196312499999998</v>
      </c>
    </row>
    <row r="68" spans="1:7" s="3" customFormat="1" ht="44.25" hidden="1" customHeight="1">
      <c r="A68" s="17"/>
      <c r="B68" s="17"/>
      <c r="C68" s="15" t="s">
        <v>83</v>
      </c>
      <c r="D68" s="94" t="s">
        <v>98</v>
      </c>
      <c r="E68" s="255">
        <v>0</v>
      </c>
      <c r="F68" s="256"/>
      <c r="G68" s="262" t="e">
        <f t="shared" si="0"/>
        <v>#DIV/0!</v>
      </c>
    </row>
    <row r="69" spans="1:7" s="3" customFormat="1" ht="44.25" hidden="1" customHeight="1">
      <c r="A69" s="17"/>
      <c r="B69" s="17"/>
      <c r="C69" s="15" t="s">
        <v>85</v>
      </c>
      <c r="D69" s="94" t="s">
        <v>86</v>
      </c>
      <c r="E69" s="255">
        <v>0</v>
      </c>
      <c r="F69" s="256"/>
      <c r="G69" s="262" t="e">
        <f t="shared" si="0"/>
        <v>#DIV/0!</v>
      </c>
    </row>
    <row r="70" spans="1:7" s="3" customFormat="1" ht="25.5" hidden="1" customHeight="1">
      <c r="A70" s="17"/>
      <c r="B70" s="17"/>
      <c r="C70" s="79" t="s">
        <v>70</v>
      </c>
      <c r="D70" s="94" t="s">
        <v>99</v>
      </c>
      <c r="E70" s="255">
        <v>0</v>
      </c>
      <c r="F70" s="256"/>
      <c r="G70" s="262" t="e">
        <f t="shared" si="0"/>
        <v>#DIV/0!</v>
      </c>
    </row>
    <row r="71" spans="1:7" s="3" customFormat="1" ht="45.75" customHeight="1">
      <c r="A71" s="17"/>
      <c r="B71" s="17"/>
      <c r="C71" s="79" t="s">
        <v>72</v>
      </c>
      <c r="D71" s="94" t="s">
        <v>100</v>
      </c>
      <c r="E71" s="255">
        <v>20000</v>
      </c>
      <c r="F71" s="256">
        <v>21047.58</v>
      </c>
      <c r="G71" s="262">
        <f t="shared" si="0"/>
        <v>1.0523790000000002</v>
      </c>
    </row>
    <row r="72" spans="1:7" s="3" customFormat="1" ht="37.5" customHeight="1">
      <c r="A72" s="78"/>
      <c r="B72" s="78">
        <v>75045</v>
      </c>
      <c r="C72" s="78"/>
      <c r="D72" s="93" t="s">
        <v>101</v>
      </c>
      <c r="E72" s="255">
        <v>67000</v>
      </c>
      <c r="F72" s="256">
        <f>SUM(F73:F74)</f>
        <v>44281.280000000006</v>
      </c>
      <c r="G72" s="262">
        <f t="shared" si="0"/>
        <v>0.66091462686567171</v>
      </c>
    </row>
    <row r="73" spans="1:7" s="3" customFormat="1" ht="116.25" customHeight="1">
      <c r="A73" s="17"/>
      <c r="B73" s="17"/>
      <c r="C73" s="17">
        <v>2110</v>
      </c>
      <c r="D73" s="94" t="s">
        <v>53</v>
      </c>
      <c r="E73" s="255">
        <v>38000</v>
      </c>
      <c r="F73" s="256">
        <v>36145.730000000003</v>
      </c>
      <c r="G73" s="262">
        <f t="shared" si="0"/>
        <v>0.95120342105263167</v>
      </c>
    </row>
    <row r="74" spans="1:7" s="3" customFormat="1" ht="97.5" customHeight="1">
      <c r="A74" s="17"/>
      <c r="B74" s="17"/>
      <c r="C74" s="17">
        <v>2120</v>
      </c>
      <c r="D74" s="94" t="s">
        <v>18</v>
      </c>
      <c r="E74" s="255">
        <v>29000</v>
      </c>
      <c r="F74" s="256">
        <v>8135.55</v>
      </c>
      <c r="G74" s="262">
        <f t="shared" si="0"/>
        <v>0.28053620689655173</v>
      </c>
    </row>
    <row r="75" spans="1:7" s="3" customFormat="1" ht="30.75" customHeight="1">
      <c r="A75" s="121">
        <v>752</v>
      </c>
      <c r="B75" s="121"/>
      <c r="C75" s="121"/>
      <c r="D75" s="122" t="s">
        <v>103</v>
      </c>
      <c r="E75" s="256">
        <v>5000</v>
      </c>
      <c r="F75" s="256">
        <f>F76</f>
        <v>5000</v>
      </c>
      <c r="G75" s="262">
        <f t="shared" ref="G75:G138" si="1">F75/E75</f>
        <v>1</v>
      </c>
    </row>
    <row r="76" spans="1:7" s="3" customFormat="1" ht="42.75" customHeight="1">
      <c r="A76" s="78"/>
      <c r="B76" s="78">
        <v>75212</v>
      </c>
      <c r="C76" s="78"/>
      <c r="D76" s="100" t="s">
        <v>104</v>
      </c>
      <c r="E76" s="255">
        <v>5000</v>
      </c>
      <c r="F76" s="256">
        <f>F77</f>
        <v>5000</v>
      </c>
      <c r="G76" s="262">
        <f t="shared" si="1"/>
        <v>1</v>
      </c>
    </row>
    <row r="77" spans="1:7" s="3" customFormat="1" ht="108.75" customHeight="1">
      <c r="A77" s="17"/>
      <c r="B77" s="17"/>
      <c r="C77" s="17">
        <v>2110</v>
      </c>
      <c r="D77" s="94" t="s">
        <v>53</v>
      </c>
      <c r="E77" s="255">
        <v>5000</v>
      </c>
      <c r="F77" s="256">
        <v>5000</v>
      </c>
      <c r="G77" s="262">
        <f t="shared" si="1"/>
        <v>1</v>
      </c>
    </row>
    <row r="78" spans="1:7" s="3" customFormat="1" ht="120" customHeight="1">
      <c r="A78" s="116">
        <v>756</v>
      </c>
      <c r="B78" s="116"/>
      <c r="C78" s="116"/>
      <c r="D78" s="117" t="s">
        <v>19</v>
      </c>
      <c r="E78" s="256">
        <v>17414400</v>
      </c>
      <c r="F78" s="256">
        <f>F79+F82</f>
        <v>7979327.46</v>
      </c>
      <c r="G78" s="262">
        <f t="shared" si="1"/>
        <v>0.45820283558434399</v>
      </c>
    </row>
    <row r="79" spans="1:7" s="3" customFormat="1" ht="54">
      <c r="A79" s="78"/>
      <c r="B79" s="78">
        <v>75622</v>
      </c>
      <c r="C79" s="78"/>
      <c r="D79" s="93" t="s">
        <v>20</v>
      </c>
      <c r="E79" s="255">
        <v>14869000</v>
      </c>
      <c r="F79" s="256">
        <f>SUM(F80:F81)</f>
        <v>6535952.4900000002</v>
      </c>
      <c r="G79" s="262">
        <f t="shared" si="1"/>
        <v>0.43956906920438499</v>
      </c>
    </row>
    <row r="80" spans="1:7" s="3" customFormat="1">
      <c r="A80" s="17"/>
      <c r="B80" s="17"/>
      <c r="C80" s="79" t="s">
        <v>183</v>
      </c>
      <c r="D80" s="94" t="s">
        <v>105</v>
      </c>
      <c r="E80" s="255">
        <v>14319000</v>
      </c>
      <c r="F80" s="256">
        <v>6334736</v>
      </c>
      <c r="G80" s="262">
        <f t="shared" si="1"/>
        <v>0.44240072630770305</v>
      </c>
    </row>
    <row r="81" spans="1:7" s="3" customFormat="1">
      <c r="A81" s="17"/>
      <c r="B81" s="17"/>
      <c r="C81" s="79" t="s">
        <v>184</v>
      </c>
      <c r="D81" s="94" t="s">
        <v>106</v>
      </c>
      <c r="E81" s="255">
        <v>550000</v>
      </c>
      <c r="F81" s="256">
        <v>201216.49</v>
      </c>
      <c r="G81" s="262">
        <f t="shared" si="1"/>
        <v>0.36584816363636363</v>
      </c>
    </row>
    <row r="82" spans="1:7" s="3" customFormat="1" ht="81" customHeight="1">
      <c r="A82" s="82"/>
      <c r="B82" s="78">
        <v>75618</v>
      </c>
      <c r="C82" s="78"/>
      <c r="D82" s="93" t="s">
        <v>107</v>
      </c>
      <c r="E82" s="255">
        <v>2545400</v>
      </c>
      <c r="F82" s="256">
        <f>SUM(F83:F86)</f>
        <v>1443374.97</v>
      </c>
      <c r="G82" s="262">
        <f t="shared" si="1"/>
        <v>0.56705231790681232</v>
      </c>
    </row>
    <row r="83" spans="1:7" s="3" customFormat="1">
      <c r="A83" s="82"/>
      <c r="B83" s="78"/>
      <c r="C83" s="79" t="s">
        <v>181</v>
      </c>
      <c r="D83" s="101" t="s">
        <v>96</v>
      </c>
      <c r="E83" s="255">
        <v>2250000</v>
      </c>
      <c r="F83" s="256">
        <v>1213915</v>
      </c>
      <c r="G83" s="262">
        <f t="shared" si="1"/>
        <v>0.53951777777777776</v>
      </c>
    </row>
    <row r="84" spans="1:7" s="3" customFormat="1" ht="82.5" customHeight="1">
      <c r="A84" s="17"/>
      <c r="B84" s="17"/>
      <c r="C84" s="79" t="s">
        <v>185</v>
      </c>
      <c r="D84" s="94" t="s">
        <v>108</v>
      </c>
      <c r="E84" s="255">
        <v>280000</v>
      </c>
      <c r="F84" s="256">
        <v>220549.97</v>
      </c>
      <c r="G84" s="262">
        <f t="shared" si="1"/>
        <v>0.78767846428571431</v>
      </c>
    </row>
    <row r="85" spans="1:7" s="3" customFormat="1" ht="65.25" customHeight="1">
      <c r="A85" s="17"/>
      <c r="B85" s="17"/>
      <c r="C85" s="79" t="s">
        <v>186</v>
      </c>
      <c r="D85" s="94" t="s">
        <v>119</v>
      </c>
      <c r="E85" s="255">
        <v>0</v>
      </c>
      <c r="F85" s="256">
        <v>7460</v>
      </c>
      <c r="G85" s="262"/>
    </row>
    <row r="86" spans="1:7" s="3" customFormat="1">
      <c r="A86" s="17"/>
      <c r="B86" s="17"/>
      <c r="C86" s="79" t="s">
        <v>182</v>
      </c>
      <c r="D86" s="94" t="s">
        <v>471</v>
      </c>
      <c r="E86" s="255">
        <v>15400</v>
      </c>
      <c r="F86" s="256">
        <v>1450</v>
      </c>
      <c r="G86" s="262">
        <f t="shared" si="1"/>
        <v>9.4155844155844159E-2</v>
      </c>
    </row>
    <row r="87" spans="1:7" s="3" customFormat="1" ht="37.5" customHeight="1">
      <c r="A87" s="116">
        <v>758</v>
      </c>
      <c r="B87" s="116"/>
      <c r="C87" s="116"/>
      <c r="D87" s="117" t="s">
        <v>109</v>
      </c>
      <c r="E87" s="256">
        <v>27817862</v>
      </c>
      <c r="F87" s="256">
        <f>F88+F90+F94+F96+F98</f>
        <v>15785858.689999999</v>
      </c>
      <c r="G87" s="262">
        <f t="shared" si="1"/>
        <v>0.56747203253794265</v>
      </c>
    </row>
    <row r="88" spans="1:7" s="3" customFormat="1" ht="65.25" customHeight="1">
      <c r="A88" s="78"/>
      <c r="B88" s="78">
        <v>75801</v>
      </c>
      <c r="C88" s="78"/>
      <c r="D88" s="93" t="s">
        <v>110</v>
      </c>
      <c r="E88" s="255">
        <v>18237308</v>
      </c>
      <c r="F88" s="256">
        <f>F89</f>
        <v>11222960</v>
      </c>
      <c r="G88" s="262">
        <f t="shared" si="1"/>
        <v>0.61538468287095882</v>
      </c>
    </row>
    <row r="89" spans="1:7" s="18" customFormat="1" ht="36" customHeight="1">
      <c r="A89" s="17"/>
      <c r="B89" s="17"/>
      <c r="C89" s="17">
        <v>2920</v>
      </c>
      <c r="D89" s="94" t="s">
        <v>111</v>
      </c>
      <c r="E89" s="257">
        <v>18237308</v>
      </c>
      <c r="F89" s="256">
        <v>11222960</v>
      </c>
      <c r="G89" s="262">
        <f t="shared" si="1"/>
        <v>0.61538468287095882</v>
      </c>
    </row>
    <row r="90" spans="1:7" s="3" customFormat="1" ht="53.25" customHeight="1">
      <c r="A90" s="78"/>
      <c r="B90" s="78">
        <v>75802</v>
      </c>
      <c r="C90" s="78"/>
      <c r="D90" s="93" t="s">
        <v>112</v>
      </c>
      <c r="E90" s="255">
        <v>1542300</v>
      </c>
      <c r="F90" s="256">
        <f>F93</f>
        <v>0</v>
      </c>
      <c r="G90" s="262">
        <f t="shared" si="1"/>
        <v>0</v>
      </c>
    </row>
    <row r="91" spans="1:7" s="3" customFormat="1" ht="35.25" hidden="1" customHeight="1">
      <c r="A91" s="17"/>
      <c r="B91" s="17"/>
      <c r="C91" s="17">
        <v>2760</v>
      </c>
      <c r="D91" s="101" t="s">
        <v>113</v>
      </c>
      <c r="E91" s="255">
        <v>0</v>
      </c>
      <c r="F91" s="256"/>
      <c r="G91" s="262" t="e">
        <f t="shared" si="1"/>
        <v>#DIV/0!</v>
      </c>
    </row>
    <row r="92" spans="1:7" s="3" customFormat="1" ht="47.25" hidden="1" customHeight="1">
      <c r="A92" s="17"/>
      <c r="B92" s="17"/>
      <c r="C92" s="17">
        <v>2780</v>
      </c>
      <c r="D92" s="94" t="s">
        <v>114</v>
      </c>
      <c r="E92" s="255">
        <v>0</v>
      </c>
      <c r="F92" s="256"/>
      <c r="G92" s="262" t="e">
        <f t="shared" si="1"/>
        <v>#DIV/0!</v>
      </c>
    </row>
    <row r="93" spans="1:7" s="3" customFormat="1" ht="106.5" customHeight="1">
      <c r="A93" s="17"/>
      <c r="B93" s="17"/>
      <c r="C93" s="17">
        <v>6180</v>
      </c>
      <c r="D93" s="94" t="s">
        <v>115</v>
      </c>
      <c r="E93" s="255">
        <v>1542300</v>
      </c>
      <c r="F93" s="256">
        <v>0</v>
      </c>
      <c r="G93" s="262">
        <f t="shared" si="1"/>
        <v>0</v>
      </c>
    </row>
    <row r="94" spans="1:7" s="3" customFormat="1" ht="36">
      <c r="A94" s="78"/>
      <c r="B94" s="78">
        <v>75803</v>
      </c>
      <c r="C94" s="78"/>
      <c r="D94" s="93" t="s">
        <v>116</v>
      </c>
      <c r="E94" s="255">
        <v>5417513</v>
      </c>
      <c r="F94" s="256">
        <f>F95</f>
        <v>2708754</v>
      </c>
      <c r="G94" s="262">
        <f t="shared" si="1"/>
        <v>0.49999953853364082</v>
      </c>
    </row>
    <row r="95" spans="1:7" s="3" customFormat="1">
      <c r="A95" s="17"/>
      <c r="B95" s="17"/>
      <c r="C95" s="17">
        <v>2920</v>
      </c>
      <c r="D95" s="94" t="s">
        <v>111</v>
      </c>
      <c r="E95" s="255">
        <v>5417513</v>
      </c>
      <c r="F95" s="256">
        <v>2708754</v>
      </c>
      <c r="G95" s="262">
        <f t="shared" si="1"/>
        <v>0.49999953853364082</v>
      </c>
    </row>
    <row r="96" spans="1:7" s="3" customFormat="1" ht="36">
      <c r="A96" s="78"/>
      <c r="B96" s="78">
        <v>75832</v>
      </c>
      <c r="C96" s="78"/>
      <c r="D96" s="93" t="s">
        <v>10</v>
      </c>
      <c r="E96" s="255">
        <v>1716847</v>
      </c>
      <c r="F96" s="256">
        <f>F97</f>
        <v>858426</v>
      </c>
      <c r="G96" s="262">
        <f t="shared" si="1"/>
        <v>0.50000145615771241</v>
      </c>
    </row>
    <row r="97" spans="1:8" s="3" customFormat="1">
      <c r="A97" s="17"/>
      <c r="B97" s="17"/>
      <c r="C97" s="17">
        <v>2920</v>
      </c>
      <c r="D97" s="94" t="s">
        <v>111</v>
      </c>
      <c r="E97" s="255">
        <v>1716847</v>
      </c>
      <c r="F97" s="256">
        <v>858426</v>
      </c>
      <c r="G97" s="262">
        <f t="shared" si="1"/>
        <v>0.50000145615771241</v>
      </c>
    </row>
    <row r="98" spans="1:8" s="3" customFormat="1" ht="46.5" customHeight="1">
      <c r="A98" s="78"/>
      <c r="B98" s="78">
        <v>75814</v>
      </c>
      <c r="C98" s="78"/>
      <c r="D98" s="93" t="s">
        <v>117</v>
      </c>
      <c r="E98" s="255">
        <v>903894</v>
      </c>
      <c r="F98" s="256">
        <f>SUM(F99:F104)</f>
        <v>995718.69000000006</v>
      </c>
      <c r="G98" s="262">
        <f t="shared" si="1"/>
        <v>1.1015878963683796</v>
      </c>
    </row>
    <row r="99" spans="1:8" s="3" customFormat="1" ht="74.25" hidden="1" customHeight="1">
      <c r="A99" s="17"/>
      <c r="B99" s="17"/>
      <c r="C99" s="79" t="s">
        <v>185</v>
      </c>
      <c r="D99" s="101" t="s">
        <v>118</v>
      </c>
      <c r="E99" s="255">
        <v>0</v>
      </c>
      <c r="F99" s="256"/>
      <c r="G99" s="262" t="e">
        <f t="shared" si="1"/>
        <v>#DIV/0!</v>
      </c>
    </row>
    <row r="100" spans="1:8" s="3" customFormat="1" ht="92.25" hidden="1" customHeight="1">
      <c r="A100" s="17"/>
      <c r="B100" s="17"/>
      <c r="C100" s="79" t="s">
        <v>186</v>
      </c>
      <c r="D100" s="101" t="s">
        <v>119</v>
      </c>
      <c r="E100" s="255">
        <v>0</v>
      </c>
      <c r="F100" s="256"/>
      <c r="G100" s="262" t="e">
        <f t="shared" si="1"/>
        <v>#DIV/0!</v>
      </c>
    </row>
    <row r="101" spans="1:8" s="3" customFormat="1" ht="85.5" hidden="1" customHeight="1">
      <c r="A101" s="17"/>
      <c r="B101" s="17"/>
      <c r="C101" s="79" t="s">
        <v>182</v>
      </c>
      <c r="D101" s="101" t="s">
        <v>119</v>
      </c>
      <c r="E101" s="255">
        <v>0</v>
      </c>
      <c r="F101" s="256"/>
      <c r="G101" s="262" t="e">
        <f t="shared" si="1"/>
        <v>#DIV/0!</v>
      </c>
    </row>
    <row r="102" spans="1:8" s="3" customFormat="1" ht="68.25" customHeight="1">
      <c r="A102" s="17"/>
      <c r="B102" s="17"/>
      <c r="C102" s="15" t="s">
        <v>72</v>
      </c>
      <c r="D102" s="94" t="s">
        <v>100</v>
      </c>
      <c r="E102" s="255">
        <v>633894</v>
      </c>
      <c r="F102" s="256">
        <v>933894.01</v>
      </c>
      <c r="G102" s="262">
        <f t="shared" si="1"/>
        <v>1.4732652620154159</v>
      </c>
    </row>
    <row r="103" spans="1:8" s="3" customFormat="1" ht="48" customHeight="1">
      <c r="A103" s="17"/>
      <c r="B103" s="17"/>
      <c r="C103" s="79" t="s">
        <v>70</v>
      </c>
      <c r="D103" s="94" t="s">
        <v>71</v>
      </c>
      <c r="E103" s="255">
        <v>270000</v>
      </c>
      <c r="F103" s="256">
        <f>0.1+1145.5+1590.61+10956.32+471.15+47661</f>
        <v>61824.68</v>
      </c>
      <c r="G103" s="262">
        <f t="shared" si="1"/>
        <v>0.22898029629629629</v>
      </c>
      <c r="H103" s="26">
        <f>61825-F103</f>
        <v>0.31999999999970896</v>
      </c>
    </row>
    <row r="104" spans="1:8" s="3" customFormat="1" ht="15" hidden="1" customHeight="1">
      <c r="A104" s="17"/>
      <c r="B104" s="17"/>
      <c r="C104" s="79" t="s">
        <v>72</v>
      </c>
      <c r="D104" s="94" t="s">
        <v>73</v>
      </c>
      <c r="E104" s="255">
        <v>0</v>
      </c>
      <c r="F104" s="256"/>
      <c r="G104" s="262" t="e">
        <f t="shared" si="1"/>
        <v>#DIV/0!</v>
      </c>
    </row>
    <row r="105" spans="1:8" s="3" customFormat="1" ht="33.75" customHeight="1">
      <c r="A105" s="116">
        <v>801</v>
      </c>
      <c r="B105" s="116"/>
      <c r="C105" s="116"/>
      <c r="D105" s="117" t="s">
        <v>120</v>
      </c>
      <c r="E105" s="256">
        <v>2635191</v>
      </c>
      <c r="F105" s="256">
        <f>F106+F110+F117+F128+F135+F150+F133+F139</f>
        <v>785371.03000000014</v>
      </c>
      <c r="G105" s="262">
        <f t="shared" si="1"/>
        <v>0.29803191874896362</v>
      </c>
    </row>
    <row r="106" spans="1:8" s="3" customFormat="1" ht="43.5" customHeight="1">
      <c r="A106" s="77"/>
      <c r="B106" s="77">
        <v>80111</v>
      </c>
      <c r="C106" s="77"/>
      <c r="D106" s="92" t="s">
        <v>121</v>
      </c>
      <c r="E106" s="255">
        <v>3090</v>
      </c>
      <c r="F106" s="256">
        <f>SUM(F107:F109)</f>
        <v>1185.6500000000001</v>
      </c>
      <c r="G106" s="262">
        <f t="shared" si="1"/>
        <v>0.383705501618123</v>
      </c>
    </row>
    <row r="107" spans="1:8" s="3" customFormat="1" ht="135.75" hidden="1" customHeight="1">
      <c r="A107" s="77"/>
      <c r="B107" s="77"/>
      <c r="C107" s="83" t="s">
        <v>426</v>
      </c>
      <c r="D107" s="94" t="s">
        <v>67</v>
      </c>
      <c r="E107" s="255">
        <v>0</v>
      </c>
      <c r="F107" s="256"/>
      <c r="G107" s="262" t="e">
        <f t="shared" si="1"/>
        <v>#DIV/0!</v>
      </c>
    </row>
    <row r="108" spans="1:8" s="3" customFormat="1" ht="24" customHeight="1">
      <c r="A108" s="77"/>
      <c r="B108" s="77"/>
      <c r="C108" s="79" t="s">
        <v>70</v>
      </c>
      <c r="D108" s="94" t="s">
        <v>71</v>
      </c>
      <c r="E108" s="255">
        <v>3090</v>
      </c>
      <c r="F108" s="256">
        <v>1185.6500000000001</v>
      </c>
      <c r="G108" s="262">
        <f t="shared" si="1"/>
        <v>0.383705501618123</v>
      </c>
    </row>
    <row r="109" spans="1:8" s="3" customFormat="1" ht="15.75" hidden="1" customHeight="1">
      <c r="A109" s="77"/>
      <c r="B109" s="77"/>
      <c r="C109" s="84" t="s">
        <v>72</v>
      </c>
      <c r="D109" s="102" t="s">
        <v>73</v>
      </c>
      <c r="E109" s="255">
        <v>0</v>
      </c>
      <c r="F109" s="256"/>
      <c r="G109" s="262" t="e">
        <f t="shared" si="1"/>
        <v>#DIV/0!</v>
      </c>
    </row>
    <row r="110" spans="1:8" s="3" customFormat="1" ht="38.25" customHeight="1">
      <c r="A110" s="78"/>
      <c r="B110" s="78">
        <v>80120</v>
      </c>
      <c r="C110" s="78"/>
      <c r="D110" s="93" t="s">
        <v>122</v>
      </c>
      <c r="E110" s="255">
        <v>25635</v>
      </c>
      <c r="F110" s="256">
        <f>SUM(F111:F116)</f>
        <v>11202.34</v>
      </c>
      <c r="G110" s="262">
        <f t="shared" si="1"/>
        <v>0.4369939535790911</v>
      </c>
    </row>
    <row r="111" spans="1:8" s="3" customFormat="1" ht="119.25" customHeight="1">
      <c r="A111" s="17"/>
      <c r="B111" s="17"/>
      <c r="C111" s="79" t="s">
        <v>66</v>
      </c>
      <c r="D111" s="94" t="s">
        <v>67</v>
      </c>
      <c r="E111" s="255">
        <v>2300</v>
      </c>
      <c r="F111" s="256">
        <v>1604.72</v>
      </c>
      <c r="G111" s="262">
        <f t="shared" si="1"/>
        <v>0.69770434782608692</v>
      </c>
    </row>
    <row r="112" spans="1:8" s="3" customFormat="1" ht="107.25" customHeight="1">
      <c r="A112" s="17"/>
      <c r="B112" s="17"/>
      <c r="C112" s="79">
        <v>2700</v>
      </c>
      <c r="D112" s="94" t="s">
        <v>15</v>
      </c>
      <c r="E112" s="255">
        <v>19635</v>
      </c>
      <c r="F112" s="256">
        <v>0</v>
      </c>
      <c r="G112" s="262">
        <f t="shared" si="1"/>
        <v>0</v>
      </c>
    </row>
    <row r="113" spans="1:7" s="3" customFormat="1" ht="39.75" customHeight="1">
      <c r="A113" s="17"/>
      <c r="B113" s="17"/>
      <c r="C113" s="80" t="s">
        <v>64</v>
      </c>
      <c r="D113" s="94" t="s">
        <v>65</v>
      </c>
      <c r="E113" s="255">
        <v>0</v>
      </c>
      <c r="F113" s="256">
        <v>280</v>
      </c>
      <c r="G113" s="262"/>
    </row>
    <row r="114" spans="1:7" s="3" customFormat="1" ht="39.75" hidden="1" customHeight="1">
      <c r="A114" s="17"/>
      <c r="B114" s="17"/>
      <c r="C114" s="80" t="s">
        <v>85</v>
      </c>
      <c r="D114" s="94" t="s">
        <v>86</v>
      </c>
      <c r="E114" s="255">
        <v>0</v>
      </c>
      <c r="F114" s="256"/>
      <c r="G114" s="262" t="e">
        <f t="shared" si="1"/>
        <v>#DIV/0!</v>
      </c>
    </row>
    <row r="115" spans="1:7" s="3" customFormat="1" ht="39.75" customHeight="1">
      <c r="A115" s="17"/>
      <c r="B115" s="17"/>
      <c r="C115" s="79" t="s">
        <v>70</v>
      </c>
      <c r="D115" s="94" t="s">
        <v>71</v>
      </c>
      <c r="E115" s="255">
        <v>3700</v>
      </c>
      <c r="F115" s="256">
        <v>1410.36</v>
      </c>
      <c r="G115" s="262">
        <f t="shared" si="1"/>
        <v>0.38117837837837837</v>
      </c>
    </row>
    <row r="116" spans="1:7" s="3" customFormat="1" ht="54" customHeight="1">
      <c r="A116" s="17"/>
      <c r="B116" s="17"/>
      <c r="C116" s="79" t="s">
        <v>72</v>
      </c>
      <c r="D116" s="94" t="s">
        <v>580</v>
      </c>
      <c r="E116" s="255">
        <v>0</v>
      </c>
      <c r="F116" s="256">
        <v>7907.26</v>
      </c>
      <c r="G116" s="262"/>
    </row>
    <row r="117" spans="1:7" s="3" customFormat="1" ht="38.25" customHeight="1">
      <c r="A117" s="78"/>
      <c r="B117" s="78">
        <v>80130</v>
      </c>
      <c r="C117" s="78"/>
      <c r="D117" s="93" t="s">
        <v>123</v>
      </c>
      <c r="E117" s="255">
        <v>1405646</v>
      </c>
      <c r="F117" s="256">
        <f>SUM(F118:F127)</f>
        <v>723036.33000000007</v>
      </c>
      <c r="G117" s="262">
        <f t="shared" si="1"/>
        <v>0.51438009996827083</v>
      </c>
    </row>
    <row r="118" spans="1:7" s="3" customFormat="1" ht="39.75" hidden="1" customHeight="1">
      <c r="A118" s="78"/>
      <c r="B118" s="78"/>
      <c r="C118" s="79" t="s">
        <v>188</v>
      </c>
      <c r="D118" s="101" t="s">
        <v>124</v>
      </c>
      <c r="E118" s="255">
        <v>0</v>
      </c>
      <c r="F118" s="256"/>
      <c r="G118" s="262" t="e">
        <f t="shared" si="1"/>
        <v>#DIV/0!</v>
      </c>
    </row>
    <row r="119" spans="1:7" s="3" customFormat="1" ht="22.5" hidden="1" customHeight="1">
      <c r="A119" s="78"/>
      <c r="B119" s="78"/>
      <c r="C119" s="79" t="s">
        <v>83</v>
      </c>
      <c r="D119" s="101" t="s">
        <v>125</v>
      </c>
      <c r="E119" s="255">
        <v>0</v>
      </c>
      <c r="F119" s="256"/>
      <c r="G119" s="262" t="e">
        <f t="shared" si="1"/>
        <v>#DIV/0!</v>
      </c>
    </row>
    <row r="120" spans="1:7" s="3" customFormat="1" ht="38.25" customHeight="1">
      <c r="A120" s="17"/>
      <c r="B120" s="17"/>
      <c r="C120" s="79" t="s">
        <v>68</v>
      </c>
      <c r="D120" s="94" t="s">
        <v>69</v>
      </c>
      <c r="E120" s="255">
        <v>5000</v>
      </c>
      <c r="F120" s="256">
        <v>11801.69</v>
      </c>
      <c r="G120" s="262">
        <f t="shared" si="1"/>
        <v>2.360338</v>
      </c>
    </row>
    <row r="121" spans="1:7" s="3" customFormat="1" ht="135.75" customHeight="1">
      <c r="A121" s="17"/>
      <c r="B121" s="17"/>
      <c r="C121" s="79" t="s">
        <v>66</v>
      </c>
      <c r="D121" s="94" t="s">
        <v>67</v>
      </c>
      <c r="E121" s="255">
        <v>16000</v>
      </c>
      <c r="F121" s="256">
        <v>10464.780000000001</v>
      </c>
      <c r="G121" s="262">
        <f t="shared" si="1"/>
        <v>0.65404875000000007</v>
      </c>
    </row>
    <row r="122" spans="1:7" s="3" customFormat="1" ht="42.75" hidden="1" customHeight="1">
      <c r="A122" s="15"/>
      <c r="B122" s="15"/>
      <c r="C122" s="80" t="s">
        <v>85</v>
      </c>
      <c r="D122" s="103" t="s">
        <v>86</v>
      </c>
      <c r="E122" s="255">
        <v>0</v>
      </c>
      <c r="F122" s="256"/>
      <c r="G122" s="262" t="e">
        <f t="shared" si="1"/>
        <v>#DIV/0!</v>
      </c>
    </row>
    <row r="123" spans="1:7" s="3" customFormat="1" ht="27" customHeight="1">
      <c r="A123" s="15"/>
      <c r="B123" s="15"/>
      <c r="C123" s="80" t="s">
        <v>70</v>
      </c>
      <c r="D123" s="103" t="s">
        <v>71</v>
      </c>
      <c r="E123" s="255">
        <v>0</v>
      </c>
      <c r="F123" s="256">
        <v>1918.94</v>
      </c>
      <c r="G123" s="262"/>
    </row>
    <row r="124" spans="1:7" s="3" customFormat="1" ht="37.5" customHeight="1">
      <c r="A124" s="17"/>
      <c r="B124" s="17"/>
      <c r="C124" s="79" t="s">
        <v>72</v>
      </c>
      <c r="D124" s="94" t="s">
        <v>100</v>
      </c>
      <c r="E124" s="255">
        <v>10000</v>
      </c>
      <c r="F124" s="256">
        <v>1858.39</v>
      </c>
      <c r="G124" s="262">
        <f t="shared" si="1"/>
        <v>0.185839</v>
      </c>
    </row>
    <row r="125" spans="1:7" s="3" customFormat="1" ht="105" hidden="1" customHeight="1">
      <c r="A125" s="17"/>
      <c r="B125" s="17"/>
      <c r="C125" s="17">
        <v>2700</v>
      </c>
      <c r="D125" s="94" t="s">
        <v>15</v>
      </c>
      <c r="E125" s="255">
        <v>0</v>
      </c>
      <c r="F125" s="256"/>
      <c r="G125" s="262" t="e">
        <f t="shared" si="1"/>
        <v>#DIV/0!</v>
      </c>
    </row>
    <row r="126" spans="1:7" s="3" customFormat="1" ht="101.25" customHeight="1">
      <c r="A126" s="17"/>
      <c r="B126" s="17"/>
      <c r="C126" s="16">
        <v>6290</v>
      </c>
      <c r="D126" s="97" t="s">
        <v>16</v>
      </c>
      <c r="E126" s="255">
        <v>120000</v>
      </c>
      <c r="F126" s="256">
        <v>0</v>
      </c>
      <c r="G126" s="262">
        <f t="shared" si="1"/>
        <v>0</v>
      </c>
    </row>
    <row r="127" spans="1:7" s="3" customFormat="1" ht="112.5" customHeight="1">
      <c r="A127" s="17"/>
      <c r="B127" s="17"/>
      <c r="C127" s="15" t="s">
        <v>77</v>
      </c>
      <c r="D127" s="94" t="s">
        <v>126</v>
      </c>
      <c r="E127" s="255">
        <v>1254646</v>
      </c>
      <c r="F127" s="256">
        <v>696992.53</v>
      </c>
      <c r="G127" s="262">
        <f t="shared" si="1"/>
        <v>0.55552923294698264</v>
      </c>
    </row>
    <row r="128" spans="1:7" s="3" customFormat="1" ht="35.25" customHeight="1">
      <c r="A128" s="78"/>
      <c r="B128" s="78">
        <v>80132</v>
      </c>
      <c r="C128" s="78"/>
      <c r="D128" s="93" t="s">
        <v>127</v>
      </c>
      <c r="E128" s="255">
        <v>1145870</v>
      </c>
      <c r="F128" s="256">
        <f>SUM(F129:F132)</f>
        <v>20245.509999999998</v>
      </c>
      <c r="G128" s="262">
        <f t="shared" si="1"/>
        <v>1.7668243343485733E-2</v>
      </c>
    </row>
    <row r="129" spans="1:7" s="3" customFormat="1" ht="28.5" customHeight="1">
      <c r="A129" s="78"/>
      <c r="B129" s="78"/>
      <c r="C129" s="79" t="s">
        <v>70</v>
      </c>
      <c r="D129" s="101" t="s">
        <v>71</v>
      </c>
      <c r="E129" s="255">
        <v>2470</v>
      </c>
      <c r="F129" s="256">
        <v>1045.51</v>
      </c>
      <c r="G129" s="262">
        <f t="shared" si="1"/>
        <v>0.4232834008097166</v>
      </c>
    </row>
    <row r="130" spans="1:7" s="3" customFormat="1" ht="15" hidden="1" customHeight="1">
      <c r="A130" s="17"/>
      <c r="B130" s="17"/>
      <c r="C130" s="15" t="s">
        <v>72</v>
      </c>
      <c r="D130" s="94" t="s">
        <v>100</v>
      </c>
      <c r="E130" s="255">
        <v>0</v>
      </c>
      <c r="F130" s="256"/>
      <c r="G130" s="262" t="e">
        <f t="shared" si="1"/>
        <v>#DIV/0!</v>
      </c>
    </row>
    <row r="131" spans="1:7" s="3" customFormat="1" ht="108.75" customHeight="1">
      <c r="A131" s="17"/>
      <c r="B131" s="17"/>
      <c r="C131" s="16">
        <v>6290</v>
      </c>
      <c r="D131" s="97" t="s">
        <v>16</v>
      </c>
      <c r="E131" s="255">
        <v>1105000</v>
      </c>
      <c r="F131" s="256">
        <v>0</v>
      </c>
      <c r="G131" s="262">
        <f t="shared" si="1"/>
        <v>0</v>
      </c>
    </row>
    <row r="132" spans="1:7" s="3" customFormat="1" ht="120" customHeight="1">
      <c r="A132" s="17"/>
      <c r="B132" s="17"/>
      <c r="C132" s="17">
        <v>2710</v>
      </c>
      <c r="D132" s="94" t="s">
        <v>21</v>
      </c>
      <c r="E132" s="255">
        <v>38400</v>
      </c>
      <c r="F132" s="256">
        <v>19200</v>
      </c>
      <c r="G132" s="262">
        <f t="shared" si="1"/>
        <v>0.5</v>
      </c>
    </row>
    <row r="133" spans="1:7" s="3" customFormat="1" ht="60" customHeight="1">
      <c r="A133" s="17"/>
      <c r="B133" s="78">
        <v>80140</v>
      </c>
      <c r="C133" s="78"/>
      <c r="D133" s="93" t="s">
        <v>583</v>
      </c>
      <c r="E133" s="255">
        <v>0</v>
      </c>
      <c r="F133" s="256">
        <f>F134</f>
        <v>34.11</v>
      </c>
      <c r="G133" s="262"/>
    </row>
    <row r="134" spans="1:7" s="3" customFormat="1" ht="55.5" customHeight="1">
      <c r="A134" s="17"/>
      <c r="B134" s="78"/>
      <c r="C134" s="79">
        <v>2400</v>
      </c>
      <c r="D134" s="101" t="s">
        <v>584</v>
      </c>
      <c r="E134" s="255">
        <v>0</v>
      </c>
      <c r="F134" s="256">
        <v>34.11</v>
      </c>
      <c r="G134" s="262"/>
    </row>
    <row r="135" spans="1:7" s="3" customFormat="1" ht="47.25" customHeight="1">
      <c r="A135" s="17"/>
      <c r="B135" s="78">
        <v>80148</v>
      </c>
      <c r="C135" s="78"/>
      <c r="D135" s="93" t="s">
        <v>22</v>
      </c>
      <c r="E135" s="255">
        <v>54950</v>
      </c>
      <c r="F135" s="256">
        <f>SUM(F136:F138)</f>
        <v>29628.420000000002</v>
      </c>
      <c r="G135" s="262">
        <f t="shared" si="1"/>
        <v>0.53918871701546867</v>
      </c>
    </row>
    <row r="136" spans="1:7" s="3" customFormat="1">
      <c r="A136" s="17"/>
      <c r="B136" s="78"/>
      <c r="C136" s="79" t="s">
        <v>70</v>
      </c>
      <c r="D136" s="101" t="s">
        <v>71</v>
      </c>
      <c r="E136" s="255">
        <v>520</v>
      </c>
      <c r="F136" s="256">
        <v>44.89</v>
      </c>
      <c r="G136" s="262">
        <f t="shared" si="1"/>
        <v>8.6326923076923079E-2</v>
      </c>
    </row>
    <row r="137" spans="1:7" s="3" customFormat="1" ht="45.75" customHeight="1">
      <c r="A137" s="17"/>
      <c r="B137" s="78"/>
      <c r="C137" s="79">
        <v>2400</v>
      </c>
      <c r="D137" s="101" t="s">
        <v>584</v>
      </c>
      <c r="E137" s="255">
        <v>0</v>
      </c>
      <c r="F137" s="256">
        <v>23.44</v>
      </c>
      <c r="G137" s="262"/>
    </row>
    <row r="138" spans="1:7" s="3" customFormat="1">
      <c r="A138" s="17"/>
      <c r="B138" s="78"/>
      <c r="C138" s="79" t="s">
        <v>68</v>
      </c>
      <c r="D138" s="94" t="s">
        <v>69</v>
      </c>
      <c r="E138" s="255">
        <v>54430</v>
      </c>
      <c r="F138" s="256">
        <v>29560.09</v>
      </c>
      <c r="G138" s="262">
        <f t="shared" si="1"/>
        <v>0.54308451221752707</v>
      </c>
    </row>
    <row r="139" spans="1:7" s="3" customFormat="1" ht="22.5" customHeight="1">
      <c r="A139" s="77"/>
      <c r="B139" s="77">
        <v>80195</v>
      </c>
      <c r="C139" s="77"/>
      <c r="D139" s="100" t="s">
        <v>128</v>
      </c>
      <c r="E139" s="255">
        <v>0</v>
      </c>
      <c r="F139" s="256">
        <f>SUM(F140:F145)</f>
        <v>38.67</v>
      </c>
      <c r="G139" s="262"/>
    </row>
    <row r="140" spans="1:7" s="3" customFormat="1" ht="45.75" customHeight="1">
      <c r="A140" s="77"/>
      <c r="B140" s="77"/>
      <c r="C140" s="79">
        <v>2400</v>
      </c>
      <c r="D140" s="101" t="s">
        <v>584</v>
      </c>
      <c r="E140" s="255">
        <v>0</v>
      </c>
      <c r="F140" s="256">
        <v>38.67</v>
      </c>
      <c r="G140" s="262"/>
    </row>
    <row r="141" spans="1:7" s="3" customFormat="1" ht="36" hidden="1" customHeight="1">
      <c r="A141" s="77"/>
      <c r="B141" s="77"/>
      <c r="C141" s="79" t="s">
        <v>190</v>
      </c>
      <c r="D141" s="94" t="s">
        <v>129</v>
      </c>
      <c r="E141" s="255">
        <v>0</v>
      </c>
      <c r="F141" s="256"/>
      <c r="G141" s="262" t="e">
        <f t="shared" ref="G141:G202" si="2">F141/E141</f>
        <v>#DIV/0!</v>
      </c>
    </row>
    <row r="142" spans="1:7" s="3" customFormat="1" ht="36" hidden="1" customHeight="1">
      <c r="A142" s="77"/>
      <c r="B142" s="77"/>
      <c r="C142" s="79" t="s">
        <v>153</v>
      </c>
      <c r="D142" s="94" t="s">
        <v>129</v>
      </c>
      <c r="E142" s="255">
        <v>0</v>
      </c>
      <c r="F142" s="256"/>
      <c r="G142" s="262" t="e">
        <f t="shared" si="2"/>
        <v>#DIV/0!</v>
      </c>
    </row>
    <row r="143" spans="1:7" s="3" customFormat="1" ht="33.75" hidden="1" customHeight="1">
      <c r="A143" s="17"/>
      <c r="B143" s="17"/>
      <c r="C143" s="17">
        <v>2130</v>
      </c>
      <c r="D143" s="94" t="s">
        <v>130</v>
      </c>
      <c r="E143" s="255">
        <v>0</v>
      </c>
      <c r="F143" s="256"/>
      <c r="G143" s="262" t="e">
        <f t="shared" si="2"/>
        <v>#DIV/0!</v>
      </c>
    </row>
    <row r="144" spans="1:7" s="3" customFormat="1" ht="45" hidden="1" customHeight="1">
      <c r="A144" s="17"/>
      <c r="B144" s="17"/>
      <c r="C144" s="17">
        <v>2120</v>
      </c>
      <c r="D144" s="94" t="s">
        <v>102</v>
      </c>
      <c r="E144" s="255">
        <v>0</v>
      </c>
      <c r="F144" s="256"/>
      <c r="G144" s="262" t="e">
        <f t="shared" si="2"/>
        <v>#DIV/0!</v>
      </c>
    </row>
    <row r="145" spans="1:7" s="3" customFormat="1" ht="56.25" hidden="1" customHeight="1">
      <c r="A145" s="17"/>
      <c r="B145" s="17"/>
      <c r="C145" s="17">
        <v>2700</v>
      </c>
      <c r="D145" s="94" t="s">
        <v>131</v>
      </c>
      <c r="E145" s="255">
        <v>0</v>
      </c>
      <c r="F145" s="256"/>
      <c r="G145" s="262" t="e">
        <f t="shared" si="2"/>
        <v>#DIV/0!</v>
      </c>
    </row>
    <row r="146" spans="1:7" s="3" customFormat="1" ht="15.75" hidden="1" customHeight="1">
      <c r="A146" s="10">
        <v>803</v>
      </c>
      <c r="B146" s="10"/>
      <c r="C146" s="11"/>
      <c r="D146" s="104" t="s">
        <v>132</v>
      </c>
      <c r="E146" s="255">
        <v>0</v>
      </c>
      <c r="F146" s="256">
        <f>F147</f>
        <v>0</v>
      </c>
      <c r="G146" s="262" t="e">
        <f t="shared" si="2"/>
        <v>#DIV/0!</v>
      </c>
    </row>
    <row r="147" spans="1:7" s="3" customFormat="1" ht="15.75" hidden="1" customHeight="1">
      <c r="A147" s="12"/>
      <c r="B147" s="12">
        <v>80309</v>
      </c>
      <c r="C147" s="13"/>
      <c r="D147" s="105" t="s">
        <v>133</v>
      </c>
      <c r="E147" s="255">
        <v>0</v>
      </c>
      <c r="F147" s="256">
        <f>SUM(F148:F149)</f>
        <v>0</v>
      </c>
      <c r="G147" s="262" t="e">
        <f t="shared" si="2"/>
        <v>#DIV/0!</v>
      </c>
    </row>
    <row r="148" spans="1:7" s="3" customFormat="1" ht="45" hidden="1" customHeight="1">
      <c r="A148" s="10"/>
      <c r="B148" s="10"/>
      <c r="C148" s="16">
        <v>2328</v>
      </c>
      <c r="D148" s="96" t="s">
        <v>134</v>
      </c>
      <c r="E148" s="255">
        <v>0</v>
      </c>
      <c r="F148" s="256"/>
      <c r="G148" s="262" t="e">
        <f t="shared" si="2"/>
        <v>#DIV/0!</v>
      </c>
    </row>
    <row r="149" spans="1:7" s="3" customFormat="1" ht="45" hidden="1" customHeight="1">
      <c r="A149" s="10"/>
      <c r="B149" s="10"/>
      <c r="C149" s="16">
        <v>2329</v>
      </c>
      <c r="D149" s="96" t="s">
        <v>134</v>
      </c>
      <c r="E149" s="255">
        <v>0</v>
      </c>
      <c r="F149" s="256"/>
      <c r="G149" s="262" t="e">
        <f t="shared" si="2"/>
        <v>#DIV/0!</v>
      </c>
    </row>
    <row r="150" spans="1:7" s="3" customFormat="1" ht="33.75" hidden="1" customHeight="1">
      <c r="A150" s="17"/>
      <c r="B150" s="78">
        <v>80195</v>
      </c>
      <c r="C150" s="78"/>
      <c r="D150" s="93" t="s">
        <v>175</v>
      </c>
      <c r="E150" s="255">
        <v>0</v>
      </c>
      <c r="F150" s="256">
        <f>F151</f>
        <v>0</v>
      </c>
      <c r="G150" s="262" t="e">
        <f t="shared" si="2"/>
        <v>#DIV/0!</v>
      </c>
    </row>
    <row r="151" spans="1:7" s="3" customFormat="1" ht="90.75" hidden="1" customHeight="1">
      <c r="A151" s="17"/>
      <c r="B151" s="78"/>
      <c r="C151" s="79">
        <v>2120</v>
      </c>
      <c r="D151" s="101" t="s">
        <v>478</v>
      </c>
      <c r="E151" s="255">
        <v>0</v>
      </c>
      <c r="F151" s="256"/>
      <c r="G151" s="262" t="e">
        <f t="shared" si="2"/>
        <v>#DIV/0!</v>
      </c>
    </row>
    <row r="152" spans="1:7" s="3" customFormat="1" ht="45.75" customHeight="1">
      <c r="A152" s="116">
        <v>851</v>
      </c>
      <c r="B152" s="116"/>
      <c r="C152" s="116"/>
      <c r="D152" s="117" t="s">
        <v>135</v>
      </c>
      <c r="E152" s="256">
        <v>4490900</v>
      </c>
      <c r="F152" s="256">
        <f>F153+F156</f>
        <v>2475925.58</v>
      </c>
      <c r="G152" s="262">
        <f t="shared" si="2"/>
        <v>0.55132057716716032</v>
      </c>
    </row>
    <row r="153" spans="1:7" s="3" customFormat="1" ht="22.5" customHeight="1">
      <c r="A153" s="78"/>
      <c r="B153" s="78">
        <v>85111</v>
      </c>
      <c r="C153" s="78"/>
      <c r="D153" s="93" t="s">
        <v>136</v>
      </c>
      <c r="E153" s="255">
        <v>0</v>
      </c>
      <c r="F153" s="256">
        <f>SUM(F154:F155)</f>
        <v>1126.58</v>
      </c>
      <c r="G153" s="262"/>
    </row>
    <row r="154" spans="1:7" s="3" customFormat="1" ht="22.5" customHeight="1">
      <c r="A154" s="17"/>
      <c r="B154" s="15"/>
      <c r="C154" s="15" t="s">
        <v>70</v>
      </c>
      <c r="D154" s="94" t="s">
        <v>71</v>
      </c>
      <c r="E154" s="255">
        <v>0</v>
      </c>
      <c r="F154" s="256">
        <v>751.59</v>
      </c>
      <c r="G154" s="262"/>
    </row>
    <row r="155" spans="1:7" s="3" customFormat="1" ht="20.25" customHeight="1">
      <c r="A155" s="17"/>
      <c r="B155" s="15"/>
      <c r="C155" s="15" t="s">
        <v>72</v>
      </c>
      <c r="D155" s="94" t="s">
        <v>100</v>
      </c>
      <c r="E155" s="255">
        <v>0</v>
      </c>
      <c r="F155" s="256">
        <v>374.99</v>
      </c>
      <c r="G155" s="262"/>
    </row>
    <row r="156" spans="1:7" s="3" customFormat="1" ht="104.25" customHeight="1">
      <c r="A156" s="78"/>
      <c r="B156" s="78">
        <v>85156</v>
      </c>
      <c r="C156" s="78"/>
      <c r="D156" s="93" t="s">
        <v>24</v>
      </c>
      <c r="E156" s="255">
        <v>4490900</v>
      </c>
      <c r="F156" s="256">
        <f>F157</f>
        <v>2474799</v>
      </c>
      <c r="G156" s="262">
        <f t="shared" si="2"/>
        <v>0.55106971876461286</v>
      </c>
    </row>
    <row r="157" spans="1:7" s="3" customFormat="1" ht="117" customHeight="1">
      <c r="A157" s="17"/>
      <c r="B157" s="17"/>
      <c r="C157" s="17">
        <v>2110</v>
      </c>
      <c r="D157" s="94" t="s">
        <v>53</v>
      </c>
      <c r="E157" s="255">
        <v>4490900</v>
      </c>
      <c r="F157" s="256">
        <v>2474799</v>
      </c>
      <c r="G157" s="262">
        <f t="shared" si="2"/>
        <v>0.55106971876461286</v>
      </c>
    </row>
    <row r="158" spans="1:7" s="3" customFormat="1" ht="36" customHeight="1">
      <c r="A158" s="116">
        <v>852</v>
      </c>
      <c r="B158" s="116"/>
      <c r="C158" s="116"/>
      <c r="D158" s="117" t="s">
        <v>343</v>
      </c>
      <c r="E158" s="256">
        <v>15047731</v>
      </c>
      <c r="F158" s="256">
        <f>F159+F170+F190+F194+F202+F208</f>
        <v>6855454.2600000007</v>
      </c>
      <c r="G158" s="262">
        <f t="shared" si="2"/>
        <v>0.45558059617094437</v>
      </c>
    </row>
    <row r="159" spans="1:7" s="3" customFormat="1" ht="46.5" customHeight="1">
      <c r="A159" s="78"/>
      <c r="B159" s="78">
        <v>85201</v>
      </c>
      <c r="C159" s="78"/>
      <c r="D159" s="93" t="s">
        <v>137</v>
      </c>
      <c r="E159" s="255">
        <v>133600</v>
      </c>
      <c r="F159" s="256">
        <f>SUM(F160:F169)</f>
        <v>60231.57</v>
      </c>
      <c r="G159" s="262">
        <f t="shared" si="2"/>
        <v>0.45083510479041916</v>
      </c>
    </row>
    <row r="160" spans="1:7" s="3" customFormat="1" ht="95.25" customHeight="1">
      <c r="A160" s="17"/>
      <c r="B160" s="17"/>
      <c r="C160" s="15" t="s">
        <v>138</v>
      </c>
      <c r="D160" s="94" t="s">
        <v>25</v>
      </c>
      <c r="E160" s="255">
        <v>1000</v>
      </c>
      <c r="F160" s="256">
        <v>520.6</v>
      </c>
      <c r="G160" s="262">
        <f t="shared" si="2"/>
        <v>0.52060000000000006</v>
      </c>
    </row>
    <row r="161" spans="1:7" s="3" customFormat="1" ht="15" hidden="1" customHeight="1">
      <c r="A161" s="17"/>
      <c r="B161" s="17"/>
      <c r="C161" s="15" t="s">
        <v>64</v>
      </c>
      <c r="D161" s="94"/>
      <c r="E161" s="255">
        <v>0</v>
      </c>
      <c r="F161" s="256">
        <v>0</v>
      </c>
      <c r="G161" s="262" t="e">
        <f t="shared" si="2"/>
        <v>#DIV/0!</v>
      </c>
    </row>
    <row r="162" spans="1:7" s="3" customFormat="1" ht="22.5" hidden="1" customHeight="1">
      <c r="A162" s="17"/>
      <c r="B162" s="17"/>
      <c r="C162" s="15" t="s">
        <v>85</v>
      </c>
      <c r="D162" s="94" t="s">
        <v>86</v>
      </c>
      <c r="E162" s="255">
        <v>0</v>
      </c>
      <c r="F162" s="256"/>
      <c r="G162" s="262" t="e">
        <f t="shared" si="2"/>
        <v>#DIV/0!</v>
      </c>
    </row>
    <row r="163" spans="1:7" s="3" customFormat="1" ht="24.75" customHeight="1">
      <c r="A163" s="17"/>
      <c r="B163" s="17"/>
      <c r="C163" s="15" t="s">
        <v>70</v>
      </c>
      <c r="D163" s="94" t="s">
        <v>71</v>
      </c>
      <c r="E163" s="255">
        <v>0</v>
      </c>
      <c r="F163" s="256">
        <f>48.59+361.82</f>
        <v>410.40999999999997</v>
      </c>
      <c r="G163" s="262"/>
    </row>
    <row r="164" spans="1:7" s="3" customFormat="1" ht="15" hidden="1" customHeight="1">
      <c r="A164" s="17"/>
      <c r="B164" s="17"/>
      <c r="C164" s="15" t="s">
        <v>72</v>
      </c>
      <c r="D164" s="94" t="s">
        <v>100</v>
      </c>
      <c r="E164" s="255">
        <v>0</v>
      </c>
      <c r="F164" s="256">
        <v>0</v>
      </c>
      <c r="G164" s="262" t="e">
        <f t="shared" si="2"/>
        <v>#DIV/0!</v>
      </c>
    </row>
    <row r="165" spans="1:7" s="3" customFormat="1" ht="33.75" hidden="1" customHeight="1">
      <c r="A165" s="17"/>
      <c r="B165" s="17"/>
      <c r="C165" s="17">
        <v>2130</v>
      </c>
      <c r="D165" s="94" t="s">
        <v>130</v>
      </c>
      <c r="E165" s="255">
        <v>0</v>
      </c>
      <c r="F165" s="256"/>
      <c r="G165" s="262" t="e">
        <f t="shared" si="2"/>
        <v>#DIV/0!</v>
      </c>
    </row>
    <row r="166" spans="1:7" s="3" customFormat="1" ht="45" hidden="1" customHeight="1">
      <c r="A166" s="17"/>
      <c r="B166" s="17"/>
      <c r="C166" s="17">
        <v>2120</v>
      </c>
      <c r="D166" s="94" t="s">
        <v>102</v>
      </c>
      <c r="E166" s="255">
        <v>0</v>
      </c>
      <c r="F166" s="256"/>
      <c r="G166" s="262" t="e">
        <f t="shared" si="2"/>
        <v>#DIV/0!</v>
      </c>
    </row>
    <row r="167" spans="1:7" s="3" customFormat="1" ht="45" hidden="1" customHeight="1">
      <c r="A167" s="17"/>
      <c r="B167" s="17"/>
      <c r="C167" s="17">
        <v>2320</v>
      </c>
      <c r="D167" s="96" t="s">
        <v>134</v>
      </c>
      <c r="E167" s="255">
        <v>0</v>
      </c>
      <c r="F167" s="256"/>
      <c r="G167" s="262" t="e">
        <f t="shared" si="2"/>
        <v>#DIV/0!</v>
      </c>
    </row>
    <row r="168" spans="1:7" s="3" customFormat="1" ht="106.5" customHeight="1">
      <c r="A168" s="17"/>
      <c r="B168" s="17"/>
      <c r="C168" s="17">
        <v>2900</v>
      </c>
      <c r="D168" s="96" t="s">
        <v>469</v>
      </c>
      <c r="E168" s="255">
        <v>132600</v>
      </c>
      <c r="F168" s="256">
        <v>59300.56</v>
      </c>
      <c r="G168" s="262">
        <f t="shared" si="2"/>
        <v>0.44721387631975867</v>
      </c>
    </row>
    <row r="169" spans="1:7" s="3" customFormat="1" ht="45" hidden="1" customHeight="1">
      <c r="A169" s="17"/>
      <c r="B169" s="17"/>
      <c r="C169" s="17">
        <v>6430</v>
      </c>
      <c r="D169" s="96" t="s">
        <v>79</v>
      </c>
      <c r="E169" s="255">
        <v>0</v>
      </c>
      <c r="F169" s="256"/>
      <c r="G169" s="262" t="e">
        <f t="shared" si="2"/>
        <v>#DIV/0!</v>
      </c>
    </row>
    <row r="170" spans="1:7" s="3" customFormat="1" ht="46.5" customHeight="1">
      <c r="A170" s="78"/>
      <c r="B170" s="78">
        <v>85202</v>
      </c>
      <c r="C170" s="78"/>
      <c r="D170" s="93" t="s">
        <v>140</v>
      </c>
      <c r="E170" s="255">
        <v>12852101</v>
      </c>
      <c r="F170" s="256">
        <f>SUM(F171:F183)</f>
        <v>5816710.9300000006</v>
      </c>
      <c r="G170" s="262">
        <f t="shared" si="2"/>
        <v>0.45258833011038435</v>
      </c>
    </row>
    <row r="171" spans="1:7" s="3" customFormat="1" ht="137.25" customHeight="1">
      <c r="A171" s="17"/>
      <c r="B171" s="17"/>
      <c r="C171" s="79" t="s">
        <v>66</v>
      </c>
      <c r="D171" s="94" t="s">
        <v>67</v>
      </c>
      <c r="E171" s="255">
        <v>122500</v>
      </c>
      <c r="F171" s="256">
        <f>9985.59+2997.8+9799.2</f>
        <v>22782.59</v>
      </c>
      <c r="G171" s="262">
        <f t="shared" si="2"/>
        <v>0.18598032653061225</v>
      </c>
    </row>
    <row r="172" spans="1:7" s="19" customFormat="1" ht="35.25" customHeight="1">
      <c r="A172" s="85"/>
      <c r="B172" s="85"/>
      <c r="C172" s="79" t="s">
        <v>68</v>
      </c>
      <c r="D172" s="94" t="s">
        <v>69</v>
      </c>
      <c r="E172" s="257">
        <v>8138100</v>
      </c>
      <c r="F172" s="260">
        <f>869385.27+808951.28+1168707.3+1384204.62</f>
        <v>4231248.4700000007</v>
      </c>
      <c r="G172" s="263">
        <f t="shared" si="2"/>
        <v>0.51993075410722411</v>
      </c>
    </row>
    <row r="173" spans="1:7" s="19" customFormat="1" ht="37.5" customHeight="1">
      <c r="A173" s="85"/>
      <c r="B173" s="85"/>
      <c r="C173" s="79" t="s">
        <v>83</v>
      </c>
      <c r="D173" s="94" t="s">
        <v>98</v>
      </c>
      <c r="E173" s="257">
        <v>0</v>
      </c>
      <c r="F173" s="260">
        <v>1057</v>
      </c>
      <c r="G173" s="263"/>
    </row>
    <row r="174" spans="1:7" s="19" customFormat="1" ht="117" customHeight="1">
      <c r="A174" s="85"/>
      <c r="B174" s="85"/>
      <c r="C174" s="15" t="s">
        <v>554</v>
      </c>
      <c r="D174" s="94" t="s">
        <v>18</v>
      </c>
      <c r="E174" s="257">
        <v>48000</v>
      </c>
      <c r="F174" s="260">
        <v>0</v>
      </c>
      <c r="G174" s="263">
        <f t="shared" si="2"/>
        <v>0</v>
      </c>
    </row>
    <row r="175" spans="1:7" s="3" customFormat="1" ht="60.75" customHeight="1">
      <c r="A175" s="17"/>
      <c r="B175" s="17"/>
      <c r="C175" s="17">
        <v>2130</v>
      </c>
      <c r="D175" s="94" t="s">
        <v>130</v>
      </c>
      <c r="E175" s="255">
        <v>3173000</v>
      </c>
      <c r="F175" s="256">
        <v>1544148</v>
      </c>
      <c r="G175" s="262">
        <f t="shared" si="2"/>
        <v>0.4866523794516231</v>
      </c>
    </row>
    <row r="176" spans="1:7" s="3" customFormat="1" ht="30.75" customHeight="1">
      <c r="A176" s="17"/>
      <c r="B176" s="17"/>
      <c r="C176" s="79" t="s">
        <v>70</v>
      </c>
      <c r="D176" s="94" t="s">
        <v>71</v>
      </c>
      <c r="E176" s="255">
        <v>8400</v>
      </c>
      <c r="F176" s="256">
        <f>766.36+1953.94+1683.34+1534.83</f>
        <v>5938.47</v>
      </c>
      <c r="G176" s="262">
        <f t="shared" si="2"/>
        <v>0.70696071428571428</v>
      </c>
    </row>
    <row r="177" spans="1:7" s="3" customFormat="1" ht="45" hidden="1" customHeight="1">
      <c r="A177" s="17"/>
      <c r="B177" s="17"/>
      <c r="C177" s="79" t="s">
        <v>189</v>
      </c>
      <c r="D177" s="94" t="s">
        <v>23</v>
      </c>
      <c r="E177" s="255"/>
      <c r="F177" s="256"/>
      <c r="G177" s="262" t="e">
        <f t="shared" si="2"/>
        <v>#DIV/0!</v>
      </c>
    </row>
    <row r="178" spans="1:7" s="3" customFormat="1" ht="30" customHeight="1">
      <c r="A178" s="17"/>
      <c r="B178" s="17"/>
      <c r="C178" s="79" t="s">
        <v>72</v>
      </c>
      <c r="D178" s="94" t="s">
        <v>100</v>
      </c>
      <c r="E178" s="255">
        <v>5550</v>
      </c>
      <c r="F178" s="256">
        <f>3174.85+1009.78+389+2862.77</f>
        <v>7436.4</v>
      </c>
      <c r="G178" s="262">
        <f t="shared" si="2"/>
        <v>1.3398918918918918</v>
      </c>
    </row>
    <row r="179" spans="1:7" s="3" customFormat="1" ht="63" customHeight="1">
      <c r="A179" s="17"/>
      <c r="B179" s="17"/>
      <c r="C179" s="86" t="s">
        <v>189</v>
      </c>
      <c r="D179" s="106" t="s">
        <v>23</v>
      </c>
      <c r="E179" s="255">
        <v>0</v>
      </c>
      <c r="F179" s="256">
        <v>4100</v>
      </c>
      <c r="G179" s="262"/>
    </row>
    <row r="180" spans="1:7" s="3" customFormat="1" ht="94.5" hidden="1" customHeight="1">
      <c r="A180" s="17"/>
      <c r="B180" s="17"/>
      <c r="C180" s="86" t="s">
        <v>453</v>
      </c>
      <c r="D180" s="107" t="s">
        <v>454</v>
      </c>
      <c r="E180" s="255">
        <v>0</v>
      </c>
      <c r="F180" s="256"/>
      <c r="G180" s="262" t="e">
        <f t="shared" si="2"/>
        <v>#DIV/0!</v>
      </c>
    </row>
    <row r="181" spans="1:7" s="3" customFormat="1" ht="56.25" hidden="1" customHeight="1">
      <c r="A181" s="17"/>
      <c r="B181" s="17"/>
      <c r="C181" s="16">
        <v>6290</v>
      </c>
      <c r="D181" s="97" t="s">
        <v>479</v>
      </c>
      <c r="E181" s="255">
        <v>0</v>
      </c>
      <c r="F181" s="256"/>
      <c r="G181" s="262" t="e">
        <f t="shared" si="2"/>
        <v>#DIV/0!</v>
      </c>
    </row>
    <row r="182" spans="1:7" s="3" customFormat="1" ht="89.25" hidden="1" customHeight="1">
      <c r="A182" s="78"/>
      <c r="B182" s="78"/>
      <c r="C182" s="17">
        <v>6630</v>
      </c>
      <c r="D182" s="99" t="s">
        <v>141</v>
      </c>
      <c r="E182" s="255">
        <v>0</v>
      </c>
      <c r="F182" s="256"/>
      <c r="G182" s="262" t="e">
        <f t="shared" si="2"/>
        <v>#DIV/0!</v>
      </c>
    </row>
    <row r="183" spans="1:7" s="3" customFormat="1" ht="119.25" customHeight="1">
      <c r="A183" s="17"/>
      <c r="B183" s="17"/>
      <c r="C183" s="15" t="s">
        <v>77</v>
      </c>
      <c r="D183" s="99" t="s">
        <v>126</v>
      </c>
      <c r="E183" s="255">
        <v>1356551</v>
      </c>
      <c r="F183" s="256">
        <f>F187+F189</f>
        <v>0</v>
      </c>
      <c r="G183" s="262">
        <f t="shared" si="2"/>
        <v>0</v>
      </c>
    </row>
    <row r="184" spans="1:7" s="3" customFormat="1" ht="28.5" customHeight="1">
      <c r="A184" s="78"/>
      <c r="B184" s="78"/>
      <c r="C184" s="17"/>
      <c r="D184" s="99" t="s">
        <v>142</v>
      </c>
      <c r="E184" s="255"/>
      <c r="F184" s="256"/>
      <c r="G184" s="262"/>
    </row>
    <row r="185" spans="1:7" s="3" customFormat="1" ht="88.5" customHeight="1">
      <c r="A185" s="17"/>
      <c r="B185" s="17"/>
      <c r="C185" s="15"/>
      <c r="D185" s="75" t="s">
        <v>588</v>
      </c>
      <c r="E185" s="255"/>
      <c r="F185" s="256"/>
      <c r="G185" s="262"/>
    </row>
    <row r="186" spans="1:7" s="3" customFormat="1" ht="32.25" customHeight="1">
      <c r="A186" s="17"/>
      <c r="B186" s="17"/>
      <c r="C186" s="15"/>
      <c r="D186" s="108" t="s">
        <v>438</v>
      </c>
      <c r="E186" s="255">
        <v>1356551</v>
      </c>
      <c r="F186" s="256">
        <f>F187</f>
        <v>0</v>
      </c>
      <c r="G186" s="262">
        <f t="shared" si="2"/>
        <v>0</v>
      </c>
    </row>
    <row r="187" spans="1:7" s="3" customFormat="1" ht="120" customHeight="1">
      <c r="A187" s="17"/>
      <c r="B187" s="17"/>
      <c r="C187" s="15" t="s">
        <v>77</v>
      </c>
      <c r="D187" s="99" t="s">
        <v>126</v>
      </c>
      <c r="E187" s="255">
        <v>1356551</v>
      </c>
      <c r="F187" s="256"/>
      <c r="G187" s="262">
        <f t="shared" si="2"/>
        <v>0</v>
      </c>
    </row>
    <row r="188" spans="1:7" s="3" customFormat="1" ht="15" hidden="1" customHeight="1">
      <c r="A188" s="17"/>
      <c r="B188" s="17"/>
      <c r="C188" s="15"/>
      <c r="D188" s="108" t="s">
        <v>143</v>
      </c>
      <c r="E188" s="255">
        <v>0</v>
      </c>
      <c r="F188" s="256">
        <f>F189</f>
        <v>0</v>
      </c>
      <c r="G188" s="262" t="e">
        <f t="shared" si="2"/>
        <v>#DIV/0!</v>
      </c>
    </row>
    <row r="189" spans="1:7" s="3" customFormat="1" ht="89.25" hidden="1" customHeight="1">
      <c r="A189" s="17"/>
      <c r="B189" s="17"/>
      <c r="C189" s="15" t="s">
        <v>77</v>
      </c>
      <c r="D189" s="99" t="s">
        <v>126</v>
      </c>
      <c r="E189" s="255">
        <v>0</v>
      </c>
      <c r="F189" s="256"/>
      <c r="G189" s="262" t="e">
        <f t="shared" si="2"/>
        <v>#DIV/0!</v>
      </c>
    </row>
    <row r="190" spans="1:7" s="3" customFormat="1" ht="46.5" customHeight="1">
      <c r="A190" s="78"/>
      <c r="B190" s="78">
        <v>85203</v>
      </c>
      <c r="C190" s="78"/>
      <c r="D190" s="95" t="s">
        <v>144</v>
      </c>
      <c r="E190" s="255">
        <v>1309000</v>
      </c>
      <c r="F190" s="256">
        <f>SUM(F191:F193)</f>
        <v>594089.89</v>
      </c>
      <c r="G190" s="262">
        <f t="shared" si="2"/>
        <v>0.45385018334606569</v>
      </c>
    </row>
    <row r="191" spans="1:7" s="3" customFormat="1" ht="113.25" customHeight="1">
      <c r="A191" s="17"/>
      <c r="B191" s="17"/>
      <c r="C191" s="17">
        <v>2110</v>
      </c>
      <c r="D191" s="94" t="s">
        <v>53</v>
      </c>
      <c r="E191" s="255">
        <v>1309000</v>
      </c>
      <c r="F191" s="256">
        <v>593700</v>
      </c>
      <c r="G191" s="262">
        <f t="shared" si="2"/>
        <v>0.45355233002291828</v>
      </c>
    </row>
    <row r="192" spans="1:7" s="3" customFormat="1" ht="90" customHeight="1">
      <c r="A192" s="17"/>
      <c r="B192" s="17"/>
      <c r="C192" s="15" t="s">
        <v>92</v>
      </c>
      <c r="D192" s="94" t="s">
        <v>145</v>
      </c>
      <c r="E192" s="255">
        <v>0</v>
      </c>
      <c r="F192" s="256">
        <v>195.88</v>
      </c>
      <c r="G192" s="262"/>
    </row>
    <row r="193" spans="1:7" s="3" customFormat="1" ht="41.25" customHeight="1">
      <c r="A193" s="17"/>
      <c r="B193" s="17"/>
      <c r="C193" s="15" t="s">
        <v>70</v>
      </c>
      <c r="D193" s="94" t="s">
        <v>71</v>
      </c>
      <c r="E193" s="255">
        <v>0</v>
      </c>
      <c r="F193" s="256">
        <v>194.01</v>
      </c>
      <c r="G193" s="262"/>
    </row>
    <row r="194" spans="1:7" s="3" customFormat="1" ht="41.25" customHeight="1">
      <c r="A194" s="78"/>
      <c r="B194" s="78">
        <v>85204</v>
      </c>
      <c r="C194" s="78"/>
      <c r="D194" s="93" t="s">
        <v>146</v>
      </c>
      <c r="E194" s="255">
        <v>651530</v>
      </c>
      <c r="F194" s="256">
        <f>SUM(F195:F201)</f>
        <v>320616.69999999995</v>
      </c>
      <c r="G194" s="262">
        <f t="shared" si="2"/>
        <v>0.49209813822847753</v>
      </c>
    </row>
    <row r="195" spans="1:7" s="3" customFormat="1" ht="83.25" customHeight="1">
      <c r="A195" s="17"/>
      <c r="B195" s="17"/>
      <c r="C195" s="15" t="s">
        <v>138</v>
      </c>
      <c r="D195" s="94" t="s">
        <v>585</v>
      </c>
      <c r="E195" s="255">
        <v>0</v>
      </c>
      <c r="F195" s="256">
        <v>1987.87</v>
      </c>
      <c r="G195" s="262"/>
    </row>
    <row r="196" spans="1:7" s="3" customFormat="1" ht="32.25" customHeight="1">
      <c r="A196" s="17"/>
      <c r="B196" s="17"/>
      <c r="C196" s="15" t="s">
        <v>64</v>
      </c>
      <c r="D196" s="94" t="s">
        <v>65</v>
      </c>
      <c r="E196" s="255">
        <v>500</v>
      </c>
      <c r="F196" s="256">
        <v>5310.72</v>
      </c>
      <c r="G196" s="262">
        <f t="shared" si="2"/>
        <v>10.62144</v>
      </c>
    </row>
    <row r="197" spans="1:7" s="3" customFormat="1" ht="33" customHeight="1">
      <c r="A197" s="17"/>
      <c r="B197" s="17"/>
      <c r="C197" s="15" t="s">
        <v>70</v>
      </c>
      <c r="D197" s="94" t="s">
        <v>71</v>
      </c>
      <c r="E197" s="255">
        <v>0</v>
      </c>
      <c r="F197" s="256">
        <v>872.05</v>
      </c>
      <c r="G197" s="262"/>
    </row>
    <row r="198" spans="1:7" s="3" customFormat="1" ht="30" customHeight="1">
      <c r="A198" s="17"/>
      <c r="B198" s="17"/>
      <c r="C198" s="15" t="s">
        <v>72</v>
      </c>
      <c r="D198" s="94" t="s">
        <v>147</v>
      </c>
      <c r="E198" s="255">
        <v>3500</v>
      </c>
      <c r="F198" s="256">
        <v>777.4</v>
      </c>
      <c r="G198" s="262">
        <f t="shared" si="2"/>
        <v>0.22211428571428571</v>
      </c>
    </row>
    <row r="199" spans="1:7" s="3" customFormat="1" ht="74.25" customHeight="1">
      <c r="A199" s="17"/>
      <c r="B199" s="17"/>
      <c r="C199" s="17">
        <v>2130</v>
      </c>
      <c r="D199" s="94" t="s">
        <v>130</v>
      </c>
      <c r="E199" s="255">
        <v>27500</v>
      </c>
      <c r="F199" s="256">
        <v>12500</v>
      </c>
      <c r="G199" s="262">
        <f t="shared" si="2"/>
        <v>0.45454545454545453</v>
      </c>
    </row>
    <row r="200" spans="1:7" s="3" customFormat="1" ht="89.25" customHeight="1">
      <c r="A200" s="17"/>
      <c r="B200" s="17"/>
      <c r="C200" s="17">
        <v>2320</v>
      </c>
      <c r="D200" s="96" t="s">
        <v>26</v>
      </c>
      <c r="E200" s="255">
        <v>26330</v>
      </c>
      <c r="F200" s="256">
        <v>13712.24</v>
      </c>
      <c r="G200" s="262">
        <f t="shared" si="2"/>
        <v>0.52078389669578429</v>
      </c>
    </row>
    <row r="201" spans="1:7" s="3" customFormat="1" ht="107.25" customHeight="1">
      <c r="A201" s="17"/>
      <c r="B201" s="17"/>
      <c r="C201" s="17">
        <v>2900</v>
      </c>
      <c r="D201" s="96" t="s">
        <v>469</v>
      </c>
      <c r="E201" s="255">
        <v>593700</v>
      </c>
      <c r="F201" s="256">
        <v>285456.42</v>
      </c>
      <c r="G201" s="262">
        <f t="shared" si="2"/>
        <v>0.48080919656392113</v>
      </c>
    </row>
    <row r="202" spans="1:7" s="3" customFormat="1" ht="36">
      <c r="A202" s="78"/>
      <c r="B202" s="78">
        <v>85218</v>
      </c>
      <c r="C202" s="78"/>
      <c r="D202" s="93" t="s">
        <v>148</v>
      </c>
      <c r="E202" s="255">
        <v>3500</v>
      </c>
      <c r="F202" s="256">
        <f>SUM(F203:F207)</f>
        <v>3357.64</v>
      </c>
      <c r="G202" s="262">
        <f t="shared" si="2"/>
        <v>0.95932571428571423</v>
      </c>
    </row>
    <row r="203" spans="1:7" s="3" customFormat="1" ht="33.75" hidden="1" customHeight="1">
      <c r="A203" s="17"/>
      <c r="B203" s="17"/>
      <c r="C203" s="17">
        <v>2130</v>
      </c>
      <c r="D203" s="94" t="s">
        <v>130</v>
      </c>
      <c r="E203" s="255">
        <v>0</v>
      </c>
      <c r="F203" s="256"/>
      <c r="G203" s="262" t="e">
        <f t="shared" ref="G203:G266" si="3">F203/E203</f>
        <v>#DIV/0!</v>
      </c>
    </row>
    <row r="204" spans="1:7" s="3" customFormat="1" ht="15" hidden="1" customHeight="1">
      <c r="A204" s="17"/>
      <c r="B204" s="17"/>
      <c r="C204" s="15" t="s">
        <v>68</v>
      </c>
      <c r="D204" s="94" t="s">
        <v>69</v>
      </c>
      <c r="E204" s="255">
        <v>0</v>
      </c>
      <c r="F204" s="256"/>
      <c r="G204" s="262" t="e">
        <f t="shared" si="3"/>
        <v>#DIV/0!</v>
      </c>
    </row>
    <row r="205" spans="1:7" s="3" customFormat="1" ht="30.75" customHeight="1">
      <c r="A205" s="17"/>
      <c r="B205" s="17"/>
      <c r="C205" s="15" t="s">
        <v>70</v>
      </c>
      <c r="D205" s="94" t="s">
        <v>71</v>
      </c>
      <c r="E205" s="255">
        <v>3500</v>
      </c>
      <c r="F205" s="256">
        <v>2399.2199999999998</v>
      </c>
      <c r="G205" s="262">
        <f t="shared" si="3"/>
        <v>0.68549142857142853</v>
      </c>
    </row>
    <row r="206" spans="1:7" s="3" customFormat="1" ht="33" customHeight="1">
      <c r="A206" s="17"/>
      <c r="B206" s="17"/>
      <c r="C206" s="15" t="s">
        <v>72</v>
      </c>
      <c r="D206" s="94" t="s">
        <v>73</v>
      </c>
      <c r="E206" s="255">
        <v>0</v>
      </c>
      <c r="F206" s="256">
        <v>958.42</v>
      </c>
      <c r="G206" s="262"/>
    </row>
    <row r="207" spans="1:7" s="3" customFormat="1" ht="104.25" hidden="1" customHeight="1">
      <c r="A207" s="17"/>
      <c r="B207" s="17"/>
      <c r="C207" s="15" t="s">
        <v>457</v>
      </c>
      <c r="D207" s="98" t="s">
        <v>131</v>
      </c>
      <c r="E207" s="255">
        <v>0</v>
      </c>
      <c r="F207" s="256"/>
      <c r="G207" s="262" t="e">
        <f t="shared" si="3"/>
        <v>#DIV/0!</v>
      </c>
    </row>
    <row r="208" spans="1:7" s="3" customFormat="1" ht="26.25" customHeight="1">
      <c r="A208" s="12"/>
      <c r="B208" s="12">
        <v>85295</v>
      </c>
      <c r="C208" s="13"/>
      <c r="D208" s="95" t="s">
        <v>149</v>
      </c>
      <c r="E208" s="255">
        <v>98000</v>
      </c>
      <c r="F208" s="256">
        <f>SUM(F209:F210)</f>
        <v>60447.53</v>
      </c>
      <c r="G208" s="262">
        <f t="shared" si="3"/>
        <v>0.61681153061224492</v>
      </c>
    </row>
    <row r="209" spans="1:7" s="3" customFormat="1" ht="129" customHeight="1">
      <c r="A209" s="17"/>
      <c r="B209" s="17"/>
      <c r="C209" s="15" t="s">
        <v>66</v>
      </c>
      <c r="D209" s="94" t="s">
        <v>67</v>
      </c>
      <c r="E209" s="255">
        <v>98000</v>
      </c>
      <c r="F209" s="256">
        <v>60447.53</v>
      </c>
      <c r="G209" s="262">
        <f t="shared" si="3"/>
        <v>0.61681153061224492</v>
      </c>
    </row>
    <row r="210" spans="1:7" s="3" customFormat="1" ht="63.75" hidden="1" customHeight="1">
      <c r="A210" s="17"/>
      <c r="B210" s="17"/>
      <c r="C210" s="17">
        <v>6420</v>
      </c>
      <c r="D210" s="99" t="s">
        <v>139</v>
      </c>
      <c r="E210" s="255">
        <v>0</v>
      </c>
      <c r="F210" s="256"/>
      <c r="G210" s="262" t="e">
        <f t="shared" si="3"/>
        <v>#DIV/0!</v>
      </c>
    </row>
    <row r="211" spans="1:7" s="3" customFormat="1" ht="54.75" customHeight="1">
      <c r="A211" s="116">
        <v>853</v>
      </c>
      <c r="B211" s="116"/>
      <c r="C211" s="116"/>
      <c r="D211" s="117" t="s">
        <v>150</v>
      </c>
      <c r="E211" s="256">
        <v>4458454</v>
      </c>
      <c r="F211" s="256">
        <f>F212+F214+F223</f>
        <v>1429059.35</v>
      </c>
      <c r="G211" s="262">
        <f t="shared" si="3"/>
        <v>0.32052800141035437</v>
      </c>
    </row>
    <row r="212" spans="1:7" s="3" customFormat="1" ht="45" customHeight="1">
      <c r="A212" s="78"/>
      <c r="B212" s="78">
        <v>85321</v>
      </c>
      <c r="C212" s="78"/>
      <c r="D212" s="93" t="s">
        <v>27</v>
      </c>
      <c r="E212" s="255">
        <v>116400</v>
      </c>
      <c r="F212" s="256">
        <f>F213</f>
        <v>62548</v>
      </c>
      <c r="G212" s="262">
        <f t="shared" si="3"/>
        <v>0.53735395189003432</v>
      </c>
    </row>
    <row r="213" spans="1:7" s="3" customFormat="1" ht="115.5" customHeight="1">
      <c r="A213" s="17"/>
      <c r="B213" s="17"/>
      <c r="C213" s="17">
        <v>2110</v>
      </c>
      <c r="D213" s="94" t="s">
        <v>53</v>
      </c>
      <c r="E213" s="255">
        <v>116400</v>
      </c>
      <c r="F213" s="256">
        <v>62548</v>
      </c>
      <c r="G213" s="262">
        <f t="shared" si="3"/>
        <v>0.53735395189003432</v>
      </c>
    </row>
    <row r="214" spans="1:7" s="3" customFormat="1" ht="37.5" customHeight="1">
      <c r="A214" s="78"/>
      <c r="B214" s="78">
        <v>85333</v>
      </c>
      <c r="C214" s="78"/>
      <c r="D214" s="93" t="s">
        <v>151</v>
      </c>
      <c r="E214" s="255">
        <v>739853</v>
      </c>
      <c r="F214" s="256">
        <f>SUM(F215:F222)</f>
        <v>442839.91000000003</v>
      </c>
      <c r="G214" s="262">
        <f t="shared" si="3"/>
        <v>0.59855121220026142</v>
      </c>
    </row>
    <row r="215" spans="1:7" s="3" customFormat="1" ht="135" hidden="1" customHeight="1">
      <c r="A215" s="17"/>
      <c r="B215" s="17"/>
      <c r="C215" s="79" t="s">
        <v>66</v>
      </c>
      <c r="D215" s="94" t="s">
        <v>67</v>
      </c>
      <c r="E215" s="255">
        <v>0</v>
      </c>
      <c r="F215" s="256">
        <v>0</v>
      </c>
      <c r="G215" s="262" t="e">
        <f t="shared" si="3"/>
        <v>#DIV/0!</v>
      </c>
    </row>
    <row r="216" spans="1:7" s="3" customFormat="1" ht="30" customHeight="1">
      <c r="A216" s="17"/>
      <c r="B216" s="17"/>
      <c r="C216" s="79" t="s">
        <v>68</v>
      </c>
      <c r="D216" s="94" t="s">
        <v>69</v>
      </c>
      <c r="E216" s="255">
        <v>10800</v>
      </c>
      <c r="F216" s="256">
        <v>4652.74</v>
      </c>
      <c r="G216" s="262">
        <f t="shared" si="3"/>
        <v>0.43080925925925923</v>
      </c>
    </row>
    <row r="217" spans="1:7" s="3" customFormat="1" ht="30" customHeight="1">
      <c r="A217" s="17"/>
      <c r="B217" s="17"/>
      <c r="C217" s="79" t="s">
        <v>70</v>
      </c>
      <c r="D217" s="94" t="s">
        <v>71</v>
      </c>
      <c r="E217" s="255">
        <v>15000</v>
      </c>
      <c r="F217" s="256">
        <v>2202.34</v>
      </c>
      <c r="G217" s="262">
        <f t="shared" si="3"/>
        <v>0.14682266666666668</v>
      </c>
    </row>
    <row r="218" spans="1:7" s="3" customFormat="1" ht="30" customHeight="1">
      <c r="A218" s="17"/>
      <c r="B218" s="17"/>
      <c r="C218" s="79" t="s">
        <v>72</v>
      </c>
      <c r="D218" s="94" t="s">
        <v>73</v>
      </c>
      <c r="E218" s="255">
        <v>24000</v>
      </c>
      <c r="F218" s="256">
        <v>12948.37</v>
      </c>
      <c r="G218" s="262">
        <f t="shared" si="3"/>
        <v>0.53951541666666669</v>
      </c>
    </row>
    <row r="219" spans="1:7" s="3" customFormat="1" ht="75.75" hidden="1" customHeight="1">
      <c r="A219" s="17"/>
      <c r="B219" s="17"/>
      <c r="C219" s="17">
        <v>2008</v>
      </c>
      <c r="D219" s="94" t="s">
        <v>129</v>
      </c>
      <c r="E219" s="255">
        <v>0</v>
      </c>
      <c r="F219" s="256"/>
      <c r="G219" s="262" t="e">
        <f t="shared" si="3"/>
        <v>#DIV/0!</v>
      </c>
    </row>
    <row r="220" spans="1:7" s="3" customFormat="1" ht="125.25" customHeight="1">
      <c r="A220" s="17"/>
      <c r="B220" s="17"/>
      <c r="C220" s="17">
        <v>2690</v>
      </c>
      <c r="D220" s="94" t="s">
        <v>586</v>
      </c>
      <c r="E220" s="255">
        <v>521000</v>
      </c>
      <c r="F220" s="256">
        <v>258000</v>
      </c>
      <c r="G220" s="262">
        <f t="shared" si="3"/>
        <v>0.49520153550863721</v>
      </c>
    </row>
    <row r="221" spans="1:7" s="3" customFormat="1" ht="125.25" customHeight="1">
      <c r="A221" s="17"/>
      <c r="B221" s="17"/>
      <c r="C221" s="15" t="s">
        <v>152</v>
      </c>
      <c r="D221" s="99" t="s">
        <v>78</v>
      </c>
      <c r="E221" s="255">
        <v>165904</v>
      </c>
      <c r="F221" s="256">
        <v>161886.46</v>
      </c>
      <c r="G221" s="262">
        <f t="shared" si="3"/>
        <v>0.97578394734304175</v>
      </c>
    </row>
    <row r="222" spans="1:7" s="3" customFormat="1" ht="134.25" customHeight="1">
      <c r="A222" s="17"/>
      <c r="B222" s="17"/>
      <c r="C222" s="15" t="s">
        <v>153</v>
      </c>
      <c r="D222" s="99" t="s">
        <v>78</v>
      </c>
      <c r="E222" s="255">
        <v>3149</v>
      </c>
      <c r="F222" s="256">
        <v>3150</v>
      </c>
      <c r="G222" s="262">
        <f t="shared" si="3"/>
        <v>1.0003175611305177</v>
      </c>
    </row>
    <row r="223" spans="1:7" s="3" customFormat="1">
      <c r="A223" s="78"/>
      <c r="B223" s="78">
        <v>85395</v>
      </c>
      <c r="C223" s="78"/>
      <c r="D223" s="109" t="s">
        <v>128</v>
      </c>
      <c r="E223" s="255">
        <v>3602201</v>
      </c>
      <c r="F223" s="256">
        <f>SUM(F224:F230)+1</f>
        <v>923671.44000000006</v>
      </c>
      <c r="G223" s="262">
        <f t="shared" si="3"/>
        <v>0.25641862849963121</v>
      </c>
    </row>
    <row r="224" spans="1:7" s="3" customFormat="1" ht="24.75" customHeight="1">
      <c r="A224" s="17"/>
      <c r="B224" s="17"/>
      <c r="C224" s="15" t="s">
        <v>70</v>
      </c>
      <c r="D224" s="94" t="s">
        <v>71</v>
      </c>
      <c r="E224" s="255">
        <v>0</v>
      </c>
      <c r="F224" s="256">
        <v>4181.05</v>
      </c>
      <c r="G224" s="262"/>
    </row>
    <row r="225" spans="1:7" s="3" customFormat="1" ht="48" hidden="1" customHeight="1">
      <c r="A225" s="17"/>
      <c r="B225" s="17"/>
      <c r="C225" s="15" t="s">
        <v>154</v>
      </c>
      <c r="D225" s="94" t="s">
        <v>155</v>
      </c>
      <c r="E225" s="255">
        <v>0</v>
      </c>
      <c r="F225" s="256"/>
      <c r="G225" s="262" t="e">
        <f t="shared" si="3"/>
        <v>#DIV/0!</v>
      </c>
    </row>
    <row r="226" spans="1:7" s="3" customFormat="1" ht="120" customHeight="1">
      <c r="A226" s="17"/>
      <c r="B226" s="17"/>
      <c r="C226" s="15" t="s">
        <v>152</v>
      </c>
      <c r="D226" s="99" t="s">
        <v>78</v>
      </c>
      <c r="E226" s="255">
        <v>3530696</v>
      </c>
      <c r="F226" s="256">
        <f>F232+F235+F238+F241+F250+F253+F257+F262+F268+F272+F244+F247+F265+F260</f>
        <v>890039.81</v>
      </c>
      <c r="G226" s="262">
        <f t="shared" si="3"/>
        <v>0.25208622039393935</v>
      </c>
    </row>
    <row r="227" spans="1:7" s="3" customFormat="1" ht="138" customHeight="1">
      <c r="A227" s="17"/>
      <c r="B227" s="17"/>
      <c r="C227" s="15" t="s">
        <v>153</v>
      </c>
      <c r="D227" s="99" t="s">
        <v>78</v>
      </c>
      <c r="E227" s="255">
        <v>71505</v>
      </c>
      <c r="F227" s="256">
        <f>F236+F239+F242+F251+F254+F258+F273+F245+F248+F266</f>
        <v>29449.579999999998</v>
      </c>
      <c r="G227" s="262">
        <f t="shared" si="3"/>
        <v>0.41185343682259978</v>
      </c>
    </row>
    <row r="228" spans="1:7" s="3" customFormat="1" ht="89.25" hidden="1" customHeight="1">
      <c r="A228" s="17"/>
      <c r="B228" s="17"/>
      <c r="C228" s="15" t="s">
        <v>156</v>
      </c>
      <c r="D228" s="99" t="s">
        <v>78</v>
      </c>
      <c r="E228" s="255">
        <v>0</v>
      </c>
      <c r="F228" s="256">
        <f>F274</f>
        <v>0</v>
      </c>
      <c r="G228" s="262" t="e">
        <f t="shared" si="3"/>
        <v>#DIV/0!</v>
      </c>
    </row>
    <row r="229" spans="1:7" s="3" customFormat="1" ht="89.25" hidden="1" customHeight="1">
      <c r="A229" s="17"/>
      <c r="B229" s="17"/>
      <c r="C229" s="15" t="s">
        <v>77</v>
      </c>
      <c r="D229" s="99" t="s">
        <v>78</v>
      </c>
      <c r="E229" s="255">
        <v>0</v>
      </c>
      <c r="F229" s="256">
        <f>F263+F269</f>
        <v>0</v>
      </c>
      <c r="G229" s="262" t="e">
        <f t="shared" si="3"/>
        <v>#DIV/0!</v>
      </c>
    </row>
    <row r="230" spans="1:7" s="3" customFormat="1">
      <c r="A230" s="17"/>
      <c r="B230" s="17"/>
      <c r="C230" s="15" t="s">
        <v>157</v>
      </c>
      <c r="D230" s="94"/>
      <c r="E230" s="255"/>
      <c r="F230" s="256"/>
      <c r="G230" s="262"/>
    </row>
    <row r="231" spans="1:7" s="3" customFormat="1" ht="15" hidden="1" customHeight="1">
      <c r="A231" s="17"/>
      <c r="B231" s="17"/>
      <c r="C231" s="15"/>
      <c r="D231" s="109" t="s">
        <v>158</v>
      </c>
      <c r="E231" s="255">
        <v>0</v>
      </c>
      <c r="F231" s="256">
        <f>SUM(F232:F233)</f>
        <v>0</v>
      </c>
      <c r="G231" s="262" t="e">
        <f t="shared" si="3"/>
        <v>#DIV/0!</v>
      </c>
    </row>
    <row r="232" spans="1:7" s="3" customFormat="1" ht="89.25" hidden="1" customHeight="1">
      <c r="A232" s="17"/>
      <c r="B232" s="17"/>
      <c r="C232" s="15" t="s">
        <v>152</v>
      </c>
      <c r="D232" s="99" t="s">
        <v>78</v>
      </c>
      <c r="E232" s="255">
        <v>0</v>
      </c>
      <c r="F232" s="256"/>
      <c r="G232" s="262" t="e">
        <f t="shared" si="3"/>
        <v>#DIV/0!</v>
      </c>
    </row>
    <row r="233" spans="1:7" s="3" customFormat="1" ht="89.25" hidden="1" customHeight="1">
      <c r="A233" s="17"/>
      <c r="B233" s="17"/>
      <c r="C233" s="15" t="s">
        <v>153</v>
      </c>
      <c r="D233" s="99" t="s">
        <v>78</v>
      </c>
      <c r="E233" s="255">
        <v>0</v>
      </c>
      <c r="F233" s="256"/>
      <c r="G233" s="262" t="e">
        <f t="shared" si="3"/>
        <v>#DIV/0!</v>
      </c>
    </row>
    <row r="234" spans="1:7" s="3" customFormat="1" ht="24" hidden="1" customHeight="1">
      <c r="A234" s="17"/>
      <c r="B234" s="17"/>
      <c r="C234" s="15"/>
      <c r="D234" s="109" t="s">
        <v>159</v>
      </c>
      <c r="E234" s="255">
        <v>0</v>
      </c>
      <c r="F234" s="256">
        <f>SUM(F235:F236)</f>
        <v>0</v>
      </c>
      <c r="G234" s="262" t="e">
        <f t="shared" si="3"/>
        <v>#DIV/0!</v>
      </c>
    </row>
    <row r="235" spans="1:7" s="3" customFormat="1" ht="89.25" hidden="1" customHeight="1">
      <c r="A235" s="17"/>
      <c r="B235" s="17"/>
      <c r="C235" s="15" t="s">
        <v>152</v>
      </c>
      <c r="D235" s="99" t="s">
        <v>78</v>
      </c>
      <c r="E235" s="255">
        <v>0</v>
      </c>
      <c r="F235" s="256"/>
      <c r="G235" s="262" t="e">
        <f t="shared" si="3"/>
        <v>#DIV/0!</v>
      </c>
    </row>
    <row r="236" spans="1:7" s="3" customFormat="1" ht="89.25" hidden="1" customHeight="1">
      <c r="A236" s="17"/>
      <c r="B236" s="17"/>
      <c r="C236" s="15" t="s">
        <v>153</v>
      </c>
      <c r="D236" s="99" t="s">
        <v>78</v>
      </c>
      <c r="E236" s="255">
        <v>0</v>
      </c>
      <c r="F236" s="256"/>
      <c r="G236" s="262" t="e">
        <f t="shared" si="3"/>
        <v>#DIV/0!</v>
      </c>
    </row>
    <row r="237" spans="1:7" s="3" customFormat="1" ht="15" hidden="1" customHeight="1">
      <c r="A237" s="17"/>
      <c r="B237" s="17"/>
      <c r="C237" s="15"/>
      <c r="D237" s="109" t="s">
        <v>180</v>
      </c>
      <c r="E237" s="255">
        <v>0</v>
      </c>
      <c r="F237" s="256">
        <f>SUM(F238:F239)</f>
        <v>0</v>
      </c>
      <c r="G237" s="262" t="e">
        <f t="shared" si="3"/>
        <v>#DIV/0!</v>
      </c>
    </row>
    <row r="238" spans="1:7" s="3" customFormat="1" ht="89.25" hidden="1" customHeight="1">
      <c r="A238" s="17"/>
      <c r="B238" s="17"/>
      <c r="C238" s="15" t="s">
        <v>152</v>
      </c>
      <c r="D238" s="99" t="s">
        <v>78</v>
      </c>
      <c r="E238" s="255">
        <v>0</v>
      </c>
      <c r="F238" s="256"/>
      <c r="G238" s="262" t="e">
        <f t="shared" si="3"/>
        <v>#DIV/0!</v>
      </c>
    </row>
    <row r="239" spans="1:7" s="3" customFormat="1" ht="89.25" hidden="1" customHeight="1">
      <c r="A239" s="17"/>
      <c r="B239" s="17"/>
      <c r="C239" s="15" t="s">
        <v>153</v>
      </c>
      <c r="D239" s="99" t="s">
        <v>78</v>
      </c>
      <c r="E239" s="255">
        <v>0</v>
      </c>
      <c r="F239" s="256"/>
      <c r="G239" s="262" t="e">
        <f t="shared" si="3"/>
        <v>#DIV/0!</v>
      </c>
    </row>
    <row r="240" spans="1:7" s="3" customFormat="1" ht="24" hidden="1" customHeight="1">
      <c r="A240" s="17"/>
      <c r="B240" s="17"/>
      <c r="C240" s="15"/>
      <c r="D240" s="109" t="s">
        <v>159</v>
      </c>
      <c r="E240" s="255">
        <v>0</v>
      </c>
      <c r="F240" s="256">
        <f>SUM(F241:F242)</f>
        <v>0</v>
      </c>
      <c r="G240" s="262" t="e">
        <f t="shared" si="3"/>
        <v>#DIV/0!</v>
      </c>
    </row>
    <row r="241" spans="1:7" s="3" customFormat="1" ht="89.25" hidden="1" customHeight="1">
      <c r="A241" s="17"/>
      <c r="B241" s="17"/>
      <c r="C241" s="15" t="s">
        <v>152</v>
      </c>
      <c r="D241" s="99" t="s">
        <v>78</v>
      </c>
      <c r="E241" s="255">
        <v>0</v>
      </c>
      <c r="F241" s="256"/>
      <c r="G241" s="262" t="e">
        <f t="shared" si="3"/>
        <v>#DIV/0!</v>
      </c>
    </row>
    <row r="242" spans="1:7" s="3" customFormat="1" ht="89.25" hidden="1" customHeight="1">
      <c r="A242" s="17"/>
      <c r="B242" s="17"/>
      <c r="C242" s="15" t="s">
        <v>153</v>
      </c>
      <c r="D242" s="99" t="s">
        <v>78</v>
      </c>
      <c r="E242" s="255">
        <v>0</v>
      </c>
      <c r="F242" s="256"/>
      <c r="G242" s="262" t="e">
        <f t="shared" si="3"/>
        <v>#DIV/0!</v>
      </c>
    </row>
    <row r="243" spans="1:7" s="3" customFormat="1" ht="36" hidden="1" customHeight="1">
      <c r="A243" s="17"/>
      <c r="B243" s="17"/>
      <c r="C243" s="15"/>
      <c r="D243" s="109" t="s">
        <v>191</v>
      </c>
      <c r="E243" s="255">
        <v>0</v>
      </c>
      <c r="F243" s="256">
        <f>SUM(F244:F245)</f>
        <v>0</v>
      </c>
      <c r="G243" s="262" t="e">
        <f t="shared" si="3"/>
        <v>#DIV/0!</v>
      </c>
    </row>
    <row r="244" spans="1:7" s="3" customFormat="1" ht="89.25" hidden="1" customHeight="1">
      <c r="A244" s="17"/>
      <c r="B244" s="17"/>
      <c r="C244" s="15" t="s">
        <v>152</v>
      </c>
      <c r="D244" s="99" t="s">
        <v>78</v>
      </c>
      <c r="E244" s="255">
        <v>0</v>
      </c>
      <c r="F244" s="256"/>
      <c r="G244" s="262" t="e">
        <f t="shared" si="3"/>
        <v>#DIV/0!</v>
      </c>
    </row>
    <row r="245" spans="1:7" s="3" customFormat="1" ht="89.25" hidden="1" customHeight="1">
      <c r="A245" s="17"/>
      <c r="B245" s="17"/>
      <c r="C245" s="15" t="s">
        <v>153</v>
      </c>
      <c r="D245" s="99" t="s">
        <v>78</v>
      </c>
      <c r="E245" s="255">
        <v>0</v>
      </c>
      <c r="F245" s="256"/>
      <c r="G245" s="262" t="e">
        <f t="shared" si="3"/>
        <v>#DIV/0!</v>
      </c>
    </row>
    <row r="246" spans="1:7" s="3" customFormat="1" ht="24" hidden="1" customHeight="1">
      <c r="A246" s="17"/>
      <c r="B246" s="17"/>
      <c r="C246" s="15"/>
      <c r="D246" s="109" t="s">
        <v>192</v>
      </c>
      <c r="E246" s="255">
        <v>0</v>
      </c>
      <c r="F246" s="256">
        <f>SUM(F247:F248)</f>
        <v>0</v>
      </c>
      <c r="G246" s="262" t="e">
        <f t="shared" si="3"/>
        <v>#DIV/0!</v>
      </c>
    </row>
    <row r="247" spans="1:7" s="3" customFormat="1" ht="89.25" hidden="1" customHeight="1">
      <c r="A247" s="17"/>
      <c r="B247" s="17"/>
      <c r="C247" s="15" t="s">
        <v>152</v>
      </c>
      <c r="D247" s="99" t="s">
        <v>78</v>
      </c>
      <c r="E247" s="255">
        <v>0</v>
      </c>
      <c r="F247" s="256"/>
      <c r="G247" s="262" t="e">
        <f t="shared" si="3"/>
        <v>#DIV/0!</v>
      </c>
    </row>
    <row r="248" spans="1:7" s="3" customFormat="1" ht="89.25" hidden="1" customHeight="1">
      <c r="A248" s="17"/>
      <c r="B248" s="17"/>
      <c r="C248" s="15" t="s">
        <v>153</v>
      </c>
      <c r="D248" s="99" t="s">
        <v>78</v>
      </c>
      <c r="E248" s="255">
        <v>0</v>
      </c>
      <c r="F248" s="256"/>
      <c r="G248" s="262" t="e">
        <f t="shared" si="3"/>
        <v>#DIV/0!</v>
      </c>
    </row>
    <row r="249" spans="1:7" s="3" customFormat="1" ht="24" hidden="1" customHeight="1">
      <c r="A249" s="17"/>
      <c r="B249" s="17"/>
      <c r="C249" s="15"/>
      <c r="D249" s="109" t="s">
        <v>160</v>
      </c>
      <c r="E249" s="255">
        <v>0</v>
      </c>
      <c r="F249" s="256">
        <f>SUM(F250:F251)</f>
        <v>0</v>
      </c>
      <c r="G249" s="262" t="e">
        <f t="shared" si="3"/>
        <v>#DIV/0!</v>
      </c>
    </row>
    <row r="250" spans="1:7" s="3" customFormat="1" ht="89.25" hidden="1" customHeight="1">
      <c r="A250" s="17"/>
      <c r="B250" s="17"/>
      <c r="C250" s="15" t="s">
        <v>152</v>
      </c>
      <c r="D250" s="99" t="s">
        <v>78</v>
      </c>
      <c r="E250" s="255">
        <v>0</v>
      </c>
      <c r="F250" s="256"/>
      <c r="G250" s="262" t="e">
        <f t="shared" si="3"/>
        <v>#DIV/0!</v>
      </c>
    </row>
    <row r="251" spans="1:7" s="3" customFormat="1" ht="89.25" hidden="1" customHeight="1">
      <c r="A251" s="17"/>
      <c r="B251" s="17"/>
      <c r="C251" s="15" t="s">
        <v>153</v>
      </c>
      <c r="D251" s="99" t="s">
        <v>78</v>
      </c>
      <c r="E251" s="255">
        <v>0</v>
      </c>
      <c r="F251" s="256"/>
      <c r="G251" s="262" t="e">
        <f t="shared" si="3"/>
        <v>#DIV/0!</v>
      </c>
    </row>
    <row r="252" spans="1:7" s="3" customFormat="1" ht="25.5" customHeight="1">
      <c r="A252" s="17"/>
      <c r="B252" s="17"/>
      <c r="C252" s="15"/>
      <c r="D252" s="109" t="s">
        <v>161</v>
      </c>
      <c r="E252" s="255">
        <v>416104</v>
      </c>
      <c r="F252" s="256">
        <f>SUM(F253:F254)+1</f>
        <v>88262.420000000013</v>
      </c>
      <c r="G252" s="262">
        <f t="shared" si="3"/>
        <v>0.21211624978370794</v>
      </c>
    </row>
    <row r="253" spans="1:7" s="3" customFormat="1" ht="137.25" customHeight="1">
      <c r="A253" s="17"/>
      <c r="B253" s="17"/>
      <c r="C253" s="15" t="s">
        <v>152</v>
      </c>
      <c r="D253" s="99" t="s">
        <v>78</v>
      </c>
      <c r="E253" s="255">
        <v>367422</v>
      </c>
      <c r="F253" s="256">
        <f>62914.63+2550+3400+12750+16.02</f>
        <v>81630.650000000009</v>
      </c>
      <c r="G253" s="262">
        <f t="shared" si="3"/>
        <v>0.22217137242734514</v>
      </c>
    </row>
    <row r="254" spans="1:7" s="3" customFormat="1" ht="123" customHeight="1">
      <c r="A254" s="17"/>
      <c r="B254" s="17"/>
      <c r="C254" s="15" t="s">
        <v>153</v>
      </c>
      <c r="D254" s="99" t="s">
        <v>78</v>
      </c>
      <c r="E254" s="255">
        <v>48682</v>
      </c>
      <c r="F254" s="256">
        <f>3330.77+2250+450+600</f>
        <v>6630.77</v>
      </c>
      <c r="G254" s="262">
        <f t="shared" si="3"/>
        <v>0.13620578447886283</v>
      </c>
    </row>
    <row r="255" spans="1:7" s="3" customFormat="1">
      <c r="A255" s="17"/>
      <c r="B255" s="17"/>
      <c r="C255" s="15"/>
      <c r="D255" s="94" t="s">
        <v>95</v>
      </c>
      <c r="E255" s="255"/>
      <c r="F255" s="256"/>
      <c r="G255" s="262"/>
    </row>
    <row r="256" spans="1:7" s="3" customFormat="1" ht="94.5" hidden="1" customHeight="1">
      <c r="A256" s="17"/>
      <c r="B256" s="17"/>
      <c r="C256" s="15"/>
      <c r="D256" s="108" t="s">
        <v>162</v>
      </c>
      <c r="E256" s="255">
        <v>0</v>
      </c>
      <c r="F256" s="256">
        <f>SUM(F257:F258)</f>
        <v>0</v>
      </c>
      <c r="G256" s="262" t="e">
        <f t="shared" si="3"/>
        <v>#DIV/0!</v>
      </c>
    </row>
    <row r="257" spans="1:7" s="3" customFormat="1" ht="135" hidden="1" customHeight="1">
      <c r="A257" s="17"/>
      <c r="B257" s="17"/>
      <c r="C257" s="15" t="s">
        <v>152</v>
      </c>
      <c r="D257" s="99" t="s">
        <v>78</v>
      </c>
      <c r="E257" s="255">
        <v>0</v>
      </c>
      <c r="F257" s="256"/>
      <c r="G257" s="262" t="e">
        <f t="shared" si="3"/>
        <v>#DIV/0!</v>
      </c>
    </row>
    <row r="258" spans="1:7" s="3" customFormat="1" ht="135" hidden="1" customHeight="1">
      <c r="A258" s="17"/>
      <c r="B258" s="17"/>
      <c r="C258" s="15" t="s">
        <v>153</v>
      </c>
      <c r="D258" s="99" t="s">
        <v>78</v>
      </c>
      <c r="E258" s="255">
        <v>0</v>
      </c>
      <c r="F258" s="256"/>
      <c r="G258" s="262" t="e">
        <f t="shared" si="3"/>
        <v>#DIV/0!</v>
      </c>
    </row>
    <row r="259" spans="1:7" s="3" customFormat="1">
      <c r="A259" s="17"/>
      <c r="B259" s="17"/>
      <c r="C259" s="15"/>
      <c r="D259" s="108" t="s">
        <v>470</v>
      </c>
      <c r="E259" s="255">
        <v>256636</v>
      </c>
      <c r="F259" s="256">
        <f>F260</f>
        <v>108409.16</v>
      </c>
      <c r="G259" s="262">
        <f t="shared" si="3"/>
        <v>0.4224238220670522</v>
      </c>
    </row>
    <row r="260" spans="1:7" s="3" customFormat="1" ht="127.5" customHeight="1">
      <c r="A260" s="17"/>
      <c r="B260" s="17"/>
      <c r="C260" s="15" t="s">
        <v>152</v>
      </c>
      <c r="D260" s="99" t="s">
        <v>78</v>
      </c>
      <c r="E260" s="255">
        <v>256636</v>
      </c>
      <c r="F260" s="256">
        <v>108409.16</v>
      </c>
      <c r="G260" s="262">
        <f t="shared" si="3"/>
        <v>0.4224238220670522</v>
      </c>
    </row>
    <row r="261" spans="1:7" s="3" customFormat="1" ht="37.5" customHeight="1">
      <c r="A261" s="17"/>
      <c r="B261" s="17"/>
      <c r="C261" s="15"/>
      <c r="D261" s="108" t="s">
        <v>502</v>
      </c>
      <c r="E261" s="255">
        <v>1060553</v>
      </c>
      <c r="F261" s="256">
        <f>SUM(F262:F263)</f>
        <v>300000</v>
      </c>
      <c r="G261" s="262">
        <f t="shared" si="3"/>
        <v>0.28287129450390502</v>
      </c>
    </row>
    <row r="262" spans="1:7" s="3" customFormat="1" ht="131.25" customHeight="1">
      <c r="A262" s="17"/>
      <c r="B262" s="17"/>
      <c r="C262" s="15" t="s">
        <v>152</v>
      </c>
      <c r="D262" s="99" t="s">
        <v>78</v>
      </c>
      <c r="E262" s="255">
        <v>1060553</v>
      </c>
      <c r="F262" s="256">
        <v>300000</v>
      </c>
      <c r="G262" s="262">
        <f t="shared" si="3"/>
        <v>0.28287129450390502</v>
      </c>
    </row>
    <row r="263" spans="1:7" s="3" customFormat="1" ht="89.25" hidden="1" customHeight="1">
      <c r="A263" s="17"/>
      <c r="B263" s="17"/>
      <c r="C263" s="15" t="s">
        <v>77</v>
      </c>
      <c r="D263" s="99" t="s">
        <v>78</v>
      </c>
      <c r="E263" s="255">
        <v>0</v>
      </c>
      <c r="F263" s="256"/>
      <c r="G263" s="262" t="e">
        <f t="shared" si="3"/>
        <v>#DIV/0!</v>
      </c>
    </row>
    <row r="264" spans="1:7" s="3" customFormat="1" ht="31.5" customHeight="1">
      <c r="A264" s="17"/>
      <c r="B264" s="17"/>
      <c r="C264" s="15"/>
      <c r="D264" s="110" t="s">
        <v>534</v>
      </c>
      <c r="E264" s="255">
        <v>1846085</v>
      </c>
      <c r="F264" s="256">
        <f>SUM(F265:F266)</f>
        <v>400000</v>
      </c>
      <c r="G264" s="262">
        <f t="shared" si="3"/>
        <v>0.21667474682910051</v>
      </c>
    </row>
    <row r="265" spans="1:7" s="3" customFormat="1" ht="134.25" customHeight="1">
      <c r="A265" s="17"/>
      <c r="B265" s="17"/>
      <c r="C265" s="15" t="s">
        <v>152</v>
      </c>
      <c r="D265" s="99" t="s">
        <v>78</v>
      </c>
      <c r="E265" s="255">
        <v>1846085</v>
      </c>
      <c r="F265" s="256">
        <v>400000</v>
      </c>
      <c r="G265" s="262">
        <f t="shared" si="3"/>
        <v>0.21667474682910051</v>
      </c>
    </row>
    <row r="266" spans="1:7" s="3" customFormat="1" ht="135" hidden="1" customHeight="1">
      <c r="A266" s="17"/>
      <c r="B266" s="17"/>
      <c r="C266" s="15" t="s">
        <v>153</v>
      </c>
      <c r="D266" s="99" t="s">
        <v>78</v>
      </c>
      <c r="E266" s="255">
        <v>0</v>
      </c>
      <c r="F266" s="256"/>
      <c r="G266" s="262" t="e">
        <f t="shared" si="3"/>
        <v>#DIV/0!</v>
      </c>
    </row>
    <row r="267" spans="1:7" s="3" customFormat="1" ht="15" hidden="1" customHeight="1">
      <c r="A267" s="17"/>
      <c r="B267" s="17"/>
      <c r="C267" s="15"/>
      <c r="D267" s="108" t="s">
        <v>163</v>
      </c>
      <c r="E267" s="255">
        <v>0</v>
      </c>
      <c r="F267" s="256">
        <f>SUM(F268:F269)</f>
        <v>0</v>
      </c>
      <c r="G267" s="262" t="e">
        <f t="shared" ref="G267:G311" si="4">F267/E267</f>
        <v>#DIV/0!</v>
      </c>
    </row>
    <row r="268" spans="1:7" s="3" customFormat="1" ht="89.25" hidden="1" customHeight="1">
      <c r="A268" s="17"/>
      <c r="B268" s="17"/>
      <c r="C268" s="15" t="s">
        <v>152</v>
      </c>
      <c r="D268" s="99" t="s">
        <v>78</v>
      </c>
      <c r="E268" s="255">
        <v>0</v>
      </c>
      <c r="F268" s="256"/>
      <c r="G268" s="262" t="e">
        <f t="shared" si="4"/>
        <v>#DIV/0!</v>
      </c>
    </row>
    <row r="269" spans="1:7" s="3" customFormat="1" ht="89.25" hidden="1" customHeight="1">
      <c r="A269" s="17"/>
      <c r="B269" s="17"/>
      <c r="C269" s="15" t="s">
        <v>77</v>
      </c>
      <c r="D269" s="99" t="s">
        <v>78</v>
      </c>
      <c r="E269" s="255">
        <v>0</v>
      </c>
      <c r="F269" s="256"/>
      <c r="G269" s="262" t="e">
        <f t="shared" si="4"/>
        <v>#DIV/0!</v>
      </c>
    </row>
    <row r="270" spans="1:7" s="3" customFormat="1" ht="12.75" hidden="1" customHeight="1">
      <c r="A270" s="17"/>
      <c r="B270" s="17"/>
      <c r="C270" s="15"/>
      <c r="D270" s="94"/>
      <c r="E270" s="255">
        <v>0</v>
      </c>
      <c r="F270" s="256"/>
      <c r="G270" s="262" t="e">
        <f t="shared" si="4"/>
        <v>#DIV/0!</v>
      </c>
    </row>
    <row r="271" spans="1:7" s="3" customFormat="1" ht="44.25" customHeight="1">
      <c r="A271" s="17"/>
      <c r="B271" s="17"/>
      <c r="C271" s="15"/>
      <c r="D271" s="108" t="s">
        <v>164</v>
      </c>
      <c r="E271" s="255">
        <v>22823</v>
      </c>
      <c r="F271" s="256">
        <f>SUM(F272:F274)</f>
        <v>22818.809999999998</v>
      </c>
      <c r="G271" s="262">
        <f t="shared" si="4"/>
        <v>0.99981641326731796</v>
      </c>
    </row>
    <row r="272" spans="1:7" s="3" customFormat="1" ht="108" hidden="1">
      <c r="A272" s="17"/>
      <c r="B272" s="17"/>
      <c r="C272" s="15" t="s">
        <v>152</v>
      </c>
      <c r="D272" s="99" t="s">
        <v>165</v>
      </c>
      <c r="E272" s="255">
        <v>0</v>
      </c>
      <c r="F272" s="256"/>
      <c r="G272" s="262" t="e">
        <f t="shared" si="4"/>
        <v>#DIV/0!</v>
      </c>
    </row>
    <row r="273" spans="1:7" s="3" customFormat="1" ht="123" customHeight="1">
      <c r="A273" s="17"/>
      <c r="B273" s="17"/>
      <c r="C273" s="15" t="s">
        <v>153</v>
      </c>
      <c r="D273" s="99" t="s">
        <v>78</v>
      </c>
      <c r="E273" s="255">
        <v>22823</v>
      </c>
      <c r="F273" s="256">
        <f>158420-135601.19</f>
        <v>22818.809999999998</v>
      </c>
      <c r="G273" s="262">
        <f t="shared" si="4"/>
        <v>0.99981641326731796</v>
      </c>
    </row>
    <row r="274" spans="1:7" s="3" customFormat="1" ht="89.25" hidden="1" customHeight="1">
      <c r="A274" s="17"/>
      <c r="B274" s="17"/>
      <c r="C274" s="15" t="s">
        <v>156</v>
      </c>
      <c r="D274" s="99" t="s">
        <v>78</v>
      </c>
      <c r="E274" s="255">
        <v>0</v>
      </c>
      <c r="F274" s="256"/>
      <c r="G274" s="262" t="e">
        <f t="shared" si="4"/>
        <v>#DIV/0!</v>
      </c>
    </row>
    <row r="275" spans="1:7" s="3" customFormat="1" ht="36">
      <c r="A275" s="116">
        <v>854</v>
      </c>
      <c r="B275" s="116"/>
      <c r="C275" s="116"/>
      <c r="D275" s="117" t="s">
        <v>166</v>
      </c>
      <c r="E275" s="256">
        <v>14470</v>
      </c>
      <c r="F275" s="256">
        <f>F276+F281+F286+F288</f>
        <v>12696.199999999999</v>
      </c>
      <c r="G275" s="262">
        <f t="shared" si="4"/>
        <v>0.87741534208707661</v>
      </c>
    </row>
    <row r="276" spans="1:7" s="3" customFormat="1" ht="70.5" customHeight="1">
      <c r="A276" s="78"/>
      <c r="B276" s="78">
        <v>85406</v>
      </c>
      <c r="C276" s="78"/>
      <c r="D276" s="95" t="s">
        <v>167</v>
      </c>
      <c r="E276" s="255">
        <v>2470</v>
      </c>
      <c r="F276" s="256">
        <f>SUM(F277:F280)</f>
        <v>755.61</v>
      </c>
      <c r="G276" s="262">
        <f t="shared" si="4"/>
        <v>0.30591497975708504</v>
      </c>
    </row>
    <row r="277" spans="1:7" s="3" customFormat="1" ht="15" hidden="1" customHeight="1">
      <c r="A277" s="17"/>
      <c r="B277" s="17"/>
      <c r="C277" s="15" t="s">
        <v>68</v>
      </c>
      <c r="D277" s="96" t="s">
        <v>69</v>
      </c>
      <c r="E277" s="255">
        <v>0</v>
      </c>
      <c r="F277" s="256"/>
      <c r="G277" s="262" t="e">
        <f t="shared" si="4"/>
        <v>#DIV/0!</v>
      </c>
    </row>
    <row r="278" spans="1:7" s="3" customFormat="1" ht="21.75" customHeight="1">
      <c r="A278" s="17"/>
      <c r="B278" s="17"/>
      <c r="C278" s="80" t="s">
        <v>70</v>
      </c>
      <c r="D278" s="96" t="s">
        <v>71</v>
      </c>
      <c r="E278" s="255">
        <v>2470</v>
      </c>
      <c r="F278" s="256">
        <v>755.61</v>
      </c>
      <c r="G278" s="262">
        <f t="shared" si="4"/>
        <v>0.30591497975708504</v>
      </c>
    </row>
    <row r="279" spans="1:7" s="3" customFormat="1" ht="27.75" hidden="1" customHeight="1">
      <c r="A279" s="17"/>
      <c r="B279" s="17"/>
      <c r="C279" s="15" t="s">
        <v>72</v>
      </c>
      <c r="D279" s="94" t="s">
        <v>73</v>
      </c>
      <c r="E279" s="255">
        <v>0</v>
      </c>
      <c r="F279" s="256"/>
      <c r="G279" s="262" t="e">
        <f t="shared" si="4"/>
        <v>#DIV/0!</v>
      </c>
    </row>
    <row r="280" spans="1:7" s="3" customFormat="1" ht="64.5" hidden="1" customHeight="1">
      <c r="A280" s="17"/>
      <c r="B280" s="17"/>
      <c r="C280" s="17">
        <v>2130</v>
      </c>
      <c r="D280" s="94" t="s">
        <v>130</v>
      </c>
      <c r="E280" s="255">
        <v>0</v>
      </c>
      <c r="F280" s="256"/>
      <c r="G280" s="262" t="e">
        <f t="shared" si="4"/>
        <v>#DIV/0!</v>
      </c>
    </row>
    <row r="281" spans="1:7" s="3" customFormat="1" ht="26.25" customHeight="1">
      <c r="A281" s="78"/>
      <c r="B281" s="78">
        <v>85410</v>
      </c>
      <c r="C281" s="78"/>
      <c r="D281" s="93" t="s">
        <v>168</v>
      </c>
      <c r="E281" s="255">
        <v>0</v>
      </c>
      <c r="F281" s="256">
        <f>SUM(F282:F285)</f>
        <v>4740.5899999999992</v>
      </c>
      <c r="G281" s="262"/>
    </row>
    <row r="282" spans="1:7" s="3" customFormat="1" ht="27.75" customHeight="1">
      <c r="A282" s="17"/>
      <c r="B282" s="17"/>
      <c r="C282" s="79" t="s">
        <v>68</v>
      </c>
      <c r="D282" s="94" t="s">
        <v>69</v>
      </c>
      <c r="E282" s="255">
        <v>0</v>
      </c>
      <c r="F282" s="256">
        <v>3380.25</v>
      </c>
      <c r="G282" s="262"/>
    </row>
    <row r="283" spans="1:7" s="3" customFormat="1" ht="117.75" customHeight="1">
      <c r="A283" s="17"/>
      <c r="B283" s="17"/>
      <c r="C283" s="79" t="s">
        <v>66</v>
      </c>
      <c r="D283" s="94" t="s">
        <v>67</v>
      </c>
      <c r="E283" s="255">
        <v>0</v>
      </c>
      <c r="F283" s="256">
        <v>1356.62</v>
      </c>
      <c r="G283" s="262"/>
    </row>
    <row r="284" spans="1:7" s="3" customFormat="1" ht="27" customHeight="1">
      <c r="A284" s="17"/>
      <c r="B284" s="17"/>
      <c r="C284" s="15" t="s">
        <v>70</v>
      </c>
      <c r="D284" s="94" t="s">
        <v>71</v>
      </c>
      <c r="E284" s="255">
        <v>0</v>
      </c>
      <c r="F284" s="256">
        <v>1.28</v>
      </c>
      <c r="G284" s="262"/>
    </row>
    <row r="285" spans="1:7" s="3" customFormat="1" ht="54" customHeight="1">
      <c r="A285" s="17"/>
      <c r="B285" s="17"/>
      <c r="C285" s="15" t="s">
        <v>576</v>
      </c>
      <c r="D285" s="94" t="s">
        <v>584</v>
      </c>
      <c r="E285" s="255">
        <v>0</v>
      </c>
      <c r="F285" s="256">
        <v>2.44</v>
      </c>
      <c r="G285" s="262"/>
    </row>
    <row r="286" spans="1:7" s="3" customFormat="1" ht="23.25" hidden="1" customHeight="1">
      <c r="A286" s="78"/>
      <c r="B286" s="78">
        <v>85413</v>
      </c>
      <c r="C286" s="78"/>
      <c r="D286" s="109" t="s">
        <v>169</v>
      </c>
      <c r="E286" s="255">
        <v>0</v>
      </c>
      <c r="F286" s="256">
        <f>SUM(F287)</f>
        <v>0</v>
      </c>
      <c r="G286" s="262" t="e">
        <f t="shared" si="4"/>
        <v>#DIV/0!</v>
      </c>
    </row>
    <row r="287" spans="1:7" s="3" customFormat="1" ht="56.25" hidden="1" customHeight="1">
      <c r="A287" s="17"/>
      <c r="B287" s="17"/>
      <c r="C287" s="17">
        <v>2700</v>
      </c>
      <c r="D287" s="94" t="s">
        <v>61</v>
      </c>
      <c r="E287" s="255">
        <v>0</v>
      </c>
      <c r="F287" s="256"/>
      <c r="G287" s="262" t="e">
        <f t="shared" si="4"/>
        <v>#DIV/0!</v>
      </c>
    </row>
    <row r="288" spans="1:7" s="3" customFormat="1" ht="28.5" customHeight="1">
      <c r="A288" s="78"/>
      <c r="B288" s="78">
        <v>85415</v>
      </c>
      <c r="C288" s="78"/>
      <c r="D288" s="93" t="s">
        <v>170</v>
      </c>
      <c r="E288" s="255">
        <v>12000</v>
      </c>
      <c r="F288" s="256">
        <f>SUM(F289:F293)</f>
        <v>7200</v>
      </c>
      <c r="G288" s="262">
        <f t="shared" si="4"/>
        <v>0.6</v>
      </c>
    </row>
    <row r="289" spans="1:7" s="3" customFormat="1" ht="15" hidden="1" customHeight="1">
      <c r="A289" s="17"/>
      <c r="B289" s="17"/>
      <c r="C289" s="15" t="s">
        <v>70</v>
      </c>
      <c r="D289" s="94" t="s">
        <v>71</v>
      </c>
      <c r="E289" s="255">
        <v>0</v>
      </c>
      <c r="F289" s="256"/>
      <c r="G289" s="262" t="e">
        <f t="shared" si="4"/>
        <v>#DIV/0!</v>
      </c>
    </row>
    <row r="290" spans="1:7" s="3" customFormat="1" ht="33.75" hidden="1" customHeight="1">
      <c r="A290" s="17"/>
      <c r="B290" s="17"/>
      <c r="C290" s="17">
        <v>2130</v>
      </c>
      <c r="D290" s="94" t="s">
        <v>130</v>
      </c>
      <c r="E290" s="255">
        <v>0</v>
      </c>
      <c r="F290" s="256"/>
      <c r="G290" s="262" t="e">
        <f t="shared" si="4"/>
        <v>#DIV/0!</v>
      </c>
    </row>
    <row r="291" spans="1:7" s="3" customFormat="1" ht="89.25" customHeight="1">
      <c r="A291" s="78"/>
      <c r="B291" s="78"/>
      <c r="C291" s="17">
        <v>2330</v>
      </c>
      <c r="D291" s="94" t="s">
        <v>171</v>
      </c>
      <c r="E291" s="255">
        <v>12000</v>
      </c>
      <c r="F291" s="256">
        <v>7200</v>
      </c>
      <c r="G291" s="262">
        <f t="shared" si="4"/>
        <v>0.6</v>
      </c>
    </row>
    <row r="292" spans="1:7" s="3" customFormat="1" ht="45" hidden="1" customHeight="1">
      <c r="A292" s="17"/>
      <c r="B292" s="17"/>
      <c r="C292" s="17">
        <v>2338</v>
      </c>
      <c r="D292" s="94" t="s">
        <v>171</v>
      </c>
      <c r="E292" s="255">
        <v>0</v>
      </c>
      <c r="F292" s="256"/>
      <c r="G292" s="262" t="e">
        <f t="shared" si="4"/>
        <v>#DIV/0!</v>
      </c>
    </row>
    <row r="293" spans="1:7" s="3" customFormat="1" ht="45" hidden="1" customHeight="1">
      <c r="A293" s="17"/>
      <c r="B293" s="17"/>
      <c r="C293" s="17">
        <v>2339</v>
      </c>
      <c r="D293" s="94" t="s">
        <v>171</v>
      </c>
      <c r="E293" s="255">
        <v>0</v>
      </c>
      <c r="F293" s="256"/>
      <c r="G293" s="262" t="e">
        <f t="shared" si="4"/>
        <v>#DIV/0!</v>
      </c>
    </row>
    <row r="294" spans="1:7" s="3" customFormat="1" ht="22.5" hidden="1" customHeight="1">
      <c r="A294" s="78">
        <v>921</v>
      </c>
      <c r="B294" s="78"/>
      <c r="C294" s="17"/>
      <c r="D294" s="100" t="s">
        <v>172</v>
      </c>
      <c r="E294" s="255">
        <v>0</v>
      </c>
      <c r="F294" s="256">
        <f>F295+F297</f>
        <v>0</v>
      </c>
      <c r="G294" s="262" t="e">
        <f t="shared" si="4"/>
        <v>#DIV/0!</v>
      </c>
    </row>
    <row r="295" spans="1:7" s="3" customFormat="1" ht="15" hidden="1" customHeight="1">
      <c r="A295" s="78"/>
      <c r="B295" s="78">
        <v>92116</v>
      </c>
      <c r="C295" s="17"/>
      <c r="D295" s="109" t="s">
        <v>173</v>
      </c>
      <c r="E295" s="255">
        <v>0</v>
      </c>
      <c r="F295" s="256">
        <f>F296</f>
        <v>0</v>
      </c>
      <c r="G295" s="262" t="e">
        <f t="shared" si="4"/>
        <v>#DIV/0!</v>
      </c>
    </row>
    <row r="296" spans="1:7" s="3" customFormat="1" ht="33.75" hidden="1" customHeight="1">
      <c r="A296" s="17"/>
      <c r="B296" s="17"/>
      <c r="C296" s="17">
        <v>2440</v>
      </c>
      <c r="D296" s="94" t="s">
        <v>174</v>
      </c>
      <c r="E296" s="255">
        <v>0</v>
      </c>
      <c r="F296" s="256"/>
      <c r="G296" s="262" t="e">
        <f t="shared" si="4"/>
        <v>#DIV/0!</v>
      </c>
    </row>
    <row r="297" spans="1:7" s="3" customFormat="1" ht="15" hidden="1" customHeight="1">
      <c r="A297" s="17"/>
      <c r="B297" s="78">
        <v>92195</v>
      </c>
      <c r="C297" s="17"/>
      <c r="D297" s="109" t="s">
        <v>175</v>
      </c>
      <c r="E297" s="255">
        <v>0</v>
      </c>
      <c r="F297" s="256">
        <f>F298</f>
        <v>0</v>
      </c>
      <c r="G297" s="262" t="e">
        <f t="shared" si="4"/>
        <v>#DIV/0!</v>
      </c>
    </row>
    <row r="298" spans="1:7" s="3" customFormat="1" ht="22.5" hidden="1" customHeight="1">
      <c r="A298" s="17"/>
      <c r="B298" s="17"/>
      <c r="C298" s="17">
        <v>2008</v>
      </c>
      <c r="D298" s="94" t="s">
        <v>129</v>
      </c>
      <c r="E298" s="255">
        <v>0</v>
      </c>
      <c r="F298" s="256"/>
      <c r="G298" s="262" t="e">
        <f t="shared" si="4"/>
        <v>#DIV/0!</v>
      </c>
    </row>
    <row r="299" spans="1:7" s="3" customFormat="1" ht="46.5" customHeight="1">
      <c r="A299" s="123">
        <v>900</v>
      </c>
      <c r="B299" s="123"/>
      <c r="C299" s="124"/>
      <c r="D299" s="125" t="s">
        <v>176</v>
      </c>
      <c r="E299" s="256">
        <v>1694000</v>
      </c>
      <c r="F299" s="256">
        <f>F300</f>
        <v>1524266.7</v>
      </c>
      <c r="G299" s="262">
        <f t="shared" si="4"/>
        <v>0.89980324675324674</v>
      </c>
    </row>
    <row r="300" spans="1:7" s="3" customFormat="1" ht="75.75" customHeight="1">
      <c r="A300" s="22"/>
      <c r="B300" s="22">
        <v>90019</v>
      </c>
      <c r="C300" s="23"/>
      <c r="D300" s="112" t="s">
        <v>587</v>
      </c>
      <c r="E300" s="255">
        <v>1694000</v>
      </c>
      <c r="F300" s="256">
        <f>SUM(F301:F302)</f>
        <v>1524266.7</v>
      </c>
      <c r="G300" s="262">
        <f t="shared" si="4"/>
        <v>0.89980324675324674</v>
      </c>
    </row>
    <row r="301" spans="1:7" s="3" customFormat="1" ht="33.75" customHeight="1">
      <c r="A301" s="22"/>
      <c r="B301" s="22"/>
      <c r="C301" s="79" t="s">
        <v>64</v>
      </c>
      <c r="D301" s="94" t="s">
        <v>178</v>
      </c>
      <c r="E301" s="255">
        <v>1694000</v>
      </c>
      <c r="F301" s="256">
        <v>1524266.7</v>
      </c>
      <c r="G301" s="262">
        <f t="shared" si="4"/>
        <v>0.89980324675324674</v>
      </c>
    </row>
    <row r="302" spans="1:7" s="3" customFormat="1" ht="33" hidden="1" customHeight="1">
      <c r="A302" s="17"/>
      <c r="B302" s="17"/>
      <c r="C302" s="79" t="s">
        <v>72</v>
      </c>
      <c r="D302" s="94" t="s">
        <v>73</v>
      </c>
      <c r="E302" s="255">
        <v>0</v>
      </c>
      <c r="F302" s="256"/>
      <c r="G302" s="262" t="e">
        <f t="shared" si="4"/>
        <v>#DIV/0!</v>
      </c>
    </row>
    <row r="303" spans="1:7" s="3" customFormat="1" ht="24" hidden="1" customHeight="1">
      <c r="A303" s="20">
        <v>921</v>
      </c>
      <c r="B303" s="20"/>
      <c r="C303" s="21"/>
      <c r="D303" s="111" t="s">
        <v>193</v>
      </c>
      <c r="E303" s="255">
        <v>0</v>
      </c>
      <c r="F303" s="256">
        <f>F304</f>
        <v>0</v>
      </c>
      <c r="G303" s="262" t="e">
        <f t="shared" si="4"/>
        <v>#DIV/0!</v>
      </c>
    </row>
    <row r="304" spans="1:7" s="3" customFormat="1" ht="15.75" hidden="1" customHeight="1">
      <c r="A304" s="17"/>
      <c r="B304" s="78">
        <v>92195</v>
      </c>
      <c r="C304" s="78"/>
      <c r="D304" s="109" t="s">
        <v>128</v>
      </c>
      <c r="E304" s="255">
        <v>0</v>
      </c>
      <c r="F304" s="256">
        <f>F305</f>
        <v>0</v>
      </c>
      <c r="G304" s="262" t="e">
        <f t="shared" si="4"/>
        <v>#DIV/0!</v>
      </c>
    </row>
    <row r="305" spans="1:7" s="3" customFormat="1" ht="15" hidden="1" customHeight="1">
      <c r="A305" s="17"/>
      <c r="B305" s="17"/>
      <c r="C305" s="79" t="s">
        <v>64</v>
      </c>
      <c r="D305" s="94" t="s">
        <v>178</v>
      </c>
      <c r="E305" s="255">
        <v>0</v>
      </c>
      <c r="F305" s="256"/>
      <c r="G305" s="262" t="e">
        <f t="shared" si="4"/>
        <v>#DIV/0!</v>
      </c>
    </row>
    <row r="306" spans="1:7" s="3" customFormat="1" ht="30.75" hidden="1" customHeight="1">
      <c r="A306" s="20">
        <v>926</v>
      </c>
      <c r="B306" s="20"/>
      <c r="C306" s="21"/>
      <c r="D306" s="111" t="s">
        <v>12</v>
      </c>
      <c r="E306" s="255">
        <v>0</v>
      </c>
      <c r="F306" s="256">
        <f>F307</f>
        <v>0</v>
      </c>
      <c r="G306" s="262" t="e">
        <f t="shared" si="4"/>
        <v>#DIV/0!</v>
      </c>
    </row>
    <row r="307" spans="1:7" s="3" customFormat="1" ht="40.5" hidden="1" customHeight="1">
      <c r="A307" s="22"/>
      <c r="B307" s="22">
        <v>92601</v>
      </c>
      <c r="C307" s="23"/>
      <c r="D307" s="113" t="s">
        <v>444</v>
      </c>
      <c r="E307" s="255">
        <v>0</v>
      </c>
      <c r="F307" s="256">
        <f>SUM(F308:F309)</f>
        <v>0</v>
      </c>
      <c r="G307" s="262" t="e">
        <f t="shared" si="4"/>
        <v>#DIV/0!</v>
      </c>
    </row>
    <row r="308" spans="1:7" s="25" customFormat="1" ht="63" hidden="1" customHeight="1">
      <c r="A308" s="24"/>
      <c r="B308" s="24"/>
      <c r="C308" s="87">
        <v>6430</v>
      </c>
      <c r="D308" s="114" t="s">
        <v>455</v>
      </c>
      <c r="E308" s="258">
        <v>0</v>
      </c>
      <c r="F308" s="261"/>
      <c r="G308" s="262" t="e">
        <f t="shared" si="4"/>
        <v>#DIV/0!</v>
      </c>
    </row>
    <row r="309" spans="1:7" s="25" customFormat="1" ht="110.25" hidden="1" customHeight="1">
      <c r="A309" s="88"/>
      <c r="B309" s="88"/>
      <c r="C309" s="87">
        <v>6630</v>
      </c>
      <c r="D309" s="115" t="s">
        <v>456</v>
      </c>
      <c r="E309" s="258">
        <v>0</v>
      </c>
      <c r="F309" s="261"/>
      <c r="G309" s="262" t="e">
        <f t="shared" si="4"/>
        <v>#DIV/0!</v>
      </c>
    </row>
    <row r="310" spans="1:7" s="3" customFormat="1" ht="15" hidden="1" customHeight="1">
      <c r="A310" s="17"/>
      <c r="B310" s="17"/>
      <c r="C310" s="79"/>
      <c r="D310" s="94"/>
      <c r="E310" s="255"/>
      <c r="F310" s="256"/>
      <c r="G310" s="262" t="e">
        <f t="shared" si="4"/>
        <v>#DIV/0!</v>
      </c>
    </row>
    <row r="311" spans="1:7" s="3" customFormat="1" ht="48.75" customHeight="1">
      <c r="A311" s="116"/>
      <c r="B311" s="116"/>
      <c r="C311" s="121"/>
      <c r="D311" s="204" t="s">
        <v>179</v>
      </c>
      <c r="E311" s="256">
        <v>92333922</v>
      </c>
      <c r="F311" s="256">
        <f>F10+F15+F18+F33+F43+F58+F75+F78+F87+F105+F146+F152+F158+F211+F275+F294+F299+F303+F306</f>
        <v>39491504.900000006</v>
      </c>
      <c r="G311" s="262">
        <f t="shared" si="4"/>
        <v>0.42770310244159243</v>
      </c>
    </row>
    <row r="312" spans="1:7">
      <c r="A312" s="18"/>
      <c r="B312" s="18"/>
      <c r="C312" s="205"/>
      <c r="D312" s="206"/>
      <c r="E312" s="259"/>
      <c r="F312" s="259"/>
      <c r="G312" s="264"/>
    </row>
    <row r="313" spans="1:7" s="3" customFormat="1" ht="48.75" customHeight="1">
      <c r="A313" s="89"/>
      <c r="B313" s="89"/>
      <c r="C313" s="298" t="s">
        <v>577</v>
      </c>
      <c r="D313" s="298"/>
      <c r="E313" s="256">
        <f>E30+E31+E29+E26+E28+E93+E127+E126+E131+E173+E183</f>
        <v>19785211</v>
      </c>
      <c r="F313" s="256">
        <f>F30+F31+F29+F26+F28+F93+F127+F126+F131+F173+F183</f>
        <v>944372.06</v>
      </c>
      <c r="G313" s="262">
        <f>F313/E313</f>
        <v>4.7731209942618251E-2</v>
      </c>
    </row>
    <row r="314" spans="1:7" s="3" customFormat="1" ht="48.75" customHeight="1">
      <c r="A314" s="89"/>
      <c r="B314" s="89"/>
      <c r="C314" s="298" t="s">
        <v>578</v>
      </c>
      <c r="D314" s="298"/>
      <c r="E314" s="256">
        <f>E311-E313</f>
        <v>72548711</v>
      </c>
      <c r="F314" s="256">
        <f>F311-F313</f>
        <v>38547132.840000004</v>
      </c>
      <c r="G314" s="262">
        <f>F314/E314</f>
        <v>0.53132760470410012</v>
      </c>
    </row>
  </sheetData>
  <autoFilter ref="A8:D311"/>
  <mergeCells count="9">
    <mergeCell ref="C313:D313"/>
    <mergeCell ref="C314:D314"/>
    <mergeCell ref="G6:G8"/>
    <mergeCell ref="A6:A8"/>
    <mergeCell ref="B6:B8"/>
    <mergeCell ref="C6:C8"/>
    <mergeCell ref="D6:D8"/>
    <mergeCell ref="E6:E8"/>
    <mergeCell ref="F6:F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fitToHeight="0" orientation="portrait" r:id="rId1"/>
  <headerFooter alignWithMargins="0">
    <oddFooter>&amp;C&amp;P</oddFooter>
  </headerFooter>
  <rowBreaks count="1" manualBreakCount="1">
    <brk id="28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U1876"/>
  <sheetViews>
    <sheetView zoomScale="80" zoomScaleNormal="80" workbookViewId="0">
      <pane xSplit="4" ySplit="9" topLeftCell="E1312" activePane="bottomRight" state="frozen"/>
      <selection pane="topRight" activeCell="L1" sqref="L1"/>
      <selection pane="bottomLeft" activeCell="A10" sqref="A10"/>
      <selection pane="bottomRight" activeCell="E1313" sqref="E1313"/>
    </sheetView>
  </sheetViews>
  <sheetFormatPr defaultRowHeight="15.75"/>
  <cols>
    <col min="1" max="1" width="7.42578125" style="64" customWidth="1"/>
    <col min="2" max="2" width="9.7109375" style="64" customWidth="1"/>
    <col min="3" max="3" width="9.5703125" style="64" customWidth="1"/>
    <col min="4" max="4" width="42.28515625" style="155" customWidth="1"/>
    <col min="5" max="5" width="24.85546875" style="249" customWidth="1"/>
    <col min="6" max="6" width="24.140625" style="249" customWidth="1"/>
    <col min="7" max="7" width="14.42578125" style="56" customWidth="1"/>
    <col min="8" max="151" width="9.140625" style="64"/>
    <col min="152" max="16384" width="9.140625" style="63"/>
  </cols>
  <sheetData>
    <row r="1" spans="1:151" s="61" customFormat="1">
      <c r="A1" s="72" t="s">
        <v>556</v>
      </c>
      <c r="B1" s="59"/>
      <c r="C1" s="59"/>
      <c r="D1" s="142"/>
      <c r="E1" s="233"/>
      <c r="F1" s="233"/>
      <c r="G1" s="55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</row>
    <row r="2" spans="1:151" s="61" customFormat="1" ht="21" customHeight="1">
      <c r="A2" s="72" t="s">
        <v>558</v>
      </c>
      <c r="B2" s="59"/>
      <c r="C2" s="59"/>
      <c r="D2" s="142"/>
      <c r="E2" s="233"/>
      <c r="F2" s="233"/>
      <c r="G2" s="55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</row>
    <row r="3" spans="1:151" s="61" customFormat="1">
      <c r="A3" s="59"/>
      <c r="B3" s="59"/>
      <c r="C3" s="59"/>
      <c r="D3" s="142"/>
      <c r="E3" s="233"/>
      <c r="F3" s="233"/>
      <c r="G3" s="55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</row>
    <row r="4" spans="1:151" s="61" customFormat="1">
      <c r="A4" s="153" t="s">
        <v>194</v>
      </c>
      <c r="B4" s="59"/>
      <c r="C4" s="59"/>
      <c r="D4" s="154"/>
      <c r="E4" s="233"/>
      <c r="F4" s="233"/>
      <c r="G4" s="55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</row>
    <row r="6" spans="1:151" s="62" customFormat="1" ht="50.25" customHeight="1">
      <c r="A6" s="312" t="s">
        <v>430</v>
      </c>
      <c r="B6" s="312" t="s">
        <v>443</v>
      </c>
      <c r="C6" s="312" t="s">
        <v>557</v>
      </c>
      <c r="D6" s="315" t="s">
        <v>47</v>
      </c>
      <c r="E6" s="318" t="s">
        <v>559</v>
      </c>
      <c r="F6" s="321" t="s">
        <v>560</v>
      </c>
      <c r="G6" s="311" t="s">
        <v>555</v>
      </c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</row>
    <row r="7" spans="1:151" s="62" customFormat="1" ht="12.75" customHeight="1">
      <c r="A7" s="313"/>
      <c r="B7" s="313"/>
      <c r="C7" s="313"/>
      <c r="D7" s="316"/>
      <c r="E7" s="319"/>
      <c r="F7" s="321"/>
      <c r="G7" s="311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</row>
    <row r="8" spans="1:151" s="66" customFormat="1" ht="15">
      <c r="A8" s="314"/>
      <c r="B8" s="314"/>
      <c r="C8" s="314"/>
      <c r="D8" s="317"/>
      <c r="E8" s="320"/>
      <c r="F8" s="321"/>
      <c r="G8" s="311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</row>
    <row r="9" spans="1:151" s="68" customFormat="1">
      <c r="A9" s="133">
        <v>1</v>
      </c>
      <c r="B9" s="133">
        <v>2</v>
      </c>
      <c r="C9" s="133">
        <v>3</v>
      </c>
      <c r="D9" s="146">
        <v>4</v>
      </c>
      <c r="E9" s="234">
        <v>5</v>
      </c>
      <c r="F9" s="234">
        <v>6</v>
      </c>
      <c r="G9" s="199">
        <v>7</v>
      </c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</row>
    <row r="10" spans="1:151" s="70" customFormat="1" ht="27" customHeight="1">
      <c r="A10" s="126" t="s">
        <v>50</v>
      </c>
      <c r="B10" s="126"/>
      <c r="C10" s="127"/>
      <c r="D10" s="69" t="s">
        <v>51</v>
      </c>
      <c r="E10" s="235">
        <v>20000</v>
      </c>
      <c r="F10" s="235">
        <f>F11</f>
        <v>0</v>
      </c>
      <c r="G10" s="232">
        <f>F10/E10</f>
        <v>0</v>
      </c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</row>
    <row r="11" spans="1:151" ht="31.5">
      <c r="A11" s="137"/>
      <c r="B11" s="156" t="s">
        <v>52</v>
      </c>
      <c r="C11" s="138"/>
      <c r="D11" s="157" t="s">
        <v>195</v>
      </c>
      <c r="E11" s="234">
        <v>20000</v>
      </c>
      <c r="F11" s="235">
        <f>F12+F13</f>
        <v>0</v>
      </c>
      <c r="G11" s="232">
        <f t="shared" ref="G11:G74" si="0">F11/E11</f>
        <v>0</v>
      </c>
    </row>
    <row r="12" spans="1:151" ht="30" customHeight="1">
      <c r="A12" s="137"/>
      <c r="B12" s="156"/>
      <c r="C12" s="138">
        <v>4300</v>
      </c>
      <c r="D12" s="148" t="s">
        <v>196</v>
      </c>
      <c r="E12" s="234">
        <v>20000</v>
      </c>
      <c r="F12" s="235">
        <v>0</v>
      </c>
      <c r="G12" s="232">
        <f t="shared" si="0"/>
        <v>0</v>
      </c>
    </row>
    <row r="13" spans="1:151" ht="30" hidden="1">
      <c r="A13" s="137"/>
      <c r="B13" s="156"/>
      <c r="C13" s="138">
        <v>4390</v>
      </c>
      <c r="D13" s="148" t="s">
        <v>197</v>
      </c>
      <c r="E13" s="234">
        <v>0</v>
      </c>
      <c r="F13" s="235">
        <v>0</v>
      </c>
      <c r="G13" s="232" t="e">
        <f t="shared" si="0"/>
        <v>#DIV/0!</v>
      </c>
    </row>
    <row r="14" spans="1:151" s="70" customFormat="1" ht="25.5" customHeight="1">
      <c r="A14" s="126" t="s">
        <v>57</v>
      </c>
      <c r="B14" s="126"/>
      <c r="C14" s="127"/>
      <c r="D14" s="69" t="s">
        <v>58</v>
      </c>
      <c r="E14" s="235">
        <v>368200</v>
      </c>
      <c r="F14" s="235">
        <f>F15+F17</f>
        <v>166523.1</v>
      </c>
      <c r="G14" s="232">
        <f t="shared" si="0"/>
        <v>0.45226262900597503</v>
      </c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</row>
    <row r="15" spans="1:151" ht="33.75" customHeight="1">
      <c r="A15" s="158"/>
      <c r="B15" s="156" t="s">
        <v>59</v>
      </c>
      <c r="C15" s="159"/>
      <c r="D15" s="157" t="s">
        <v>60</v>
      </c>
      <c r="E15" s="234">
        <v>300000</v>
      </c>
      <c r="F15" s="235">
        <f>F16</f>
        <v>136889.25</v>
      </c>
      <c r="G15" s="232">
        <f t="shared" si="0"/>
        <v>0.45629750000000002</v>
      </c>
    </row>
    <row r="16" spans="1:151">
      <c r="A16" s="156"/>
      <c r="B16" s="156"/>
      <c r="C16" s="138">
        <v>3030</v>
      </c>
      <c r="D16" s="148" t="s">
        <v>198</v>
      </c>
      <c r="E16" s="234">
        <v>300000</v>
      </c>
      <c r="F16" s="235">
        <v>136889.25</v>
      </c>
      <c r="G16" s="232">
        <f t="shared" si="0"/>
        <v>0.45629750000000002</v>
      </c>
    </row>
    <row r="17" spans="1:151" ht="32.25" customHeight="1">
      <c r="A17" s="158"/>
      <c r="B17" s="156" t="s">
        <v>199</v>
      </c>
      <c r="C17" s="159"/>
      <c r="D17" s="157" t="s">
        <v>200</v>
      </c>
      <c r="E17" s="234">
        <v>68200</v>
      </c>
      <c r="F17" s="235">
        <f>F19+F18</f>
        <v>29633.85</v>
      </c>
      <c r="G17" s="232">
        <f t="shared" si="0"/>
        <v>0.43451392961876828</v>
      </c>
    </row>
    <row r="18" spans="1:151" ht="24" customHeight="1">
      <c r="A18" s="137"/>
      <c r="B18" s="156"/>
      <c r="C18" s="138">
        <v>4300</v>
      </c>
      <c r="D18" s="148" t="s">
        <v>196</v>
      </c>
      <c r="E18" s="234">
        <v>68200</v>
      </c>
      <c r="F18" s="235">
        <v>29633.85</v>
      </c>
      <c r="G18" s="232">
        <f t="shared" si="0"/>
        <v>0.43451392961876828</v>
      </c>
    </row>
    <row r="19" spans="1:151" ht="75" hidden="1">
      <c r="A19" s="137"/>
      <c r="B19" s="156"/>
      <c r="C19" s="138">
        <v>2830</v>
      </c>
      <c r="D19" s="148" t="s">
        <v>28</v>
      </c>
      <c r="E19" s="234">
        <v>0</v>
      </c>
      <c r="F19" s="235"/>
      <c r="G19" s="232" t="e">
        <f t="shared" si="0"/>
        <v>#DIV/0!</v>
      </c>
    </row>
    <row r="20" spans="1:151" s="70" customFormat="1" ht="26.25" customHeight="1">
      <c r="A20" s="126">
        <v>600</v>
      </c>
      <c r="B20" s="126"/>
      <c r="C20" s="127"/>
      <c r="D20" s="69" t="s">
        <v>62</v>
      </c>
      <c r="E20" s="235">
        <v>22904873</v>
      </c>
      <c r="F20" s="235">
        <f>F21</f>
        <v>3047063.7899999991</v>
      </c>
      <c r="G20" s="232">
        <f t="shared" si="0"/>
        <v>0.13303124579647305</v>
      </c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</row>
    <row r="21" spans="1:151" ht="26.25" customHeight="1">
      <c r="A21" s="158"/>
      <c r="B21" s="156">
        <v>60014</v>
      </c>
      <c r="C21" s="159"/>
      <c r="D21" s="157" t="s">
        <v>63</v>
      </c>
      <c r="E21" s="234">
        <v>22904873</v>
      </c>
      <c r="F21" s="235">
        <f>SUM(F22:F50)</f>
        <v>3047063.7899999991</v>
      </c>
      <c r="G21" s="232">
        <f t="shared" si="0"/>
        <v>0.13303124579647305</v>
      </c>
    </row>
    <row r="22" spans="1:151" ht="30">
      <c r="A22" s="156"/>
      <c r="B22" s="156"/>
      <c r="C22" s="138">
        <v>3020</v>
      </c>
      <c r="D22" s="148" t="s">
        <v>242</v>
      </c>
      <c r="E22" s="234">
        <v>18500</v>
      </c>
      <c r="F22" s="235">
        <f t="shared" ref="F22:F43" si="1">F53</f>
        <v>9591.1299999999992</v>
      </c>
      <c r="G22" s="232">
        <f t="shared" si="0"/>
        <v>0.51843945945945946</v>
      </c>
    </row>
    <row r="23" spans="1:151">
      <c r="A23" s="156"/>
      <c r="B23" s="156"/>
      <c r="C23" s="160">
        <v>4010</v>
      </c>
      <c r="D23" s="148" t="s">
        <v>201</v>
      </c>
      <c r="E23" s="234">
        <v>852756</v>
      </c>
      <c r="F23" s="235">
        <f t="shared" si="1"/>
        <v>374920.52</v>
      </c>
      <c r="G23" s="232">
        <f t="shared" si="0"/>
        <v>0.43965744011182567</v>
      </c>
    </row>
    <row r="24" spans="1:151">
      <c r="A24" s="156"/>
      <c r="B24" s="156"/>
      <c r="C24" s="138">
        <v>4040</v>
      </c>
      <c r="D24" s="148" t="s">
        <v>202</v>
      </c>
      <c r="E24" s="234">
        <v>70000</v>
      </c>
      <c r="F24" s="235">
        <f t="shared" si="1"/>
        <v>66636.800000000003</v>
      </c>
      <c r="G24" s="232">
        <f t="shared" si="0"/>
        <v>0.95195428571428575</v>
      </c>
    </row>
    <row r="25" spans="1:151">
      <c r="A25" s="156"/>
      <c r="B25" s="156"/>
      <c r="C25" s="138">
        <v>4110</v>
      </c>
      <c r="D25" s="148" t="s">
        <v>203</v>
      </c>
      <c r="E25" s="234">
        <v>170103</v>
      </c>
      <c r="F25" s="235">
        <f t="shared" si="1"/>
        <v>72754.38</v>
      </c>
      <c r="G25" s="232">
        <f t="shared" si="0"/>
        <v>0.42770780056789126</v>
      </c>
    </row>
    <row r="26" spans="1:151">
      <c r="A26" s="156"/>
      <c r="B26" s="156"/>
      <c r="C26" s="138">
        <v>4120</v>
      </c>
      <c r="D26" s="148" t="s">
        <v>204</v>
      </c>
      <c r="E26" s="234">
        <v>22541</v>
      </c>
      <c r="F26" s="235">
        <f t="shared" si="1"/>
        <v>8802.15</v>
      </c>
      <c r="G26" s="232">
        <f t="shared" si="0"/>
        <v>0.39049509782174702</v>
      </c>
    </row>
    <row r="27" spans="1:151">
      <c r="A27" s="156"/>
      <c r="B27" s="156"/>
      <c r="C27" s="138">
        <v>4170</v>
      </c>
      <c r="D27" s="148" t="s">
        <v>308</v>
      </c>
      <c r="E27" s="234">
        <v>5200</v>
      </c>
      <c r="F27" s="235">
        <f t="shared" si="1"/>
        <v>2371.83</v>
      </c>
      <c r="G27" s="232">
        <f t="shared" si="0"/>
        <v>0.45612115384615382</v>
      </c>
    </row>
    <row r="28" spans="1:151">
      <c r="A28" s="156"/>
      <c r="B28" s="156"/>
      <c r="C28" s="138">
        <v>4210</v>
      </c>
      <c r="D28" s="148" t="s">
        <v>206</v>
      </c>
      <c r="E28" s="234">
        <v>402000</v>
      </c>
      <c r="F28" s="235">
        <f t="shared" si="1"/>
        <v>94326.26</v>
      </c>
      <c r="G28" s="232">
        <f t="shared" si="0"/>
        <v>0.23464243781094526</v>
      </c>
    </row>
    <row r="29" spans="1:151">
      <c r="A29" s="156"/>
      <c r="B29" s="156"/>
      <c r="C29" s="138">
        <v>4260</v>
      </c>
      <c r="D29" s="148" t="s">
        <v>207</v>
      </c>
      <c r="E29" s="234">
        <v>40000</v>
      </c>
      <c r="F29" s="235">
        <f t="shared" si="1"/>
        <v>13103.7</v>
      </c>
      <c r="G29" s="232">
        <f t="shared" si="0"/>
        <v>0.32759250000000001</v>
      </c>
    </row>
    <row r="30" spans="1:151">
      <c r="A30" s="156"/>
      <c r="B30" s="156"/>
      <c r="C30" s="138">
        <v>4270</v>
      </c>
      <c r="D30" s="148" t="s">
        <v>208</v>
      </c>
      <c r="E30" s="234">
        <v>1737700</v>
      </c>
      <c r="F30" s="235">
        <f t="shared" si="1"/>
        <v>29437.09</v>
      </c>
      <c r="G30" s="232">
        <f t="shared" si="0"/>
        <v>1.6940260113943718E-2</v>
      </c>
    </row>
    <row r="31" spans="1:151">
      <c r="A31" s="156"/>
      <c r="B31" s="158"/>
      <c r="C31" s="138">
        <v>4280</v>
      </c>
      <c r="D31" s="148" t="s">
        <v>209</v>
      </c>
      <c r="E31" s="234">
        <v>920</v>
      </c>
      <c r="F31" s="235">
        <f t="shared" si="1"/>
        <v>118.5</v>
      </c>
      <c r="G31" s="232">
        <f t="shared" si="0"/>
        <v>0.12880434782608696</v>
      </c>
    </row>
    <row r="32" spans="1:151">
      <c r="A32" s="156"/>
      <c r="B32" s="156"/>
      <c r="C32" s="138">
        <v>4300</v>
      </c>
      <c r="D32" s="148" t="s">
        <v>196</v>
      </c>
      <c r="E32" s="234">
        <v>980000</v>
      </c>
      <c r="F32" s="235">
        <f t="shared" si="1"/>
        <v>863166.34</v>
      </c>
      <c r="G32" s="232">
        <f t="shared" si="0"/>
        <v>0.88078197959183668</v>
      </c>
    </row>
    <row r="33" spans="1:7">
      <c r="A33" s="156"/>
      <c r="B33" s="156"/>
      <c r="C33" s="138">
        <v>4350</v>
      </c>
      <c r="D33" s="148" t="s">
        <v>210</v>
      </c>
      <c r="E33" s="234">
        <v>1540</v>
      </c>
      <c r="F33" s="235">
        <f t="shared" si="1"/>
        <v>987.48</v>
      </c>
      <c r="G33" s="232">
        <f t="shared" si="0"/>
        <v>0.64122077922077925</v>
      </c>
    </row>
    <row r="34" spans="1:7" ht="45">
      <c r="A34" s="156"/>
      <c r="B34" s="156"/>
      <c r="C34" s="138">
        <v>4360</v>
      </c>
      <c r="D34" s="148" t="s">
        <v>29</v>
      </c>
      <c r="E34" s="234">
        <v>7000</v>
      </c>
      <c r="F34" s="235">
        <f t="shared" si="1"/>
        <v>2347.5100000000002</v>
      </c>
      <c r="G34" s="232">
        <f t="shared" si="0"/>
        <v>0.33535857142857145</v>
      </c>
    </row>
    <row r="35" spans="1:7" ht="60">
      <c r="A35" s="156"/>
      <c r="B35" s="156"/>
      <c r="C35" s="138">
        <v>4370</v>
      </c>
      <c r="D35" s="148" t="s">
        <v>30</v>
      </c>
      <c r="E35" s="234">
        <v>6700</v>
      </c>
      <c r="F35" s="235">
        <f t="shared" si="1"/>
        <v>1228.75</v>
      </c>
      <c r="G35" s="232">
        <f t="shared" si="0"/>
        <v>0.1833955223880597</v>
      </c>
    </row>
    <row r="36" spans="1:7" ht="30">
      <c r="A36" s="156"/>
      <c r="B36" s="156"/>
      <c r="C36" s="138">
        <v>4390</v>
      </c>
      <c r="D36" s="148" t="s">
        <v>197</v>
      </c>
      <c r="E36" s="234">
        <v>10300</v>
      </c>
      <c r="F36" s="235">
        <f t="shared" si="1"/>
        <v>2500</v>
      </c>
      <c r="G36" s="232">
        <f t="shared" si="0"/>
        <v>0.24271844660194175</v>
      </c>
    </row>
    <row r="37" spans="1:7">
      <c r="A37" s="156"/>
      <c r="B37" s="156"/>
      <c r="C37" s="138">
        <v>4410</v>
      </c>
      <c r="D37" s="148" t="s">
        <v>212</v>
      </c>
      <c r="E37" s="234">
        <v>3900</v>
      </c>
      <c r="F37" s="235">
        <f t="shared" si="1"/>
        <v>1302.44</v>
      </c>
      <c r="G37" s="232">
        <f t="shared" si="0"/>
        <v>0.33395897435897437</v>
      </c>
    </row>
    <row r="38" spans="1:7">
      <c r="A38" s="156"/>
      <c r="B38" s="156"/>
      <c r="C38" s="138">
        <v>4430</v>
      </c>
      <c r="D38" s="148" t="s">
        <v>213</v>
      </c>
      <c r="E38" s="234">
        <v>39100</v>
      </c>
      <c r="F38" s="235">
        <f t="shared" si="1"/>
        <v>27232.36</v>
      </c>
      <c r="G38" s="232">
        <f t="shared" si="0"/>
        <v>0.69647979539641947</v>
      </c>
    </row>
    <row r="39" spans="1:7" ht="30">
      <c r="A39" s="156"/>
      <c r="B39" s="156"/>
      <c r="C39" s="138">
        <v>4440</v>
      </c>
      <c r="D39" s="148" t="s">
        <v>214</v>
      </c>
      <c r="E39" s="234">
        <v>22500</v>
      </c>
      <c r="F39" s="235">
        <f t="shared" si="1"/>
        <v>15178</v>
      </c>
      <c r="G39" s="232">
        <f t="shared" si="0"/>
        <v>0.67457777777777783</v>
      </c>
    </row>
    <row r="40" spans="1:7">
      <c r="A40" s="156"/>
      <c r="B40" s="156"/>
      <c r="C40" s="138">
        <v>4480</v>
      </c>
      <c r="D40" s="148" t="s">
        <v>215</v>
      </c>
      <c r="E40" s="234">
        <v>8700</v>
      </c>
      <c r="F40" s="235">
        <f t="shared" si="1"/>
        <v>4290</v>
      </c>
      <c r="G40" s="232">
        <f t="shared" si="0"/>
        <v>0.49310344827586206</v>
      </c>
    </row>
    <row r="41" spans="1:7" ht="30">
      <c r="A41" s="156"/>
      <c r="B41" s="156"/>
      <c r="C41" s="138">
        <v>4700</v>
      </c>
      <c r="D41" s="148" t="s">
        <v>216</v>
      </c>
      <c r="E41" s="234">
        <v>5400</v>
      </c>
      <c r="F41" s="235">
        <f t="shared" si="1"/>
        <v>2188</v>
      </c>
      <c r="G41" s="232">
        <f t="shared" si="0"/>
        <v>0.4051851851851852</v>
      </c>
    </row>
    <row r="42" spans="1:7" ht="24" hidden="1" customHeight="1">
      <c r="A42" s="156"/>
      <c r="B42" s="156"/>
      <c r="C42" s="138">
        <v>4740</v>
      </c>
      <c r="D42" s="148" t="s">
        <v>217</v>
      </c>
      <c r="E42" s="234">
        <v>0</v>
      </c>
      <c r="F42" s="235">
        <f t="shared" si="1"/>
        <v>0</v>
      </c>
      <c r="G42" s="232" t="e">
        <f t="shared" si="0"/>
        <v>#DIV/0!</v>
      </c>
    </row>
    <row r="43" spans="1:7" ht="24" hidden="1" customHeight="1">
      <c r="A43" s="156"/>
      <c r="B43" s="156"/>
      <c r="C43" s="138">
        <v>4750</v>
      </c>
      <c r="D43" s="148" t="s">
        <v>218</v>
      </c>
      <c r="E43" s="234">
        <v>0</v>
      </c>
      <c r="F43" s="235">
        <f t="shared" si="1"/>
        <v>0</v>
      </c>
      <c r="G43" s="232" t="e">
        <f t="shared" si="0"/>
        <v>#DIV/0!</v>
      </c>
    </row>
    <row r="44" spans="1:7" ht="72" hidden="1" customHeight="1">
      <c r="A44" s="156"/>
      <c r="B44" s="156"/>
      <c r="C44" s="138">
        <v>2310</v>
      </c>
      <c r="D44" s="148" t="s">
        <v>35</v>
      </c>
      <c r="E44" s="234">
        <v>0</v>
      </c>
      <c r="F44" s="235">
        <f>F80</f>
        <v>0</v>
      </c>
      <c r="G44" s="232" t="e">
        <f t="shared" si="0"/>
        <v>#DIV/0!</v>
      </c>
    </row>
    <row r="45" spans="1:7" ht="76.5" hidden="1" customHeight="1">
      <c r="A45" s="156"/>
      <c r="B45" s="156"/>
      <c r="C45" s="138">
        <v>2710</v>
      </c>
      <c r="D45" s="161" t="s">
        <v>451</v>
      </c>
      <c r="E45" s="234">
        <v>0</v>
      </c>
      <c r="F45" s="235">
        <f>F81</f>
        <v>0</v>
      </c>
      <c r="G45" s="232" t="e">
        <f t="shared" si="0"/>
        <v>#DIV/0!</v>
      </c>
    </row>
    <row r="46" spans="1:7" ht="30">
      <c r="A46" s="156"/>
      <c r="B46" s="156"/>
      <c r="C46" s="160">
        <v>6050</v>
      </c>
      <c r="D46" s="162" t="s">
        <v>219</v>
      </c>
      <c r="E46" s="234">
        <v>10626070</v>
      </c>
      <c r="F46" s="235">
        <f>F75</f>
        <v>31297.98</v>
      </c>
      <c r="G46" s="232">
        <f t="shared" si="0"/>
        <v>2.9453956166296666E-3</v>
      </c>
    </row>
    <row r="47" spans="1:7" ht="34.5" customHeight="1">
      <c r="A47" s="156"/>
      <c r="B47" s="156"/>
      <c r="C47" s="160">
        <v>6057</v>
      </c>
      <c r="D47" s="162" t="s">
        <v>219</v>
      </c>
      <c r="E47" s="234">
        <v>5818736</v>
      </c>
      <c r="F47" s="235">
        <f>F76</f>
        <v>852459.05</v>
      </c>
      <c r="G47" s="232">
        <f t="shared" si="0"/>
        <v>0.14650244486087702</v>
      </c>
    </row>
    <row r="48" spans="1:7" ht="32.25" customHeight="1">
      <c r="A48" s="156"/>
      <c r="B48" s="156"/>
      <c r="C48" s="160">
        <v>6059</v>
      </c>
      <c r="D48" s="162" t="s">
        <v>219</v>
      </c>
      <c r="E48" s="234">
        <v>1761787</v>
      </c>
      <c r="F48" s="235">
        <f>F77</f>
        <v>491652.72</v>
      </c>
      <c r="G48" s="232">
        <f t="shared" si="0"/>
        <v>0.27906479046558974</v>
      </c>
    </row>
    <row r="49" spans="1:7" ht="41.25" customHeight="1">
      <c r="A49" s="156"/>
      <c r="B49" s="156"/>
      <c r="C49" s="160">
        <v>6060</v>
      </c>
      <c r="D49" s="162" t="s">
        <v>515</v>
      </c>
      <c r="E49" s="234">
        <v>83420</v>
      </c>
      <c r="F49" s="235">
        <f>F78</f>
        <v>79170.8</v>
      </c>
      <c r="G49" s="232">
        <f t="shared" si="0"/>
        <v>0.94906257492208113</v>
      </c>
    </row>
    <row r="50" spans="1:7" ht="75">
      <c r="A50" s="156"/>
      <c r="B50" s="156"/>
      <c r="C50" s="160">
        <v>6300</v>
      </c>
      <c r="D50" s="162" t="s">
        <v>459</v>
      </c>
      <c r="E50" s="234">
        <v>210000</v>
      </c>
      <c r="F50" s="235">
        <f>F82</f>
        <v>0</v>
      </c>
      <c r="G50" s="232">
        <f t="shared" si="0"/>
        <v>0</v>
      </c>
    </row>
    <row r="51" spans="1:7" ht="12.75" hidden="1" customHeight="1">
      <c r="A51" s="156"/>
      <c r="B51" s="156"/>
      <c r="C51" s="160"/>
      <c r="D51" s="162" t="s">
        <v>157</v>
      </c>
      <c r="E51" s="234"/>
      <c r="F51" s="235"/>
      <c r="G51" s="232" t="e">
        <f t="shared" si="0"/>
        <v>#DIV/0!</v>
      </c>
    </row>
    <row r="52" spans="1:7">
      <c r="A52" s="158"/>
      <c r="B52" s="156"/>
      <c r="C52" s="159"/>
      <c r="D52" s="157" t="s">
        <v>220</v>
      </c>
      <c r="E52" s="234">
        <v>22694873</v>
      </c>
      <c r="F52" s="235">
        <f>SUM(F53:F78)</f>
        <v>3047063.7899999991</v>
      </c>
      <c r="G52" s="232">
        <f t="shared" si="0"/>
        <v>0.13426220935450925</v>
      </c>
    </row>
    <row r="53" spans="1:7" ht="30">
      <c r="A53" s="156"/>
      <c r="B53" s="156"/>
      <c r="C53" s="138">
        <v>3020</v>
      </c>
      <c r="D53" s="148" t="s">
        <v>242</v>
      </c>
      <c r="E53" s="234">
        <v>18500</v>
      </c>
      <c r="F53" s="235">
        <v>9591.1299999999992</v>
      </c>
      <c r="G53" s="232">
        <f t="shared" si="0"/>
        <v>0.51843945945945946</v>
      </c>
    </row>
    <row r="54" spans="1:7">
      <c r="A54" s="156"/>
      <c r="B54" s="156"/>
      <c r="C54" s="160">
        <v>4010</v>
      </c>
      <c r="D54" s="148" t="s">
        <v>201</v>
      </c>
      <c r="E54" s="234">
        <v>852756</v>
      </c>
      <c r="F54" s="235">
        <v>374920.52</v>
      </c>
      <c r="G54" s="232">
        <f t="shared" si="0"/>
        <v>0.43965744011182567</v>
      </c>
    </row>
    <row r="55" spans="1:7">
      <c r="A55" s="156"/>
      <c r="B55" s="156"/>
      <c r="C55" s="138">
        <v>4040</v>
      </c>
      <c r="D55" s="148" t="s">
        <v>202</v>
      </c>
      <c r="E55" s="234">
        <v>70000</v>
      </c>
      <c r="F55" s="235">
        <v>66636.800000000003</v>
      </c>
      <c r="G55" s="232">
        <f t="shared" si="0"/>
        <v>0.95195428571428575</v>
      </c>
    </row>
    <row r="56" spans="1:7">
      <c r="A56" s="156"/>
      <c r="B56" s="156"/>
      <c r="C56" s="138">
        <v>4110</v>
      </c>
      <c r="D56" s="148" t="s">
        <v>203</v>
      </c>
      <c r="E56" s="234">
        <v>170103</v>
      </c>
      <c r="F56" s="235">
        <v>72754.38</v>
      </c>
      <c r="G56" s="232">
        <f t="shared" si="0"/>
        <v>0.42770780056789126</v>
      </c>
    </row>
    <row r="57" spans="1:7">
      <c r="A57" s="156"/>
      <c r="B57" s="156"/>
      <c r="C57" s="138">
        <v>4120</v>
      </c>
      <c r="D57" s="148" t="s">
        <v>204</v>
      </c>
      <c r="E57" s="234">
        <v>22541</v>
      </c>
      <c r="F57" s="235">
        <v>8802.15</v>
      </c>
      <c r="G57" s="232">
        <f t="shared" si="0"/>
        <v>0.39049509782174702</v>
      </c>
    </row>
    <row r="58" spans="1:7">
      <c r="A58" s="156"/>
      <c r="B58" s="156"/>
      <c r="C58" s="138">
        <v>4170</v>
      </c>
      <c r="D58" s="148" t="s">
        <v>205</v>
      </c>
      <c r="E58" s="234">
        <v>5200</v>
      </c>
      <c r="F58" s="235">
        <v>2371.83</v>
      </c>
      <c r="G58" s="232">
        <f t="shared" si="0"/>
        <v>0.45612115384615382</v>
      </c>
    </row>
    <row r="59" spans="1:7">
      <c r="A59" s="156"/>
      <c r="B59" s="156"/>
      <c r="C59" s="138">
        <v>4210</v>
      </c>
      <c r="D59" s="148" t="s">
        <v>206</v>
      </c>
      <c r="E59" s="234">
        <v>402000</v>
      </c>
      <c r="F59" s="235">
        <v>94326.26</v>
      </c>
      <c r="G59" s="232">
        <f t="shared" si="0"/>
        <v>0.23464243781094526</v>
      </c>
    </row>
    <row r="60" spans="1:7">
      <c r="A60" s="156"/>
      <c r="B60" s="158"/>
      <c r="C60" s="138">
        <v>4260</v>
      </c>
      <c r="D60" s="148" t="s">
        <v>207</v>
      </c>
      <c r="E60" s="234">
        <v>40000</v>
      </c>
      <c r="F60" s="235">
        <v>13103.7</v>
      </c>
      <c r="G60" s="232">
        <f t="shared" si="0"/>
        <v>0.32759250000000001</v>
      </c>
    </row>
    <row r="61" spans="1:7">
      <c r="A61" s="156"/>
      <c r="B61" s="163"/>
      <c r="C61" s="138">
        <v>4270</v>
      </c>
      <c r="D61" s="148" t="s">
        <v>208</v>
      </c>
      <c r="E61" s="234">
        <v>1737700</v>
      </c>
      <c r="F61" s="235">
        <v>29437.09</v>
      </c>
      <c r="G61" s="232">
        <f t="shared" si="0"/>
        <v>1.6940260113943718E-2</v>
      </c>
    </row>
    <row r="62" spans="1:7">
      <c r="A62" s="156"/>
      <c r="B62" s="164"/>
      <c r="C62" s="138">
        <v>4280</v>
      </c>
      <c r="D62" s="148" t="s">
        <v>209</v>
      </c>
      <c r="E62" s="234">
        <v>920</v>
      </c>
      <c r="F62" s="235">
        <v>118.5</v>
      </c>
      <c r="G62" s="232">
        <f t="shared" si="0"/>
        <v>0.12880434782608696</v>
      </c>
    </row>
    <row r="63" spans="1:7">
      <c r="A63" s="156"/>
      <c r="B63" s="164"/>
      <c r="C63" s="138">
        <v>4300</v>
      </c>
      <c r="D63" s="148" t="s">
        <v>196</v>
      </c>
      <c r="E63" s="234">
        <v>980000</v>
      </c>
      <c r="F63" s="235">
        <v>863166.34</v>
      </c>
      <c r="G63" s="232">
        <f t="shared" si="0"/>
        <v>0.88078197959183668</v>
      </c>
    </row>
    <row r="64" spans="1:7">
      <c r="A64" s="156"/>
      <c r="B64" s="164"/>
      <c r="C64" s="138">
        <v>4350</v>
      </c>
      <c r="D64" s="148" t="s">
        <v>210</v>
      </c>
      <c r="E64" s="234">
        <v>1540</v>
      </c>
      <c r="F64" s="235">
        <v>987.48</v>
      </c>
      <c r="G64" s="232">
        <f t="shared" si="0"/>
        <v>0.64122077922077925</v>
      </c>
    </row>
    <row r="65" spans="1:7" ht="45">
      <c r="A65" s="156"/>
      <c r="B65" s="164"/>
      <c r="C65" s="138">
        <v>4360</v>
      </c>
      <c r="D65" s="148" t="s">
        <v>29</v>
      </c>
      <c r="E65" s="234">
        <v>7000</v>
      </c>
      <c r="F65" s="235">
        <v>2347.5100000000002</v>
      </c>
      <c r="G65" s="232">
        <f t="shared" si="0"/>
        <v>0.33535857142857145</v>
      </c>
    </row>
    <row r="66" spans="1:7" ht="60">
      <c r="A66" s="156"/>
      <c r="B66" s="164"/>
      <c r="C66" s="138">
        <v>4370</v>
      </c>
      <c r="D66" s="148" t="s">
        <v>30</v>
      </c>
      <c r="E66" s="234">
        <v>6700</v>
      </c>
      <c r="F66" s="235">
        <v>1228.75</v>
      </c>
      <c r="G66" s="232">
        <f t="shared" si="0"/>
        <v>0.1833955223880597</v>
      </c>
    </row>
    <row r="67" spans="1:7" ht="30">
      <c r="A67" s="156"/>
      <c r="B67" s="164"/>
      <c r="C67" s="138">
        <v>4390</v>
      </c>
      <c r="D67" s="148" t="s">
        <v>197</v>
      </c>
      <c r="E67" s="234">
        <v>10300</v>
      </c>
      <c r="F67" s="235">
        <v>2500</v>
      </c>
      <c r="G67" s="232">
        <f t="shared" si="0"/>
        <v>0.24271844660194175</v>
      </c>
    </row>
    <row r="68" spans="1:7">
      <c r="A68" s="156"/>
      <c r="B68" s="164"/>
      <c r="C68" s="138">
        <v>4410</v>
      </c>
      <c r="D68" s="148" t="s">
        <v>212</v>
      </c>
      <c r="E68" s="234">
        <v>3900</v>
      </c>
      <c r="F68" s="235">
        <v>1302.44</v>
      </c>
      <c r="G68" s="232">
        <f t="shared" si="0"/>
        <v>0.33395897435897437</v>
      </c>
    </row>
    <row r="69" spans="1:7">
      <c r="A69" s="156"/>
      <c r="B69" s="163"/>
      <c r="C69" s="138">
        <v>4430</v>
      </c>
      <c r="D69" s="148" t="s">
        <v>213</v>
      </c>
      <c r="E69" s="234">
        <v>39100</v>
      </c>
      <c r="F69" s="235">
        <v>27232.36</v>
      </c>
      <c r="G69" s="232">
        <f t="shared" si="0"/>
        <v>0.69647979539641947</v>
      </c>
    </row>
    <row r="70" spans="1:7" ht="30">
      <c r="A70" s="156"/>
      <c r="B70" s="163"/>
      <c r="C70" s="138">
        <v>4440</v>
      </c>
      <c r="D70" s="148" t="s">
        <v>214</v>
      </c>
      <c r="E70" s="234">
        <v>22500</v>
      </c>
      <c r="F70" s="235">
        <v>15178</v>
      </c>
      <c r="G70" s="232">
        <f t="shared" si="0"/>
        <v>0.67457777777777783</v>
      </c>
    </row>
    <row r="71" spans="1:7">
      <c r="A71" s="156"/>
      <c r="B71" s="163"/>
      <c r="C71" s="138">
        <v>4480</v>
      </c>
      <c r="D71" s="148" t="s">
        <v>215</v>
      </c>
      <c r="E71" s="234">
        <v>8700</v>
      </c>
      <c r="F71" s="235">
        <v>4290</v>
      </c>
      <c r="G71" s="232">
        <f t="shared" si="0"/>
        <v>0.49310344827586206</v>
      </c>
    </row>
    <row r="72" spans="1:7" ht="30">
      <c r="A72" s="156"/>
      <c r="B72" s="163"/>
      <c r="C72" s="138">
        <v>4700</v>
      </c>
      <c r="D72" s="148" t="s">
        <v>216</v>
      </c>
      <c r="E72" s="234">
        <v>5400</v>
      </c>
      <c r="F72" s="235">
        <v>2188</v>
      </c>
      <c r="G72" s="232">
        <f t="shared" si="0"/>
        <v>0.4051851851851852</v>
      </c>
    </row>
    <row r="73" spans="1:7" ht="24" hidden="1" customHeight="1">
      <c r="A73" s="156"/>
      <c r="B73" s="163"/>
      <c r="C73" s="138">
        <v>4740</v>
      </c>
      <c r="D73" s="148" t="s">
        <v>217</v>
      </c>
      <c r="E73" s="234">
        <v>0</v>
      </c>
      <c r="F73" s="235"/>
      <c r="G73" s="232" t="e">
        <f t="shared" si="0"/>
        <v>#DIV/0!</v>
      </c>
    </row>
    <row r="74" spans="1:7" ht="24" hidden="1" customHeight="1">
      <c r="A74" s="156"/>
      <c r="B74" s="163"/>
      <c r="C74" s="138">
        <v>4750</v>
      </c>
      <c r="D74" s="148" t="s">
        <v>218</v>
      </c>
      <c r="E74" s="234">
        <v>0</v>
      </c>
      <c r="F74" s="235"/>
      <c r="G74" s="232" t="e">
        <f t="shared" si="0"/>
        <v>#DIV/0!</v>
      </c>
    </row>
    <row r="75" spans="1:7" ht="30">
      <c r="A75" s="156"/>
      <c r="B75" s="163"/>
      <c r="C75" s="160">
        <v>6050</v>
      </c>
      <c r="D75" s="162" t="s">
        <v>219</v>
      </c>
      <c r="E75" s="234">
        <v>10626070</v>
      </c>
      <c r="F75" s="235">
        <v>31297.98</v>
      </c>
      <c r="G75" s="232">
        <f t="shared" ref="G75:G137" si="2">F75/E75</f>
        <v>2.9453956166296666E-3</v>
      </c>
    </row>
    <row r="76" spans="1:7" ht="30">
      <c r="A76" s="156"/>
      <c r="B76" s="163"/>
      <c r="C76" s="160">
        <v>6057</v>
      </c>
      <c r="D76" s="162" t="s">
        <v>219</v>
      </c>
      <c r="E76" s="234">
        <v>5818736</v>
      </c>
      <c r="F76" s="235">
        <v>852459.05</v>
      </c>
      <c r="G76" s="232">
        <f t="shared" si="2"/>
        <v>0.14650244486087702</v>
      </c>
    </row>
    <row r="77" spans="1:7" ht="30">
      <c r="A77" s="156"/>
      <c r="B77" s="137"/>
      <c r="C77" s="160">
        <v>6059</v>
      </c>
      <c r="D77" s="162" t="s">
        <v>219</v>
      </c>
      <c r="E77" s="234">
        <v>1761787</v>
      </c>
      <c r="F77" s="235">
        <v>491652.72</v>
      </c>
      <c r="G77" s="232">
        <f t="shared" si="2"/>
        <v>0.27906479046558974</v>
      </c>
    </row>
    <row r="78" spans="1:7" ht="30">
      <c r="A78" s="156"/>
      <c r="B78" s="137"/>
      <c r="C78" s="160">
        <v>6060</v>
      </c>
      <c r="D78" s="162" t="s">
        <v>230</v>
      </c>
      <c r="E78" s="234">
        <v>83420</v>
      </c>
      <c r="F78" s="235">
        <v>79170.8</v>
      </c>
      <c r="G78" s="232">
        <f t="shared" si="2"/>
        <v>0.94906257492208113</v>
      </c>
    </row>
    <row r="79" spans="1:7">
      <c r="A79" s="156"/>
      <c r="B79" s="165"/>
      <c r="C79" s="160"/>
      <c r="D79" s="166" t="s">
        <v>221</v>
      </c>
      <c r="E79" s="234">
        <v>210000</v>
      </c>
      <c r="F79" s="235">
        <f>SUM(F80:F82)</f>
        <v>0</v>
      </c>
      <c r="G79" s="232">
        <f t="shared" si="2"/>
        <v>0</v>
      </c>
    </row>
    <row r="80" spans="1:7" ht="72" hidden="1" customHeight="1">
      <c r="A80" s="156"/>
      <c r="B80" s="165"/>
      <c r="C80" s="138">
        <v>2310</v>
      </c>
      <c r="D80" s="148" t="s">
        <v>35</v>
      </c>
      <c r="E80" s="234">
        <v>0</v>
      </c>
      <c r="F80" s="235"/>
      <c r="G80" s="232" t="e">
        <f t="shared" si="2"/>
        <v>#DIV/0!</v>
      </c>
    </row>
    <row r="81" spans="1:151" ht="76.5" hidden="1" customHeight="1">
      <c r="A81" s="156"/>
      <c r="B81" s="165"/>
      <c r="C81" s="138">
        <v>2710</v>
      </c>
      <c r="D81" s="161" t="s">
        <v>451</v>
      </c>
      <c r="E81" s="234">
        <v>0</v>
      </c>
      <c r="F81" s="235"/>
      <c r="G81" s="232" t="e">
        <f t="shared" si="2"/>
        <v>#DIV/0!</v>
      </c>
    </row>
    <row r="82" spans="1:151" ht="75">
      <c r="A82" s="156"/>
      <c r="B82" s="165"/>
      <c r="C82" s="138">
        <v>6300</v>
      </c>
      <c r="D82" s="146" t="s">
        <v>459</v>
      </c>
      <c r="E82" s="234">
        <v>210000</v>
      </c>
      <c r="F82" s="235">
        <v>0</v>
      </c>
      <c r="G82" s="232">
        <f t="shared" si="2"/>
        <v>0</v>
      </c>
    </row>
    <row r="83" spans="1:151" s="70" customFormat="1" ht="39" customHeight="1">
      <c r="A83" s="126">
        <v>630</v>
      </c>
      <c r="B83" s="128"/>
      <c r="C83" s="127"/>
      <c r="D83" s="69" t="s">
        <v>461</v>
      </c>
      <c r="E83" s="235">
        <v>5000</v>
      </c>
      <c r="F83" s="235">
        <f>SUM(F84)</f>
        <v>5000</v>
      </c>
      <c r="G83" s="232">
        <f t="shared" si="2"/>
        <v>1</v>
      </c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4"/>
      <c r="CU83" s="64"/>
      <c r="CV83" s="64"/>
      <c r="CW83" s="64"/>
      <c r="CX83" s="64"/>
      <c r="CY83" s="64"/>
      <c r="CZ83" s="64"/>
      <c r="DA83" s="64"/>
      <c r="DB83" s="64"/>
      <c r="DC83" s="64"/>
      <c r="DD83" s="64"/>
      <c r="DE83" s="64"/>
      <c r="DF83" s="64"/>
      <c r="DG83" s="64"/>
      <c r="DH83" s="64"/>
      <c r="DI83" s="64"/>
      <c r="DJ83" s="64"/>
      <c r="DK83" s="64"/>
      <c r="DL83" s="64"/>
      <c r="DM83" s="64"/>
      <c r="DN83" s="64"/>
      <c r="DO83" s="64"/>
      <c r="DP83" s="64"/>
      <c r="DQ83" s="64"/>
      <c r="DR83" s="64"/>
      <c r="DS83" s="64"/>
      <c r="DT83" s="64"/>
      <c r="DU83" s="64"/>
      <c r="DV83" s="64"/>
      <c r="DW83" s="64"/>
      <c r="DX83" s="64"/>
      <c r="DY83" s="64"/>
      <c r="DZ83" s="64"/>
      <c r="EA83" s="64"/>
      <c r="EB83" s="64"/>
      <c r="EC83" s="64"/>
      <c r="ED83" s="64"/>
      <c r="EE83" s="64"/>
      <c r="EF83" s="64"/>
      <c r="EG83" s="64"/>
      <c r="EH83" s="64"/>
      <c r="EI83" s="64"/>
      <c r="EJ83" s="64"/>
      <c r="EK83" s="64"/>
      <c r="EL83" s="64"/>
      <c r="EM83" s="64"/>
      <c r="EN83" s="64"/>
      <c r="EO83" s="64"/>
      <c r="EP83" s="64"/>
      <c r="EQ83" s="64"/>
      <c r="ER83" s="64"/>
      <c r="ES83" s="64"/>
      <c r="ET83" s="64"/>
      <c r="EU83" s="64"/>
    </row>
    <row r="84" spans="1:151" ht="31.5">
      <c r="A84" s="158"/>
      <c r="B84" s="165">
        <v>63003</v>
      </c>
      <c r="C84" s="159"/>
      <c r="D84" s="157" t="s">
        <v>462</v>
      </c>
      <c r="E84" s="234">
        <v>5000</v>
      </c>
      <c r="F84" s="235">
        <f>F85</f>
        <v>5000</v>
      </c>
      <c r="G84" s="232">
        <f t="shared" si="2"/>
        <v>1</v>
      </c>
    </row>
    <row r="85" spans="1:151" ht="45">
      <c r="A85" s="163"/>
      <c r="B85" s="164"/>
      <c r="C85" s="135">
        <v>2820</v>
      </c>
      <c r="D85" s="145" t="s">
        <v>463</v>
      </c>
      <c r="E85" s="234">
        <v>5000</v>
      </c>
      <c r="F85" s="235">
        <v>5000</v>
      </c>
      <c r="G85" s="232">
        <f t="shared" si="2"/>
        <v>1</v>
      </c>
    </row>
    <row r="86" spans="1:151" s="70" customFormat="1" ht="43.5" customHeight="1">
      <c r="A86" s="126">
        <v>700</v>
      </c>
      <c r="B86" s="128"/>
      <c r="C86" s="127"/>
      <c r="D86" s="69" t="s">
        <v>80</v>
      </c>
      <c r="E86" s="235">
        <v>495050</v>
      </c>
      <c r="F86" s="235">
        <f>SUM(F87)</f>
        <v>215106.99000000002</v>
      </c>
      <c r="G86" s="232">
        <f t="shared" si="2"/>
        <v>0.43451568528431478</v>
      </c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4"/>
      <c r="DN86" s="64"/>
      <c r="DO86" s="64"/>
      <c r="DP86" s="64"/>
      <c r="DQ86" s="64"/>
      <c r="DR86" s="64"/>
      <c r="DS86" s="64"/>
      <c r="DT86" s="64"/>
      <c r="DU86" s="64"/>
      <c r="DV86" s="64"/>
      <c r="DW86" s="64"/>
      <c r="DX86" s="64"/>
      <c r="DY86" s="64"/>
      <c r="DZ86" s="64"/>
      <c r="EA86" s="64"/>
      <c r="EB86" s="64"/>
      <c r="EC86" s="64"/>
      <c r="ED86" s="64"/>
      <c r="EE86" s="64"/>
      <c r="EF86" s="64"/>
      <c r="EG86" s="64"/>
      <c r="EH86" s="64"/>
      <c r="EI86" s="64"/>
      <c r="EJ86" s="64"/>
      <c r="EK86" s="64"/>
      <c r="EL86" s="64"/>
      <c r="EM86" s="64"/>
      <c r="EN86" s="64"/>
      <c r="EO86" s="64"/>
      <c r="EP86" s="64"/>
      <c r="EQ86" s="64"/>
      <c r="ER86" s="64"/>
      <c r="ES86" s="64"/>
      <c r="ET86" s="64"/>
      <c r="EU86" s="64"/>
    </row>
    <row r="87" spans="1:151" ht="31.5">
      <c r="A87" s="158"/>
      <c r="B87" s="165">
        <v>70005</v>
      </c>
      <c r="C87" s="159"/>
      <c r="D87" s="157" t="s">
        <v>81</v>
      </c>
      <c r="E87" s="234">
        <v>495050</v>
      </c>
      <c r="F87" s="235">
        <f>SUM(F88:F103)</f>
        <v>215106.99000000002</v>
      </c>
      <c r="G87" s="232">
        <f t="shared" si="2"/>
        <v>0.43451568528431478</v>
      </c>
    </row>
    <row r="88" spans="1:151">
      <c r="A88" s="163"/>
      <c r="B88" s="164"/>
      <c r="C88" s="135">
        <v>4260</v>
      </c>
      <c r="D88" s="145" t="s">
        <v>207</v>
      </c>
      <c r="E88" s="234">
        <v>214900</v>
      </c>
      <c r="F88" s="235">
        <f>F120+F106</f>
        <v>111982.6</v>
      </c>
      <c r="G88" s="232">
        <f t="shared" si="2"/>
        <v>0.52109167054443928</v>
      </c>
    </row>
    <row r="89" spans="1:151">
      <c r="A89" s="164"/>
      <c r="B89" s="164"/>
      <c r="C89" s="135">
        <v>4270</v>
      </c>
      <c r="D89" s="145" t="s">
        <v>222</v>
      </c>
      <c r="E89" s="234">
        <v>26050</v>
      </c>
      <c r="F89" s="235">
        <f>F107+F121</f>
        <v>9274.66</v>
      </c>
      <c r="G89" s="232">
        <f t="shared" si="2"/>
        <v>0.3560330134357006</v>
      </c>
    </row>
    <row r="90" spans="1:151">
      <c r="A90" s="164"/>
      <c r="B90" s="164"/>
      <c r="C90" s="135">
        <v>4300</v>
      </c>
      <c r="D90" s="145" t="s">
        <v>196</v>
      </c>
      <c r="E90" s="234">
        <v>48000</v>
      </c>
      <c r="F90" s="235">
        <f>F108+F122</f>
        <v>19991.010000000002</v>
      </c>
      <c r="G90" s="232">
        <f t="shared" si="2"/>
        <v>0.41647937500000004</v>
      </c>
    </row>
    <row r="91" spans="1:151">
      <c r="A91" s="164"/>
      <c r="B91" s="163"/>
      <c r="C91" s="135">
        <v>4350</v>
      </c>
      <c r="D91" s="145" t="s">
        <v>223</v>
      </c>
      <c r="E91" s="234">
        <v>1500</v>
      </c>
      <c r="F91" s="235">
        <f>F123</f>
        <v>610.98</v>
      </c>
      <c r="G91" s="232">
        <f t="shared" si="2"/>
        <v>0.40732000000000002</v>
      </c>
    </row>
    <row r="92" spans="1:151" hidden="1">
      <c r="A92" s="164"/>
      <c r="B92" s="163"/>
      <c r="C92" s="135">
        <v>4380</v>
      </c>
      <c r="D92" s="145" t="s">
        <v>224</v>
      </c>
      <c r="E92" s="234">
        <v>0</v>
      </c>
      <c r="F92" s="235">
        <f>F110</f>
        <v>0</v>
      </c>
      <c r="G92" s="232" t="e">
        <f t="shared" si="2"/>
        <v>#DIV/0!</v>
      </c>
    </row>
    <row r="93" spans="1:151" ht="30">
      <c r="A93" s="164"/>
      <c r="B93" s="163"/>
      <c r="C93" s="135">
        <v>4390</v>
      </c>
      <c r="D93" s="145" t="s">
        <v>31</v>
      </c>
      <c r="E93" s="234">
        <v>39500</v>
      </c>
      <c r="F93" s="235">
        <f>F111+F124</f>
        <v>1499.8</v>
      </c>
      <c r="G93" s="232">
        <f t="shared" si="2"/>
        <v>3.7969620253164554E-2</v>
      </c>
    </row>
    <row r="94" spans="1:151" ht="60">
      <c r="A94" s="164"/>
      <c r="B94" s="163"/>
      <c r="C94" s="135">
        <v>4370</v>
      </c>
      <c r="D94" s="148" t="s">
        <v>30</v>
      </c>
      <c r="E94" s="234">
        <v>10000</v>
      </c>
      <c r="F94" s="235">
        <f>F109+F125</f>
        <v>4013.32</v>
      </c>
      <c r="G94" s="232">
        <f t="shared" si="2"/>
        <v>0.40133200000000002</v>
      </c>
    </row>
    <row r="95" spans="1:151" ht="45">
      <c r="A95" s="164"/>
      <c r="B95" s="163"/>
      <c r="C95" s="135">
        <v>4400</v>
      </c>
      <c r="D95" s="145" t="s">
        <v>225</v>
      </c>
      <c r="E95" s="234">
        <v>113000</v>
      </c>
      <c r="F95" s="235">
        <f>F126</f>
        <v>53589.9</v>
      </c>
      <c r="G95" s="232">
        <f t="shared" si="2"/>
        <v>0.4742469026548673</v>
      </c>
    </row>
    <row r="96" spans="1:151">
      <c r="A96" s="156"/>
      <c r="B96" s="163"/>
      <c r="C96" s="138">
        <v>4430</v>
      </c>
      <c r="D96" s="148" t="s">
        <v>213</v>
      </c>
      <c r="E96" s="234">
        <v>100</v>
      </c>
      <c r="F96" s="235">
        <f>F127</f>
        <v>0</v>
      </c>
      <c r="G96" s="232">
        <f t="shared" si="2"/>
        <v>0</v>
      </c>
    </row>
    <row r="97" spans="1:7">
      <c r="A97" s="163"/>
      <c r="B97" s="165"/>
      <c r="C97" s="135">
        <v>4480</v>
      </c>
      <c r="D97" s="145" t="s">
        <v>215</v>
      </c>
      <c r="E97" s="234">
        <v>1500</v>
      </c>
      <c r="F97" s="235">
        <f>F113+F128</f>
        <v>214</v>
      </c>
      <c r="G97" s="232">
        <f t="shared" si="2"/>
        <v>0.14266666666666666</v>
      </c>
    </row>
    <row r="98" spans="1:7" ht="12.75" hidden="1" customHeight="1">
      <c r="A98" s="163"/>
      <c r="B98" s="163"/>
      <c r="C98" s="135">
        <v>4580</v>
      </c>
      <c r="D98" s="145" t="s">
        <v>226</v>
      </c>
      <c r="E98" s="234">
        <v>0</v>
      </c>
      <c r="F98" s="235">
        <f>F114</f>
        <v>0</v>
      </c>
      <c r="G98" s="232" t="e">
        <f t="shared" si="2"/>
        <v>#DIV/0!</v>
      </c>
    </row>
    <row r="99" spans="1:7" ht="30">
      <c r="A99" s="163"/>
      <c r="B99" s="164"/>
      <c r="C99" s="135">
        <v>4590</v>
      </c>
      <c r="D99" s="145" t="s">
        <v>227</v>
      </c>
      <c r="E99" s="234">
        <v>30000</v>
      </c>
      <c r="F99" s="235">
        <f>F115+F129</f>
        <v>7009.5</v>
      </c>
      <c r="G99" s="232">
        <f t="shared" si="2"/>
        <v>0.23365</v>
      </c>
    </row>
    <row r="100" spans="1:7" ht="36" hidden="1" customHeight="1">
      <c r="A100" s="163"/>
      <c r="B100" s="165"/>
      <c r="C100" s="135">
        <v>4700</v>
      </c>
      <c r="D100" s="145" t="s">
        <v>216</v>
      </c>
      <c r="E100" s="234">
        <v>0</v>
      </c>
      <c r="F100" s="235">
        <f>F117+F131</f>
        <v>0</v>
      </c>
      <c r="G100" s="232" t="e">
        <f t="shared" si="2"/>
        <v>#DIV/0!</v>
      </c>
    </row>
    <row r="101" spans="1:7" ht="45.75" customHeight="1">
      <c r="A101" s="163"/>
      <c r="B101" s="165"/>
      <c r="C101" s="135">
        <v>4610</v>
      </c>
      <c r="D101" s="145" t="s">
        <v>228</v>
      </c>
      <c r="E101" s="234">
        <v>10500</v>
      </c>
      <c r="F101" s="235">
        <f>F116+F130</f>
        <v>6921.22</v>
      </c>
      <c r="G101" s="232">
        <f t="shared" si="2"/>
        <v>0.6591638095238096</v>
      </c>
    </row>
    <row r="102" spans="1:7" ht="24" hidden="1" customHeight="1">
      <c r="A102" s="163"/>
      <c r="B102" s="165"/>
      <c r="C102" s="135">
        <v>6050</v>
      </c>
      <c r="D102" s="167" t="s">
        <v>229</v>
      </c>
      <c r="E102" s="234">
        <v>0</v>
      </c>
      <c r="F102" s="235">
        <f>F132</f>
        <v>0</v>
      </c>
      <c r="G102" s="232" t="e">
        <f t="shared" si="2"/>
        <v>#DIV/0!</v>
      </c>
    </row>
    <row r="103" spans="1:7" ht="24" hidden="1" customHeight="1">
      <c r="A103" s="163"/>
      <c r="B103" s="165"/>
      <c r="C103" s="135">
        <v>6060</v>
      </c>
      <c r="D103" s="167" t="s">
        <v>230</v>
      </c>
      <c r="E103" s="234">
        <v>0</v>
      </c>
      <c r="F103" s="235">
        <f>F118</f>
        <v>0</v>
      </c>
      <c r="G103" s="232" t="e">
        <f t="shared" si="2"/>
        <v>#DIV/0!</v>
      </c>
    </row>
    <row r="104" spans="1:7">
      <c r="A104" s="137"/>
      <c r="B104" s="164"/>
      <c r="C104" s="138"/>
      <c r="D104" s="148" t="s">
        <v>231</v>
      </c>
      <c r="E104" s="234"/>
      <c r="F104" s="235"/>
      <c r="G104" s="232"/>
    </row>
    <row r="105" spans="1:7" ht="31.5">
      <c r="A105" s="165"/>
      <c r="B105" s="163"/>
      <c r="C105" s="168" t="s">
        <v>232</v>
      </c>
      <c r="D105" s="169" t="s">
        <v>601</v>
      </c>
      <c r="E105" s="234">
        <v>50000</v>
      </c>
      <c r="F105" s="235">
        <f>SUM(F106:F118)</f>
        <v>7152</v>
      </c>
      <c r="G105" s="232">
        <f t="shared" si="2"/>
        <v>0.14304</v>
      </c>
    </row>
    <row r="106" spans="1:7">
      <c r="A106" s="165"/>
      <c r="B106" s="163"/>
      <c r="C106" s="135">
        <v>4260</v>
      </c>
      <c r="D106" s="145" t="s">
        <v>207</v>
      </c>
      <c r="E106" s="234">
        <v>1900</v>
      </c>
      <c r="F106" s="235">
        <v>0</v>
      </c>
      <c r="G106" s="232">
        <f t="shared" si="2"/>
        <v>0</v>
      </c>
    </row>
    <row r="107" spans="1:7">
      <c r="A107" s="165"/>
      <c r="B107" s="163"/>
      <c r="C107" s="135">
        <v>4270</v>
      </c>
      <c r="D107" s="145" t="s">
        <v>222</v>
      </c>
      <c r="E107" s="234">
        <v>1000</v>
      </c>
      <c r="F107" s="235">
        <v>0</v>
      </c>
      <c r="G107" s="232">
        <f t="shared" si="2"/>
        <v>0</v>
      </c>
    </row>
    <row r="108" spans="1:7">
      <c r="A108" s="165"/>
      <c r="B108" s="163"/>
      <c r="C108" s="135">
        <v>4300</v>
      </c>
      <c r="D108" s="145" t="s">
        <v>233</v>
      </c>
      <c r="E108" s="234">
        <v>500</v>
      </c>
      <c r="F108" s="235">
        <v>196.31</v>
      </c>
      <c r="G108" s="232">
        <f t="shared" si="2"/>
        <v>0.39262000000000002</v>
      </c>
    </row>
    <row r="109" spans="1:7" ht="48" hidden="1" customHeight="1">
      <c r="A109" s="165"/>
      <c r="B109" s="165"/>
      <c r="C109" s="135">
        <v>4370</v>
      </c>
      <c r="D109" s="148" t="s">
        <v>30</v>
      </c>
      <c r="E109" s="234">
        <v>0</v>
      </c>
      <c r="F109" s="235"/>
      <c r="G109" s="232" t="e">
        <f t="shared" si="2"/>
        <v>#DIV/0!</v>
      </c>
    </row>
    <row r="110" spans="1:7" ht="24" hidden="1" customHeight="1">
      <c r="A110" s="164"/>
      <c r="B110" s="156"/>
      <c r="C110" s="135">
        <v>4380</v>
      </c>
      <c r="D110" s="145" t="s">
        <v>224</v>
      </c>
      <c r="E110" s="234">
        <v>0</v>
      </c>
      <c r="F110" s="235"/>
      <c r="G110" s="232" t="e">
        <f t="shared" si="2"/>
        <v>#DIV/0!</v>
      </c>
    </row>
    <row r="111" spans="1:7" ht="30">
      <c r="A111" s="164"/>
      <c r="B111" s="158"/>
      <c r="C111" s="135">
        <v>4390</v>
      </c>
      <c r="D111" s="145" t="s">
        <v>197</v>
      </c>
      <c r="E111" s="234">
        <v>38500</v>
      </c>
      <c r="F111" s="235">
        <v>129.80000000000001</v>
      </c>
      <c r="G111" s="232">
        <f t="shared" si="2"/>
        <v>3.3714285714285717E-3</v>
      </c>
    </row>
    <row r="112" spans="1:7">
      <c r="A112" s="164"/>
      <c r="B112" s="158"/>
      <c r="C112" s="135">
        <v>4430</v>
      </c>
      <c r="D112" s="145" t="s">
        <v>213</v>
      </c>
      <c r="E112" s="234">
        <v>100</v>
      </c>
      <c r="F112" s="235">
        <v>0</v>
      </c>
      <c r="G112" s="232">
        <f t="shared" si="2"/>
        <v>0</v>
      </c>
    </row>
    <row r="113" spans="1:7">
      <c r="A113" s="164"/>
      <c r="B113" s="137"/>
      <c r="C113" s="135">
        <v>4480</v>
      </c>
      <c r="D113" s="145" t="s">
        <v>234</v>
      </c>
      <c r="E113" s="234">
        <v>500</v>
      </c>
      <c r="F113" s="235">
        <v>214</v>
      </c>
      <c r="G113" s="232">
        <f t="shared" si="2"/>
        <v>0.42799999999999999</v>
      </c>
    </row>
    <row r="114" spans="1:7" ht="12.75" hidden="1" customHeight="1">
      <c r="A114" s="163"/>
      <c r="B114" s="158"/>
      <c r="C114" s="135">
        <v>4580</v>
      </c>
      <c r="D114" s="145" t="s">
        <v>226</v>
      </c>
      <c r="E114" s="234">
        <v>0</v>
      </c>
      <c r="F114" s="235"/>
      <c r="G114" s="232" t="e">
        <f t="shared" si="2"/>
        <v>#DIV/0!</v>
      </c>
    </row>
    <row r="115" spans="1:7" ht="36" hidden="1" customHeight="1">
      <c r="A115" s="163"/>
      <c r="B115" s="158"/>
      <c r="C115" s="135">
        <v>4590</v>
      </c>
      <c r="D115" s="145" t="s">
        <v>227</v>
      </c>
      <c r="E115" s="234">
        <v>0</v>
      </c>
      <c r="F115" s="235"/>
      <c r="G115" s="232" t="e">
        <f t="shared" si="2"/>
        <v>#DIV/0!</v>
      </c>
    </row>
    <row r="116" spans="1:7" ht="30">
      <c r="A116" s="163"/>
      <c r="B116" s="137"/>
      <c r="C116" s="135">
        <v>4610</v>
      </c>
      <c r="D116" s="145" t="s">
        <v>228</v>
      </c>
      <c r="E116" s="234">
        <v>7500</v>
      </c>
      <c r="F116" s="235">
        <v>6611.89</v>
      </c>
      <c r="G116" s="232">
        <f t="shared" si="2"/>
        <v>0.88158533333333333</v>
      </c>
    </row>
    <row r="117" spans="1:7" ht="36" hidden="1" customHeight="1">
      <c r="A117" s="163"/>
      <c r="B117" s="137"/>
      <c r="C117" s="135">
        <v>4700</v>
      </c>
      <c r="D117" s="148" t="s">
        <v>216</v>
      </c>
      <c r="E117" s="234">
        <v>0</v>
      </c>
      <c r="F117" s="235"/>
      <c r="G117" s="232" t="e">
        <f t="shared" si="2"/>
        <v>#DIV/0!</v>
      </c>
    </row>
    <row r="118" spans="1:7" ht="24" hidden="1" customHeight="1">
      <c r="A118" s="163"/>
      <c r="B118" s="137"/>
      <c r="C118" s="135">
        <v>6060</v>
      </c>
      <c r="D118" s="167" t="s">
        <v>230</v>
      </c>
      <c r="E118" s="234">
        <v>0</v>
      </c>
      <c r="F118" s="235"/>
      <c r="G118" s="232" t="e">
        <f t="shared" si="2"/>
        <v>#DIV/0!</v>
      </c>
    </row>
    <row r="119" spans="1:7" ht="31.5">
      <c r="A119" s="165"/>
      <c r="B119" s="165"/>
      <c r="C119" s="168" t="s">
        <v>232</v>
      </c>
      <c r="D119" s="169" t="s">
        <v>235</v>
      </c>
      <c r="E119" s="234">
        <v>445050</v>
      </c>
      <c r="F119" s="235">
        <f>SUM(F120:F132)</f>
        <v>207954.99000000002</v>
      </c>
      <c r="G119" s="232">
        <f t="shared" si="2"/>
        <v>0.46726208291203242</v>
      </c>
    </row>
    <row r="120" spans="1:7">
      <c r="A120" s="163"/>
      <c r="B120" s="164"/>
      <c r="C120" s="135">
        <v>4260</v>
      </c>
      <c r="D120" s="145" t="s">
        <v>207</v>
      </c>
      <c r="E120" s="234">
        <v>213000</v>
      </c>
      <c r="F120" s="235">
        <v>111982.6</v>
      </c>
      <c r="G120" s="232">
        <f t="shared" si="2"/>
        <v>0.52573990610328636</v>
      </c>
    </row>
    <row r="121" spans="1:7">
      <c r="A121" s="164"/>
      <c r="B121" s="137"/>
      <c r="C121" s="135">
        <v>4270</v>
      </c>
      <c r="D121" s="145" t="s">
        <v>222</v>
      </c>
      <c r="E121" s="234">
        <v>25050</v>
      </c>
      <c r="F121" s="235">
        <v>9274.66</v>
      </c>
      <c r="G121" s="232">
        <f t="shared" si="2"/>
        <v>0.37024590818363273</v>
      </c>
    </row>
    <row r="122" spans="1:7">
      <c r="A122" s="165"/>
      <c r="B122" s="164"/>
      <c r="C122" s="135">
        <v>4300</v>
      </c>
      <c r="D122" s="145" t="s">
        <v>196</v>
      </c>
      <c r="E122" s="234">
        <v>47500</v>
      </c>
      <c r="F122" s="235">
        <v>19794.7</v>
      </c>
      <c r="G122" s="232">
        <f t="shared" si="2"/>
        <v>0.4167305263157895</v>
      </c>
    </row>
    <row r="123" spans="1:7">
      <c r="A123" s="165"/>
      <c r="B123" s="158"/>
      <c r="C123" s="135">
        <v>4350</v>
      </c>
      <c r="D123" s="145" t="s">
        <v>223</v>
      </c>
      <c r="E123" s="234">
        <v>1500</v>
      </c>
      <c r="F123" s="235">
        <v>610.98</v>
      </c>
      <c r="G123" s="232">
        <f t="shared" si="2"/>
        <v>0.40732000000000002</v>
      </c>
    </row>
    <row r="124" spans="1:7" ht="30">
      <c r="A124" s="165"/>
      <c r="B124" s="158"/>
      <c r="C124" s="135">
        <v>4390</v>
      </c>
      <c r="D124" s="145" t="s">
        <v>197</v>
      </c>
      <c r="E124" s="234">
        <v>1000</v>
      </c>
      <c r="F124" s="235">
        <v>1370</v>
      </c>
      <c r="G124" s="232">
        <f t="shared" si="2"/>
        <v>1.37</v>
      </c>
    </row>
    <row r="125" spans="1:7" ht="60">
      <c r="A125" s="165"/>
      <c r="B125" s="156"/>
      <c r="C125" s="135">
        <v>4370</v>
      </c>
      <c r="D125" s="148" t="s">
        <v>30</v>
      </c>
      <c r="E125" s="234">
        <v>10000</v>
      </c>
      <c r="F125" s="235">
        <v>4013.32</v>
      </c>
      <c r="G125" s="232">
        <f t="shared" si="2"/>
        <v>0.40133200000000002</v>
      </c>
    </row>
    <row r="126" spans="1:7" ht="46.5" customHeight="1">
      <c r="A126" s="165"/>
      <c r="B126" s="156"/>
      <c r="C126" s="135">
        <v>4400</v>
      </c>
      <c r="D126" s="145" t="s">
        <v>225</v>
      </c>
      <c r="E126" s="234">
        <v>113000</v>
      </c>
      <c r="F126" s="235">
        <v>53589.9</v>
      </c>
      <c r="G126" s="232">
        <f t="shared" si="2"/>
        <v>0.4742469026548673</v>
      </c>
    </row>
    <row r="127" spans="1:7" ht="12.75" hidden="1" customHeight="1">
      <c r="A127" s="156"/>
      <c r="B127" s="163"/>
      <c r="C127" s="138">
        <v>4430</v>
      </c>
      <c r="D127" s="148" t="s">
        <v>213</v>
      </c>
      <c r="E127" s="234">
        <v>0</v>
      </c>
      <c r="F127" s="235"/>
      <c r="G127" s="232" t="e">
        <f t="shared" si="2"/>
        <v>#DIV/0!</v>
      </c>
    </row>
    <row r="128" spans="1:7" ht="30" customHeight="1">
      <c r="A128" s="164"/>
      <c r="B128" s="156"/>
      <c r="C128" s="135">
        <v>4480</v>
      </c>
      <c r="D128" s="145" t="s">
        <v>234</v>
      </c>
      <c r="E128" s="234">
        <v>1000</v>
      </c>
      <c r="F128" s="235">
        <v>0</v>
      </c>
      <c r="G128" s="232">
        <f t="shared" si="2"/>
        <v>0</v>
      </c>
    </row>
    <row r="129" spans="1:151" ht="59.25" customHeight="1">
      <c r="A129" s="163"/>
      <c r="B129" s="156"/>
      <c r="C129" s="135">
        <v>4590</v>
      </c>
      <c r="D129" s="145" t="s">
        <v>227</v>
      </c>
      <c r="E129" s="234">
        <v>30000</v>
      </c>
      <c r="F129" s="235">
        <v>7009.5</v>
      </c>
      <c r="G129" s="232">
        <f t="shared" si="2"/>
        <v>0.23365</v>
      </c>
    </row>
    <row r="130" spans="1:151" ht="37.5" customHeight="1">
      <c r="A130" s="163"/>
      <c r="B130" s="156"/>
      <c r="C130" s="135">
        <v>4610</v>
      </c>
      <c r="D130" s="145" t="s">
        <v>228</v>
      </c>
      <c r="E130" s="234">
        <v>3000</v>
      </c>
      <c r="F130" s="235">
        <v>309.33</v>
      </c>
      <c r="G130" s="232">
        <f t="shared" si="2"/>
        <v>0.10310999999999999</v>
      </c>
    </row>
    <row r="131" spans="1:151" ht="36" hidden="1" customHeight="1">
      <c r="A131" s="163"/>
      <c r="B131" s="156"/>
      <c r="C131" s="135">
        <v>4700</v>
      </c>
      <c r="D131" s="148" t="s">
        <v>216</v>
      </c>
      <c r="E131" s="234">
        <v>0</v>
      </c>
      <c r="F131" s="235"/>
      <c r="G131" s="232" t="e">
        <f t="shared" si="2"/>
        <v>#DIV/0!</v>
      </c>
    </row>
    <row r="132" spans="1:151" ht="9.75" hidden="1" customHeight="1">
      <c r="A132" s="165"/>
      <c r="B132" s="156"/>
      <c r="C132" s="135">
        <v>6050</v>
      </c>
      <c r="D132" s="167" t="s">
        <v>229</v>
      </c>
      <c r="E132" s="234">
        <v>0</v>
      </c>
      <c r="F132" s="235"/>
      <c r="G132" s="232" t="e">
        <f t="shared" si="2"/>
        <v>#DIV/0!</v>
      </c>
    </row>
    <row r="133" spans="1:151" s="71" customFormat="1" ht="33" customHeight="1">
      <c r="A133" s="126">
        <v>710</v>
      </c>
      <c r="B133" s="126"/>
      <c r="C133" s="127"/>
      <c r="D133" s="69" t="s">
        <v>88</v>
      </c>
      <c r="E133" s="235">
        <f>E134+E143+E149+E177</f>
        <v>754888</v>
      </c>
      <c r="F133" s="235">
        <f>F134+F149+F177+F143</f>
        <v>306104.19</v>
      </c>
      <c r="G133" s="232">
        <f t="shared" si="2"/>
        <v>0.40549616631871216</v>
      </c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  <c r="BA133" s="64"/>
      <c r="BB133" s="64"/>
      <c r="BC133" s="64"/>
      <c r="BD133" s="64"/>
      <c r="BE133" s="64"/>
      <c r="BF133" s="64"/>
      <c r="BG133" s="64"/>
      <c r="BH133" s="64"/>
      <c r="BI133" s="64"/>
      <c r="BJ133" s="64"/>
      <c r="BK133" s="64"/>
      <c r="BL133" s="64"/>
      <c r="BM133" s="64"/>
      <c r="BN133" s="64"/>
      <c r="BO133" s="64"/>
      <c r="BP133" s="64"/>
      <c r="BQ133" s="64"/>
      <c r="BR133" s="64"/>
      <c r="BS133" s="64"/>
      <c r="BT133" s="64"/>
      <c r="BU133" s="64"/>
      <c r="BV133" s="64"/>
      <c r="BW133" s="64"/>
      <c r="BX133" s="64"/>
      <c r="BY133" s="64"/>
      <c r="BZ133" s="64"/>
      <c r="CA133" s="64"/>
      <c r="CB133" s="64"/>
      <c r="CC133" s="64"/>
      <c r="CD133" s="64"/>
      <c r="CE133" s="64"/>
      <c r="CF133" s="64"/>
      <c r="CG133" s="64"/>
      <c r="CH133" s="64"/>
      <c r="CI133" s="64"/>
      <c r="CJ133" s="64"/>
      <c r="CK133" s="64"/>
      <c r="CL133" s="64"/>
      <c r="CM133" s="64"/>
      <c r="CN133" s="64"/>
      <c r="CO133" s="64"/>
      <c r="CP133" s="64"/>
      <c r="CQ133" s="64"/>
      <c r="CR133" s="64"/>
      <c r="CS133" s="64"/>
      <c r="CT133" s="64"/>
      <c r="CU133" s="64"/>
      <c r="CV133" s="64"/>
      <c r="CW133" s="64"/>
      <c r="CX133" s="64"/>
      <c r="CY133" s="64"/>
      <c r="CZ133" s="64"/>
      <c r="DA133" s="64"/>
      <c r="DB133" s="64"/>
      <c r="DC133" s="64"/>
      <c r="DD133" s="64"/>
      <c r="DE133" s="64"/>
      <c r="DF133" s="64"/>
      <c r="DG133" s="64"/>
      <c r="DH133" s="64"/>
      <c r="DI133" s="64"/>
      <c r="DJ133" s="64"/>
      <c r="DK133" s="64"/>
      <c r="DL133" s="64"/>
      <c r="DM133" s="64"/>
      <c r="DN133" s="64"/>
      <c r="DO133" s="64"/>
      <c r="DP133" s="64"/>
      <c r="DQ133" s="64"/>
      <c r="DR133" s="64"/>
      <c r="DS133" s="64"/>
      <c r="DT133" s="64"/>
      <c r="DU133" s="64"/>
      <c r="DV133" s="64"/>
      <c r="DW133" s="64"/>
      <c r="DX133" s="64"/>
      <c r="DY133" s="64"/>
      <c r="DZ133" s="64"/>
      <c r="EA133" s="64"/>
      <c r="EB133" s="64"/>
      <c r="EC133" s="64"/>
      <c r="ED133" s="64"/>
      <c r="EE133" s="64"/>
      <c r="EF133" s="64"/>
      <c r="EG133" s="64"/>
      <c r="EH133" s="64"/>
      <c r="EI133" s="64"/>
      <c r="EJ133" s="64"/>
      <c r="EK133" s="64"/>
      <c r="EL133" s="64"/>
      <c r="EM133" s="64"/>
      <c r="EN133" s="64"/>
      <c r="EO133" s="64"/>
      <c r="EP133" s="64"/>
      <c r="EQ133" s="64"/>
      <c r="ER133" s="64"/>
      <c r="ES133" s="64"/>
      <c r="ET133" s="64"/>
      <c r="EU133" s="64"/>
    </row>
    <row r="134" spans="1:151" ht="31.5">
      <c r="A134" s="158"/>
      <c r="B134" s="156">
        <v>71013</v>
      </c>
      <c r="C134" s="159"/>
      <c r="D134" s="157" t="s">
        <v>236</v>
      </c>
      <c r="E134" s="234">
        <v>144600</v>
      </c>
      <c r="F134" s="235">
        <f>SUM(F135:F136)</f>
        <v>0</v>
      </c>
      <c r="G134" s="232">
        <f t="shared" si="2"/>
        <v>0</v>
      </c>
    </row>
    <row r="135" spans="1:151">
      <c r="A135" s="137"/>
      <c r="B135" s="156"/>
      <c r="C135" s="138">
        <v>4300</v>
      </c>
      <c r="D135" s="148" t="s">
        <v>196</v>
      </c>
      <c r="E135" s="234">
        <v>144600</v>
      </c>
      <c r="F135" s="235">
        <v>0</v>
      </c>
      <c r="G135" s="232">
        <f t="shared" si="2"/>
        <v>0</v>
      </c>
    </row>
    <row r="136" spans="1:151" ht="24" hidden="1" customHeight="1">
      <c r="A136" s="137"/>
      <c r="B136" s="156"/>
      <c r="C136" s="138">
        <v>6060</v>
      </c>
      <c r="D136" s="148" t="s">
        <v>230</v>
      </c>
      <c r="E136" s="234">
        <v>0</v>
      </c>
      <c r="F136" s="235">
        <f>F142</f>
        <v>0</v>
      </c>
      <c r="G136" s="232" t="e">
        <f t="shared" si="2"/>
        <v>#DIV/0!</v>
      </c>
    </row>
    <row r="137" spans="1:151" ht="31.5">
      <c r="A137" s="158"/>
      <c r="B137" s="156"/>
      <c r="C137" s="159" t="s">
        <v>232</v>
      </c>
      <c r="D137" s="157" t="s">
        <v>236</v>
      </c>
      <c r="E137" s="234">
        <v>50000</v>
      </c>
      <c r="F137" s="235">
        <f>SUM(F139)</f>
        <v>0</v>
      </c>
      <c r="G137" s="232">
        <f t="shared" si="2"/>
        <v>0</v>
      </c>
    </row>
    <row r="138" spans="1:151">
      <c r="A138" s="158"/>
      <c r="B138" s="156"/>
      <c r="C138" s="159"/>
      <c r="D138" s="157" t="s">
        <v>473</v>
      </c>
      <c r="E138" s="234"/>
      <c r="F138" s="235"/>
      <c r="G138" s="232"/>
    </row>
    <row r="139" spans="1:151">
      <c r="A139" s="137"/>
      <c r="B139" s="156"/>
      <c r="C139" s="138">
        <v>4300</v>
      </c>
      <c r="D139" s="148" t="s">
        <v>196</v>
      </c>
      <c r="E139" s="234">
        <v>50000</v>
      </c>
      <c r="F139" s="235">
        <v>0</v>
      </c>
      <c r="G139" s="232">
        <f t="shared" ref="G139:G202" si="3">F139/E139</f>
        <v>0</v>
      </c>
    </row>
    <row r="140" spans="1:151">
      <c r="A140" s="137"/>
      <c r="B140" s="156"/>
      <c r="C140" s="138"/>
      <c r="D140" s="157" t="s">
        <v>237</v>
      </c>
      <c r="E140" s="234">
        <v>94600</v>
      </c>
      <c r="F140" s="235">
        <f>F141+F142</f>
        <v>0</v>
      </c>
      <c r="G140" s="232">
        <f t="shared" si="3"/>
        <v>0</v>
      </c>
    </row>
    <row r="141" spans="1:151">
      <c r="A141" s="137"/>
      <c r="B141" s="156"/>
      <c r="C141" s="138">
        <v>4300</v>
      </c>
      <c r="D141" s="148" t="s">
        <v>196</v>
      </c>
      <c r="E141" s="234">
        <v>94600</v>
      </c>
      <c r="F141" s="235">
        <v>0</v>
      </c>
      <c r="G141" s="232">
        <f t="shared" si="3"/>
        <v>0</v>
      </c>
    </row>
    <row r="142" spans="1:151" ht="30" hidden="1">
      <c r="A142" s="137"/>
      <c r="B142" s="156"/>
      <c r="C142" s="138">
        <v>6060</v>
      </c>
      <c r="D142" s="148" t="s">
        <v>230</v>
      </c>
      <c r="E142" s="234">
        <v>0</v>
      </c>
      <c r="F142" s="235"/>
      <c r="G142" s="232" t="e">
        <f t="shared" si="3"/>
        <v>#DIV/0!</v>
      </c>
    </row>
    <row r="143" spans="1:151" ht="31.5">
      <c r="A143" s="158"/>
      <c r="B143" s="156">
        <v>71014</v>
      </c>
      <c r="C143" s="168"/>
      <c r="D143" s="169" t="s">
        <v>238</v>
      </c>
      <c r="E143" s="234">
        <v>50178</v>
      </c>
      <c r="F143" s="235">
        <f>SUM(F144:F148)</f>
        <v>43935.05</v>
      </c>
      <c r="G143" s="232">
        <f t="shared" si="3"/>
        <v>0.87558392124038431</v>
      </c>
    </row>
    <row r="144" spans="1:151" hidden="1">
      <c r="A144" s="137"/>
      <c r="B144" s="156"/>
      <c r="C144" s="170" t="s">
        <v>239</v>
      </c>
      <c r="D144" s="145" t="s">
        <v>240</v>
      </c>
      <c r="E144" s="234">
        <v>0</v>
      </c>
      <c r="F144" s="235"/>
      <c r="G144" s="232" t="e">
        <f t="shared" si="3"/>
        <v>#DIV/0!</v>
      </c>
    </row>
    <row r="145" spans="1:7">
      <c r="A145" s="137"/>
      <c r="B145" s="156"/>
      <c r="C145" s="138">
        <v>4300</v>
      </c>
      <c r="D145" s="148" t="s">
        <v>196</v>
      </c>
      <c r="E145" s="234">
        <v>2000</v>
      </c>
      <c r="F145" s="235">
        <v>0</v>
      </c>
      <c r="G145" s="232">
        <f t="shared" si="3"/>
        <v>0</v>
      </c>
    </row>
    <row r="146" spans="1:7" ht="30" hidden="1">
      <c r="A146" s="137"/>
      <c r="B146" s="156"/>
      <c r="C146" s="135">
        <v>4390</v>
      </c>
      <c r="D146" s="145" t="s">
        <v>197</v>
      </c>
      <c r="E146" s="234">
        <v>0</v>
      </c>
      <c r="F146" s="235"/>
      <c r="G146" s="232" t="e">
        <f t="shared" si="3"/>
        <v>#DIV/0!</v>
      </c>
    </row>
    <row r="147" spans="1:7" ht="42" customHeight="1">
      <c r="A147" s="137"/>
      <c r="B147" s="156"/>
      <c r="C147" s="135">
        <v>2809</v>
      </c>
      <c r="D147" s="145" t="s">
        <v>514</v>
      </c>
      <c r="E147" s="234">
        <v>30678</v>
      </c>
      <c r="F147" s="235">
        <v>26435.05</v>
      </c>
      <c r="G147" s="232">
        <f t="shared" si="3"/>
        <v>0.86169404785188075</v>
      </c>
    </row>
    <row r="148" spans="1:7" ht="59.25" customHeight="1">
      <c r="A148" s="137"/>
      <c r="B148" s="156"/>
      <c r="C148" s="135">
        <v>6229</v>
      </c>
      <c r="D148" s="145" t="s">
        <v>537</v>
      </c>
      <c r="E148" s="234">
        <v>17500</v>
      </c>
      <c r="F148" s="235">
        <v>17500</v>
      </c>
      <c r="G148" s="232">
        <f t="shared" si="3"/>
        <v>1</v>
      </c>
    </row>
    <row r="149" spans="1:7">
      <c r="A149" s="158"/>
      <c r="B149" s="156">
        <v>71015</v>
      </c>
      <c r="C149" s="159"/>
      <c r="D149" s="157" t="s">
        <v>91</v>
      </c>
      <c r="E149" s="234">
        <v>556110</v>
      </c>
      <c r="F149" s="235">
        <f>SUM(F150:F175)</f>
        <v>260357.44</v>
      </c>
      <c r="G149" s="232">
        <f t="shared" si="3"/>
        <v>0.46817615220010428</v>
      </c>
    </row>
    <row r="150" spans="1:7">
      <c r="A150" s="158"/>
      <c r="B150" s="156"/>
      <c r="C150" s="159"/>
      <c r="D150" s="148" t="s">
        <v>241</v>
      </c>
      <c r="E150" s="234"/>
      <c r="F150" s="235"/>
      <c r="G150" s="232"/>
    </row>
    <row r="151" spans="1:7" ht="30">
      <c r="A151" s="156"/>
      <c r="B151" s="156"/>
      <c r="C151" s="138">
        <v>3020</v>
      </c>
      <c r="D151" s="148" t="s">
        <v>242</v>
      </c>
      <c r="E151" s="234">
        <v>500</v>
      </c>
      <c r="F151" s="235">
        <v>0</v>
      </c>
      <c r="G151" s="232">
        <f t="shared" si="3"/>
        <v>0</v>
      </c>
    </row>
    <row r="152" spans="1:7">
      <c r="A152" s="156"/>
      <c r="B152" s="156"/>
      <c r="C152" s="160">
        <v>4010</v>
      </c>
      <c r="D152" s="148" t="s">
        <v>201</v>
      </c>
      <c r="E152" s="234">
        <v>92620</v>
      </c>
      <c r="F152" s="235">
        <v>43331.12</v>
      </c>
      <c r="G152" s="232">
        <f t="shared" si="3"/>
        <v>0.46783761606564461</v>
      </c>
    </row>
    <row r="153" spans="1:7" ht="30">
      <c r="A153" s="156"/>
      <c r="B153" s="156"/>
      <c r="C153" s="160">
        <v>4020</v>
      </c>
      <c r="D153" s="148" t="s">
        <v>243</v>
      </c>
      <c r="E153" s="234">
        <v>253579</v>
      </c>
      <c r="F153" s="235">
        <v>111816.18</v>
      </c>
      <c r="G153" s="232">
        <f t="shared" si="3"/>
        <v>0.44095205044581764</v>
      </c>
    </row>
    <row r="154" spans="1:7">
      <c r="A154" s="156"/>
      <c r="B154" s="156"/>
      <c r="C154" s="138">
        <v>4040</v>
      </c>
      <c r="D154" s="148" t="s">
        <v>202</v>
      </c>
      <c r="E154" s="234">
        <v>23740</v>
      </c>
      <c r="F154" s="235">
        <v>23740.400000000001</v>
      </c>
      <c r="G154" s="232">
        <f t="shared" si="3"/>
        <v>1.000016849199663</v>
      </c>
    </row>
    <row r="155" spans="1:7">
      <c r="A155" s="156"/>
      <c r="B155" s="156"/>
      <c r="C155" s="138">
        <v>4110</v>
      </c>
      <c r="D155" s="148" t="s">
        <v>203</v>
      </c>
      <c r="E155" s="234">
        <v>67295</v>
      </c>
      <c r="F155" s="235">
        <v>32064.29</v>
      </c>
      <c r="G155" s="232">
        <f t="shared" si="3"/>
        <v>0.47647358644773014</v>
      </c>
    </row>
    <row r="156" spans="1:7">
      <c r="A156" s="156"/>
      <c r="B156" s="158"/>
      <c r="C156" s="138">
        <v>4120</v>
      </c>
      <c r="D156" s="148" t="s">
        <v>204</v>
      </c>
      <c r="E156" s="234">
        <v>9216</v>
      </c>
      <c r="F156" s="235">
        <v>3404.68</v>
      </c>
      <c r="G156" s="232">
        <f t="shared" si="3"/>
        <v>0.36943142361111109</v>
      </c>
    </row>
    <row r="157" spans="1:7">
      <c r="A157" s="156"/>
      <c r="B157" s="137"/>
      <c r="C157" s="138">
        <v>4170</v>
      </c>
      <c r="D157" s="148" t="s">
        <v>244</v>
      </c>
      <c r="E157" s="234">
        <v>3660</v>
      </c>
      <c r="F157" s="235">
        <v>3000</v>
      </c>
      <c r="G157" s="232">
        <f t="shared" si="3"/>
        <v>0.81967213114754101</v>
      </c>
    </row>
    <row r="158" spans="1:7">
      <c r="A158" s="156"/>
      <c r="B158" s="171"/>
      <c r="C158" s="138">
        <v>4210</v>
      </c>
      <c r="D158" s="148" t="s">
        <v>206</v>
      </c>
      <c r="E158" s="234">
        <v>18818</v>
      </c>
      <c r="F158" s="235">
        <v>5180.7</v>
      </c>
      <c r="G158" s="232">
        <f t="shared" si="3"/>
        <v>0.27530555850781169</v>
      </c>
    </row>
    <row r="159" spans="1:7">
      <c r="A159" s="156"/>
      <c r="B159" s="172"/>
      <c r="C159" s="138">
        <v>4260</v>
      </c>
      <c r="D159" s="148" t="s">
        <v>207</v>
      </c>
      <c r="E159" s="234">
        <v>20044</v>
      </c>
      <c r="F159" s="235">
        <v>6709.78</v>
      </c>
      <c r="G159" s="232">
        <f t="shared" si="3"/>
        <v>0.33475254440231489</v>
      </c>
    </row>
    <row r="160" spans="1:7">
      <c r="A160" s="156"/>
      <c r="B160" s="163"/>
      <c r="C160" s="138">
        <v>4270</v>
      </c>
      <c r="D160" s="148" t="s">
        <v>222</v>
      </c>
      <c r="E160" s="234">
        <v>3400</v>
      </c>
      <c r="F160" s="235">
        <v>799.36</v>
      </c>
      <c r="G160" s="232">
        <f t="shared" si="3"/>
        <v>0.23510588235294119</v>
      </c>
    </row>
    <row r="161" spans="1:7">
      <c r="A161" s="156"/>
      <c r="B161" s="163"/>
      <c r="C161" s="138">
        <v>4280</v>
      </c>
      <c r="D161" s="148" t="s">
        <v>245</v>
      </c>
      <c r="E161" s="234">
        <v>785</v>
      </c>
      <c r="F161" s="235">
        <v>286</v>
      </c>
      <c r="G161" s="232">
        <f t="shared" si="3"/>
        <v>0.36433121019108278</v>
      </c>
    </row>
    <row r="162" spans="1:7">
      <c r="A162" s="156"/>
      <c r="B162" s="163"/>
      <c r="C162" s="138">
        <v>4300</v>
      </c>
      <c r="D162" s="148" t="s">
        <v>246</v>
      </c>
      <c r="E162" s="234">
        <v>36760</v>
      </c>
      <c r="F162" s="235">
        <v>14215.59</v>
      </c>
      <c r="G162" s="232">
        <f t="shared" si="3"/>
        <v>0.38671354733405877</v>
      </c>
    </row>
    <row r="163" spans="1:7">
      <c r="A163" s="156"/>
      <c r="B163" s="172"/>
      <c r="C163" s="138">
        <v>4350</v>
      </c>
      <c r="D163" s="148" t="s">
        <v>210</v>
      </c>
      <c r="E163" s="234">
        <v>960</v>
      </c>
      <c r="F163" s="235">
        <v>471.6</v>
      </c>
      <c r="G163" s="232">
        <f t="shared" si="3"/>
        <v>0.49125000000000002</v>
      </c>
    </row>
    <row r="164" spans="1:7" ht="45">
      <c r="A164" s="156"/>
      <c r="B164" s="163"/>
      <c r="C164" s="138">
        <v>4360</v>
      </c>
      <c r="D164" s="148" t="s">
        <v>29</v>
      </c>
      <c r="E164" s="234">
        <v>2300</v>
      </c>
      <c r="F164" s="235">
        <v>968.29</v>
      </c>
      <c r="G164" s="232">
        <f t="shared" si="3"/>
        <v>0.42099565217391305</v>
      </c>
    </row>
    <row r="165" spans="1:7" ht="60">
      <c r="A165" s="156"/>
      <c r="B165" s="163"/>
      <c r="C165" s="138">
        <v>4370</v>
      </c>
      <c r="D165" s="148" t="s">
        <v>30</v>
      </c>
      <c r="E165" s="234">
        <v>3300</v>
      </c>
      <c r="F165" s="235">
        <v>2063.69</v>
      </c>
      <c r="G165" s="232">
        <f t="shared" si="3"/>
        <v>0.62536060606060606</v>
      </c>
    </row>
    <row r="166" spans="1:7" ht="45">
      <c r="A166" s="156"/>
      <c r="B166" s="173"/>
      <c r="C166" s="138">
        <v>4400</v>
      </c>
      <c r="D166" s="148" t="s">
        <v>225</v>
      </c>
      <c r="E166" s="234">
        <v>738</v>
      </c>
      <c r="F166" s="235">
        <v>369</v>
      </c>
      <c r="G166" s="232">
        <f t="shared" si="3"/>
        <v>0.5</v>
      </c>
    </row>
    <row r="167" spans="1:7">
      <c r="A167" s="156"/>
      <c r="B167" s="163"/>
      <c r="C167" s="138">
        <v>4410</v>
      </c>
      <c r="D167" s="148" t="s">
        <v>212</v>
      </c>
      <c r="E167" s="234">
        <v>3300</v>
      </c>
      <c r="F167" s="235">
        <v>991.5</v>
      </c>
      <c r="G167" s="232">
        <f t="shared" si="3"/>
        <v>0.30045454545454547</v>
      </c>
    </row>
    <row r="168" spans="1:7">
      <c r="A168" s="156"/>
      <c r="B168" s="163"/>
      <c r="C168" s="138">
        <v>4430</v>
      </c>
      <c r="D168" s="148" t="s">
        <v>213</v>
      </c>
      <c r="E168" s="234">
        <v>3600</v>
      </c>
      <c r="F168" s="235">
        <v>2927</v>
      </c>
      <c r="G168" s="232">
        <f t="shared" si="3"/>
        <v>0.81305555555555553</v>
      </c>
    </row>
    <row r="169" spans="1:7" ht="30">
      <c r="A169" s="156"/>
      <c r="B169" s="163"/>
      <c r="C169" s="138">
        <v>4440</v>
      </c>
      <c r="D169" s="148" t="s">
        <v>214</v>
      </c>
      <c r="E169" s="234">
        <v>8630</v>
      </c>
      <c r="F169" s="235">
        <v>6154</v>
      </c>
      <c r="G169" s="232">
        <f t="shared" si="3"/>
        <v>0.71309385863267671</v>
      </c>
    </row>
    <row r="170" spans="1:7">
      <c r="A170" s="156"/>
      <c r="B170" s="163"/>
      <c r="C170" s="138">
        <v>4480</v>
      </c>
      <c r="D170" s="148" t="s">
        <v>247</v>
      </c>
      <c r="E170" s="234">
        <v>1865</v>
      </c>
      <c r="F170" s="235">
        <v>1864.26</v>
      </c>
      <c r="G170" s="232">
        <f t="shared" si="3"/>
        <v>0.9996032171581769</v>
      </c>
    </row>
    <row r="171" spans="1:7" ht="30">
      <c r="A171" s="156"/>
      <c r="B171" s="163"/>
      <c r="C171" s="138">
        <v>4550</v>
      </c>
      <c r="D171" s="148" t="s">
        <v>32</v>
      </c>
      <c r="E171" s="234">
        <v>800</v>
      </c>
      <c r="F171" s="235">
        <v>0</v>
      </c>
      <c r="G171" s="232">
        <f t="shared" si="3"/>
        <v>0</v>
      </c>
    </row>
    <row r="172" spans="1:7" ht="24" hidden="1" customHeight="1">
      <c r="A172" s="156"/>
      <c r="B172" s="163"/>
      <c r="C172" s="138">
        <v>4610</v>
      </c>
      <c r="D172" s="148" t="s">
        <v>228</v>
      </c>
      <c r="E172" s="234">
        <v>0</v>
      </c>
      <c r="F172" s="235">
        <v>0</v>
      </c>
      <c r="G172" s="232" t="e">
        <f t="shared" si="3"/>
        <v>#DIV/0!</v>
      </c>
    </row>
    <row r="173" spans="1:7" ht="48" hidden="1" customHeight="1">
      <c r="A173" s="156"/>
      <c r="B173" s="163"/>
      <c r="C173" s="138">
        <v>4740</v>
      </c>
      <c r="D173" s="148" t="s">
        <v>248</v>
      </c>
      <c r="E173" s="234">
        <v>0</v>
      </c>
      <c r="F173" s="235">
        <v>0</v>
      </c>
      <c r="G173" s="232" t="e">
        <f t="shared" si="3"/>
        <v>#DIV/0!</v>
      </c>
    </row>
    <row r="174" spans="1:7" ht="30">
      <c r="A174" s="156"/>
      <c r="B174" s="163"/>
      <c r="C174" s="138">
        <v>4700</v>
      </c>
      <c r="D174" s="148" t="s">
        <v>249</v>
      </c>
      <c r="E174" s="234">
        <v>200</v>
      </c>
      <c r="F174" s="235">
        <v>0</v>
      </c>
      <c r="G174" s="232">
        <f t="shared" si="3"/>
        <v>0</v>
      </c>
    </row>
    <row r="175" spans="1:7" ht="36" hidden="1" customHeight="1">
      <c r="A175" s="156"/>
      <c r="B175" s="163"/>
      <c r="C175" s="138">
        <v>4750</v>
      </c>
      <c r="D175" s="148" t="s">
        <v>250</v>
      </c>
      <c r="E175" s="234">
        <v>0</v>
      </c>
      <c r="F175" s="235">
        <v>0</v>
      </c>
      <c r="G175" s="232" t="e">
        <f t="shared" si="3"/>
        <v>#DIV/0!</v>
      </c>
    </row>
    <row r="176" spans="1:7" ht="24" hidden="1" customHeight="1">
      <c r="A176" s="156"/>
      <c r="B176" s="163"/>
      <c r="C176" s="138">
        <v>6060</v>
      </c>
      <c r="D176" s="148" t="s">
        <v>230</v>
      </c>
      <c r="E176" s="234">
        <v>0</v>
      </c>
      <c r="F176" s="235">
        <v>0</v>
      </c>
      <c r="G176" s="232" t="e">
        <f t="shared" si="3"/>
        <v>#DIV/0!</v>
      </c>
    </row>
    <row r="177" spans="1:151" ht="21" customHeight="1">
      <c r="A177" s="158"/>
      <c r="B177" s="163">
        <v>71095</v>
      </c>
      <c r="C177" s="159"/>
      <c r="D177" s="157" t="s">
        <v>251</v>
      </c>
      <c r="E177" s="234">
        <v>4000</v>
      </c>
      <c r="F177" s="235">
        <f>SUM(F178:F178)</f>
        <v>1811.7</v>
      </c>
      <c r="G177" s="232">
        <f t="shared" si="3"/>
        <v>0.45292500000000002</v>
      </c>
    </row>
    <row r="178" spans="1:151" ht="22.5" customHeight="1">
      <c r="A178" s="137"/>
      <c r="B178" s="163"/>
      <c r="C178" s="138">
        <v>4300</v>
      </c>
      <c r="D178" s="148" t="s">
        <v>196</v>
      </c>
      <c r="E178" s="234">
        <v>4000</v>
      </c>
      <c r="F178" s="235">
        <v>1811.7</v>
      </c>
      <c r="G178" s="232">
        <f t="shared" si="3"/>
        <v>0.45292500000000002</v>
      </c>
    </row>
    <row r="179" spans="1:151" s="70" customFormat="1" ht="32.25" customHeight="1">
      <c r="A179" s="129">
        <v>750</v>
      </c>
      <c r="B179" s="130"/>
      <c r="C179" s="129"/>
      <c r="D179" s="143" t="s">
        <v>252</v>
      </c>
      <c r="E179" s="235">
        <v>11297563</v>
      </c>
      <c r="F179" s="235">
        <f>F184+F240+F276+F291+F231+F295</f>
        <v>5249929.99</v>
      </c>
      <c r="G179" s="232">
        <f t="shared" si="3"/>
        <v>0.46469579235805103</v>
      </c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N179" s="64"/>
      <c r="BO179" s="64"/>
      <c r="BP179" s="64"/>
      <c r="BQ179" s="64"/>
      <c r="BR179" s="64"/>
      <c r="BS179" s="64"/>
      <c r="BT179" s="64"/>
      <c r="BU179" s="64"/>
      <c r="BV179" s="64"/>
      <c r="BW179" s="64"/>
      <c r="BX179" s="64"/>
      <c r="BY179" s="64"/>
      <c r="BZ179" s="64"/>
      <c r="CA179" s="64"/>
      <c r="CB179" s="64"/>
      <c r="CC179" s="64"/>
      <c r="CD179" s="64"/>
      <c r="CE179" s="64"/>
      <c r="CF179" s="64"/>
      <c r="CG179" s="64"/>
      <c r="CH179" s="64"/>
      <c r="CI179" s="64"/>
      <c r="CJ179" s="64"/>
      <c r="CK179" s="64"/>
      <c r="CL179" s="64"/>
      <c r="CM179" s="64"/>
      <c r="CN179" s="64"/>
      <c r="CO179" s="64"/>
      <c r="CP179" s="64"/>
      <c r="CQ179" s="64"/>
      <c r="CR179" s="64"/>
      <c r="CS179" s="64"/>
      <c r="CT179" s="64"/>
      <c r="CU179" s="64"/>
      <c r="CV179" s="64"/>
      <c r="CW179" s="64"/>
      <c r="CX179" s="64"/>
      <c r="CY179" s="64"/>
      <c r="CZ179" s="64"/>
      <c r="DA179" s="64"/>
      <c r="DB179" s="64"/>
      <c r="DC179" s="64"/>
      <c r="DD179" s="64"/>
      <c r="DE179" s="64"/>
      <c r="DF179" s="64"/>
      <c r="DG179" s="64"/>
      <c r="DH179" s="64"/>
      <c r="DI179" s="64"/>
      <c r="DJ179" s="64"/>
      <c r="DK179" s="64"/>
      <c r="DL179" s="64"/>
      <c r="DM179" s="64"/>
      <c r="DN179" s="64"/>
      <c r="DO179" s="64"/>
      <c r="DP179" s="64"/>
      <c r="DQ179" s="64"/>
      <c r="DR179" s="64"/>
      <c r="DS179" s="64"/>
      <c r="DT179" s="64"/>
      <c r="DU179" s="64"/>
      <c r="DV179" s="64"/>
      <c r="DW179" s="64"/>
      <c r="DX179" s="64"/>
      <c r="DY179" s="64"/>
      <c r="DZ179" s="64"/>
      <c r="EA179" s="64"/>
      <c r="EB179" s="64"/>
      <c r="EC179" s="64"/>
      <c r="ED179" s="64"/>
      <c r="EE179" s="64"/>
      <c r="EF179" s="64"/>
      <c r="EG179" s="64"/>
      <c r="EH179" s="64"/>
      <c r="EI179" s="64"/>
      <c r="EJ179" s="64"/>
      <c r="EK179" s="64"/>
      <c r="EL179" s="64"/>
      <c r="EM179" s="64"/>
      <c r="EN179" s="64"/>
      <c r="EO179" s="64"/>
      <c r="EP179" s="64"/>
      <c r="EQ179" s="64"/>
      <c r="ER179" s="64"/>
      <c r="ES179" s="64"/>
      <c r="ET179" s="64"/>
      <c r="EU179" s="64"/>
    </row>
    <row r="180" spans="1:151" ht="36" hidden="1" customHeight="1">
      <c r="A180" s="160"/>
      <c r="B180" s="163">
        <v>75001</v>
      </c>
      <c r="C180" s="172"/>
      <c r="D180" s="174" t="s">
        <v>253</v>
      </c>
      <c r="E180" s="234">
        <v>0</v>
      </c>
      <c r="F180" s="235">
        <f>SUM(F181:F183)</f>
        <v>0</v>
      </c>
      <c r="G180" s="232" t="e">
        <f t="shared" si="3"/>
        <v>#DIV/0!</v>
      </c>
    </row>
    <row r="181" spans="1:151" ht="72" hidden="1" customHeight="1">
      <c r="A181" s="163"/>
      <c r="B181" s="163"/>
      <c r="C181" s="138">
        <v>2320</v>
      </c>
      <c r="D181" s="145" t="s">
        <v>254</v>
      </c>
      <c r="E181" s="234">
        <v>0</v>
      </c>
      <c r="F181" s="235">
        <v>0</v>
      </c>
      <c r="G181" s="232" t="e">
        <f t="shared" si="3"/>
        <v>#DIV/0!</v>
      </c>
    </row>
    <row r="182" spans="1:151" ht="12.75" hidden="1" customHeight="1">
      <c r="A182" s="163"/>
      <c r="B182" s="163"/>
      <c r="C182" s="138">
        <v>4309</v>
      </c>
      <c r="D182" s="145" t="s">
        <v>255</v>
      </c>
      <c r="E182" s="234">
        <v>0</v>
      </c>
      <c r="F182" s="235">
        <v>0</v>
      </c>
      <c r="G182" s="232" t="e">
        <f t="shared" si="3"/>
        <v>#DIV/0!</v>
      </c>
    </row>
    <row r="183" spans="1:151" ht="12.75" hidden="1" customHeight="1">
      <c r="A183" s="163"/>
      <c r="B183" s="163"/>
      <c r="C183" s="138">
        <v>4990</v>
      </c>
      <c r="D183" s="145"/>
      <c r="E183" s="234">
        <v>0</v>
      </c>
      <c r="F183" s="235">
        <v>0</v>
      </c>
      <c r="G183" s="232" t="e">
        <f t="shared" si="3"/>
        <v>#DIV/0!</v>
      </c>
    </row>
    <row r="184" spans="1:151" ht="31.5" customHeight="1">
      <c r="A184" s="160"/>
      <c r="B184" s="163">
        <v>75011</v>
      </c>
      <c r="C184" s="172"/>
      <c r="D184" s="174" t="s">
        <v>256</v>
      </c>
      <c r="E184" s="234">
        <v>1334520</v>
      </c>
      <c r="F184" s="235">
        <f>SUM(F185:F201)-F187-F190-F190</f>
        <v>651397.4</v>
      </c>
      <c r="G184" s="232">
        <f t="shared" si="3"/>
        <v>0.48811362887030546</v>
      </c>
    </row>
    <row r="185" spans="1:151" ht="24" hidden="1" customHeight="1">
      <c r="A185" s="163"/>
      <c r="B185" s="163"/>
      <c r="C185" s="135">
        <v>3020</v>
      </c>
      <c r="D185" s="148" t="s">
        <v>242</v>
      </c>
      <c r="E185" s="234">
        <v>0</v>
      </c>
      <c r="F185" s="235">
        <v>0</v>
      </c>
      <c r="G185" s="232" t="e">
        <f t="shared" si="3"/>
        <v>#DIV/0!</v>
      </c>
    </row>
    <row r="186" spans="1:151">
      <c r="A186" s="163"/>
      <c r="B186" s="163"/>
      <c r="C186" s="175">
        <v>4010</v>
      </c>
      <c r="D186" s="145" t="s">
        <v>201</v>
      </c>
      <c r="E186" s="234">
        <v>1015991</v>
      </c>
      <c r="F186" s="235">
        <f>F203+F218</f>
        <v>460340.75</v>
      </c>
      <c r="G186" s="232">
        <f t="shared" si="3"/>
        <v>0.4530953030095739</v>
      </c>
    </row>
    <row r="187" spans="1:151" hidden="1">
      <c r="A187" s="173"/>
      <c r="B187" s="163"/>
      <c r="C187" s="176"/>
      <c r="D187" s="177"/>
      <c r="E187" s="234"/>
      <c r="F187" s="235"/>
      <c r="G187" s="232" t="e">
        <f t="shared" si="3"/>
        <v>#DIV/0!</v>
      </c>
    </row>
    <row r="188" spans="1:151">
      <c r="A188" s="163"/>
      <c r="B188" s="163"/>
      <c r="C188" s="135">
        <v>4040</v>
      </c>
      <c r="D188" s="145" t="s">
        <v>202</v>
      </c>
      <c r="E188" s="234">
        <v>73000</v>
      </c>
      <c r="F188" s="235">
        <f>F204+F219</f>
        <v>72180.399999999994</v>
      </c>
      <c r="G188" s="232">
        <f t="shared" si="3"/>
        <v>0.988772602739726</v>
      </c>
    </row>
    <row r="189" spans="1:151">
      <c r="A189" s="163"/>
      <c r="B189" s="163"/>
      <c r="C189" s="135">
        <v>4110</v>
      </c>
      <c r="D189" s="148" t="s">
        <v>203</v>
      </c>
      <c r="E189" s="234">
        <v>184479</v>
      </c>
      <c r="F189" s="235">
        <f>F205+F220</f>
        <v>79019.759999999995</v>
      </c>
      <c r="G189" s="232">
        <f t="shared" si="3"/>
        <v>0.42834013627567363</v>
      </c>
    </row>
    <row r="190" spans="1:151" hidden="1">
      <c r="A190" s="163"/>
      <c r="B190" s="163"/>
      <c r="C190" s="135"/>
      <c r="D190" s="145"/>
      <c r="E190" s="234">
        <v>0</v>
      </c>
      <c r="F190" s="235"/>
      <c r="G190" s="232" t="e">
        <f t="shared" si="3"/>
        <v>#DIV/0!</v>
      </c>
    </row>
    <row r="191" spans="1:151">
      <c r="A191" s="163"/>
      <c r="B191" s="163"/>
      <c r="C191" s="135">
        <v>4120</v>
      </c>
      <c r="D191" s="145" t="s">
        <v>204</v>
      </c>
      <c r="E191" s="234">
        <v>26450</v>
      </c>
      <c r="F191" s="235">
        <f>F206+F221</f>
        <v>6491.8899999999994</v>
      </c>
      <c r="G191" s="232">
        <f t="shared" si="3"/>
        <v>0.2454400756143667</v>
      </c>
    </row>
    <row r="192" spans="1:151" ht="12.75" hidden="1" customHeight="1">
      <c r="A192" s="163"/>
      <c r="B192" s="163"/>
      <c r="C192" s="135"/>
      <c r="D192" s="145"/>
      <c r="E192" s="234">
        <v>0</v>
      </c>
      <c r="F192" s="235"/>
      <c r="G192" s="232" t="e">
        <f t="shared" si="3"/>
        <v>#DIV/0!</v>
      </c>
    </row>
    <row r="193" spans="1:7" ht="12.75" hidden="1" customHeight="1">
      <c r="A193" s="163"/>
      <c r="B193" s="163"/>
      <c r="C193" s="175">
        <v>4170</v>
      </c>
      <c r="D193" s="145" t="s">
        <v>244</v>
      </c>
      <c r="E193" s="234">
        <v>0</v>
      </c>
      <c r="F193" s="235">
        <f>F207+F222</f>
        <v>0</v>
      </c>
      <c r="G193" s="232" t="e">
        <f t="shared" si="3"/>
        <v>#DIV/0!</v>
      </c>
    </row>
    <row r="194" spans="1:7" ht="24" hidden="1" customHeight="1">
      <c r="A194" s="163"/>
      <c r="B194" s="163"/>
      <c r="C194" s="175">
        <v>4210</v>
      </c>
      <c r="D194" s="145" t="s">
        <v>257</v>
      </c>
      <c r="E194" s="234">
        <v>0</v>
      </c>
      <c r="F194" s="235">
        <f>F208+F223</f>
        <v>0</v>
      </c>
      <c r="G194" s="232" t="e">
        <f t="shared" si="3"/>
        <v>#DIV/0!</v>
      </c>
    </row>
    <row r="195" spans="1:7" ht="12.75" hidden="1" customHeight="1">
      <c r="A195" s="163"/>
      <c r="B195" s="163"/>
      <c r="C195" s="135">
        <v>4280</v>
      </c>
      <c r="D195" s="145" t="s">
        <v>258</v>
      </c>
      <c r="E195" s="234">
        <v>0</v>
      </c>
      <c r="F195" s="235">
        <f>F209+F224</f>
        <v>0</v>
      </c>
      <c r="G195" s="232" t="e">
        <f t="shared" si="3"/>
        <v>#DIV/0!</v>
      </c>
    </row>
    <row r="196" spans="1:7" ht="12.75" hidden="1" customHeight="1">
      <c r="A196" s="163"/>
      <c r="B196" s="163"/>
      <c r="C196" s="135">
        <v>4300</v>
      </c>
      <c r="D196" s="145" t="s">
        <v>246</v>
      </c>
      <c r="E196" s="234">
        <v>0</v>
      </c>
      <c r="F196" s="235">
        <f>F210+F225</f>
        <v>0</v>
      </c>
      <c r="G196" s="232" t="e">
        <f t="shared" si="3"/>
        <v>#DIV/0!</v>
      </c>
    </row>
    <row r="197" spans="1:7" ht="36" hidden="1" customHeight="1">
      <c r="A197" s="163"/>
      <c r="B197" s="163"/>
      <c r="C197" s="135">
        <v>4380</v>
      </c>
      <c r="D197" s="145" t="s">
        <v>259</v>
      </c>
      <c r="E197" s="234">
        <v>0</v>
      </c>
      <c r="F197" s="235">
        <f>F211+F226</f>
        <v>0</v>
      </c>
      <c r="G197" s="232" t="e">
        <f t="shared" si="3"/>
        <v>#DIV/0!</v>
      </c>
    </row>
    <row r="198" spans="1:7">
      <c r="A198" s="163"/>
      <c r="B198" s="163"/>
      <c r="C198" s="135">
        <v>4410</v>
      </c>
      <c r="D198" s="145" t="s">
        <v>212</v>
      </c>
      <c r="E198" s="234">
        <v>3000</v>
      </c>
      <c r="F198" s="235">
        <f>F214+F227</f>
        <v>1844.6</v>
      </c>
      <c r="G198" s="232">
        <f t="shared" si="3"/>
        <v>0.61486666666666667</v>
      </c>
    </row>
    <row r="199" spans="1:7" ht="30">
      <c r="A199" s="163"/>
      <c r="B199" s="163"/>
      <c r="C199" s="135">
        <v>4440</v>
      </c>
      <c r="D199" s="145" t="s">
        <v>214</v>
      </c>
      <c r="E199" s="234">
        <v>27600</v>
      </c>
      <c r="F199" s="235">
        <f>F213+F229</f>
        <v>27600</v>
      </c>
      <c r="G199" s="232">
        <f t="shared" si="3"/>
        <v>1</v>
      </c>
    </row>
    <row r="200" spans="1:7" ht="12.75" hidden="1" customHeight="1">
      <c r="A200" s="163"/>
      <c r="B200" s="163"/>
      <c r="C200" s="135">
        <v>4410</v>
      </c>
      <c r="D200" s="145" t="s">
        <v>212</v>
      </c>
      <c r="E200" s="234">
        <v>0</v>
      </c>
      <c r="F200" s="235"/>
      <c r="G200" s="232" t="e">
        <f t="shared" si="3"/>
        <v>#DIV/0!</v>
      </c>
    </row>
    <row r="201" spans="1:7" ht="30">
      <c r="A201" s="163"/>
      <c r="B201" s="163"/>
      <c r="C201" s="135">
        <v>4700</v>
      </c>
      <c r="D201" s="145" t="s">
        <v>249</v>
      </c>
      <c r="E201" s="234">
        <v>4000</v>
      </c>
      <c r="F201" s="235">
        <f>F216</f>
        <v>3920</v>
      </c>
      <c r="G201" s="232">
        <f t="shared" si="3"/>
        <v>0.98</v>
      </c>
    </row>
    <row r="202" spans="1:7">
      <c r="A202" s="163"/>
      <c r="B202" s="163"/>
      <c r="C202" s="135"/>
      <c r="D202" s="157" t="s">
        <v>260</v>
      </c>
      <c r="E202" s="234">
        <v>1014820</v>
      </c>
      <c r="F202" s="235">
        <f>SUM(F203:F216)</f>
        <v>486631.4</v>
      </c>
      <c r="G202" s="232">
        <f t="shared" si="3"/>
        <v>0.47952484184387384</v>
      </c>
    </row>
    <row r="203" spans="1:7">
      <c r="A203" s="163"/>
      <c r="B203" s="163"/>
      <c r="C203" s="175">
        <v>4010</v>
      </c>
      <c r="D203" s="145" t="s">
        <v>201</v>
      </c>
      <c r="E203" s="234">
        <v>767591</v>
      </c>
      <c r="F203" s="235">
        <v>345688</v>
      </c>
      <c r="G203" s="232">
        <f t="shared" ref="G203:G266" si="4">F203/E203</f>
        <v>0.45035442051821867</v>
      </c>
    </row>
    <row r="204" spans="1:7">
      <c r="A204" s="163"/>
      <c r="B204" s="163"/>
      <c r="C204" s="135">
        <v>4040</v>
      </c>
      <c r="D204" s="145" t="s">
        <v>202</v>
      </c>
      <c r="E204" s="234">
        <v>54800</v>
      </c>
      <c r="F204" s="235">
        <v>53980.4</v>
      </c>
      <c r="G204" s="232">
        <f t="shared" si="4"/>
        <v>0.98504379562043798</v>
      </c>
    </row>
    <row r="205" spans="1:7">
      <c r="A205" s="163"/>
      <c r="B205" s="163"/>
      <c r="C205" s="135">
        <v>4110</v>
      </c>
      <c r="D205" s="148" t="s">
        <v>203</v>
      </c>
      <c r="E205" s="234">
        <v>146279</v>
      </c>
      <c r="F205" s="235">
        <v>58959</v>
      </c>
      <c r="G205" s="232">
        <f t="shared" si="4"/>
        <v>0.40305853881965287</v>
      </c>
    </row>
    <row r="206" spans="1:7">
      <c r="A206" s="163"/>
      <c r="B206" s="163"/>
      <c r="C206" s="135">
        <v>4120</v>
      </c>
      <c r="D206" s="145" t="s">
        <v>204</v>
      </c>
      <c r="E206" s="234">
        <v>20150</v>
      </c>
      <c r="F206" s="235">
        <v>3237</v>
      </c>
      <c r="G206" s="232">
        <f t="shared" si="4"/>
        <v>0.16064516129032258</v>
      </c>
    </row>
    <row r="207" spans="1:7" ht="12.75" hidden="1" customHeight="1">
      <c r="A207" s="163"/>
      <c r="B207" s="163"/>
      <c r="C207" s="175">
        <v>4170</v>
      </c>
      <c r="D207" s="145" t="s">
        <v>244</v>
      </c>
      <c r="E207" s="234">
        <v>0</v>
      </c>
      <c r="F207" s="235"/>
      <c r="G207" s="232" t="e">
        <f t="shared" si="4"/>
        <v>#DIV/0!</v>
      </c>
    </row>
    <row r="208" spans="1:7" ht="24" hidden="1" customHeight="1">
      <c r="A208" s="163"/>
      <c r="B208" s="163"/>
      <c r="C208" s="175">
        <v>4210</v>
      </c>
      <c r="D208" s="145" t="s">
        <v>257</v>
      </c>
      <c r="E208" s="234">
        <v>0</v>
      </c>
      <c r="F208" s="235"/>
      <c r="G208" s="232" t="e">
        <f t="shared" si="4"/>
        <v>#DIV/0!</v>
      </c>
    </row>
    <row r="209" spans="1:7" ht="12.75" hidden="1" customHeight="1">
      <c r="A209" s="163"/>
      <c r="B209" s="163"/>
      <c r="C209" s="135">
        <v>4280</v>
      </c>
      <c r="D209" s="145" t="s">
        <v>258</v>
      </c>
      <c r="E209" s="234">
        <v>0</v>
      </c>
      <c r="F209" s="235"/>
      <c r="G209" s="232" t="e">
        <f t="shared" si="4"/>
        <v>#DIV/0!</v>
      </c>
    </row>
    <row r="210" spans="1:7" ht="12.75" hidden="1" customHeight="1">
      <c r="A210" s="163"/>
      <c r="B210" s="163"/>
      <c r="C210" s="135">
        <v>4300</v>
      </c>
      <c r="D210" s="145" t="s">
        <v>246</v>
      </c>
      <c r="E210" s="234">
        <v>0</v>
      </c>
      <c r="F210" s="235"/>
      <c r="G210" s="232" t="e">
        <f t="shared" si="4"/>
        <v>#DIV/0!</v>
      </c>
    </row>
    <row r="211" spans="1:7" ht="36" hidden="1" customHeight="1">
      <c r="A211" s="163"/>
      <c r="B211" s="165"/>
      <c r="C211" s="135">
        <v>4380</v>
      </c>
      <c r="D211" s="145" t="s">
        <v>259</v>
      </c>
      <c r="E211" s="234">
        <v>0</v>
      </c>
      <c r="F211" s="235"/>
      <c r="G211" s="232" t="e">
        <f t="shared" si="4"/>
        <v>#DIV/0!</v>
      </c>
    </row>
    <row r="212" spans="1:7" ht="12.75" hidden="1" customHeight="1">
      <c r="A212" s="163"/>
      <c r="B212" s="164"/>
      <c r="C212" s="135">
        <v>4410</v>
      </c>
      <c r="D212" s="145" t="s">
        <v>212</v>
      </c>
      <c r="E212" s="234">
        <v>0</v>
      </c>
      <c r="F212" s="235"/>
      <c r="G212" s="232" t="e">
        <f t="shared" si="4"/>
        <v>#DIV/0!</v>
      </c>
    </row>
    <row r="213" spans="1:7" ht="30">
      <c r="A213" s="163"/>
      <c r="B213" s="164"/>
      <c r="C213" s="135">
        <v>4440</v>
      </c>
      <c r="D213" s="145" t="s">
        <v>214</v>
      </c>
      <c r="E213" s="234">
        <v>20100</v>
      </c>
      <c r="F213" s="235">
        <v>20100</v>
      </c>
      <c r="G213" s="232">
        <f t="shared" si="4"/>
        <v>1</v>
      </c>
    </row>
    <row r="214" spans="1:7">
      <c r="A214" s="163"/>
      <c r="B214" s="164"/>
      <c r="C214" s="135">
        <v>4410</v>
      </c>
      <c r="D214" s="145" t="s">
        <v>212</v>
      </c>
      <c r="E214" s="234">
        <v>1900</v>
      </c>
      <c r="F214" s="235">
        <v>747</v>
      </c>
      <c r="G214" s="232">
        <f t="shared" si="4"/>
        <v>0.3931578947368421</v>
      </c>
    </row>
    <row r="215" spans="1:7" ht="24" hidden="1" customHeight="1">
      <c r="A215" s="163"/>
      <c r="B215" s="163"/>
      <c r="C215" s="135">
        <v>4610</v>
      </c>
      <c r="D215" s="145" t="s">
        <v>228</v>
      </c>
      <c r="E215" s="234">
        <v>0</v>
      </c>
      <c r="F215" s="235"/>
      <c r="G215" s="232" t="e">
        <f t="shared" si="4"/>
        <v>#DIV/0!</v>
      </c>
    </row>
    <row r="216" spans="1:7" ht="30">
      <c r="A216" s="163"/>
      <c r="B216" s="164"/>
      <c r="C216" s="135">
        <v>4700</v>
      </c>
      <c r="D216" s="145" t="s">
        <v>249</v>
      </c>
      <c r="E216" s="234">
        <v>4000</v>
      </c>
      <c r="F216" s="235">
        <v>3920</v>
      </c>
      <c r="G216" s="232">
        <f t="shared" si="4"/>
        <v>0.98</v>
      </c>
    </row>
    <row r="217" spans="1:7">
      <c r="A217" s="163"/>
      <c r="B217" s="164"/>
      <c r="C217" s="135"/>
      <c r="D217" s="157" t="s">
        <v>602</v>
      </c>
      <c r="E217" s="234">
        <v>319700</v>
      </c>
      <c r="F217" s="235">
        <f>SUM(F218:F230)</f>
        <v>164766.00000000003</v>
      </c>
      <c r="G217" s="232">
        <f t="shared" si="4"/>
        <v>0.51537691585861756</v>
      </c>
    </row>
    <row r="218" spans="1:7">
      <c r="A218" s="163"/>
      <c r="B218" s="164"/>
      <c r="C218" s="175">
        <v>4010</v>
      </c>
      <c r="D218" s="145" t="s">
        <v>201</v>
      </c>
      <c r="E218" s="234">
        <v>248400</v>
      </c>
      <c r="F218" s="235">
        <v>114652.75</v>
      </c>
      <c r="G218" s="232">
        <f t="shared" si="4"/>
        <v>0.46156501610305956</v>
      </c>
    </row>
    <row r="219" spans="1:7">
      <c r="A219" s="163"/>
      <c r="B219" s="164"/>
      <c r="C219" s="135">
        <v>4040</v>
      </c>
      <c r="D219" s="145" t="s">
        <v>202</v>
      </c>
      <c r="E219" s="234">
        <v>18200</v>
      </c>
      <c r="F219" s="235">
        <v>18200</v>
      </c>
      <c r="G219" s="232">
        <f t="shared" si="4"/>
        <v>1</v>
      </c>
    </row>
    <row r="220" spans="1:7">
      <c r="A220" s="163"/>
      <c r="B220" s="165"/>
      <c r="C220" s="135">
        <v>4110</v>
      </c>
      <c r="D220" s="148" t="s">
        <v>203</v>
      </c>
      <c r="E220" s="234">
        <v>38200</v>
      </c>
      <c r="F220" s="235">
        <v>20060.759999999998</v>
      </c>
      <c r="G220" s="232">
        <f t="shared" si="4"/>
        <v>0.52515078534031412</v>
      </c>
    </row>
    <row r="221" spans="1:7">
      <c r="A221" s="163"/>
      <c r="B221" s="164"/>
      <c r="C221" s="135">
        <v>4120</v>
      </c>
      <c r="D221" s="145" t="s">
        <v>204</v>
      </c>
      <c r="E221" s="234">
        <v>6300</v>
      </c>
      <c r="F221" s="235">
        <v>3254.89</v>
      </c>
      <c r="G221" s="232">
        <f t="shared" si="4"/>
        <v>0.5166492063492063</v>
      </c>
    </row>
    <row r="222" spans="1:7" ht="12.75" hidden="1" customHeight="1">
      <c r="A222" s="163"/>
      <c r="B222" s="163"/>
      <c r="C222" s="175">
        <v>4170</v>
      </c>
      <c r="D222" s="145" t="s">
        <v>244</v>
      </c>
      <c r="E222" s="234">
        <v>0</v>
      </c>
      <c r="F222" s="235"/>
      <c r="G222" s="232" t="e">
        <f t="shared" si="4"/>
        <v>#DIV/0!</v>
      </c>
    </row>
    <row r="223" spans="1:7" ht="24" hidden="1" customHeight="1">
      <c r="A223" s="163"/>
      <c r="B223" s="163"/>
      <c r="C223" s="175">
        <v>4210</v>
      </c>
      <c r="D223" s="145" t="s">
        <v>257</v>
      </c>
      <c r="E223" s="234">
        <v>0</v>
      </c>
      <c r="F223" s="235"/>
      <c r="G223" s="232" t="e">
        <f t="shared" si="4"/>
        <v>#DIV/0!</v>
      </c>
    </row>
    <row r="224" spans="1:7" ht="12.75" hidden="1" customHeight="1">
      <c r="A224" s="163"/>
      <c r="B224" s="163"/>
      <c r="C224" s="135">
        <v>4280</v>
      </c>
      <c r="D224" s="145" t="s">
        <v>258</v>
      </c>
      <c r="E224" s="234">
        <v>0</v>
      </c>
      <c r="F224" s="235"/>
      <c r="G224" s="232" t="e">
        <f t="shared" si="4"/>
        <v>#DIV/0!</v>
      </c>
    </row>
    <row r="225" spans="1:7" ht="12.75" hidden="1" customHeight="1">
      <c r="A225" s="163"/>
      <c r="B225" s="163"/>
      <c r="C225" s="135">
        <v>4300</v>
      </c>
      <c r="D225" s="145" t="s">
        <v>246</v>
      </c>
      <c r="E225" s="234">
        <v>0</v>
      </c>
      <c r="F225" s="235"/>
      <c r="G225" s="232" t="e">
        <f t="shared" si="4"/>
        <v>#DIV/0!</v>
      </c>
    </row>
    <row r="226" spans="1:7" ht="36" hidden="1" customHeight="1">
      <c r="A226" s="163"/>
      <c r="B226" s="163"/>
      <c r="C226" s="135">
        <v>4380</v>
      </c>
      <c r="D226" s="145" t="s">
        <v>259</v>
      </c>
      <c r="E226" s="234">
        <v>0</v>
      </c>
      <c r="F226" s="235"/>
      <c r="G226" s="232" t="e">
        <f t="shared" si="4"/>
        <v>#DIV/0!</v>
      </c>
    </row>
    <row r="227" spans="1:7">
      <c r="A227" s="163"/>
      <c r="B227" s="163"/>
      <c r="C227" s="135">
        <v>4410</v>
      </c>
      <c r="D227" s="145" t="s">
        <v>212</v>
      </c>
      <c r="E227" s="234">
        <v>1100</v>
      </c>
      <c r="F227" s="235">
        <v>1097.5999999999999</v>
      </c>
      <c r="G227" s="232">
        <f t="shared" si="4"/>
        <v>0.99781818181818172</v>
      </c>
    </row>
    <row r="228" spans="1:7" ht="12.75" hidden="1" customHeight="1">
      <c r="A228" s="163"/>
      <c r="B228" s="163"/>
      <c r="C228" s="135">
        <v>4410</v>
      </c>
      <c r="D228" s="145" t="s">
        <v>212</v>
      </c>
      <c r="E228" s="234">
        <v>0</v>
      </c>
      <c r="F228" s="235"/>
      <c r="G228" s="232" t="e">
        <f t="shared" si="4"/>
        <v>#DIV/0!</v>
      </c>
    </row>
    <row r="229" spans="1:7" ht="30">
      <c r="A229" s="163"/>
      <c r="B229" s="163"/>
      <c r="C229" s="135">
        <v>4440</v>
      </c>
      <c r="D229" s="145" t="s">
        <v>214</v>
      </c>
      <c r="E229" s="234">
        <v>7500</v>
      </c>
      <c r="F229" s="235">
        <v>7500</v>
      </c>
      <c r="G229" s="232">
        <f t="shared" si="4"/>
        <v>1</v>
      </c>
    </row>
    <row r="230" spans="1:7" ht="24" hidden="1" customHeight="1">
      <c r="A230" s="163"/>
      <c r="B230" s="163"/>
      <c r="C230" s="135">
        <v>4610</v>
      </c>
      <c r="D230" s="145" t="s">
        <v>228</v>
      </c>
      <c r="E230" s="234">
        <v>0</v>
      </c>
      <c r="F230" s="235"/>
      <c r="G230" s="232" t="e">
        <f t="shared" si="4"/>
        <v>#DIV/0!</v>
      </c>
    </row>
    <row r="231" spans="1:7">
      <c r="A231" s="165"/>
      <c r="B231" s="163">
        <v>75019</v>
      </c>
      <c r="C231" s="168"/>
      <c r="D231" s="169" t="s">
        <v>261</v>
      </c>
      <c r="E231" s="234">
        <v>368300</v>
      </c>
      <c r="F231" s="235">
        <f>SUM(F232:F239)</f>
        <v>180738.40999999997</v>
      </c>
      <c r="G231" s="232">
        <f t="shared" si="4"/>
        <v>0.49073692641868033</v>
      </c>
    </row>
    <row r="232" spans="1:7">
      <c r="A232" s="164"/>
      <c r="B232" s="163"/>
      <c r="C232" s="135">
        <v>3030</v>
      </c>
      <c r="D232" s="145" t="s">
        <v>262</v>
      </c>
      <c r="E232" s="234">
        <v>340000</v>
      </c>
      <c r="F232" s="235">
        <v>172818</v>
      </c>
      <c r="G232" s="232">
        <f t="shared" si="4"/>
        <v>0.5082882352941176</v>
      </c>
    </row>
    <row r="233" spans="1:7">
      <c r="A233" s="164"/>
      <c r="B233" s="163"/>
      <c r="C233" s="135">
        <v>4210</v>
      </c>
      <c r="D233" s="145" t="s">
        <v>206</v>
      </c>
      <c r="E233" s="234">
        <v>12300</v>
      </c>
      <c r="F233" s="235">
        <v>4575.83</v>
      </c>
      <c r="G233" s="232">
        <f t="shared" si="4"/>
        <v>0.37201869918699187</v>
      </c>
    </row>
    <row r="234" spans="1:7">
      <c r="A234" s="164"/>
      <c r="B234" s="163"/>
      <c r="C234" s="135">
        <v>4300</v>
      </c>
      <c r="D234" s="145" t="s">
        <v>233</v>
      </c>
      <c r="E234" s="234">
        <v>7000</v>
      </c>
      <c r="F234" s="235">
        <v>1624</v>
      </c>
      <c r="G234" s="232">
        <f t="shared" si="4"/>
        <v>0.23200000000000001</v>
      </c>
    </row>
    <row r="235" spans="1:7" ht="45">
      <c r="A235" s="163"/>
      <c r="B235" s="163"/>
      <c r="C235" s="135">
        <v>4360</v>
      </c>
      <c r="D235" s="148" t="s">
        <v>29</v>
      </c>
      <c r="E235" s="234">
        <v>8000</v>
      </c>
      <c r="F235" s="235">
        <v>1720.58</v>
      </c>
      <c r="G235" s="232">
        <f t="shared" si="4"/>
        <v>0.2150725</v>
      </c>
    </row>
    <row r="236" spans="1:7" ht="45" hidden="1">
      <c r="A236" s="164"/>
      <c r="B236" s="163"/>
      <c r="C236" s="135">
        <v>4400</v>
      </c>
      <c r="D236" s="145" t="s">
        <v>225</v>
      </c>
      <c r="E236" s="234">
        <v>0</v>
      </c>
      <c r="F236" s="235"/>
      <c r="G236" s="232" t="e">
        <f t="shared" si="4"/>
        <v>#DIV/0!</v>
      </c>
    </row>
    <row r="237" spans="1:7" hidden="1">
      <c r="A237" s="164"/>
      <c r="B237" s="163"/>
      <c r="C237" s="135">
        <v>4410</v>
      </c>
      <c r="D237" s="145" t="s">
        <v>212</v>
      </c>
      <c r="E237" s="234">
        <v>0</v>
      </c>
      <c r="F237" s="235"/>
      <c r="G237" s="232" t="e">
        <f t="shared" si="4"/>
        <v>#DIV/0!</v>
      </c>
    </row>
    <row r="238" spans="1:7" ht="27.75" customHeight="1">
      <c r="A238" s="164"/>
      <c r="B238" s="163"/>
      <c r="C238" s="135">
        <v>4420</v>
      </c>
      <c r="D238" s="145" t="s">
        <v>263</v>
      </c>
      <c r="E238" s="234">
        <v>1000</v>
      </c>
      <c r="F238" s="235">
        <v>0</v>
      </c>
      <c r="G238" s="232">
        <f t="shared" si="4"/>
        <v>0</v>
      </c>
    </row>
    <row r="239" spans="1:7" ht="30" hidden="1">
      <c r="A239" s="164"/>
      <c r="B239" s="163"/>
      <c r="C239" s="135">
        <v>4700</v>
      </c>
      <c r="D239" s="145" t="s">
        <v>249</v>
      </c>
      <c r="E239" s="234">
        <v>0</v>
      </c>
      <c r="F239" s="235"/>
      <c r="G239" s="232" t="e">
        <f t="shared" si="4"/>
        <v>#DIV/0!</v>
      </c>
    </row>
    <row r="240" spans="1:7">
      <c r="A240" s="165"/>
      <c r="B240" s="163">
        <v>75020</v>
      </c>
      <c r="C240" s="168"/>
      <c r="D240" s="169" t="s">
        <v>264</v>
      </c>
      <c r="E240" s="234">
        <v>9368743</v>
      </c>
      <c r="F240" s="235">
        <f>SUM(F241:F275)-F252-F258</f>
        <v>4288043.209999999</v>
      </c>
      <c r="G240" s="232">
        <f t="shared" si="4"/>
        <v>0.4576967486460029</v>
      </c>
    </row>
    <row r="241" spans="1:7" ht="85.5" customHeight="1">
      <c r="A241" s="164"/>
      <c r="B241" s="163"/>
      <c r="C241" s="135">
        <v>2900</v>
      </c>
      <c r="D241" s="145" t="s">
        <v>33</v>
      </c>
      <c r="E241" s="234">
        <v>36350</v>
      </c>
      <c r="F241" s="235">
        <v>25195.040000000001</v>
      </c>
      <c r="G241" s="232">
        <f t="shared" si="4"/>
        <v>0.69312352132049526</v>
      </c>
    </row>
    <row r="242" spans="1:7" ht="87" customHeight="1">
      <c r="A242" s="164"/>
      <c r="B242" s="163"/>
      <c r="C242" s="135">
        <v>2909</v>
      </c>
      <c r="D242" s="145" t="s">
        <v>33</v>
      </c>
      <c r="E242" s="234">
        <v>106973</v>
      </c>
      <c r="F242" s="235">
        <v>0</v>
      </c>
      <c r="G242" s="232">
        <f t="shared" si="4"/>
        <v>0</v>
      </c>
    </row>
    <row r="243" spans="1:7" ht="36" customHeight="1">
      <c r="A243" s="163"/>
      <c r="B243" s="163"/>
      <c r="C243" s="135">
        <v>3020</v>
      </c>
      <c r="D243" s="148" t="s">
        <v>242</v>
      </c>
      <c r="E243" s="234">
        <v>10335</v>
      </c>
      <c r="F243" s="235">
        <v>8506.92</v>
      </c>
      <c r="G243" s="232">
        <f t="shared" si="4"/>
        <v>0.8231175616835994</v>
      </c>
    </row>
    <row r="244" spans="1:7" ht="19.5" customHeight="1">
      <c r="A244" s="163"/>
      <c r="B244" s="163"/>
      <c r="C244" s="135">
        <v>3250</v>
      </c>
      <c r="D244" s="145" t="s">
        <v>265</v>
      </c>
      <c r="E244" s="234">
        <v>2200</v>
      </c>
      <c r="F244" s="235">
        <v>1100</v>
      </c>
      <c r="G244" s="232">
        <f t="shared" si="4"/>
        <v>0.5</v>
      </c>
    </row>
    <row r="245" spans="1:7">
      <c r="A245" s="163"/>
      <c r="B245" s="163"/>
      <c r="C245" s="175">
        <v>4010</v>
      </c>
      <c r="D245" s="145" t="s">
        <v>201</v>
      </c>
      <c r="E245" s="234">
        <v>4403378</v>
      </c>
      <c r="F245" s="235">
        <v>1923318.47</v>
      </c>
      <c r="G245" s="232">
        <f t="shared" si="4"/>
        <v>0.43678250425014614</v>
      </c>
    </row>
    <row r="246" spans="1:7">
      <c r="A246" s="163"/>
      <c r="B246" s="163"/>
      <c r="C246" s="135">
        <v>4040</v>
      </c>
      <c r="D246" s="145" t="s">
        <v>202</v>
      </c>
      <c r="E246" s="234">
        <v>306300</v>
      </c>
      <c r="F246" s="235">
        <v>306280.78000000003</v>
      </c>
      <c r="G246" s="232">
        <f t="shared" si="4"/>
        <v>0.99993725106105136</v>
      </c>
    </row>
    <row r="247" spans="1:7">
      <c r="A247" s="163"/>
      <c r="B247" s="163"/>
      <c r="C247" s="135">
        <v>4110</v>
      </c>
      <c r="D247" s="148" t="s">
        <v>203</v>
      </c>
      <c r="E247" s="234">
        <v>798687</v>
      </c>
      <c r="F247" s="235">
        <v>342224.58</v>
      </c>
      <c r="G247" s="232">
        <f t="shared" si="4"/>
        <v>0.4284839743228574</v>
      </c>
    </row>
    <row r="248" spans="1:7">
      <c r="A248" s="163"/>
      <c r="B248" s="163"/>
      <c r="C248" s="135">
        <v>4120</v>
      </c>
      <c r="D248" s="145" t="s">
        <v>204</v>
      </c>
      <c r="E248" s="234">
        <v>113388</v>
      </c>
      <c r="F248" s="235">
        <v>36163.43</v>
      </c>
      <c r="G248" s="232">
        <f t="shared" si="4"/>
        <v>0.318935248879952</v>
      </c>
    </row>
    <row r="249" spans="1:7" hidden="1">
      <c r="A249" s="163"/>
      <c r="B249" s="163"/>
      <c r="C249" s="135">
        <v>4140</v>
      </c>
      <c r="D249" s="145" t="s">
        <v>266</v>
      </c>
      <c r="E249" s="234">
        <v>0</v>
      </c>
      <c r="F249" s="235"/>
      <c r="G249" s="232" t="e">
        <f t="shared" si="4"/>
        <v>#DIV/0!</v>
      </c>
    </row>
    <row r="250" spans="1:7">
      <c r="A250" s="163"/>
      <c r="B250" s="163"/>
      <c r="C250" s="135">
        <v>4170</v>
      </c>
      <c r="D250" s="145" t="s">
        <v>244</v>
      </c>
      <c r="E250" s="234">
        <v>47800</v>
      </c>
      <c r="F250" s="235">
        <v>24228.2</v>
      </c>
      <c r="G250" s="232">
        <f t="shared" si="4"/>
        <v>0.50686610878661087</v>
      </c>
    </row>
    <row r="251" spans="1:7">
      <c r="A251" s="163"/>
      <c r="B251" s="163"/>
      <c r="C251" s="135">
        <v>4210</v>
      </c>
      <c r="D251" s="145" t="s">
        <v>206</v>
      </c>
      <c r="E251" s="234">
        <v>1146000</v>
      </c>
      <c r="F251" s="235">
        <v>533349.69999999995</v>
      </c>
      <c r="G251" s="232">
        <f t="shared" si="4"/>
        <v>0.46540113438045372</v>
      </c>
    </row>
    <row r="252" spans="1:7">
      <c r="A252" s="163"/>
      <c r="B252" s="163"/>
      <c r="C252" s="135"/>
      <c r="D252" s="145" t="s">
        <v>267</v>
      </c>
      <c r="E252" s="234">
        <v>838000</v>
      </c>
      <c r="F252" s="235">
        <v>408323</v>
      </c>
      <c r="G252" s="232">
        <f t="shared" si="4"/>
        <v>0.48725894988066826</v>
      </c>
    </row>
    <row r="253" spans="1:7" ht="30">
      <c r="A253" s="163"/>
      <c r="B253" s="163"/>
      <c r="C253" s="135">
        <v>4230</v>
      </c>
      <c r="D253" s="145" t="s">
        <v>268</v>
      </c>
      <c r="E253" s="234">
        <v>100</v>
      </c>
      <c r="F253" s="235">
        <v>0</v>
      </c>
      <c r="G253" s="232">
        <f t="shared" si="4"/>
        <v>0</v>
      </c>
    </row>
    <row r="254" spans="1:7">
      <c r="A254" s="163"/>
      <c r="B254" s="163"/>
      <c r="C254" s="135">
        <v>4260</v>
      </c>
      <c r="D254" s="145" t="s">
        <v>207</v>
      </c>
      <c r="E254" s="234">
        <v>180000</v>
      </c>
      <c r="F254" s="235">
        <v>80307.350000000006</v>
      </c>
      <c r="G254" s="232">
        <f t="shared" si="4"/>
        <v>0.4461519444444445</v>
      </c>
    </row>
    <row r="255" spans="1:7">
      <c r="A255" s="163"/>
      <c r="B255" s="165"/>
      <c r="C255" s="135">
        <v>4270</v>
      </c>
      <c r="D255" s="145" t="s">
        <v>208</v>
      </c>
      <c r="E255" s="234">
        <v>55000</v>
      </c>
      <c r="F255" s="235">
        <v>21398.26</v>
      </c>
      <c r="G255" s="232">
        <f t="shared" si="4"/>
        <v>0.3890592727272727</v>
      </c>
    </row>
    <row r="256" spans="1:7">
      <c r="A256" s="163"/>
      <c r="B256" s="163"/>
      <c r="C256" s="135">
        <v>4280</v>
      </c>
      <c r="D256" s="178" t="s">
        <v>209</v>
      </c>
      <c r="E256" s="234">
        <v>2500</v>
      </c>
      <c r="F256" s="235">
        <v>1736.2</v>
      </c>
      <c r="G256" s="232">
        <f t="shared" si="4"/>
        <v>0.69447999999999999</v>
      </c>
    </row>
    <row r="257" spans="1:7">
      <c r="A257" s="163"/>
      <c r="B257" s="163"/>
      <c r="C257" s="135">
        <v>4300</v>
      </c>
      <c r="D257" s="145" t="s">
        <v>196</v>
      </c>
      <c r="E257" s="234">
        <v>424496</v>
      </c>
      <c r="F257" s="235">
        <v>234292.86</v>
      </c>
      <c r="G257" s="232">
        <f t="shared" si="4"/>
        <v>0.55193184388074323</v>
      </c>
    </row>
    <row r="258" spans="1:7">
      <c r="A258" s="163"/>
      <c r="B258" s="163"/>
      <c r="C258" s="135"/>
      <c r="D258" s="179" t="s">
        <v>269</v>
      </c>
      <c r="E258" s="234">
        <v>100000</v>
      </c>
      <c r="F258" s="235">
        <v>53618</v>
      </c>
      <c r="G258" s="232">
        <f t="shared" si="4"/>
        <v>0.53617999999999999</v>
      </c>
    </row>
    <row r="259" spans="1:7">
      <c r="A259" s="163"/>
      <c r="B259" s="163"/>
      <c r="C259" s="135">
        <v>4350</v>
      </c>
      <c r="D259" s="145" t="s">
        <v>210</v>
      </c>
      <c r="E259" s="234">
        <v>17000</v>
      </c>
      <c r="F259" s="235">
        <v>7572.84</v>
      </c>
      <c r="G259" s="232">
        <f t="shared" si="4"/>
        <v>0.44546117647058825</v>
      </c>
    </row>
    <row r="260" spans="1:7" ht="45">
      <c r="A260" s="163"/>
      <c r="B260" s="163"/>
      <c r="C260" s="135">
        <v>4360</v>
      </c>
      <c r="D260" s="148" t="s">
        <v>29</v>
      </c>
      <c r="E260" s="234">
        <v>20000</v>
      </c>
      <c r="F260" s="235">
        <v>8808.7800000000007</v>
      </c>
      <c r="G260" s="232">
        <f t="shared" si="4"/>
        <v>0.44043900000000002</v>
      </c>
    </row>
    <row r="261" spans="1:7" ht="60">
      <c r="A261" s="163"/>
      <c r="B261" s="163"/>
      <c r="C261" s="135">
        <v>4370</v>
      </c>
      <c r="D261" s="148" t="s">
        <v>30</v>
      </c>
      <c r="E261" s="234">
        <v>32500</v>
      </c>
      <c r="F261" s="235">
        <v>15075.23</v>
      </c>
      <c r="G261" s="232">
        <f t="shared" si="4"/>
        <v>0.46385323076923074</v>
      </c>
    </row>
    <row r="262" spans="1:7" ht="30">
      <c r="A262" s="163"/>
      <c r="B262" s="163"/>
      <c r="C262" s="135">
        <v>4380</v>
      </c>
      <c r="D262" s="145" t="s">
        <v>2</v>
      </c>
      <c r="E262" s="234">
        <v>5000</v>
      </c>
      <c r="F262" s="235">
        <v>3563.93</v>
      </c>
      <c r="G262" s="232">
        <f t="shared" si="4"/>
        <v>0.71278599999999992</v>
      </c>
    </row>
    <row r="263" spans="1:7" ht="30" hidden="1">
      <c r="A263" s="163"/>
      <c r="B263" s="163"/>
      <c r="C263" s="135">
        <v>4390</v>
      </c>
      <c r="D263" s="145" t="s">
        <v>197</v>
      </c>
      <c r="E263" s="234">
        <v>0</v>
      </c>
      <c r="F263" s="235"/>
      <c r="G263" s="232" t="e">
        <f t="shared" si="4"/>
        <v>#DIV/0!</v>
      </c>
    </row>
    <row r="264" spans="1:7" ht="45">
      <c r="A264" s="163"/>
      <c r="B264" s="163"/>
      <c r="C264" s="135">
        <v>4400</v>
      </c>
      <c r="D264" s="145" t="s">
        <v>225</v>
      </c>
      <c r="E264" s="234">
        <v>1140000</v>
      </c>
      <c r="F264" s="235">
        <v>546153.66</v>
      </c>
      <c r="G264" s="232">
        <f t="shared" si="4"/>
        <v>0.47908215789473685</v>
      </c>
    </row>
    <row r="265" spans="1:7">
      <c r="A265" s="163"/>
      <c r="B265" s="163"/>
      <c r="C265" s="135">
        <v>4410</v>
      </c>
      <c r="D265" s="145" t="s">
        <v>212</v>
      </c>
      <c r="E265" s="234">
        <v>28000</v>
      </c>
      <c r="F265" s="235">
        <v>13043.71</v>
      </c>
      <c r="G265" s="232">
        <f t="shared" si="4"/>
        <v>0.46584678571428567</v>
      </c>
    </row>
    <row r="266" spans="1:7" ht="35.25" customHeight="1">
      <c r="A266" s="163"/>
      <c r="B266" s="163"/>
      <c r="C266" s="135">
        <v>4420</v>
      </c>
      <c r="D266" s="145" t="s">
        <v>263</v>
      </c>
      <c r="E266" s="234">
        <v>2000</v>
      </c>
      <c r="F266" s="235">
        <v>219.93</v>
      </c>
      <c r="G266" s="232">
        <f t="shared" si="4"/>
        <v>0.10996500000000001</v>
      </c>
    </row>
    <row r="267" spans="1:7" ht="27" customHeight="1">
      <c r="A267" s="163"/>
      <c r="B267" s="163"/>
      <c r="C267" s="135">
        <v>4430</v>
      </c>
      <c r="D267" s="145" t="s">
        <v>213</v>
      </c>
      <c r="E267" s="234">
        <v>17277</v>
      </c>
      <c r="F267" s="235">
        <v>10014</v>
      </c>
      <c r="G267" s="232">
        <f t="shared" ref="G267:G330" si="5">F267/E267</f>
        <v>0.57961451640909878</v>
      </c>
    </row>
    <row r="268" spans="1:7" ht="36" customHeight="1">
      <c r="A268" s="163"/>
      <c r="B268" s="163"/>
      <c r="C268" s="135">
        <v>4440</v>
      </c>
      <c r="D268" s="145" t="s">
        <v>214</v>
      </c>
      <c r="E268" s="234">
        <v>104100</v>
      </c>
      <c r="F268" s="235">
        <v>104100</v>
      </c>
      <c r="G268" s="232">
        <f t="shared" si="5"/>
        <v>1</v>
      </c>
    </row>
    <row r="269" spans="1:7" ht="34.5" customHeight="1">
      <c r="A269" s="163"/>
      <c r="B269" s="163"/>
      <c r="C269" s="135">
        <v>4510</v>
      </c>
      <c r="D269" s="145" t="s">
        <v>270</v>
      </c>
      <c r="E269" s="234">
        <v>200</v>
      </c>
      <c r="F269" s="235">
        <v>0</v>
      </c>
      <c r="G269" s="232">
        <f t="shared" si="5"/>
        <v>0</v>
      </c>
    </row>
    <row r="270" spans="1:7" ht="45" customHeight="1">
      <c r="A270" s="163"/>
      <c r="B270" s="165"/>
      <c r="C270" s="135">
        <v>4610</v>
      </c>
      <c r="D270" s="145" t="s">
        <v>228</v>
      </c>
      <c r="E270" s="234">
        <v>400</v>
      </c>
      <c r="F270" s="235">
        <v>330.08</v>
      </c>
      <c r="G270" s="232">
        <f t="shared" si="5"/>
        <v>0.82519999999999993</v>
      </c>
    </row>
    <row r="271" spans="1:7" ht="51" customHeight="1">
      <c r="A271" s="163"/>
      <c r="B271" s="163"/>
      <c r="C271" s="135">
        <v>4700</v>
      </c>
      <c r="D271" s="145" t="s">
        <v>216</v>
      </c>
      <c r="E271" s="234">
        <v>21500</v>
      </c>
      <c r="F271" s="235">
        <v>11909.5</v>
      </c>
      <c r="G271" s="232">
        <f t="shared" si="5"/>
        <v>0.55393023255813956</v>
      </c>
    </row>
    <row r="272" spans="1:7" ht="48" hidden="1" customHeight="1">
      <c r="A272" s="163"/>
      <c r="B272" s="163"/>
      <c r="C272" s="135">
        <v>4740</v>
      </c>
      <c r="D272" s="145" t="s">
        <v>248</v>
      </c>
      <c r="E272" s="234">
        <v>0</v>
      </c>
      <c r="F272" s="235"/>
      <c r="G272" s="232" t="e">
        <f t="shared" si="5"/>
        <v>#DIV/0!</v>
      </c>
    </row>
    <row r="273" spans="1:7" ht="36" hidden="1" customHeight="1">
      <c r="A273" s="163"/>
      <c r="B273" s="163"/>
      <c r="C273" s="135">
        <v>4750</v>
      </c>
      <c r="D273" s="145" t="s">
        <v>250</v>
      </c>
      <c r="E273" s="234">
        <v>0</v>
      </c>
      <c r="F273" s="235"/>
      <c r="G273" s="232" t="e">
        <f t="shared" si="5"/>
        <v>#DIV/0!</v>
      </c>
    </row>
    <row r="274" spans="1:7" ht="48.75" customHeight="1">
      <c r="A274" s="163"/>
      <c r="B274" s="163"/>
      <c r="C274" s="135">
        <v>6059</v>
      </c>
      <c r="D274" s="167" t="s">
        <v>271</v>
      </c>
      <c r="E274" s="234">
        <v>231269</v>
      </c>
      <c r="F274" s="235">
        <v>1621.76</v>
      </c>
      <c r="G274" s="232">
        <f t="shared" si="5"/>
        <v>7.012440058978938E-3</v>
      </c>
    </row>
    <row r="275" spans="1:7" ht="49.5" customHeight="1">
      <c r="A275" s="163"/>
      <c r="B275" s="163"/>
      <c r="C275" s="135">
        <v>6060</v>
      </c>
      <c r="D275" s="167" t="s">
        <v>230</v>
      </c>
      <c r="E275" s="234">
        <v>115990</v>
      </c>
      <c r="F275" s="235">
        <v>27528</v>
      </c>
      <c r="G275" s="232">
        <f t="shared" si="5"/>
        <v>0.2373308043796879</v>
      </c>
    </row>
    <row r="276" spans="1:7" ht="42" customHeight="1">
      <c r="A276" s="165"/>
      <c r="B276" s="163">
        <v>75045</v>
      </c>
      <c r="C276" s="168"/>
      <c r="D276" s="169" t="s">
        <v>101</v>
      </c>
      <c r="E276" s="234">
        <v>67000</v>
      </c>
      <c r="F276" s="235">
        <f>SUM(F277:F290)</f>
        <v>44281.280000000006</v>
      </c>
      <c r="G276" s="232">
        <f t="shared" si="5"/>
        <v>0.66091462686567171</v>
      </c>
    </row>
    <row r="277" spans="1:7">
      <c r="A277" s="163"/>
      <c r="B277" s="163"/>
      <c r="C277" s="135">
        <v>3030</v>
      </c>
      <c r="D277" s="145" t="s">
        <v>262</v>
      </c>
      <c r="E277" s="234">
        <v>10920</v>
      </c>
      <c r="F277" s="235">
        <v>10920</v>
      </c>
      <c r="G277" s="232">
        <f t="shared" si="5"/>
        <v>1</v>
      </c>
    </row>
    <row r="278" spans="1:7">
      <c r="A278" s="163"/>
      <c r="B278" s="163"/>
      <c r="C278" s="135">
        <v>4110</v>
      </c>
      <c r="D278" s="148" t="s">
        <v>203</v>
      </c>
      <c r="E278" s="234">
        <v>1000</v>
      </c>
      <c r="F278" s="235">
        <v>974.7</v>
      </c>
      <c r="G278" s="232">
        <f t="shared" si="5"/>
        <v>0.97470000000000001</v>
      </c>
    </row>
    <row r="279" spans="1:7">
      <c r="A279" s="163"/>
      <c r="B279" s="156"/>
      <c r="C279" s="135">
        <v>4120</v>
      </c>
      <c r="D279" s="145" t="s">
        <v>204</v>
      </c>
      <c r="E279" s="234">
        <v>200</v>
      </c>
      <c r="F279" s="235">
        <v>49</v>
      </c>
      <c r="G279" s="232">
        <f t="shared" si="5"/>
        <v>0.245</v>
      </c>
    </row>
    <row r="280" spans="1:7">
      <c r="A280" s="163"/>
      <c r="B280" s="158"/>
      <c r="C280" s="135">
        <v>4170</v>
      </c>
      <c r="D280" s="145" t="s">
        <v>244</v>
      </c>
      <c r="E280" s="234">
        <v>7700</v>
      </c>
      <c r="F280" s="235">
        <v>7700</v>
      </c>
      <c r="G280" s="232">
        <f t="shared" si="5"/>
        <v>1</v>
      </c>
    </row>
    <row r="281" spans="1:7">
      <c r="A281" s="163"/>
      <c r="B281" s="163"/>
      <c r="C281" s="135">
        <v>4210</v>
      </c>
      <c r="D281" s="145" t="s">
        <v>206</v>
      </c>
      <c r="E281" s="234">
        <v>9880</v>
      </c>
      <c r="F281" s="235">
        <v>9393.59</v>
      </c>
      <c r="G281" s="232">
        <f t="shared" si="5"/>
        <v>0.95076821862348182</v>
      </c>
    </row>
    <row r="282" spans="1:7" ht="30">
      <c r="A282" s="163"/>
      <c r="B282" s="163"/>
      <c r="C282" s="135">
        <v>4230</v>
      </c>
      <c r="D282" s="145" t="s">
        <v>268</v>
      </c>
      <c r="E282" s="234">
        <v>200</v>
      </c>
      <c r="F282" s="235">
        <v>0</v>
      </c>
      <c r="G282" s="232">
        <f t="shared" si="5"/>
        <v>0</v>
      </c>
    </row>
    <row r="283" spans="1:7" hidden="1">
      <c r="A283" s="163"/>
      <c r="B283" s="158"/>
      <c r="C283" s="135">
        <v>4270</v>
      </c>
      <c r="D283" s="145" t="s">
        <v>208</v>
      </c>
      <c r="E283" s="234">
        <v>0</v>
      </c>
      <c r="F283" s="235"/>
      <c r="G283" s="232" t="e">
        <f t="shared" si="5"/>
        <v>#DIV/0!</v>
      </c>
    </row>
    <row r="284" spans="1:7">
      <c r="A284" s="163"/>
      <c r="B284" s="163"/>
      <c r="C284" s="135">
        <v>4280</v>
      </c>
      <c r="D284" s="145" t="s">
        <v>245</v>
      </c>
      <c r="E284" s="234">
        <v>29000</v>
      </c>
      <c r="F284" s="235">
        <v>8135.55</v>
      </c>
      <c r="G284" s="232">
        <f t="shared" si="5"/>
        <v>0.28053620689655173</v>
      </c>
    </row>
    <row r="285" spans="1:7">
      <c r="A285" s="163"/>
      <c r="B285" s="158"/>
      <c r="C285" s="135">
        <v>4300</v>
      </c>
      <c r="D285" s="145" t="s">
        <v>196</v>
      </c>
      <c r="E285" s="234">
        <v>600</v>
      </c>
      <c r="F285" s="235">
        <v>220.44</v>
      </c>
      <c r="G285" s="232">
        <f t="shared" si="5"/>
        <v>0.3674</v>
      </c>
    </row>
    <row r="286" spans="1:7" ht="60">
      <c r="A286" s="163"/>
      <c r="B286" s="160"/>
      <c r="C286" s="135">
        <v>4370</v>
      </c>
      <c r="D286" s="148" t="s">
        <v>30</v>
      </c>
      <c r="E286" s="234">
        <v>100</v>
      </c>
      <c r="F286" s="235">
        <v>0</v>
      </c>
      <c r="G286" s="232">
        <f t="shared" si="5"/>
        <v>0</v>
      </c>
    </row>
    <row r="287" spans="1:7" ht="45">
      <c r="A287" s="163"/>
      <c r="B287" s="165"/>
      <c r="C287" s="135">
        <v>4400</v>
      </c>
      <c r="D287" s="145" t="s">
        <v>225</v>
      </c>
      <c r="E287" s="234">
        <v>6900</v>
      </c>
      <c r="F287" s="235">
        <v>6888</v>
      </c>
      <c r="G287" s="232">
        <f t="shared" si="5"/>
        <v>0.99826086956521742</v>
      </c>
    </row>
    <row r="288" spans="1:7">
      <c r="A288" s="163"/>
      <c r="B288" s="163"/>
      <c r="C288" s="135">
        <v>4410</v>
      </c>
      <c r="D288" s="145" t="s">
        <v>212</v>
      </c>
      <c r="E288" s="234">
        <v>500</v>
      </c>
      <c r="F288" s="235">
        <v>0</v>
      </c>
      <c r="G288" s="232">
        <f t="shared" si="5"/>
        <v>0</v>
      </c>
    </row>
    <row r="289" spans="1:151" ht="48" hidden="1" customHeight="1">
      <c r="A289" s="163"/>
      <c r="B289" s="163"/>
      <c r="C289" s="135">
        <v>4740</v>
      </c>
      <c r="D289" s="145" t="s">
        <v>248</v>
      </c>
      <c r="E289" s="234">
        <v>0</v>
      </c>
      <c r="F289" s="235"/>
      <c r="G289" s="232" t="e">
        <f t="shared" si="5"/>
        <v>#DIV/0!</v>
      </c>
    </row>
    <row r="290" spans="1:151" ht="36" hidden="1" customHeight="1">
      <c r="A290" s="163"/>
      <c r="B290" s="156"/>
      <c r="C290" s="135">
        <v>4750</v>
      </c>
      <c r="D290" s="145" t="s">
        <v>250</v>
      </c>
      <c r="E290" s="234">
        <v>0</v>
      </c>
      <c r="F290" s="235"/>
      <c r="G290" s="232" t="e">
        <f t="shared" si="5"/>
        <v>#DIV/0!</v>
      </c>
    </row>
    <row r="291" spans="1:151" ht="31.5">
      <c r="A291" s="165"/>
      <c r="B291" s="158">
        <v>75075</v>
      </c>
      <c r="C291" s="168"/>
      <c r="D291" s="169" t="s">
        <v>272</v>
      </c>
      <c r="E291" s="234">
        <v>159000</v>
      </c>
      <c r="F291" s="235">
        <f>SUM(F292:F294)</f>
        <v>85469.69</v>
      </c>
      <c r="G291" s="232">
        <f t="shared" si="5"/>
        <v>0.53754522012578621</v>
      </c>
    </row>
    <row r="292" spans="1:151">
      <c r="A292" s="163"/>
      <c r="B292" s="137"/>
      <c r="C292" s="135">
        <v>4210</v>
      </c>
      <c r="D292" s="145" t="s">
        <v>206</v>
      </c>
      <c r="E292" s="234">
        <v>40000</v>
      </c>
      <c r="F292" s="235">
        <v>3762.39</v>
      </c>
      <c r="G292" s="232">
        <f t="shared" si="5"/>
        <v>9.4059749999999998E-2</v>
      </c>
    </row>
    <row r="293" spans="1:151">
      <c r="A293" s="163"/>
      <c r="B293" s="137"/>
      <c r="C293" s="135">
        <v>4170</v>
      </c>
      <c r="D293" s="145" t="s">
        <v>244</v>
      </c>
      <c r="E293" s="234">
        <v>920</v>
      </c>
      <c r="F293" s="235">
        <v>861</v>
      </c>
      <c r="G293" s="232">
        <f t="shared" si="5"/>
        <v>0.93586956521739129</v>
      </c>
    </row>
    <row r="294" spans="1:151">
      <c r="A294" s="163"/>
      <c r="B294" s="156"/>
      <c r="C294" s="135">
        <v>4300</v>
      </c>
      <c r="D294" s="145" t="s">
        <v>196</v>
      </c>
      <c r="E294" s="234">
        <v>118080</v>
      </c>
      <c r="F294" s="235">
        <v>80846.3</v>
      </c>
      <c r="G294" s="232">
        <f t="shared" si="5"/>
        <v>0.6846739498644987</v>
      </c>
    </row>
    <row r="295" spans="1:151" ht="12.75" hidden="1" customHeight="1">
      <c r="A295" s="165"/>
      <c r="B295" s="158">
        <v>75095</v>
      </c>
      <c r="C295" s="168"/>
      <c r="D295" s="169" t="s">
        <v>251</v>
      </c>
      <c r="E295" s="234">
        <v>0</v>
      </c>
      <c r="F295" s="235">
        <f>SUM(F296:F297)</f>
        <v>0</v>
      </c>
      <c r="G295" s="232" t="e">
        <f t="shared" si="5"/>
        <v>#DIV/0!</v>
      </c>
    </row>
    <row r="296" spans="1:151" ht="72" hidden="1" customHeight="1">
      <c r="A296" s="165"/>
      <c r="B296" s="158"/>
      <c r="C296" s="138">
        <v>2329</v>
      </c>
      <c r="D296" s="148" t="s">
        <v>254</v>
      </c>
      <c r="E296" s="234">
        <v>0</v>
      </c>
      <c r="F296" s="235"/>
      <c r="G296" s="232" t="e">
        <f t="shared" si="5"/>
        <v>#DIV/0!</v>
      </c>
    </row>
    <row r="297" spans="1:151" ht="24" hidden="1" customHeight="1">
      <c r="A297" s="163"/>
      <c r="B297" s="137"/>
      <c r="C297" s="135">
        <v>6069</v>
      </c>
      <c r="D297" s="167" t="s">
        <v>230</v>
      </c>
      <c r="E297" s="234">
        <v>0</v>
      </c>
      <c r="F297" s="235"/>
      <c r="G297" s="232" t="e">
        <f t="shared" si="5"/>
        <v>#DIV/0!</v>
      </c>
    </row>
    <row r="298" spans="1:151" s="70" customFormat="1" ht="32.25" customHeight="1">
      <c r="A298" s="130">
        <v>752</v>
      </c>
      <c r="B298" s="126"/>
      <c r="C298" s="131"/>
      <c r="D298" s="144" t="s">
        <v>273</v>
      </c>
      <c r="E298" s="235">
        <v>5000</v>
      </c>
      <c r="F298" s="235">
        <f>SUM(F299)</f>
        <v>4196.78</v>
      </c>
      <c r="G298" s="232">
        <f t="shared" si="5"/>
        <v>0.83935599999999999</v>
      </c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  <c r="AV298" s="64"/>
      <c r="AW298" s="64"/>
      <c r="AX298" s="64"/>
      <c r="AY298" s="64"/>
      <c r="AZ298" s="64"/>
      <c r="BA298" s="64"/>
      <c r="BB298" s="64"/>
      <c r="BC298" s="64"/>
      <c r="BD298" s="64"/>
      <c r="BE298" s="64"/>
      <c r="BF298" s="64"/>
      <c r="BG298" s="64"/>
      <c r="BH298" s="64"/>
      <c r="BI298" s="64"/>
      <c r="BJ298" s="64"/>
      <c r="BK298" s="64"/>
      <c r="BL298" s="64"/>
      <c r="BM298" s="64"/>
      <c r="BN298" s="64"/>
      <c r="BO298" s="64"/>
      <c r="BP298" s="64"/>
      <c r="BQ298" s="64"/>
      <c r="BR298" s="64"/>
      <c r="BS298" s="64"/>
      <c r="BT298" s="64"/>
      <c r="BU298" s="64"/>
      <c r="BV298" s="64"/>
      <c r="BW298" s="64"/>
      <c r="BX298" s="64"/>
      <c r="BY298" s="64"/>
      <c r="BZ298" s="64"/>
      <c r="CA298" s="64"/>
      <c r="CB298" s="64"/>
      <c r="CC298" s="64"/>
      <c r="CD298" s="64"/>
      <c r="CE298" s="64"/>
      <c r="CF298" s="64"/>
      <c r="CG298" s="64"/>
      <c r="CH298" s="64"/>
      <c r="CI298" s="64"/>
      <c r="CJ298" s="64"/>
      <c r="CK298" s="64"/>
      <c r="CL298" s="64"/>
      <c r="CM298" s="64"/>
      <c r="CN298" s="64"/>
      <c r="CO298" s="64"/>
      <c r="CP298" s="64"/>
      <c r="CQ298" s="64"/>
      <c r="CR298" s="64"/>
      <c r="CS298" s="64"/>
      <c r="CT298" s="64"/>
      <c r="CU298" s="64"/>
      <c r="CV298" s="64"/>
      <c r="CW298" s="64"/>
      <c r="CX298" s="64"/>
      <c r="CY298" s="64"/>
      <c r="CZ298" s="64"/>
      <c r="DA298" s="64"/>
      <c r="DB298" s="64"/>
      <c r="DC298" s="64"/>
      <c r="DD298" s="64"/>
      <c r="DE298" s="64"/>
      <c r="DF298" s="64"/>
      <c r="DG298" s="64"/>
      <c r="DH298" s="64"/>
      <c r="DI298" s="64"/>
      <c r="DJ298" s="64"/>
      <c r="DK298" s="64"/>
      <c r="DL298" s="64"/>
      <c r="DM298" s="64"/>
      <c r="DN298" s="64"/>
      <c r="DO298" s="64"/>
      <c r="DP298" s="64"/>
      <c r="DQ298" s="64"/>
      <c r="DR298" s="64"/>
      <c r="DS298" s="64"/>
      <c r="DT298" s="64"/>
      <c r="DU298" s="64"/>
      <c r="DV298" s="64"/>
      <c r="DW298" s="64"/>
      <c r="DX298" s="64"/>
      <c r="DY298" s="64"/>
      <c r="DZ298" s="64"/>
      <c r="EA298" s="64"/>
      <c r="EB298" s="64"/>
      <c r="EC298" s="64"/>
      <c r="ED298" s="64"/>
      <c r="EE298" s="64"/>
      <c r="EF298" s="64"/>
      <c r="EG298" s="64"/>
      <c r="EH298" s="64"/>
      <c r="EI298" s="64"/>
      <c r="EJ298" s="64"/>
      <c r="EK298" s="64"/>
      <c r="EL298" s="64"/>
      <c r="EM298" s="64"/>
      <c r="EN298" s="64"/>
      <c r="EO298" s="64"/>
      <c r="EP298" s="64"/>
      <c r="EQ298" s="64"/>
      <c r="ER298" s="64"/>
      <c r="ES298" s="64"/>
      <c r="ET298" s="64"/>
      <c r="EU298" s="64"/>
    </row>
    <row r="299" spans="1:151" ht="30.75" customHeight="1">
      <c r="A299" s="163"/>
      <c r="B299" s="156">
        <v>75212</v>
      </c>
      <c r="C299" s="168"/>
      <c r="D299" s="169" t="s">
        <v>274</v>
      </c>
      <c r="E299" s="234">
        <v>5000</v>
      </c>
      <c r="F299" s="235">
        <f>SUM(F300:F305)</f>
        <v>4196.78</v>
      </c>
      <c r="G299" s="232">
        <f t="shared" si="5"/>
        <v>0.83935599999999999</v>
      </c>
    </row>
    <row r="300" spans="1:151" ht="12.75" hidden="1" customHeight="1">
      <c r="A300" s="163"/>
      <c r="B300" s="156"/>
      <c r="C300" s="138">
        <v>4170</v>
      </c>
      <c r="D300" s="145" t="s">
        <v>244</v>
      </c>
      <c r="E300" s="234">
        <v>0</v>
      </c>
      <c r="F300" s="235"/>
      <c r="G300" s="232" t="e">
        <f t="shared" si="5"/>
        <v>#DIV/0!</v>
      </c>
    </row>
    <row r="301" spans="1:151">
      <c r="A301" s="163"/>
      <c r="B301" s="156"/>
      <c r="C301" s="138">
        <v>4210</v>
      </c>
      <c r="D301" s="145" t="s">
        <v>206</v>
      </c>
      <c r="E301" s="234">
        <v>1700</v>
      </c>
      <c r="F301" s="235">
        <v>1443.78</v>
      </c>
      <c r="G301" s="232">
        <f t="shared" si="5"/>
        <v>0.84928235294117649</v>
      </c>
    </row>
    <row r="302" spans="1:151" ht="35.25" customHeight="1">
      <c r="A302" s="163"/>
      <c r="B302" s="156"/>
      <c r="C302" s="138">
        <v>4170</v>
      </c>
      <c r="D302" s="145" t="s">
        <v>244</v>
      </c>
      <c r="E302" s="234">
        <v>300</v>
      </c>
      <c r="F302" s="235">
        <v>253</v>
      </c>
      <c r="G302" s="232">
        <f t="shared" si="5"/>
        <v>0.84333333333333338</v>
      </c>
    </row>
    <row r="303" spans="1:151" ht="27.75" customHeight="1">
      <c r="A303" s="163"/>
      <c r="B303" s="158"/>
      <c r="C303" s="138">
        <v>4300</v>
      </c>
      <c r="D303" s="145" t="s">
        <v>196</v>
      </c>
      <c r="E303" s="234">
        <v>3000</v>
      </c>
      <c r="F303" s="235">
        <v>2500</v>
      </c>
      <c r="G303" s="232">
        <f t="shared" si="5"/>
        <v>0.83333333333333337</v>
      </c>
    </row>
    <row r="304" spans="1:151" ht="36" hidden="1" customHeight="1">
      <c r="A304" s="163"/>
      <c r="B304" s="156"/>
      <c r="C304" s="138">
        <v>4400</v>
      </c>
      <c r="D304" s="145" t="s">
        <v>225</v>
      </c>
      <c r="E304" s="234">
        <v>0</v>
      </c>
      <c r="F304" s="235"/>
      <c r="G304" s="232" t="e">
        <f t="shared" si="5"/>
        <v>#DIV/0!</v>
      </c>
    </row>
    <row r="305" spans="1:151" ht="36" hidden="1" customHeight="1">
      <c r="A305" s="163"/>
      <c r="B305" s="156"/>
      <c r="C305" s="135">
        <v>4700</v>
      </c>
      <c r="D305" s="145" t="s">
        <v>216</v>
      </c>
      <c r="E305" s="234">
        <v>0</v>
      </c>
      <c r="F305" s="235"/>
      <c r="G305" s="232" t="e">
        <f t="shared" si="5"/>
        <v>#DIV/0!</v>
      </c>
    </row>
    <row r="306" spans="1:151" s="70" customFormat="1" ht="31.5">
      <c r="A306" s="126">
        <v>754</v>
      </c>
      <c r="B306" s="126"/>
      <c r="C306" s="132"/>
      <c r="D306" s="69" t="s">
        <v>275</v>
      </c>
      <c r="E306" s="235">
        <v>186000</v>
      </c>
      <c r="F306" s="235">
        <f>F307+F314+F316+F311</f>
        <v>33500</v>
      </c>
      <c r="G306" s="232">
        <f t="shared" si="5"/>
        <v>0.18010752688172044</v>
      </c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  <c r="AD306" s="64"/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  <c r="AV306" s="64"/>
      <c r="AW306" s="64"/>
      <c r="AX306" s="64"/>
      <c r="AY306" s="64"/>
      <c r="AZ306" s="64"/>
      <c r="BA306" s="64"/>
      <c r="BB306" s="64"/>
      <c r="BC306" s="64"/>
      <c r="BD306" s="64"/>
      <c r="BE306" s="64"/>
      <c r="BF306" s="64"/>
      <c r="BG306" s="64"/>
      <c r="BH306" s="64"/>
      <c r="BI306" s="64"/>
      <c r="BJ306" s="64"/>
      <c r="BK306" s="64"/>
      <c r="BL306" s="64"/>
      <c r="BM306" s="64"/>
      <c r="BN306" s="64"/>
      <c r="BO306" s="64"/>
      <c r="BP306" s="64"/>
      <c r="BQ306" s="64"/>
      <c r="BR306" s="64"/>
      <c r="BS306" s="64"/>
      <c r="BT306" s="64"/>
      <c r="BU306" s="64"/>
      <c r="BV306" s="64"/>
      <c r="BW306" s="64"/>
      <c r="BX306" s="64"/>
      <c r="BY306" s="64"/>
      <c r="BZ306" s="64"/>
      <c r="CA306" s="64"/>
      <c r="CB306" s="64"/>
      <c r="CC306" s="64"/>
      <c r="CD306" s="64"/>
      <c r="CE306" s="64"/>
      <c r="CF306" s="64"/>
      <c r="CG306" s="64"/>
      <c r="CH306" s="64"/>
      <c r="CI306" s="64"/>
      <c r="CJ306" s="64"/>
      <c r="CK306" s="64"/>
      <c r="CL306" s="64"/>
      <c r="CM306" s="64"/>
      <c r="CN306" s="64"/>
      <c r="CO306" s="64"/>
      <c r="CP306" s="64"/>
      <c r="CQ306" s="64"/>
      <c r="CR306" s="64"/>
      <c r="CS306" s="64"/>
      <c r="CT306" s="64"/>
      <c r="CU306" s="64"/>
      <c r="CV306" s="64"/>
      <c r="CW306" s="64"/>
      <c r="CX306" s="64"/>
      <c r="CY306" s="64"/>
      <c r="CZ306" s="64"/>
      <c r="DA306" s="64"/>
      <c r="DB306" s="64"/>
      <c r="DC306" s="64"/>
      <c r="DD306" s="64"/>
      <c r="DE306" s="64"/>
      <c r="DF306" s="64"/>
      <c r="DG306" s="64"/>
      <c r="DH306" s="64"/>
      <c r="DI306" s="64"/>
      <c r="DJ306" s="64"/>
      <c r="DK306" s="64"/>
      <c r="DL306" s="64"/>
      <c r="DM306" s="64"/>
      <c r="DN306" s="64"/>
      <c r="DO306" s="64"/>
      <c r="DP306" s="64"/>
      <c r="DQ306" s="64"/>
      <c r="DR306" s="64"/>
      <c r="DS306" s="64"/>
      <c r="DT306" s="64"/>
      <c r="DU306" s="64"/>
      <c r="DV306" s="64"/>
      <c r="DW306" s="64"/>
      <c r="DX306" s="64"/>
      <c r="DY306" s="64"/>
      <c r="DZ306" s="64"/>
      <c r="EA306" s="64"/>
      <c r="EB306" s="64"/>
      <c r="EC306" s="64"/>
      <c r="ED306" s="64"/>
      <c r="EE306" s="64"/>
      <c r="EF306" s="64"/>
      <c r="EG306" s="64"/>
      <c r="EH306" s="64"/>
      <c r="EI306" s="64"/>
      <c r="EJ306" s="64"/>
      <c r="EK306" s="64"/>
      <c r="EL306" s="64"/>
      <c r="EM306" s="64"/>
      <c r="EN306" s="64"/>
      <c r="EO306" s="64"/>
      <c r="EP306" s="64"/>
      <c r="EQ306" s="64"/>
      <c r="ER306" s="64"/>
      <c r="ES306" s="64"/>
      <c r="ET306" s="64"/>
      <c r="EU306" s="64"/>
    </row>
    <row r="307" spans="1:151">
      <c r="A307" s="156"/>
      <c r="B307" s="156">
        <v>75404</v>
      </c>
      <c r="C307" s="138"/>
      <c r="D307" s="157" t="s">
        <v>276</v>
      </c>
      <c r="E307" s="234">
        <v>112000</v>
      </c>
      <c r="F307" s="235">
        <f>SUM(F308:F312)</f>
        <v>0</v>
      </c>
      <c r="G307" s="232">
        <f t="shared" si="5"/>
        <v>0</v>
      </c>
    </row>
    <row r="308" spans="1:151">
      <c r="A308" s="163"/>
      <c r="B308" s="156"/>
      <c r="C308" s="135">
        <v>4210</v>
      </c>
      <c r="D308" s="145" t="s">
        <v>206</v>
      </c>
      <c r="E308" s="234">
        <v>12000</v>
      </c>
      <c r="F308" s="235">
        <v>0</v>
      </c>
      <c r="G308" s="232">
        <f t="shared" si="5"/>
        <v>0</v>
      </c>
    </row>
    <row r="309" spans="1:151" ht="81.75" customHeight="1">
      <c r="A309" s="137"/>
      <c r="B309" s="137"/>
      <c r="C309" s="138">
        <v>6170</v>
      </c>
      <c r="D309" s="148" t="s">
        <v>449</v>
      </c>
      <c r="E309" s="234">
        <v>100000</v>
      </c>
      <c r="F309" s="235">
        <v>0</v>
      </c>
      <c r="G309" s="232">
        <f t="shared" si="5"/>
        <v>0</v>
      </c>
    </row>
    <row r="310" spans="1:151" ht="36" hidden="1" customHeight="1">
      <c r="A310" s="163"/>
      <c r="B310" s="156"/>
      <c r="C310" s="135">
        <v>4750</v>
      </c>
      <c r="D310" s="145" t="s">
        <v>250</v>
      </c>
      <c r="E310" s="234">
        <v>0</v>
      </c>
      <c r="F310" s="235"/>
      <c r="G310" s="232" t="e">
        <f t="shared" si="5"/>
        <v>#DIV/0!</v>
      </c>
    </row>
    <row r="311" spans="1:151" ht="33.75" hidden="1" customHeight="1">
      <c r="A311" s="156"/>
      <c r="B311" s="156">
        <v>75405</v>
      </c>
      <c r="C311" s="138"/>
      <c r="D311" s="157" t="s">
        <v>277</v>
      </c>
      <c r="E311" s="234">
        <v>0</v>
      </c>
      <c r="F311" s="235">
        <f>SUM(F312:F313)</f>
        <v>0</v>
      </c>
      <c r="G311" s="232" t="e">
        <f t="shared" si="5"/>
        <v>#DIV/0!</v>
      </c>
    </row>
    <row r="312" spans="1:151" ht="27.75" hidden="1" customHeight="1">
      <c r="A312" s="163"/>
      <c r="B312" s="158"/>
      <c r="C312" s="138">
        <v>4300</v>
      </c>
      <c r="D312" s="148" t="s">
        <v>196</v>
      </c>
      <c r="E312" s="234">
        <v>0</v>
      </c>
      <c r="F312" s="235"/>
      <c r="G312" s="232" t="e">
        <f t="shared" si="5"/>
        <v>#DIV/0!</v>
      </c>
    </row>
    <row r="313" spans="1:151" ht="48" hidden="1" customHeight="1">
      <c r="A313" s="163"/>
      <c r="B313" s="158"/>
      <c r="C313" s="138">
        <v>6170</v>
      </c>
      <c r="D313" s="148" t="s">
        <v>480</v>
      </c>
      <c r="E313" s="234">
        <v>0</v>
      </c>
      <c r="F313" s="235"/>
      <c r="G313" s="232" t="e">
        <f t="shared" si="5"/>
        <v>#DIV/0!</v>
      </c>
    </row>
    <row r="314" spans="1:151" ht="31.5">
      <c r="A314" s="160"/>
      <c r="B314" s="156">
        <v>75411</v>
      </c>
      <c r="C314" s="160"/>
      <c r="D314" s="157" t="s">
        <v>34</v>
      </c>
      <c r="E314" s="234">
        <v>3000</v>
      </c>
      <c r="F314" s="235">
        <f>F315</f>
        <v>0</v>
      </c>
      <c r="G314" s="232">
        <f t="shared" si="5"/>
        <v>0</v>
      </c>
    </row>
    <row r="315" spans="1:151">
      <c r="A315" s="156"/>
      <c r="B315" s="156"/>
      <c r="C315" s="135">
        <v>4210</v>
      </c>
      <c r="D315" s="145" t="s">
        <v>206</v>
      </c>
      <c r="E315" s="234">
        <v>3000</v>
      </c>
      <c r="F315" s="235">
        <v>0</v>
      </c>
      <c r="G315" s="232">
        <f t="shared" si="5"/>
        <v>0</v>
      </c>
    </row>
    <row r="316" spans="1:151" ht="27.75" customHeight="1">
      <c r="A316" s="163"/>
      <c r="B316" s="156">
        <v>75495</v>
      </c>
      <c r="C316" s="135"/>
      <c r="D316" s="169" t="s">
        <v>175</v>
      </c>
      <c r="E316" s="234">
        <v>71000</v>
      </c>
      <c r="F316" s="235">
        <f>SUM(F317:F319)</f>
        <v>33500</v>
      </c>
      <c r="G316" s="232">
        <f t="shared" si="5"/>
        <v>0.47183098591549294</v>
      </c>
    </row>
    <row r="317" spans="1:151" ht="87.75" customHeight="1">
      <c r="A317" s="163"/>
      <c r="B317" s="156"/>
      <c r="C317" s="135">
        <v>2320</v>
      </c>
      <c r="D317" s="145" t="s">
        <v>254</v>
      </c>
      <c r="E317" s="234">
        <v>67000</v>
      </c>
      <c r="F317" s="235">
        <v>33500</v>
      </c>
      <c r="G317" s="232">
        <f t="shared" si="5"/>
        <v>0.5</v>
      </c>
    </row>
    <row r="318" spans="1:151" ht="42" customHeight="1">
      <c r="A318" s="163"/>
      <c r="B318" s="156"/>
      <c r="C318" s="135">
        <v>4210</v>
      </c>
      <c r="D318" s="145" t="s">
        <v>278</v>
      </c>
      <c r="E318" s="234">
        <v>2000</v>
      </c>
      <c r="F318" s="235">
        <v>0</v>
      </c>
      <c r="G318" s="232">
        <f t="shared" si="5"/>
        <v>0</v>
      </c>
    </row>
    <row r="319" spans="1:151" ht="27.75" customHeight="1">
      <c r="A319" s="163"/>
      <c r="B319" s="156"/>
      <c r="C319" s="135">
        <v>4300</v>
      </c>
      <c r="D319" s="145" t="s">
        <v>233</v>
      </c>
      <c r="E319" s="234">
        <v>2000</v>
      </c>
      <c r="F319" s="235">
        <v>0</v>
      </c>
      <c r="G319" s="232">
        <f t="shared" si="5"/>
        <v>0</v>
      </c>
    </row>
    <row r="320" spans="1:151" s="70" customFormat="1">
      <c r="A320" s="126">
        <v>757</v>
      </c>
      <c r="B320" s="126"/>
      <c r="C320" s="127"/>
      <c r="D320" s="69" t="s">
        <v>279</v>
      </c>
      <c r="E320" s="235">
        <v>956216</v>
      </c>
      <c r="F320" s="235">
        <f>F321+F324</f>
        <v>258929.1</v>
      </c>
      <c r="G320" s="232">
        <f t="shared" si="5"/>
        <v>0.27078515732846975</v>
      </c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  <c r="AD320" s="64"/>
      <c r="AE320" s="64"/>
      <c r="AF320" s="64"/>
      <c r="AG320" s="64"/>
      <c r="AH320" s="64"/>
      <c r="AI320" s="64"/>
      <c r="AJ320" s="64"/>
      <c r="AK320" s="64"/>
      <c r="AL320" s="64"/>
      <c r="AM320" s="64"/>
      <c r="AN320" s="64"/>
      <c r="AO320" s="64"/>
      <c r="AP320" s="64"/>
      <c r="AQ320" s="64"/>
      <c r="AR320" s="64"/>
      <c r="AS320" s="64"/>
      <c r="AT320" s="64"/>
      <c r="AU320" s="64"/>
      <c r="AV320" s="64"/>
      <c r="AW320" s="64"/>
      <c r="AX320" s="64"/>
      <c r="AY320" s="64"/>
      <c r="AZ320" s="64"/>
      <c r="BA320" s="64"/>
      <c r="BB320" s="64"/>
      <c r="BC320" s="64"/>
      <c r="BD320" s="64"/>
      <c r="BE320" s="64"/>
      <c r="BF320" s="64"/>
      <c r="BG320" s="64"/>
      <c r="BH320" s="64"/>
      <c r="BI320" s="64"/>
      <c r="BJ320" s="64"/>
      <c r="BK320" s="64"/>
      <c r="BL320" s="64"/>
      <c r="BM320" s="64"/>
      <c r="BN320" s="64"/>
      <c r="BO320" s="64"/>
      <c r="BP320" s="64"/>
      <c r="BQ320" s="64"/>
      <c r="BR320" s="64"/>
      <c r="BS320" s="64"/>
      <c r="BT320" s="64"/>
      <c r="BU320" s="64"/>
      <c r="BV320" s="64"/>
      <c r="BW320" s="64"/>
      <c r="BX320" s="64"/>
      <c r="BY320" s="64"/>
      <c r="BZ320" s="64"/>
      <c r="CA320" s="64"/>
      <c r="CB320" s="64"/>
      <c r="CC320" s="64"/>
      <c r="CD320" s="64"/>
      <c r="CE320" s="64"/>
      <c r="CF320" s="64"/>
      <c r="CG320" s="64"/>
      <c r="CH320" s="64"/>
      <c r="CI320" s="64"/>
      <c r="CJ320" s="64"/>
      <c r="CK320" s="64"/>
      <c r="CL320" s="64"/>
      <c r="CM320" s="64"/>
      <c r="CN320" s="64"/>
      <c r="CO320" s="64"/>
      <c r="CP320" s="64"/>
      <c r="CQ320" s="64"/>
      <c r="CR320" s="64"/>
      <c r="CS320" s="64"/>
      <c r="CT320" s="64"/>
      <c r="CU320" s="64"/>
      <c r="CV320" s="64"/>
      <c r="CW320" s="64"/>
      <c r="CX320" s="64"/>
      <c r="CY320" s="64"/>
      <c r="CZ320" s="64"/>
      <c r="DA320" s="64"/>
      <c r="DB320" s="64"/>
      <c r="DC320" s="64"/>
      <c r="DD320" s="64"/>
      <c r="DE320" s="64"/>
      <c r="DF320" s="64"/>
      <c r="DG320" s="64"/>
      <c r="DH320" s="64"/>
      <c r="DI320" s="64"/>
      <c r="DJ320" s="64"/>
      <c r="DK320" s="64"/>
      <c r="DL320" s="64"/>
      <c r="DM320" s="64"/>
      <c r="DN320" s="64"/>
      <c r="DO320" s="64"/>
      <c r="DP320" s="64"/>
      <c r="DQ320" s="64"/>
      <c r="DR320" s="64"/>
      <c r="DS320" s="64"/>
      <c r="DT320" s="64"/>
      <c r="DU320" s="64"/>
      <c r="DV320" s="64"/>
      <c r="DW320" s="64"/>
      <c r="DX320" s="64"/>
      <c r="DY320" s="64"/>
      <c r="DZ320" s="64"/>
      <c r="EA320" s="64"/>
      <c r="EB320" s="64"/>
      <c r="EC320" s="64"/>
      <c r="ED320" s="64"/>
      <c r="EE320" s="64"/>
      <c r="EF320" s="64"/>
      <c r="EG320" s="64"/>
      <c r="EH320" s="64"/>
      <c r="EI320" s="64"/>
      <c r="EJ320" s="64"/>
      <c r="EK320" s="64"/>
      <c r="EL320" s="64"/>
      <c r="EM320" s="64"/>
      <c r="EN320" s="64"/>
      <c r="EO320" s="64"/>
      <c r="EP320" s="64"/>
      <c r="EQ320" s="64"/>
      <c r="ER320" s="64"/>
      <c r="ES320" s="64"/>
      <c r="ET320" s="64"/>
      <c r="EU320" s="64"/>
    </row>
    <row r="321" spans="1:151" ht="47.25">
      <c r="A321" s="158"/>
      <c r="B321" s="156">
        <v>75702</v>
      </c>
      <c r="C321" s="159"/>
      <c r="D321" s="157" t="s">
        <v>280</v>
      </c>
      <c r="E321" s="234">
        <v>493805</v>
      </c>
      <c r="F321" s="235">
        <f>SUM(F322:F323)</f>
        <v>258929.1</v>
      </c>
      <c r="G321" s="232">
        <f t="shared" si="5"/>
        <v>0.5243549579287371</v>
      </c>
    </row>
    <row r="322" spans="1:151" ht="36" hidden="1" customHeight="1">
      <c r="A322" s="137"/>
      <c r="B322" s="156"/>
      <c r="C322" s="138">
        <v>8010</v>
      </c>
      <c r="D322" s="148" t="s">
        <v>281</v>
      </c>
      <c r="E322" s="234"/>
      <c r="F322" s="235"/>
      <c r="G322" s="232" t="e">
        <f t="shared" si="5"/>
        <v>#DIV/0!</v>
      </c>
    </row>
    <row r="323" spans="1:151" ht="78.75" customHeight="1">
      <c r="A323" s="156"/>
      <c r="B323" s="156"/>
      <c r="C323" s="135">
        <v>8110</v>
      </c>
      <c r="D323" s="145" t="s">
        <v>43</v>
      </c>
      <c r="E323" s="234">
        <v>493805</v>
      </c>
      <c r="F323" s="235">
        <v>258929.1</v>
      </c>
      <c r="G323" s="232">
        <f t="shared" si="5"/>
        <v>0.5243549579287371</v>
      </c>
    </row>
    <row r="324" spans="1:151" ht="63">
      <c r="A324" s="156"/>
      <c r="B324" s="156">
        <v>75704</v>
      </c>
      <c r="C324" s="135"/>
      <c r="D324" s="157" t="s">
        <v>282</v>
      </c>
      <c r="E324" s="234">
        <v>462411</v>
      </c>
      <c r="F324" s="235">
        <f>SUM(F325)</f>
        <v>0</v>
      </c>
      <c r="G324" s="232">
        <f t="shared" si="5"/>
        <v>0</v>
      </c>
    </row>
    <row r="325" spans="1:151" ht="35.25" customHeight="1">
      <c r="A325" s="156"/>
      <c r="B325" s="156"/>
      <c r="C325" s="135">
        <v>8020</v>
      </c>
      <c r="D325" s="181" t="s">
        <v>283</v>
      </c>
      <c r="E325" s="234">
        <v>462411</v>
      </c>
      <c r="F325" s="235">
        <v>0</v>
      </c>
      <c r="G325" s="232">
        <f t="shared" si="5"/>
        <v>0</v>
      </c>
    </row>
    <row r="326" spans="1:151" s="70" customFormat="1" ht="30" customHeight="1">
      <c r="A326" s="126">
        <v>758</v>
      </c>
      <c r="B326" s="126"/>
      <c r="C326" s="127"/>
      <c r="D326" s="69" t="s">
        <v>109</v>
      </c>
      <c r="E326" s="235">
        <f>E327+E331</f>
        <v>1692475</v>
      </c>
      <c r="F326" s="235">
        <f>F331+F327</f>
        <v>1311351.75</v>
      </c>
      <c r="G326" s="232">
        <f t="shared" si="5"/>
        <v>0.77481306961698104</v>
      </c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D326" s="64"/>
      <c r="AE326" s="64"/>
      <c r="AF326" s="64"/>
      <c r="AG326" s="64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  <c r="AV326" s="64"/>
      <c r="AW326" s="64"/>
      <c r="AX326" s="64"/>
      <c r="AY326" s="64"/>
      <c r="AZ326" s="64"/>
      <c r="BA326" s="64"/>
      <c r="BB326" s="64"/>
      <c r="BC326" s="64"/>
      <c r="BD326" s="64"/>
      <c r="BE326" s="64"/>
      <c r="BF326" s="64"/>
      <c r="BG326" s="64"/>
      <c r="BH326" s="64"/>
      <c r="BI326" s="64"/>
      <c r="BJ326" s="64"/>
      <c r="BK326" s="64"/>
      <c r="BL326" s="64"/>
      <c r="BM326" s="64"/>
      <c r="BN326" s="64"/>
      <c r="BO326" s="64"/>
      <c r="BP326" s="64"/>
      <c r="BQ326" s="64"/>
      <c r="BR326" s="64"/>
      <c r="BS326" s="64"/>
      <c r="BT326" s="64"/>
      <c r="BU326" s="64"/>
      <c r="BV326" s="64"/>
      <c r="BW326" s="64"/>
      <c r="BX326" s="64"/>
      <c r="BY326" s="64"/>
      <c r="BZ326" s="64"/>
      <c r="CA326" s="64"/>
      <c r="CB326" s="64"/>
      <c r="CC326" s="64"/>
      <c r="CD326" s="64"/>
      <c r="CE326" s="64"/>
      <c r="CF326" s="64"/>
      <c r="CG326" s="64"/>
      <c r="CH326" s="64"/>
      <c r="CI326" s="64"/>
      <c r="CJ326" s="64"/>
      <c r="CK326" s="64"/>
      <c r="CL326" s="64"/>
      <c r="CM326" s="64"/>
      <c r="CN326" s="64"/>
      <c r="CO326" s="64"/>
      <c r="CP326" s="64"/>
      <c r="CQ326" s="64"/>
      <c r="CR326" s="64"/>
      <c r="CS326" s="64"/>
      <c r="CT326" s="64"/>
      <c r="CU326" s="64"/>
      <c r="CV326" s="64"/>
      <c r="CW326" s="64"/>
      <c r="CX326" s="64"/>
      <c r="CY326" s="64"/>
      <c r="CZ326" s="64"/>
      <c r="DA326" s="64"/>
      <c r="DB326" s="64"/>
      <c r="DC326" s="64"/>
      <c r="DD326" s="64"/>
      <c r="DE326" s="64"/>
      <c r="DF326" s="64"/>
      <c r="DG326" s="64"/>
      <c r="DH326" s="64"/>
      <c r="DI326" s="64"/>
      <c r="DJ326" s="64"/>
      <c r="DK326" s="64"/>
      <c r="DL326" s="64"/>
      <c r="DM326" s="64"/>
      <c r="DN326" s="64"/>
      <c r="DO326" s="64"/>
      <c r="DP326" s="64"/>
      <c r="DQ326" s="64"/>
      <c r="DR326" s="64"/>
      <c r="DS326" s="64"/>
      <c r="DT326" s="64"/>
      <c r="DU326" s="64"/>
      <c r="DV326" s="64"/>
      <c r="DW326" s="64"/>
      <c r="DX326" s="64"/>
      <c r="DY326" s="64"/>
      <c r="DZ326" s="64"/>
      <c r="EA326" s="64"/>
      <c r="EB326" s="64"/>
      <c r="EC326" s="64"/>
      <c r="ED326" s="64"/>
      <c r="EE326" s="64"/>
      <c r="EF326" s="64"/>
      <c r="EG326" s="64"/>
      <c r="EH326" s="64"/>
      <c r="EI326" s="64"/>
      <c r="EJ326" s="64"/>
      <c r="EK326" s="64"/>
      <c r="EL326" s="64"/>
      <c r="EM326" s="64"/>
      <c r="EN326" s="64"/>
      <c r="EO326" s="64"/>
      <c r="EP326" s="64"/>
      <c r="EQ326" s="64"/>
      <c r="ER326" s="64"/>
      <c r="ES326" s="64"/>
      <c r="ET326" s="64"/>
      <c r="EU326" s="64"/>
    </row>
    <row r="327" spans="1:151" ht="35.25" customHeight="1">
      <c r="A327" s="158"/>
      <c r="B327" s="156">
        <v>75814</v>
      </c>
      <c r="C327" s="159"/>
      <c r="D327" s="157" t="s">
        <v>521</v>
      </c>
      <c r="E327" s="234">
        <v>1468204</v>
      </c>
      <c r="F327" s="235">
        <f>SUM(F328+F329+F330)</f>
        <v>1311351.75</v>
      </c>
      <c r="G327" s="232">
        <f t="shared" si="5"/>
        <v>0.8931672642221381</v>
      </c>
    </row>
    <row r="328" spans="1:151" ht="45.75" customHeight="1">
      <c r="A328" s="156"/>
      <c r="B328" s="156"/>
      <c r="C328" s="138">
        <v>4590</v>
      </c>
      <c r="D328" s="145" t="s">
        <v>227</v>
      </c>
      <c r="E328" s="234">
        <v>176144</v>
      </c>
      <c r="F328" s="235">
        <v>176143.05</v>
      </c>
      <c r="G328" s="232">
        <f t="shared" si="5"/>
        <v>0.99999460668543916</v>
      </c>
    </row>
    <row r="329" spans="1:151" ht="34.5" customHeight="1">
      <c r="A329" s="156"/>
      <c r="B329" s="156"/>
      <c r="C329" s="138">
        <v>4610</v>
      </c>
      <c r="D329" s="145" t="s">
        <v>228</v>
      </c>
      <c r="E329" s="234">
        <v>7760</v>
      </c>
      <c r="F329" s="235">
        <v>7530.25</v>
      </c>
      <c r="G329" s="232">
        <f t="shared" si="5"/>
        <v>0.97039304123711345</v>
      </c>
    </row>
    <row r="330" spans="1:151" ht="163.5" customHeight="1">
      <c r="A330" s="156"/>
      <c r="B330" s="156"/>
      <c r="C330" s="138">
        <v>6660</v>
      </c>
      <c r="D330" s="180" t="s">
        <v>553</v>
      </c>
      <c r="E330" s="234">
        <v>1284300</v>
      </c>
      <c r="F330" s="235">
        <v>1127678.45</v>
      </c>
      <c r="G330" s="232">
        <f t="shared" si="5"/>
        <v>0.87804909289106903</v>
      </c>
    </row>
    <row r="331" spans="1:151" ht="35.25" customHeight="1">
      <c r="A331" s="158"/>
      <c r="B331" s="156">
        <v>75818</v>
      </c>
      <c r="C331" s="159"/>
      <c r="D331" s="157" t="s">
        <v>284</v>
      </c>
      <c r="E331" s="234">
        <v>224271</v>
      </c>
      <c r="F331" s="235">
        <f>SUM(F332+F336)</f>
        <v>0</v>
      </c>
      <c r="G331" s="232">
        <f t="shared" ref="G331:G394" si="6">F331/E331</f>
        <v>0</v>
      </c>
    </row>
    <row r="332" spans="1:151">
      <c r="A332" s="156"/>
      <c r="B332" s="156"/>
      <c r="C332" s="138">
        <v>4810</v>
      </c>
      <c r="D332" s="148" t="s">
        <v>285</v>
      </c>
      <c r="E332" s="234">
        <v>224271</v>
      </c>
      <c r="F332" s="235">
        <f>SUM(F333:F335)</f>
        <v>0</v>
      </c>
      <c r="G332" s="232">
        <f t="shared" si="6"/>
        <v>0</v>
      </c>
    </row>
    <row r="333" spans="1:151">
      <c r="A333" s="156"/>
      <c r="B333" s="156"/>
      <c r="C333" s="138"/>
      <c r="D333" s="148" t="s">
        <v>286</v>
      </c>
      <c r="E333" s="234">
        <v>41594</v>
      </c>
      <c r="F333" s="235"/>
      <c r="G333" s="232">
        <f t="shared" si="6"/>
        <v>0</v>
      </c>
    </row>
    <row r="334" spans="1:151" ht="63.75" customHeight="1">
      <c r="A334" s="156"/>
      <c r="B334" s="156"/>
      <c r="C334" s="138"/>
      <c r="D334" s="148" t="s">
        <v>287</v>
      </c>
      <c r="E334" s="234">
        <v>12677</v>
      </c>
      <c r="F334" s="235"/>
      <c r="G334" s="232">
        <f t="shared" si="6"/>
        <v>0</v>
      </c>
    </row>
    <row r="335" spans="1:151" ht="45">
      <c r="A335" s="156"/>
      <c r="B335" s="156"/>
      <c r="C335" s="138"/>
      <c r="D335" s="148" t="s">
        <v>288</v>
      </c>
      <c r="E335" s="234">
        <v>170000</v>
      </c>
      <c r="F335" s="236"/>
      <c r="G335" s="232">
        <f t="shared" si="6"/>
        <v>0</v>
      </c>
    </row>
    <row r="336" spans="1:151" ht="24" hidden="1" customHeight="1">
      <c r="A336" s="156"/>
      <c r="B336" s="156"/>
      <c r="C336" s="138">
        <v>6800</v>
      </c>
      <c r="D336" s="148" t="s">
        <v>289</v>
      </c>
      <c r="E336" s="234">
        <v>0</v>
      </c>
      <c r="F336" s="235">
        <f>F337</f>
        <v>0</v>
      </c>
      <c r="G336" s="232" t="e">
        <f t="shared" si="6"/>
        <v>#DIV/0!</v>
      </c>
    </row>
    <row r="337" spans="1:151" ht="24" hidden="1" customHeight="1">
      <c r="A337" s="156"/>
      <c r="B337" s="158"/>
      <c r="C337" s="138"/>
      <c r="D337" s="148" t="s">
        <v>289</v>
      </c>
      <c r="E337" s="234">
        <v>0</v>
      </c>
      <c r="F337" s="235"/>
      <c r="G337" s="232" t="e">
        <f t="shared" si="6"/>
        <v>#DIV/0!</v>
      </c>
    </row>
    <row r="338" spans="1:151" s="70" customFormat="1" ht="23.25" customHeight="1">
      <c r="A338" s="126">
        <v>801</v>
      </c>
      <c r="B338" s="126"/>
      <c r="C338" s="132"/>
      <c r="D338" s="69" t="s">
        <v>120</v>
      </c>
      <c r="E338" s="237">
        <v>21397698</v>
      </c>
      <c r="F338" s="237">
        <f>F339+F362+F415+F464+F568+F625+F633+F656+F693</f>
        <v>10033156.02</v>
      </c>
      <c r="G338" s="232">
        <f t="shared" si="6"/>
        <v>0.46888950484299757</v>
      </c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D338" s="64"/>
      <c r="AE338" s="64"/>
      <c r="AF338" s="64"/>
      <c r="AG338" s="64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  <c r="AU338" s="64"/>
      <c r="AV338" s="64"/>
      <c r="AW338" s="64"/>
      <c r="AX338" s="64"/>
      <c r="AY338" s="64"/>
      <c r="AZ338" s="64"/>
      <c r="BA338" s="64"/>
      <c r="BB338" s="64"/>
      <c r="BC338" s="64"/>
      <c r="BD338" s="64"/>
      <c r="BE338" s="64"/>
      <c r="BF338" s="64"/>
      <c r="BG338" s="64"/>
      <c r="BH338" s="64"/>
      <c r="BI338" s="64"/>
      <c r="BJ338" s="64"/>
      <c r="BK338" s="64"/>
      <c r="BL338" s="64"/>
      <c r="BM338" s="64"/>
      <c r="BN338" s="64"/>
      <c r="BO338" s="64"/>
      <c r="BP338" s="64"/>
      <c r="BQ338" s="64"/>
      <c r="BR338" s="64"/>
      <c r="BS338" s="64"/>
      <c r="BT338" s="64"/>
      <c r="BU338" s="64"/>
      <c r="BV338" s="64"/>
      <c r="BW338" s="64"/>
      <c r="BX338" s="64"/>
      <c r="BY338" s="64"/>
      <c r="BZ338" s="64"/>
      <c r="CA338" s="64"/>
      <c r="CB338" s="64"/>
      <c r="CC338" s="64"/>
      <c r="CD338" s="64"/>
      <c r="CE338" s="64"/>
      <c r="CF338" s="64"/>
      <c r="CG338" s="64"/>
      <c r="CH338" s="64"/>
      <c r="CI338" s="64"/>
      <c r="CJ338" s="64"/>
      <c r="CK338" s="64"/>
      <c r="CL338" s="64"/>
      <c r="CM338" s="64"/>
      <c r="CN338" s="64"/>
      <c r="CO338" s="64"/>
      <c r="CP338" s="64"/>
      <c r="CQ338" s="64"/>
      <c r="CR338" s="64"/>
      <c r="CS338" s="64"/>
      <c r="CT338" s="64"/>
      <c r="CU338" s="64"/>
      <c r="CV338" s="64"/>
      <c r="CW338" s="64"/>
      <c r="CX338" s="64"/>
      <c r="CY338" s="64"/>
      <c r="CZ338" s="64"/>
      <c r="DA338" s="64"/>
      <c r="DB338" s="64"/>
      <c r="DC338" s="64"/>
      <c r="DD338" s="64"/>
      <c r="DE338" s="64"/>
      <c r="DF338" s="64"/>
      <c r="DG338" s="64"/>
      <c r="DH338" s="64"/>
      <c r="DI338" s="64"/>
      <c r="DJ338" s="64"/>
      <c r="DK338" s="64"/>
      <c r="DL338" s="64"/>
      <c r="DM338" s="64"/>
      <c r="DN338" s="64"/>
      <c r="DO338" s="64"/>
      <c r="DP338" s="64"/>
      <c r="DQ338" s="64"/>
      <c r="DR338" s="64"/>
      <c r="DS338" s="64"/>
      <c r="DT338" s="64"/>
      <c r="DU338" s="64"/>
      <c r="DV338" s="64"/>
      <c r="DW338" s="64"/>
      <c r="DX338" s="64"/>
      <c r="DY338" s="64"/>
      <c r="DZ338" s="64"/>
      <c r="EA338" s="64"/>
      <c r="EB338" s="64"/>
      <c r="EC338" s="64"/>
      <c r="ED338" s="64"/>
      <c r="EE338" s="64"/>
      <c r="EF338" s="64"/>
      <c r="EG338" s="64"/>
      <c r="EH338" s="64"/>
      <c r="EI338" s="64"/>
      <c r="EJ338" s="64"/>
      <c r="EK338" s="64"/>
      <c r="EL338" s="64"/>
      <c r="EM338" s="64"/>
      <c r="EN338" s="64"/>
      <c r="EO338" s="64"/>
      <c r="EP338" s="64"/>
      <c r="EQ338" s="64"/>
      <c r="ER338" s="64"/>
      <c r="ES338" s="64"/>
      <c r="ET338" s="64"/>
      <c r="EU338" s="64"/>
    </row>
    <row r="339" spans="1:151">
      <c r="A339" s="156"/>
      <c r="B339" s="156">
        <v>80102</v>
      </c>
      <c r="C339" s="138"/>
      <c r="D339" s="157" t="s">
        <v>290</v>
      </c>
      <c r="E339" s="234">
        <v>1176350</v>
      </c>
      <c r="F339" s="235">
        <f>SUM(F341:F349)</f>
        <v>584984.27999999991</v>
      </c>
      <c r="G339" s="232">
        <f t="shared" si="6"/>
        <v>0.49728760998002286</v>
      </c>
    </row>
    <row r="340" spans="1:151" ht="12.75" hidden="1" customHeight="1">
      <c r="A340" s="156"/>
      <c r="B340" s="156"/>
      <c r="C340" s="138"/>
      <c r="D340" s="148"/>
      <c r="E340" s="234"/>
      <c r="F340" s="235"/>
      <c r="G340" s="232" t="e">
        <f t="shared" si="6"/>
        <v>#DIV/0!</v>
      </c>
    </row>
    <row r="341" spans="1:151" ht="30">
      <c r="A341" s="156"/>
      <c r="B341" s="156"/>
      <c r="C341" s="138">
        <v>3020</v>
      </c>
      <c r="D341" s="148" t="s">
        <v>242</v>
      </c>
      <c r="E341" s="234">
        <v>2160</v>
      </c>
      <c r="F341" s="235">
        <f>F351</f>
        <v>300</v>
      </c>
      <c r="G341" s="232">
        <f t="shared" si="6"/>
        <v>0.1388888888888889</v>
      </c>
    </row>
    <row r="342" spans="1:151">
      <c r="A342" s="156"/>
      <c r="B342" s="156"/>
      <c r="C342" s="138">
        <v>4010</v>
      </c>
      <c r="D342" s="148" t="s">
        <v>201</v>
      </c>
      <c r="E342" s="234">
        <v>894098</v>
      </c>
      <c r="F342" s="235">
        <f>F352</f>
        <v>417182.45</v>
      </c>
      <c r="G342" s="232">
        <f t="shared" si="6"/>
        <v>0.46659588769911131</v>
      </c>
    </row>
    <row r="343" spans="1:151">
      <c r="A343" s="156"/>
      <c r="B343" s="156"/>
      <c r="C343" s="138">
        <v>4040</v>
      </c>
      <c r="D343" s="148" t="s">
        <v>202</v>
      </c>
      <c r="E343" s="234">
        <v>60960</v>
      </c>
      <c r="F343" s="235">
        <f>F353</f>
        <v>58151.16</v>
      </c>
      <c r="G343" s="232">
        <f t="shared" si="6"/>
        <v>0.95392322834645671</v>
      </c>
    </row>
    <row r="344" spans="1:151">
      <c r="A344" s="156"/>
      <c r="B344" s="156"/>
      <c r="C344" s="138">
        <v>4110</v>
      </c>
      <c r="D344" s="148" t="s">
        <v>203</v>
      </c>
      <c r="E344" s="234">
        <v>153832</v>
      </c>
      <c r="F344" s="235">
        <f>F354</f>
        <v>71205.34</v>
      </c>
      <c r="G344" s="232">
        <f t="shared" si="6"/>
        <v>0.46287729471111339</v>
      </c>
    </row>
    <row r="345" spans="1:151">
      <c r="A345" s="156"/>
      <c r="B345" s="156"/>
      <c r="C345" s="138">
        <v>4120</v>
      </c>
      <c r="D345" s="148" t="s">
        <v>204</v>
      </c>
      <c r="E345" s="234">
        <v>22920</v>
      </c>
      <c r="F345" s="235">
        <f>F355</f>
        <v>9210.33</v>
      </c>
      <c r="G345" s="232">
        <f t="shared" si="6"/>
        <v>0.40184685863874348</v>
      </c>
    </row>
    <row r="346" spans="1:151" ht="24" customHeight="1">
      <c r="A346" s="156"/>
      <c r="B346" s="156"/>
      <c r="C346" s="138">
        <v>4219</v>
      </c>
      <c r="D346" s="148" t="s">
        <v>206</v>
      </c>
      <c r="E346" s="234">
        <f>E359</f>
        <v>120</v>
      </c>
      <c r="F346" s="235">
        <f>F359</f>
        <v>0</v>
      </c>
      <c r="G346" s="232">
        <f t="shared" si="6"/>
        <v>0</v>
      </c>
    </row>
    <row r="347" spans="1:151" ht="24" hidden="1" customHeight="1">
      <c r="A347" s="156"/>
      <c r="B347" s="156"/>
      <c r="C347" s="138">
        <v>4249</v>
      </c>
      <c r="D347" s="148" t="s">
        <v>291</v>
      </c>
      <c r="E347" s="234">
        <v>0</v>
      </c>
      <c r="F347" s="235">
        <f>F360</f>
        <v>0</v>
      </c>
      <c r="G347" s="232" t="e">
        <f t="shared" si="6"/>
        <v>#DIV/0!</v>
      </c>
    </row>
    <row r="348" spans="1:151" ht="39.75" customHeight="1">
      <c r="A348" s="156"/>
      <c r="B348" s="156"/>
      <c r="C348" s="138">
        <v>4440</v>
      </c>
      <c r="D348" s="148" t="s">
        <v>214</v>
      </c>
      <c r="E348" s="234">
        <v>38580</v>
      </c>
      <c r="F348" s="235">
        <f>F357</f>
        <v>28935</v>
      </c>
      <c r="G348" s="232">
        <f t="shared" si="6"/>
        <v>0.75</v>
      </c>
    </row>
    <row r="349" spans="1:151" ht="35.25" customHeight="1">
      <c r="A349" s="156"/>
      <c r="B349" s="156"/>
      <c r="C349" s="138">
        <v>6069</v>
      </c>
      <c r="D349" s="148" t="s">
        <v>230</v>
      </c>
      <c r="E349" s="234">
        <f>E361</f>
        <v>3680</v>
      </c>
      <c r="F349" s="235">
        <f>F361</f>
        <v>0</v>
      </c>
      <c r="G349" s="232">
        <f t="shared" si="6"/>
        <v>0</v>
      </c>
    </row>
    <row r="350" spans="1:151">
      <c r="A350" s="156"/>
      <c r="B350" s="156"/>
      <c r="C350" s="159"/>
      <c r="D350" s="157" t="s">
        <v>3</v>
      </c>
      <c r="E350" s="250">
        <v>1172550</v>
      </c>
      <c r="F350" s="238">
        <f>SUM(F351:F357)</f>
        <v>584984.27999999991</v>
      </c>
      <c r="G350" s="232">
        <f t="shared" si="6"/>
        <v>0.49889921964948181</v>
      </c>
    </row>
    <row r="351" spans="1:151" ht="30">
      <c r="A351" s="156"/>
      <c r="B351" s="156"/>
      <c r="C351" s="138">
        <v>3020</v>
      </c>
      <c r="D351" s="148" t="s">
        <v>242</v>
      </c>
      <c r="E351" s="234">
        <v>2160</v>
      </c>
      <c r="F351" s="235">
        <v>300</v>
      </c>
      <c r="G351" s="232">
        <f t="shared" si="6"/>
        <v>0.1388888888888889</v>
      </c>
    </row>
    <row r="352" spans="1:151">
      <c r="A352" s="156"/>
      <c r="B352" s="156"/>
      <c r="C352" s="138">
        <v>4010</v>
      </c>
      <c r="D352" s="148" t="s">
        <v>201</v>
      </c>
      <c r="E352" s="234">
        <v>894098</v>
      </c>
      <c r="F352" s="235">
        <v>417182.45</v>
      </c>
      <c r="G352" s="232">
        <f t="shared" si="6"/>
        <v>0.46659588769911131</v>
      </c>
    </row>
    <row r="353" spans="1:7">
      <c r="A353" s="156"/>
      <c r="B353" s="156"/>
      <c r="C353" s="138">
        <v>4040</v>
      </c>
      <c r="D353" s="148" t="s">
        <v>202</v>
      </c>
      <c r="E353" s="234">
        <v>60960</v>
      </c>
      <c r="F353" s="235">
        <v>58151.16</v>
      </c>
      <c r="G353" s="232">
        <f t="shared" si="6"/>
        <v>0.95392322834645671</v>
      </c>
    </row>
    <row r="354" spans="1:7">
      <c r="A354" s="156"/>
      <c r="B354" s="156"/>
      <c r="C354" s="138">
        <v>4110</v>
      </c>
      <c r="D354" s="148" t="s">
        <v>203</v>
      </c>
      <c r="E354" s="234">
        <v>153832</v>
      </c>
      <c r="F354" s="235">
        <v>71205.34</v>
      </c>
      <c r="G354" s="232">
        <f t="shared" si="6"/>
        <v>0.46287729471111339</v>
      </c>
    </row>
    <row r="355" spans="1:7">
      <c r="A355" s="156"/>
      <c r="B355" s="156"/>
      <c r="C355" s="138">
        <v>4120</v>
      </c>
      <c r="D355" s="148" t="s">
        <v>204</v>
      </c>
      <c r="E355" s="234">
        <v>22920</v>
      </c>
      <c r="F355" s="235">
        <v>9210.33</v>
      </c>
      <c r="G355" s="232">
        <f t="shared" si="6"/>
        <v>0.40184685863874348</v>
      </c>
    </row>
    <row r="356" spans="1:7" ht="24" hidden="1" customHeight="1">
      <c r="A356" s="156"/>
      <c r="B356" s="156"/>
      <c r="C356" s="138">
        <v>4240</v>
      </c>
      <c r="D356" s="148" t="s">
        <v>291</v>
      </c>
      <c r="E356" s="234">
        <v>0</v>
      </c>
      <c r="F356" s="235"/>
      <c r="G356" s="232" t="e">
        <f t="shared" si="6"/>
        <v>#DIV/0!</v>
      </c>
    </row>
    <row r="357" spans="1:7" ht="34.5" customHeight="1">
      <c r="A357" s="156"/>
      <c r="B357" s="156"/>
      <c r="C357" s="138">
        <v>4440</v>
      </c>
      <c r="D357" s="148" t="s">
        <v>214</v>
      </c>
      <c r="E357" s="234">
        <v>38580</v>
      </c>
      <c r="F357" s="235">
        <v>28935</v>
      </c>
      <c r="G357" s="232">
        <f t="shared" si="6"/>
        <v>0.75</v>
      </c>
    </row>
    <row r="358" spans="1:7" ht="19.5" customHeight="1">
      <c r="A358" s="156"/>
      <c r="B358" s="156"/>
      <c r="C358" s="159"/>
      <c r="D358" s="157" t="s">
        <v>264</v>
      </c>
      <c r="E358" s="234">
        <v>3800</v>
      </c>
      <c r="F358" s="235">
        <f>SUM(F359:F361)</f>
        <v>0</v>
      </c>
      <c r="G358" s="232">
        <f t="shared" si="6"/>
        <v>0</v>
      </c>
    </row>
    <row r="359" spans="1:7" ht="24" customHeight="1">
      <c r="A359" s="156"/>
      <c r="B359" s="156"/>
      <c r="C359" s="138">
        <v>4219</v>
      </c>
      <c r="D359" s="148" t="s">
        <v>206</v>
      </c>
      <c r="E359" s="234">
        <v>120</v>
      </c>
      <c r="F359" s="235">
        <v>0</v>
      </c>
      <c r="G359" s="232">
        <f t="shared" si="6"/>
        <v>0</v>
      </c>
    </row>
    <row r="360" spans="1:7" ht="24" hidden="1" customHeight="1">
      <c r="A360" s="156"/>
      <c r="B360" s="156"/>
      <c r="C360" s="138">
        <v>4249</v>
      </c>
      <c r="D360" s="148" t="s">
        <v>291</v>
      </c>
      <c r="E360" s="234">
        <v>0</v>
      </c>
      <c r="F360" s="235"/>
      <c r="G360" s="232" t="e">
        <f t="shared" si="6"/>
        <v>#DIV/0!</v>
      </c>
    </row>
    <row r="361" spans="1:7" ht="33.75" customHeight="1">
      <c r="A361" s="156"/>
      <c r="B361" s="156"/>
      <c r="C361" s="138">
        <v>6069</v>
      </c>
      <c r="D361" s="148" t="s">
        <v>230</v>
      </c>
      <c r="E361" s="234">
        <v>3680</v>
      </c>
      <c r="F361" s="235">
        <v>0</v>
      </c>
      <c r="G361" s="232">
        <f t="shared" si="6"/>
        <v>0</v>
      </c>
    </row>
    <row r="362" spans="1:7">
      <c r="A362" s="156"/>
      <c r="B362" s="156">
        <v>80111</v>
      </c>
      <c r="C362" s="138"/>
      <c r="D362" s="157" t="s">
        <v>121</v>
      </c>
      <c r="E362" s="234">
        <v>1374590</v>
      </c>
      <c r="F362" s="235">
        <f>SUM(F364:F387)</f>
        <v>653177.44000000018</v>
      </c>
      <c r="G362" s="232">
        <f t="shared" si="6"/>
        <v>0.47517982816694443</v>
      </c>
    </row>
    <row r="363" spans="1:7" hidden="1">
      <c r="A363" s="156"/>
      <c r="B363" s="156"/>
      <c r="C363" s="138"/>
      <c r="D363" s="148"/>
      <c r="E363" s="234"/>
      <c r="F363" s="235"/>
      <c r="G363" s="232"/>
    </row>
    <row r="364" spans="1:7" ht="30">
      <c r="A364" s="156"/>
      <c r="B364" s="156"/>
      <c r="C364" s="138">
        <v>3020</v>
      </c>
      <c r="D364" s="148" t="s">
        <v>242</v>
      </c>
      <c r="E364" s="234">
        <v>10110</v>
      </c>
      <c r="F364" s="235">
        <f t="shared" ref="F364:F387" si="7">F390</f>
        <v>1390</v>
      </c>
      <c r="G364" s="232">
        <f t="shared" si="6"/>
        <v>0.13748763600395647</v>
      </c>
    </row>
    <row r="365" spans="1:7">
      <c r="A365" s="156"/>
      <c r="B365" s="156"/>
      <c r="C365" s="138">
        <v>4010</v>
      </c>
      <c r="D365" s="148" t="s">
        <v>201</v>
      </c>
      <c r="E365" s="234">
        <v>854790</v>
      </c>
      <c r="F365" s="235">
        <f t="shared" si="7"/>
        <v>375973.75</v>
      </c>
      <c r="G365" s="232">
        <f t="shared" si="6"/>
        <v>0.43984341183214593</v>
      </c>
    </row>
    <row r="366" spans="1:7">
      <c r="A366" s="156"/>
      <c r="B366" s="156"/>
      <c r="C366" s="138">
        <v>4040</v>
      </c>
      <c r="D366" s="148" t="s">
        <v>202</v>
      </c>
      <c r="E366" s="234">
        <v>87730</v>
      </c>
      <c r="F366" s="235">
        <f t="shared" si="7"/>
        <v>82112.39</v>
      </c>
      <c r="G366" s="232">
        <f t="shared" si="6"/>
        <v>0.93596705801892166</v>
      </c>
    </row>
    <row r="367" spans="1:7">
      <c r="A367" s="156"/>
      <c r="B367" s="156"/>
      <c r="C367" s="138">
        <v>4110</v>
      </c>
      <c r="D367" s="148" t="s">
        <v>203</v>
      </c>
      <c r="E367" s="234">
        <v>152190</v>
      </c>
      <c r="F367" s="235">
        <f t="shared" si="7"/>
        <v>71646.44</v>
      </c>
      <c r="G367" s="232">
        <f t="shared" si="6"/>
        <v>0.47076969577501809</v>
      </c>
    </row>
    <row r="368" spans="1:7">
      <c r="A368" s="156"/>
      <c r="B368" s="156"/>
      <c r="C368" s="138">
        <v>4120</v>
      </c>
      <c r="D368" s="148" t="s">
        <v>292</v>
      </c>
      <c r="E368" s="234">
        <v>22690</v>
      </c>
      <c r="F368" s="235">
        <f t="shared" si="7"/>
        <v>9741.76</v>
      </c>
      <c r="G368" s="232">
        <f t="shared" si="6"/>
        <v>0.42934156015866021</v>
      </c>
    </row>
    <row r="369" spans="1:7" hidden="1">
      <c r="A369" s="156"/>
      <c r="B369" s="156"/>
      <c r="C369" s="138">
        <v>4170</v>
      </c>
      <c r="D369" s="148" t="s">
        <v>244</v>
      </c>
      <c r="E369" s="234">
        <v>0</v>
      </c>
      <c r="F369" s="235">
        <f t="shared" si="7"/>
        <v>0</v>
      </c>
      <c r="G369" s="232" t="e">
        <f t="shared" si="6"/>
        <v>#DIV/0!</v>
      </c>
    </row>
    <row r="370" spans="1:7">
      <c r="A370" s="156"/>
      <c r="B370" s="156"/>
      <c r="C370" s="138">
        <v>4210</v>
      </c>
      <c r="D370" s="148" t="s">
        <v>206</v>
      </c>
      <c r="E370" s="234">
        <v>29000</v>
      </c>
      <c r="F370" s="235">
        <f t="shared" si="7"/>
        <v>9081.6</v>
      </c>
      <c r="G370" s="232">
        <f t="shared" si="6"/>
        <v>0.31315862068965516</v>
      </c>
    </row>
    <row r="371" spans="1:7" ht="24" hidden="1" customHeight="1">
      <c r="A371" s="156"/>
      <c r="B371" s="156"/>
      <c r="C371" s="138">
        <v>4240</v>
      </c>
      <c r="D371" s="148" t="s">
        <v>291</v>
      </c>
      <c r="E371" s="234">
        <v>0</v>
      </c>
      <c r="F371" s="235">
        <f t="shared" si="7"/>
        <v>0</v>
      </c>
      <c r="G371" s="232" t="e">
        <f t="shared" si="6"/>
        <v>#DIV/0!</v>
      </c>
    </row>
    <row r="372" spans="1:7">
      <c r="A372" s="156"/>
      <c r="B372" s="156"/>
      <c r="C372" s="138">
        <v>4260</v>
      </c>
      <c r="D372" s="148" t="s">
        <v>207</v>
      </c>
      <c r="E372" s="234">
        <v>95980</v>
      </c>
      <c r="F372" s="235">
        <f t="shared" si="7"/>
        <v>47441.41</v>
      </c>
      <c r="G372" s="232">
        <f t="shared" si="6"/>
        <v>0.49428433006876438</v>
      </c>
    </row>
    <row r="373" spans="1:7">
      <c r="A373" s="156"/>
      <c r="B373" s="156"/>
      <c r="C373" s="138">
        <v>4270</v>
      </c>
      <c r="D373" s="148" t="s">
        <v>222</v>
      </c>
      <c r="E373" s="234">
        <v>11190</v>
      </c>
      <c r="F373" s="235">
        <f t="shared" si="7"/>
        <v>4262.5200000000004</v>
      </c>
      <c r="G373" s="232">
        <f t="shared" si="6"/>
        <v>0.38092225201072388</v>
      </c>
    </row>
    <row r="374" spans="1:7">
      <c r="A374" s="156"/>
      <c r="B374" s="156"/>
      <c r="C374" s="138">
        <v>4280</v>
      </c>
      <c r="D374" s="148" t="s">
        <v>209</v>
      </c>
      <c r="E374" s="234">
        <v>2090</v>
      </c>
      <c r="F374" s="235">
        <f t="shared" si="7"/>
        <v>196.8</v>
      </c>
      <c r="G374" s="232">
        <f t="shared" si="6"/>
        <v>9.4162679425837323E-2</v>
      </c>
    </row>
    <row r="375" spans="1:7">
      <c r="A375" s="156"/>
      <c r="B375" s="156"/>
      <c r="C375" s="138">
        <v>4300</v>
      </c>
      <c r="D375" s="148" t="s">
        <v>196</v>
      </c>
      <c r="E375" s="234">
        <v>57580</v>
      </c>
      <c r="F375" s="235">
        <f t="shared" si="7"/>
        <v>16178.86</v>
      </c>
      <c r="G375" s="232">
        <f t="shared" si="6"/>
        <v>0.28098054880166723</v>
      </c>
    </row>
    <row r="376" spans="1:7">
      <c r="A376" s="156"/>
      <c r="B376" s="156"/>
      <c r="C376" s="138">
        <v>4350</v>
      </c>
      <c r="D376" s="148" t="s">
        <v>210</v>
      </c>
      <c r="E376" s="234">
        <v>2350</v>
      </c>
      <c r="F376" s="235">
        <f t="shared" si="7"/>
        <v>350.88</v>
      </c>
      <c r="G376" s="232">
        <f t="shared" si="6"/>
        <v>0.14931063829787233</v>
      </c>
    </row>
    <row r="377" spans="1:7" ht="48" hidden="1" customHeight="1">
      <c r="A377" s="156"/>
      <c r="B377" s="156"/>
      <c r="C377" s="138">
        <v>4360</v>
      </c>
      <c r="D377" s="148" t="s">
        <v>29</v>
      </c>
      <c r="E377" s="234">
        <v>0</v>
      </c>
      <c r="F377" s="235">
        <f t="shared" si="7"/>
        <v>0</v>
      </c>
      <c r="G377" s="232" t="e">
        <f t="shared" si="6"/>
        <v>#DIV/0!</v>
      </c>
    </row>
    <row r="378" spans="1:7" ht="60">
      <c r="A378" s="156"/>
      <c r="B378" s="156"/>
      <c r="C378" s="138">
        <v>4370</v>
      </c>
      <c r="D378" s="148" t="s">
        <v>30</v>
      </c>
      <c r="E378" s="234">
        <v>2920</v>
      </c>
      <c r="F378" s="235">
        <f t="shared" si="7"/>
        <v>814.03</v>
      </c>
      <c r="G378" s="232">
        <f t="shared" si="6"/>
        <v>0.27877739726027395</v>
      </c>
    </row>
    <row r="379" spans="1:7">
      <c r="A379" s="156"/>
      <c r="B379" s="156"/>
      <c r="C379" s="138">
        <v>4410</v>
      </c>
      <c r="D379" s="148" t="s">
        <v>212</v>
      </c>
      <c r="E379" s="234">
        <v>1120</v>
      </c>
      <c r="F379" s="235">
        <f t="shared" si="7"/>
        <v>108</v>
      </c>
      <c r="G379" s="232">
        <f t="shared" si="6"/>
        <v>9.6428571428571433E-2</v>
      </c>
    </row>
    <row r="380" spans="1:7">
      <c r="A380" s="156"/>
      <c r="B380" s="156"/>
      <c r="C380" s="138">
        <v>4430</v>
      </c>
      <c r="D380" s="148" t="s">
        <v>213</v>
      </c>
      <c r="E380" s="234">
        <v>4100</v>
      </c>
      <c r="F380" s="235">
        <f t="shared" si="7"/>
        <v>3382</v>
      </c>
      <c r="G380" s="232">
        <f t="shared" si="6"/>
        <v>0.82487804878048776</v>
      </c>
    </row>
    <row r="381" spans="1:7" ht="30">
      <c r="A381" s="156"/>
      <c r="B381" s="156"/>
      <c r="C381" s="138">
        <v>4440</v>
      </c>
      <c r="D381" s="148" t="s">
        <v>214</v>
      </c>
      <c r="E381" s="234">
        <v>38300</v>
      </c>
      <c r="F381" s="235">
        <f t="shared" si="7"/>
        <v>28725</v>
      </c>
      <c r="G381" s="232">
        <f t="shared" si="6"/>
        <v>0.75</v>
      </c>
    </row>
    <row r="382" spans="1:7">
      <c r="A382" s="156"/>
      <c r="B382" s="156"/>
      <c r="C382" s="138">
        <v>4510</v>
      </c>
      <c r="D382" s="148" t="s">
        <v>270</v>
      </c>
      <c r="E382" s="234">
        <v>330</v>
      </c>
      <c r="F382" s="235">
        <f t="shared" si="7"/>
        <v>0</v>
      </c>
      <c r="G382" s="232">
        <f t="shared" si="6"/>
        <v>0</v>
      </c>
    </row>
    <row r="383" spans="1:7" ht="30">
      <c r="A383" s="156"/>
      <c r="B383" s="156"/>
      <c r="C383" s="138">
        <v>4700</v>
      </c>
      <c r="D383" s="148" t="s">
        <v>216</v>
      </c>
      <c r="E383" s="234">
        <v>2120</v>
      </c>
      <c r="F383" s="235">
        <f t="shared" si="7"/>
        <v>1772</v>
      </c>
      <c r="G383" s="232">
        <f t="shared" si="6"/>
        <v>0.83584905660377362</v>
      </c>
    </row>
    <row r="384" spans="1:7" ht="48" hidden="1" customHeight="1">
      <c r="A384" s="156"/>
      <c r="B384" s="156"/>
      <c r="C384" s="138">
        <v>4740</v>
      </c>
      <c r="D384" s="148" t="s">
        <v>248</v>
      </c>
      <c r="E384" s="234">
        <v>0</v>
      </c>
      <c r="F384" s="235">
        <f t="shared" si="7"/>
        <v>0</v>
      </c>
      <c r="G384" s="232" t="e">
        <f t="shared" si="6"/>
        <v>#DIV/0!</v>
      </c>
    </row>
    <row r="385" spans="1:7" ht="36" hidden="1" customHeight="1">
      <c r="A385" s="156"/>
      <c r="B385" s="156"/>
      <c r="C385" s="138">
        <v>4750</v>
      </c>
      <c r="D385" s="148" t="s">
        <v>294</v>
      </c>
      <c r="E385" s="234">
        <v>0</v>
      </c>
      <c r="F385" s="235">
        <f t="shared" si="7"/>
        <v>0</v>
      </c>
      <c r="G385" s="232" t="e">
        <f t="shared" si="6"/>
        <v>#DIV/0!</v>
      </c>
    </row>
    <row r="386" spans="1:7" ht="84" hidden="1" customHeight="1">
      <c r="A386" s="156"/>
      <c r="B386" s="156"/>
      <c r="C386" s="138">
        <v>6300</v>
      </c>
      <c r="D386" s="148" t="s">
        <v>295</v>
      </c>
      <c r="E386" s="234">
        <v>0</v>
      </c>
      <c r="F386" s="235">
        <f t="shared" si="7"/>
        <v>0</v>
      </c>
      <c r="G386" s="232" t="e">
        <f t="shared" si="6"/>
        <v>#DIV/0!</v>
      </c>
    </row>
    <row r="387" spans="1:7" ht="24" hidden="1" customHeight="1">
      <c r="A387" s="156"/>
      <c r="B387" s="156"/>
      <c r="C387" s="138">
        <v>6060</v>
      </c>
      <c r="D387" s="148" t="s">
        <v>230</v>
      </c>
      <c r="E387" s="234">
        <v>0</v>
      </c>
      <c r="F387" s="235">
        <f t="shared" si="7"/>
        <v>0</v>
      </c>
      <c r="G387" s="232" t="e">
        <f t="shared" si="6"/>
        <v>#DIV/0!</v>
      </c>
    </row>
    <row r="388" spans="1:7">
      <c r="A388" s="156"/>
      <c r="B388" s="156"/>
      <c r="C388" s="138" t="s">
        <v>157</v>
      </c>
      <c r="D388" s="181"/>
      <c r="E388" s="234"/>
      <c r="F388" s="235"/>
      <c r="G388" s="232"/>
    </row>
    <row r="389" spans="1:7" ht="38.25" customHeight="1">
      <c r="A389" s="156"/>
      <c r="B389" s="156"/>
      <c r="C389" s="138"/>
      <c r="D389" s="157" t="s">
        <v>296</v>
      </c>
      <c r="E389" s="234">
        <v>1374590</v>
      </c>
      <c r="F389" s="235">
        <f>SUM(F390:F412)</f>
        <v>653177.44000000018</v>
      </c>
      <c r="G389" s="232">
        <f t="shared" si="6"/>
        <v>0.47517982816694443</v>
      </c>
    </row>
    <row r="390" spans="1:7" ht="30">
      <c r="A390" s="156"/>
      <c r="B390" s="156"/>
      <c r="C390" s="138">
        <v>3020</v>
      </c>
      <c r="D390" s="148" t="s">
        <v>242</v>
      </c>
      <c r="E390" s="234">
        <v>10110</v>
      </c>
      <c r="F390" s="235">
        <v>1390</v>
      </c>
      <c r="G390" s="232">
        <f t="shared" si="6"/>
        <v>0.13748763600395647</v>
      </c>
    </row>
    <row r="391" spans="1:7">
      <c r="A391" s="156"/>
      <c r="B391" s="156"/>
      <c r="C391" s="138">
        <v>4010</v>
      </c>
      <c r="D391" s="148" t="s">
        <v>201</v>
      </c>
      <c r="E391" s="234">
        <v>854790</v>
      </c>
      <c r="F391" s="235">
        <v>375973.75</v>
      </c>
      <c r="G391" s="232">
        <f t="shared" si="6"/>
        <v>0.43984341183214593</v>
      </c>
    </row>
    <row r="392" spans="1:7">
      <c r="A392" s="156"/>
      <c r="B392" s="156"/>
      <c r="C392" s="138">
        <v>4040</v>
      </c>
      <c r="D392" s="148" t="s">
        <v>202</v>
      </c>
      <c r="E392" s="234">
        <v>87730</v>
      </c>
      <c r="F392" s="235">
        <v>82112.39</v>
      </c>
      <c r="G392" s="232">
        <f t="shared" si="6"/>
        <v>0.93596705801892166</v>
      </c>
    </row>
    <row r="393" spans="1:7">
      <c r="A393" s="156"/>
      <c r="B393" s="156"/>
      <c r="C393" s="138">
        <v>4110</v>
      </c>
      <c r="D393" s="148" t="s">
        <v>203</v>
      </c>
      <c r="E393" s="234">
        <v>152190</v>
      </c>
      <c r="F393" s="235">
        <v>71646.44</v>
      </c>
      <c r="G393" s="232">
        <f t="shared" si="6"/>
        <v>0.47076969577501809</v>
      </c>
    </row>
    <row r="394" spans="1:7">
      <c r="A394" s="156"/>
      <c r="B394" s="158"/>
      <c r="C394" s="138">
        <v>4120</v>
      </c>
      <c r="D394" s="148" t="s">
        <v>292</v>
      </c>
      <c r="E394" s="234">
        <v>22690</v>
      </c>
      <c r="F394" s="235">
        <v>9741.76</v>
      </c>
      <c r="G394" s="232">
        <f t="shared" si="6"/>
        <v>0.42934156015866021</v>
      </c>
    </row>
    <row r="395" spans="1:7" hidden="1">
      <c r="A395" s="156"/>
      <c r="B395" s="158"/>
      <c r="C395" s="138">
        <v>4170</v>
      </c>
      <c r="D395" s="148" t="s">
        <v>244</v>
      </c>
      <c r="E395" s="234">
        <v>0</v>
      </c>
      <c r="F395" s="235"/>
      <c r="G395" s="232" t="e">
        <f t="shared" ref="G395:G458" si="8">F395/E395</f>
        <v>#DIV/0!</v>
      </c>
    </row>
    <row r="396" spans="1:7">
      <c r="A396" s="156"/>
      <c r="B396" s="156"/>
      <c r="C396" s="138">
        <v>4210</v>
      </c>
      <c r="D396" s="148" t="s">
        <v>206</v>
      </c>
      <c r="E396" s="234">
        <v>29000</v>
      </c>
      <c r="F396" s="235">
        <v>9081.6</v>
      </c>
      <c r="G396" s="232">
        <f t="shared" si="8"/>
        <v>0.31315862068965516</v>
      </c>
    </row>
    <row r="397" spans="1:7" ht="24" hidden="1" customHeight="1">
      <c r="A397" s="156"/>
      <c r="B397" s="156"/>
      <c r="C397" s="138">
        <v>4240</v>
      </c>
      <c r="D397" s="148" t="s">
        <v>291</v>
      </c>
      <c r="E397" s="234">
        <v>0</v>
      </c>
      <c r="F397" s="235"/>
      <c r="G397" s="232" t="e">
        <f t="shared" si="8"/>
        <v>#DIV/0!</v>
      </c>
    </row>
    <row r="398" spans="1:7">
      <c r="A398" s="156"/>
      <c r="B398" s="156"/>
      <c r="C398" s="138">
        <v>4260</v>
      </c>
      <c r="D398" s="148" t="s">
        <v>207</v>
      </c>
      <c r="E398" s="234">
        <v>95980</v>
      </c>
      <c r="F398" s="235">
        <v>47441.41</v>
      </c>
      <c r="G398" s="232">
        <f t="shared" si="8"/>
        <v>0.49428433006876438</v>
      </c>
    </row>
    <row r="399" spans="1:7">
      <c r="A399" s="156"/>
      <c r="B399" s="156"/>
      <c r="C399" s="138">
        <v>4270</v>
      </c>
      <c r="D399" s="148" t="s">
        <v>222</v>
      </c>
      <c r="E399" s="234">
        <v>11190</v>
      </c>
      <c r="F399" s="235">
        <v>4262.5200000000004</v>
      </c>
      <c r="G399" s="232">
        <f t="shared" si="8"/>
        <v>0.38092225201072388</v>
      </c>
    </row>
    <row r="400" spans="1:7">
      <c r="A400" s="156"/>
      <c r="B400" s="156"/>
      <c r="C400" s="138">
        <v>4280</v>
      </c>
      <c r="D400" s="148" t="s">
        <v>209</v>
      </c>
      <c r="E400" s="234">
        <v>2090</v>
      </c>
      <c r="F400" s="235">
        <v>196.8</v>
      </c>
      <c r="G400" s="232">
        <f t="shared" si="8"/>
        <v>9.4162679425837323E-2</v>
      </c>
    </row>
    <row r="401" spans="1:7">
      <c r="A401" s="156"/>
      <c r="B401" s="156"/>
      <c r="C401" s="138">
        <v>4300</v>
      </c>
      <c r="D401" s="148" t="s">
        <v>196</v>
      </c>
      <c r="E401" s="234">
        <v>57580</v>
      </c>
      <c r="F401" s="235">
        <v>16178.86</v>
      </c>
      <c r="G401" s="232">
        <f t="shared" si="8"/>
        <v>0.28098054880166723</v>
      </c>
    </row>
    <row r="402" spans="1:7">
      <c r="A402" s="156"/>
      <c r="B402" s="156"/>
      <c r="C402" s="138">
        <v>4350</v>
      </c>
      <c r="D402" s="148" t="s">
        <v>210</v>
      </c>
      <c r="E402" s="234">
        <v>2350</v>
      </c>
      <c r="F402" s="235">
        <v>350.88</v>
      </c>
      <c r="G402" s="232">
        <f t="shared" si="8"/>
        <v>0.14931063829787233</v>
      </c>
    </row>
    <row r="403" spans="1:7" ht="48" hidden="1" customHeight="1">
      <c r="A403" s="156"/>
      <c r="B403" s="156"/>
      <c r="C403" s="138">
        <v>4360</v>
      </c>
      <c r="D403" s="148" t="s">
        <v>29</v>
      </c>
      <c r="E403" s="234">
        <v>0</v>
      </c>
      <c r="F403" s="235"/>
      <c r="G403" s="232" t="e">
        <f t="shared" si="8"/>
        <v>#DIV/0!</v>
      </c>
    </row>
    <row r="404" spans="1:7" ht="60">
      <c r="A404" s="156"/>
      <c r="B404" s="156"/>
      <c r="C404" s="138">
        <v>4370</v>
      </c>
      <c r="D404" s="148" t="s">
        <v>30</v>
      </c>
      <c r="E404" s="234">
        <v>2920</v>
      </c>
      <c r="F404" s="235">
        <v>814.03</v>
      </c>
      <c r="G404" s="232">
        <f t="shared" si="8"/>
        <v>0.27877739726027395</v>
      </c>
    </row>
    <row r="405" spans="1:7">
      <c r="A405" s="156"/>
      <c r="B405" s="156"/>
      <c r="C405" s="138">
        <v>4410</v>
      </c>
      <c r="D405" s="148" t="s">
        <v>212</v>
      </c>
      <c r="E405" s="234">
        <v>1120</v>
      </c>
      <c r="F405" s="235">
        <v>108</v>
      </c>
      <c r="G405" s="232">
        <f t="shared" si="8"/>
        <v>9.6428571428571433E-2</v>
      </c>
    </row>
    <row r="406" spans="1:7">
      <c r="A406" s="156"/>
      <c r="B406" s="156"/>
      <c r="C406" s="138">
        <v>4430</v>
      </c>
      <c r="D406" s="148" t="s">
        <v>213</v>
      </c>
      <c r="E406" s="234">
        <v>4100</v>
      </c>
      <c r="F406" s="235">
        <v>3382</v>
      </c>
      <c r="G406" s="232">
        <f t="shared" si="8"/>
        <v>0.82487804878048776</v>
      </c>
    </row>
    <row r="407" spans="1:7" ht="30">
      <c r="A407" s="156"/>
      <c r="B407" s="160"/>
      <c r="C407" s="138">
        <v>4440</v>
      </c>
      <c r="D407" s="148" t="s">
        <v>214</v>
      </c>
      <c r="E407" s="234">
        <v>38300</v>
      </c>
      <c r="F407" s="235">
        <v>28725</v>
      </c>
      <c r="G407" s="232">
        <f t="shared" si="8"/>
        <v>0.75</v>
      </c>
    </row>
    <row r="408" spans="1:7">
      <c r="A408" s="156"/>
      <c r="B408" s="156"/>
      <c r="C408" s="138">
        <v>4510</v>
      </c>
      <c r="D408" s="148" t="s">
        <v>270</v>
      </c>
      <c r="E408" s="234">
        <v>330</v>
      </c>
      <c r="F408" s="235">
        <v>0</v>
      </c>
      <c r="G408" s="232">
        <f t="shared" si="8"/>
        <v>0</v>
      </c>
    </row>
    <row r="409" spans="1:7" ht="30">
      <c r="A409" s="156"/>
      <c r="B409" s="156"/>
      <c r="C409" s="138">
        <v>4700</v>
      </c>
      <c r="D409" s="148" t="s">
        <v>216</v>
      </c>
      <c r="E409" s="234">
        <v>2120</v>
      </c>
      <c r="F409" s="235">
        <v>1772</v>
      </c>
      <c r="G409" s="232">
        <f t="shared" si="8"/>
        <v>0.83584905660377362</v>
      </c>
    </row>
    <row r="410" spans="1:7" ht="48" hidden="1" customHeight="1">
      <c r="A410" s="156"/>
      <c r="B410" s="156"/>
      <c r="C410" s="138">
        <v>4740</v>
      </c>
      <c r="D410" s="148" t="s">
        <v>248</v>
      </c>
      <c r="E410" s="234">
        <v>0</v>
      </c>
      <c r="F410" s="235"/>
      <c r="G410" s="232" t="e">
        <f t="shared" si="8"/>
        <v>#DIV/0!</v>
      </c>
    </row>
    <row r="411" spans="1:7" ht="36" hidden="1" customHeight="1">
      <c r="A411" s="156"/>
      <c r="B411" s="156"/>
      <c r="C411" s="138">
        <v>4750</v>
      </c>
      <c r="D411" s="148" t="s">
        <v>294</v>
      </c>
      <c r="E411" s="234">
        <v>0</v>
      </c>
      <c r="F411" s="235"/>
      <c r="G411" s="232" t="e">
        <f t="shared" si="8"/>
        <v>#DIV/0!</v>
      </c>
    </row>
    <row r="412" spans="1:7" ht="24" hidden="1" customHeight="1">
      <c r="A412" s="156"/>
      <c r="B412" s="156"/>
      <c r="C412" s="138">
        <v>6060</v>
      </c>
      <c r="D412" s="148" t="s">
        <v>230</v>
      </c>
      <c r="E412" s="234">
        <v>0</v>
      </c>
      <c r="F412" s="235"/>
      <c r="G412" s="232" t="e">
        <f t="shared" si="8"/>
        <v>#DIV/0!</v>
      </c>
    </row>
    <row r="413" spans="1:7" ht="25.5" hidden="1" customHeight="1">
      <c r="A413" s="156"/>
      <c r="B413" s="156"/>
      <c r="C413" s="138"/>
      <c r="D413" s="181" t="s">
        <v>297</v>
      </c>
      <c r="E413" s="234">
        <v>0</v>
      </c>
      <c r="F413" s="235">
        <f>F414</f>
        <v>0</v>
      </c>
      <c r="G413" s="232" t="e">
        <f t="shared" si="8"/>
        <v>#DIV/0!</v>
      </c>
    </row>
    <row r="414" spans="1:7" ht="89.25" hidden="1" customHeight="1">
      <c r="A414" s="156"/>
      <c r="B414" s="156"/>
      <c r="C414" s="138">
        <v>6300</v>
      </c>
      <c r="D414" s="181" t="s">
        <v>295</v>
      </c>
      <c r="E414" s="234">
        <v>0</v>
      </c>
      <c r="F414" s="235"/>
      <c r="G414" s="232" t="e">
        <f t="shared" si="8"/>
        <v>#DIV/0!</v>
      </c>
    </row>
    <row r="415" spans="1:7" ht="30.75" customHeight="1">
      <c r="A415" s="156"/>
      <c r="B415" s="156">
        <v>80120</v>
      </c>
      <c r="C415" s="138"/>
      <c r="D415" s="157" t="s">
        <v>122</v>
      </c>
      <c r="E415" s="234">
        <v>2475355</v>
      </c>
      <c r="F415" s="235">
        <f>SUM(F416:F433)</f>
        <v>1219731.8</v>
      </c>
      <c r="G415" s="232">
        <f t="shared" si="8"/>
        <v>0.49275025198405886</v>
      </c>
    </row>
    <row r="416" spans="1:7" ht="48" hidden="1" customHeight="1">
      <c r="A416" s="156"/>
      <c r="B416" s="156"/>
      <c r="C416" s="138">
        <v>2540</v>
      </c>
      <c r="D416" s="148" t="s">
        <v>298</v>
      </c>
      <c r="E416" s="234">
        <v>0</v>
      </c>
      <c r="F416" s="235">
        <f>F462</f>
        <v>0</v>
      </c>
      <c r="G416" s="232" t="e">
        <f t="shared" si="8"/>
        <v>#DIV/0!</v>
      </c>
    </row>
    <row r="417" spans="1:7" ht="30">
      <c r="A417" s="156"/>
      <c r="B417" s="156"/>
      <c r="C417" s="138">
        <v>3020</v>
      </c>
      <c r="D417" s="148" t="s">
        <v>242</v>
      </c>
      <c r="E417" s="234">
        <v>70700</v>
      </c>
      <c r="F417" s="235">
        <f>F436+F453</f>
        <v>36406.120000000003</v>
      </c>
      <c r="G417" s="232">
        <f t="shared" si="8"/>
        <v>0.51493804809052335</v>
      </c>
    </row>
    <row r="418" spans="1:7">
      <c r="A418" s="156"/>
      <c r="B418" s="156"/>
      <c r="C418" s="138">
        <v>4010</v>
      </c>
      <c r="D418" s="148" t="s">
        <v>201</v>
      </c>
      <c r="E418" s="234">
        <v>1737290</v>
      </c>
      <c r="F418" s="235">
        <f>F437+F454</f>
        <v>794015.02</v>
      </c>
      <c r="G418" s="232">
        <f t="shared" si="8"/>
        <v>0.4570423015155789</v>
      </c>
    </row>
    <row r="419" spans="1:7">
      <c r="A419" s="156"/>
      <c r="B419" s="156"/>
      <c r="C419" s="138">
        <v>4040</v>
      </c>
      <c r="D419" s="148" t="s">
        <v>202</v>
      </c>
      <c r="E419" s="234">
        <v>131980</v>
      </c>
      <c r="F419" s="235">
        <f>F438+F455</f>
        <v>123363.3</v>
      </c>
      <c r="G419" s="232">
        <f t="shared" si="8"/>
        <v>0.93471207758751329</v>
      </c>
    </row>
    <row r="420" spans="1:7">
      <c r="A420" s="156"/>
      <c r="B420" s="156"/>
      <c r="C420" s="138">
        <v>4110</v>
      </c>
      <c r="D420" s="148" t="s">
        <v>203</v>
      </c>
      <c r="E420" s="234">
        <v>301880</v>
      </c>
      <c r="F420" s="235">
        <f>F439+F456</f>
        <v>145184.76</v>
      </c>
      <c r="G420" s="232">
        <f t="shared" si="8"/>
        <v>0.48093533854511727</v>
      </c>
    </row>
    <row r="421" spans="1:7">
      <c r="A421" s="156"/>
      <c r="B421" s="156"/>
      <c r="C421" s="138">
        <v>4120</v>
      </c>
      <c r="D421" s="148" t="s">
        <v>204</v>
      </c>
      <c r="E421" s="234">
        <v>44860</v>
      </c>
      <c r="F421" s="235">
        <f>F440+F457</f>
        <v>16175</v>
      </c>
      <c r="G421" s="232">
        <f t="shared" si="8"/>
        <v>0.3605662059741418</v>
      </c>
    </row>
    <row r="422" spans="1:7">
      <c r="A422" s="156"/>
      <c r="B422" s="156"/>
      <c r="C422" s="138">
        <v>4210</v>
      </c>
      <c r="D422" s="148" t="s">
        <v>206</v>
      </c>
      <c r="E422" s="234">
        <v>12000</v>
      </c>
      <c r="F422" s="235">
        <f>F458+F441</f>
        <v>5400</v>
      </c>
      <c r="G422" s="232">
        <f t="shared" si="8"/>
        <v>0.45</v>
      </c>
    </row>
    <row r="423" spans="1:7">
      <c r="A423" s="156"/>
      <c r="B423" s="156"/>
      <c r="C423" s="138">
        <v>4211</v>
      </c>
      <c r="D423" s="148" t="s">
        <v>206</v>
      </c>
      <c r="E423" s="234">
        <v>3440</v>
      </c>
      <c r="F423" s="235">
        <f>F442</f>
        <v>0</v>
      </c>
      <c r="G423" s="232">
        <f t="shared" si="8"/>
        <v>0</v>
      </c>
    </row>
    <row r="424" spans="1:7">
      <c r="A424" s="156"/>
      <c r="B424" s="156"/>
      <c r="C424" s="138">
        <v>4260</v>
      </c>
      <c r="D424" s="148" t="s">
        <v>207</v>
      </c>
      <c r="E424" s="234">
        <v>6220</v>
      </c>
      <c r="F424" s="235">
        <f>F459</f>
        <v>3732</v>
      </c>
      <c r="G424" s="232">
        <f t="shared" si="8"/>
        <v>0.6</v>
      </c>
    </row>
    <row r="425" spans="1:7">
      <c r="A425" s="156"/>
      <c r="B425" s="156"/>
      <c r="C425" s="138">
        <v>4300</v>
      </c>
      <c r="D425" s="148" t="s">
        <v>196</v>
      </c>
      <c r="E425" s="234">
        <v>22850</v>
      </c>
      <c r="F425" s="235">
        <f>F443</f>
        <v>5580</v>
      </c>
      <c r="G425" s="232">
        <f t="shared" si="8"/>
        <v>0.24420131291028446</v>
      </c>
    </row>
    <row r="426" spans="1:7">
      <c r="A426" s="156"/>
      <c r="B426" s="156"/>
      <c r="C426" s="138">
        <v>4301</v>
      </c>
      <c r="D426" s="148" t="s">
        <v>196</v>
      </c>
      <c r="E426" s="234">
        <v>31400</v>
      </c>
      <c r="F426" s="235">
        <f>F444</f>
        <v>13355.21</v>
      </c>
      <c r="G426" s="232">
        <f t="shared" si="8"/>
        <v>0.42532515923566877</v>
      </c>
    </row>
    <row r="427" spans="1:7" ht="15.75" hidden="1" customHeight="1">
      <c r="A427" s="156"/>
      <c r="B427" s="156"/>
      <c r="C427" s="138">
        <v>4410</v>
      </c>
      <c r="D427" s="148" t="s">
        <v>212</v>
      </c>
      <c r="E427" s="234">
        <v>0</v>
      </c>
      <c r="F427" s="235">
        <f t="shared" ref="F427:F432" si="9">F446</f>
        <v>0</v>
      </c>
      <c r="G427" s="232" t="e">
        <f t="shared" si="8"/>
        <v>#DIV/0!</v>
      </c>
    </row>
    <row r="428" spans="1:7">
      <c r="A428" s="156"/>
      <c r="B428" s="156"/>
      <c r="C428" s="138">
        <v>4411</v>
      </c>
      <c r="D428" s="148" t="s">
        <v>212</v>
      </c>
      <c r="E428" s="234">
        <v>1275</v>
      </c>
      <c r="F428" s="235">
        <f t="shared" si="9"/>
        <v>0</v>
      </c>
      <c r="G428" s="232">
        <f t="shared" si="8"/>
        <v>0</v>
      </c>
    </row>
    <row r="429" spans="1:7" ht="28.5" hidden="1" customHeight="1">
      <c r="A429" s="156"/>
      <c r="B429" s="156"/>
      <c r="C429" s="138">
        <v>4420</v>
      </c>
      <c r="D429" s="148" t="s">
        <v>263</v>
      </c>
      <c r="E429" s="234">
        <v>0</v>
      </c>
      <c r="F429" s="235">
        <f t="shared" si="9"/>
        <v>0</v>
      </c>
      <c r="G429" s="232" t="e">
        <f t="shared" si="8"/>
        <v>#DIV/0!</v>
      </c>
    </row>
    <row r="430" spans="1:7" ht="24.75" customHeight="1">
      <c r="A430" s="156"/>
      <c r="B430" s="156"/>
      <c r="C430" s="138">
        <v>4421</v>
      </c>
      <c r="D430" s="148" t="s">
        <v>263</v>
      </c>
      <c r="E430" s="234">
        <v>15920</v>
      </c>
      <c r="F430" s="235">
        <f t="shared" si="9"/>
        <v>6365.39</v>
      </c>
      <c r="G430" s="232">
        <f t="shared" si="8"/>
        <v>0.39983605527638194</v>
      </c>
    </row>
    <row r="431" spans="1:7" ht="23.25" hidden="1" customHeight="1">
      <c r="A431" s="156"/>
      <c r="B431" s="156"/>
      <c r="C431" s="138">
        <v>4430</v>
      </c>
      <c r="D431" s="148" t="s">
        <v>213</v>
      </c>
      <c r="E431" s="234">
        <v>0</v>
      </c>
      <c r="F431" s="235">
        <f t="shared" si="9"/>
        <v>0</v>
      </c>
      <c r="G431" s="232" t="e">
        <f t="shared" si="8"/>
        <v>#DIV/0!</v>
      </c>
    </row>
    <row r="432" spans="1:7">
      <c r="A432" s="156"/>
      <c r="B432" s="156"/>
      <c r="C432" s="138">
        <v>4431</v>
      </c>
      <c r="D432" s="148" t="s">
        <v>213</v>
      </c>
      <c r="E432" s="234">
        <v>2000</v>
      </c>
      <c r="F432" s="235">
        <f t="shared" si="9"/>
        <v>0</v>
      </c>
      <c r="G432" s="232">
        <f t="shared" si="8"/>
        <v>0</v>
      </c>
    </row>
    <row r="433" spans="1:7" ht="30">
      <c r="A433" s="156"/>
      <c r="B433" s="156"/>
      <c r="C433" s="138">
        <v>4440</v>
      </c>
      <c r="D433" s="148" t="s">
        <v>214</v>
      </c>
      <c r="E433" s="234">
        <v>93540</v>
      </c>
      <c r="F433" s="235">
        <f>F445+F460</f>
        <v>70155</v>
      </c>
      <c r="G433" s="232">
        <f t="shared" si="8"/>
        <v>0.75</v>
      </c>
    </row>
    <row r="434" spans="1:7">
      <c r="A434" s="156"/>
      <c r="B434" s="158"/>
      <c r="C434" s="137" t="s">
        <v>299</v>
      </c>
      <c r="D434" s="148"/>
      <c r="E434" s="234"/>
      <c r="F434" s="235"/>
      <c r="G434" s="232"/>
    </row>
    <row r="435" spans="1:7">
      <c r="A435" s="156"/>
      <c r="B435" s="156"/>
      <c r="C435" s="138"/>
      <c r="D435" s="157" t="s">
        <v>4</v>
      </c>
      <c r="E435" s="234">
        <v>1349695</v>
      </c>
      <c r="F435" s="235">
        <f>SUM(F436:F451)</f>
        <v>662755.56999999995</v>
      </c>
      <c r="G435" s="232">
        <f t="shared" si="8"/>
        <v>0.49104099074235286</v>
      </c>
    </row>
    <row r="436" spans="1:7" ht="30">
      <c r="A436" s="156"/>
      <c r="B436" s="156"/>
      <c r="C436" s="138">
        <v>3020</v>
      </c>
      <c r="D436" s="148" t="s">
        <v>242</v>
      </c>
      <c r="E436" s="234">
        <v>2900</v>
      </c>
      <c r="F436" s="235">
        <v>2677</v>
      </c>
      <c r="G436" s="232">
        <f t="shared" si="8"/>
        <v>0.9231034482758621</v>
      </c>
    </row>
    <row r="437" spans="1:7">
      <c r="A437" s="156"/>
      <c r="B437" s="156"/>
      <c r="C437" s="138">
        <v>4010</v>
      </c>
      <c r="D437" s="148" t="s">
        <v>201</v>
      </c>
      <c r="E437" s="234">
        <v>965370</v>
      </c>
      <c r="F437" s="235">
        <v>450214.48</v>
      </c>
      <c r="G437" s="232">
        <f t="shared" si="8"/>
        <v>0.46636468918652951</v>
      </c>
    </row>
    <row r="438" spans="1:7">
      <c r="A438" s="156"/>
      <c r="B438" s="156"/>
      <c r="C438" s="138">
        <v>4040</v>
      </c>
      <c r="D438" s="148" t="s">
        <v>202</v>
      </c>
      <c r="E438" s="234">
        <v>68320</v>
      </c>
      <c r="F438" s="235">
        <v>65586.080000000002</v>
      </c>
      <c r="G438" s="232">
        <f t="shared" si="8"/>
        <v>0.95998360655737702</v>
      </c>
    </row>
    <row r="439" spans="1:7">
      <c r="A439" s="156"/>
      <c r="B439" s="156"/>
      <c r="C439" s="138">
        <v>4110</v>
      </c>
      <c r="D439" s="148" t="s">
        <v>203</v>
      </c>
      <c r="E439" s="234">
        <v>167350</v>
      </c>
      <c r="F439" s="235">
        <v>77463.03</v>
      </c>
      <c r="G439" s="232">
        <f t="shared" si="8"/>
        <v>0.46288037048102776</v>
      </c>
    </row>
    <row r="440" spans="1:7" ht="31.5" customHeight="1">
      <c r="A440" s="156"/>
      <c r="B440" s="156"/>
      <c r="C440" s="138">
        <v>4120</v>
      </c>
      <c r="D440" s="148" t="s">
        <v>204</v>
      </c>
      <c r="E440" s="234">
        <v>24810</v>
      </c>
      <c r="F440" s="235">
        <v>8469.3799999999992</v>
      </c>
      <c r="G440" s="232">
        <f t="shared" si="8"/>
        <v>0.34136960902861746</v>
      </c>
    </row>
    <row r="441" spans="1:7" hidden="1">
      <c r="A441" s="156"/>
      <c r="B441" s="156"/>
      <c r="C441" s="138">
        <v>4210</v>
      </c>
      <c r="D441" s="148" t="s">
        <v>206</v>
      </c>
      <c r="E441" s="234">
        <v>0</v>
      </c>
      <c r="F441" s="235"/>
      <c r="G441" s="232" t="e">
        <f t="shared" si="8"/>
        <v>#DIV/0!</v>
      </c>
    </row>
    <row r="442" spans="1:7">
      <c r="A442" s="156"/>
      <c r="B442" s="156"/>
      <c r="C442" s="138">
        <v>4211</v>
      </c>
      <c r="D442" s="148" t="s">
        <v>206</v>
      </c>
      <c r="E442" s="234">
        <v>3440</v>
      </c>
      <c r="F442" s="235">
        <v>0</v>
      </c>
      <c r="G442" s="232">
        <f t="shared" si="8"/>
        <v>0</v>
      </c>
    </row>
    <row r="443" spans="1:7">
      <c r="A443" s="156"/>
      <c r="B443" s="156"/>
      <c r="C443" s="138">
        <v>4300</v>
      </c>
      <c r="D443" s="148" t="s">
        <v>196</v>
      </c>
      <c r="E443" s="234">
        <v>22850</v>
      </c>
      <c r="F443" s="235">
        <v>5580</v>
      </c>
      <c r="G443" s="232">
        <f t="shared" si="8"/>
        <v>0.24420131291028446</v>
      </c>
    </row>
    <row r="444" spans="1:7">
      <c r="A444" s="156"/>
      <c r="B444" s="156"/>
      <c r="C444" s="138">
        <v>4301</v>
      </c>
      <c r="D444" s="148" t="s">
        <v>196</v>
      </c>
      <c r="E444" s="234">
        <v>31400</v>
      </c>
      <c r="F444" s="235">
        <v>13355.21</v>
      </c>
      <c r="G444" s="232">
        <f t="shared" si="8"/>
        <v>0.42532515923566877</v>
      </c>
    </row>
    <row r="445" spans="1:7" ht="30">
      <c r="A445" s="156"/>
      <c r="B445" s="156"/>
      <c r="C445" s="138">
        <v>4440</v>
      </c>
      <c r="D445" s="148" t="s">
        <v>214</v>
      </c>
      <c r="E445" s="234">
        <v>44060</v>
      </c>
      <c r="F445" s="235">
        <v>33045</v>
      </c>
      <c r="G445" s="232">
        <f t="shared" si="8"/>
        <v>0.75</v>
      </c>
    </row>
    <row r="446" spans="1:7" hidden="1">
      <c r="A446" s="156"/>
      <c r="B446" s="156"/>
      <c r="C446" s="138">
        <v>4410</v>
      </c>
      <c r="D446" s="148" t="s">
        <v>212</v>
      </c>
      <c r="E446" s="234">
        <v>0</v>
      </c>
      <c r="F446" s="235">
        <v>0</v>
      </c>
      <c r="G446" s="232" t="e">
        <f t="shared" si="8"/>
        <v>#DIV/0!</v>
      </c>
    </row>
    <row r="447" spans="1:7">
      <c r="A447" s="156"/>
      <c r="B447" s="156"/>
      <c r="C447" s="138">
        <v>4411</v>
      </c>
      <c r="D447" s="148" t="s">
        <v>212</v>
      </c>
      <c r="E447" s="234">
        <v>1275</v>
      </c>
      <c r="F447" s="235">
        <v>0</v>
      </c>
      <c r="G447" s="232">
        <f t="shared" si="8"/>
        <v>0</v>
      </c>
    </row>
    <row r="448" spans="1:7" ht="24.75" hidden="1" customHeight="1">
      <c r="A448" s="156"/>
      <c r="B448" s="156"/>
      <c r="C448" s="138">
        <v>4420</v>
      </c>
      <c r="D448" s="148" t="s">
        <v>263</v>
      </c>
      <c r="E448" s="234">
        <v>0</v>
      </c>
      <c r="F448" s="235">
        <v>0</v>
      </c>
      <c r="G448" s="232" t="e">
        <f t="shared" si="8"/>
        <v>#DIV/0!</v>
      </c>
    </row>
    <row r="449" spans="1:7" ht="24.75" customHeight="1">
      <c r="A449" s="156"/>
      <c r="B449" s="156"/>
      <c r="C449" s="138">
        <v>4421</v>
      </c>
      <c r="D449" s="148" t="s">
        <v>263</v>
      </c>
      <c r="E449" s="234">
        <v>15920</v>
      </c>
      <c r="F449" s="235">
        <v>6365.39</v>
      </c>
      <c r="G449" s="232">
        <f t="shared" si="8"/>
        <v>0.39983605527638194</v>
      </c>
    </row>
    <row r="450" spans="1:7" hidden="1">
      <c r="A450" s="156"/>
      <c r="B450" s="156"/>
      <c r="C450" s="138">
        <v>4430</v>
      </c>
      <c r="D450" s="148" t="s">
        <v>213</v>
      </c>
      <c r="E450" s="234">
        <v>0</v>
      </c>
      <c r="F450" s="235">
        <v>0</v>
      </c>
      <c r="G450" s="232" t="e">
        <f t="shared" si="8"/>
        <v>#DIV/0!</v>
      </c>
    </row>
    <row r="451" spans="1:7">
      <c r="A451" s="156"/>
      <c r="B451" s="156"/>
      <c r="C451" s="138">
        <v>4431</v>
      </c>
      <c r="D451" s="148" t="s">
        <v>213</v>
      </c>
      <c r="E451" s="234">
        <v>2000</v>
      </c>
      <c r="F451" s="235">
        <v>0</v>
      </c>
      <c r="G451" s="232">
        <f t="shared" si="8"/>
        <v>0</v>
      </c>
    </row>
    <row r="452" spans="1:7">
      <c r="A452" s="156"/>
      <c r="B452" s="156"/>
      <c r="C452" s="138"/>
      <c r="D452" s="157" t="s">
        <v>5</v>
      </c>
      <c r="E452" s="234">
        <v>1125660</v>
      </c>
      <c r="F452" s="235">
        <f>SUM(F453:F460)</f>
        <v>556976.23</v>
      </c>
      <c r="G452" s="232">
        <f t="shared" si="8"/>
        <v>0.49479969973171295</v>
      </c>
    </row>
    <row r="453" spans="1:7" ht="30">
      <c r="A453" s="156"/>
      <c r="B453" s="156"/>
      <c r="C453" s="138">
        <v>3020</v>
      </c>
      <c r="D453" s="148" t="s">
        <v>242</v>
      </c>
      <c r="E453" s="234">
        <v>67800</v>
      </c>
      <c r="F453" s="235">
        <v>33729.120000000003</v>
      </c>
      <c r="G453" s="232">
        <f t="shared" si="8"/>
        <v>0.49747964601769917</v>
      </c>
    </row>
    <row r="454" spans="1:7">
      <c r="A454" s="156"/>
      <c r="B454" s="156"/>
      <c r="C454" s="138">
        <v>4010</v>
      </c>
      <c r="D454" s="148" t="s">
        <v>201</v>
      </c>
      <c r="E454" s="234">
        <v>771920</v>
      </c>
      <c r="F454" s="235">
        <v>343800.54</v>
      </c>
      <c r="G454" s="232">
        <f t="shared" si="8"/>
        <v>0.44538364079179188</v>
      </c>
    </row>
    <row r="455" spans="1:7">
      <c r="A455" s="156"/>
      <c r="B455" s="156"/>
      <c r="C455" s="138">
        <v>4040</v>
      </c>
      <c r="D455" s="148" t="s">
        <v>202</v>
      </c>
      <c r="E455" s="234">
        <v>63660</v>
      </c>
      <c r="F455" s="235">
        <v>57777.22</v>
      </c>
      <c r="G455" s="232">
        <f t="shared" si="8"/>
        <v>0.90759063776311655</v>
      </c>
    </row>
    <row r="456" spans="1:7">
      <c r="A456" s="156"/>
      <c r="B456" s="156"/>
      <c r="C456" s="138">
        <v>4110</v>
      </c>
      <c r="D456" s="148" t="s">
        <v>203</v>
      </c>
      <c r="E456" s="234">
        <v>134530</v>
      </c>
      <c r="F456" s="235">
        <v>67721.73</v>
      </c>
      <c r="G456" s="232">
        <f t="shared" si="8"/>
        <v>0.50339500483163602</v>
      </c>
    </row>
    <row r="457" spans="1:7">
      <c r="A457" s="156"/>
      <c r="B457" s="156"/>
      <c r="C457" s="138">
        <v>4120</v>
      </c>
      <c r="D457" s="148" t="s">
        <v>204</v>
      </c>
      <c r="E457" s="234">
        <v>20050</v>
      </c>
      <c r="F457" s="235">
        <v>7705.62</v>
      </c>
      <c r="G457" s="232">
        <f t="shared" si="8"/>
        <v>0.38432019950124685</v>
      </c>
    </row>
    <row r="458" spans="1:7">
      <c r="A458" s="156"/>
      <c r="B458" s="156"/>
      <c r="C458" s="138">
        <v>4210</v>
      </c>
      <c r="D458" s="148" t="s">
        <v>206</v>
      </c>
      <c r="E458" s="234">
        <v>12000</v>
      </c>
      <c r="F458" s="235">
        <v>5400</v>
      </c>
      <c r="G458" s="232">
        <f t="shared" si="8"/>
        <v>0.45</v>
      </c>
    </row>
    <row r="459" spans="1:7">
      <c r="A459" s="156"/>
      <c r="B459" s="156"/>
      <c r="C459" s="138">
        <v>4260</v>
      </c>
      <c r="D459" s="148" t="s">
        <v>207</v>
      </c>
      <c r="E459" s="234">
        <v>6220</v>
      </c>
      <c r="F459" s="235">
        <v>3732</v>
      </c>
      <c r="G459" s="232">
        <f t="shared" ref="G459:G522" si="10">F459/E459</f>
        <v>0.6</v>
      </c>
    </row>
    <row r="460" spans="1:7" ht="30">
      <c r="A460" s="156"/>
      <c r="B460" s="156"/>
      <c r="C460" s="138">
        <v>4440</v>
      </c>
      <c r="D460" s="148" t="s">
        <v>214</v>
      </c>
      <c r="E460" s="234">
        <v>49480</v>
      </c>
      <c r="F460" s="235">
        <v>37110</v>
      </c>
      <c r="G460" s="232">
        <f t="shared" si="10"/>
        <v>0.75</v>
      </c>
    </row>
    <row r="461" spans="1:7" ht="36" hidden="1" customHeight="1">
      <c r="A461" s="156"/>
      <c r="B461" s="156"/>
      <c r="C461" s="138"/>
      <c r="D461" s="157" t="s">
        <v>300</v>
      </c>
      <c r="E461" s="234">
        <v>0</v>
      </c>
      <c r="F461" s="235">
        <f>SUM(F462:F463)</f>
        <v>0</v>
      </c>
      <c r="G461" s="232" t="e">
        <f t="shared" si="10"/>
        <v>#DIV/0!</v>
      </c>
    </row>
    <row r="462" spans="1:7" ht="60" hidden="1" customHeight="1">
      <c r="A462" s="156"/>
      <c r="B462" s="156"/>
      <c r="C462" s="138">
        <v>2540</v>
      </c>
      <c r="D462" s="148" t="s">
        <v>301</v>
      </c>
      <c r="E462" s="234">
        <v>0</v>
      </c>
      <c r="F462" s="235"/>
      <c r="G462" s="232" t="e">
        <f t="shared" si="10"/>
        <v>#DIV/0!</v>
      </c>
    </row>
    <row r="463" spans="1:7" ht="48" hidden="1" customHeight="1">
      <c r="A463" s="156"/>
      <c r="B463" s="156"/>
      <c r="C463" s="138">
        <v>2540</v>
      </c>
      <c r="D463" s="148" t="s">
        <v>302</v>
      </c>
      <c r="E463" s="234">
        <v>0</v>
      </c>
      <c r="F463" s="235"/>
      <c r="G463" s="232" t="e">
        <f t="shared" si="10"/>
        <v>#DIV/0!</v>
      </c>
    </row>
    <row r="464" spans="1:7">
      <c r="A464" s="156"/>
      <c r="B464" s="156">
        <v>80130</v>
      </c>
      <c r="C464" s="138"/>
      <c r="D464" s="157" t="s">
        <v>303</v>
      </c>
      <c r="E464" s="234">
        <v>9735685</v>
      </c>
      <c r="F464" s="235">
        <f>SUM(F465:F500)</f>
        <v>5047764.71</v>
      </c>
      <c r="G464" s="232">
        <f t="shared" si="10"/>
        <v>0.51848069344889447</v>
      </c>
    </row>
    <row r="465" spans="1:7" ht="60">
      <c r="A465" s="156"/>
      <c r="B465" s="156"/>
      <c r="C465" s="138">
        <v>2310</v>
      </c>
      <c r="D465" s="148" t="s">
        <v>35</v>
      </c>
      <c r="E465" s="234">
        <v>3000</v>
      </c>
      <c r="F465" s="235">
        <f>F561</f>
        <v>0</v>
      </c>
      <c r="G465" s="232">
        <f t="shared" si="10"/>
        <v>0</v>
      </c>
    </row>
    <row r="466" spans="1:7" ht="60">
      <c r="A466" s="156"/>
      <c r="B466" s="156"/>
      <c r="C466" s="138">
        <v>2320</v>
      </c>
      <c r="D466" s="145" t="s">
        <v>254</v>
      </c>
      <c r="E466" s="234">
        <v>10000</v>
      </c>
      <c r="F466" s="235">
        <f>F562</f>
        <v>2640</v>
      </c>
      <c r="G466" s="232">
        <f t="shared" si="10"/>
        <v>0.26400000000000001</v>
      </c>
    </row>
    <row r="467" spans="1:7" ht="75">
      <c r="A467" s="156"/>
      <c r="B467" s="156"/>
      <c r="C467" s="138">
        <v>2330</v>
      </c>
      <c r="D467" s="148" t="s">
        <v>304</v>
      </c>
      <c r="E467" s="234">
        <v>20000</v>
      </c>
      <c r="F467" s="235">
        <f>F563</f>
        <v>4560</v>
      </c>
      <c r="G467" s="232">
        <f t="shared" si="10"/>
        <v>0.22800000000000001</v>
      </c>
    </row>
    <row r="468" spans="1:7" ht="30">
      <c r="A468" s="156"/>
      <c r="B468" s="156"/>
      <c r="C468" s="138">
        <v>3020</v>
      </c>
      <c r="D468" s="148" t="s">
        <v>242</v>
      </c>
      <c r="E468" s="234">
        <v>281990</v>
      </c>
      <c r="F468" s="235">
        <f t="shared" ref="F468:F477" si="11">F502+F529</f>
        <v>123358.34</v>
      </c>
      <c r="G468" s="232">
        <f t="shared" si="10"/>
        <v>0.43745643462534134</v>
      </c>
    </row>
    <row r="469" spans="1:7">
      <c r="A469" s="156"/>
      <c r="B469" s="156"/>
      <c r="C469" s="138">
        <v>4010</v>
      </c>
      <c r="D469" s="148" t="s">
        <v>201</v>
      </c>
      <c r="E469" s="234">
        <v>4012076</v>
      </c>
      <c r="F469" s="235">
        <f t="shared" si="11"/>
        <v>1977603.6800000002</v>
      </c>
      <c r="G469" s="232">
        <f t="shared" si="10"/>
        <v>0.49291281620786848</v>
      </c>
    </row>
    <row r="470" spans="1:7">
      <c r="A470" s="156"/>
      <c r="B470" s="156"/>
      <c r="C470" s="138">
        <v>4040</v>
      </c>
      <c r="D470" s="148" t="s">
        <v>202</v>
      </c>
      <c r="E470" s="234">
        <v>357270</v>
      </c>
      <c r="F470" s="235">
        <f t="shared" si="11"/>
        <v>324926.75</v>
      </c>
      <c r="G470" s="232">
        <f t="shared" si="10"/>
        <v>0.90947112827833287</v>
      </c>
    </row>
    <row r="471" spans="1:7">
      <c r="A471" s="156"/>
      <c r="B471" s="156"/>
      <c r="C471" s="138">
        <v>4110</v>
      </c>
      <c r="D471" s="148" t="s">
        <v>203</v>
      </c>
      <c r="E471" s="234">
        <v>714933</v>
      </c>
      <c r="F471" s="235">
        <f t="shared" si="11"/>
        <v>369283.54</v>
      </c>
      <c r="G471" s="232">
        <f t="shared" si="10"/>
        <v>0.51652887753118126</v>
      </c>
    </row>
    <row r="472" spans="1:7">
      <c r="A472" s="156"/>
      <c r="B472" s="156"/>
      <c r="C472" s="138">
        <v>4120</v>
      </c>
      <c r="D472" s="148" t="s">
        <v>204</v>
      </c>
      <c r="E472" s="234">
        <v>106160</v>
      </c>
      <c r="F472" s="235">
        <f t="shared" si="11"/>
        <v>42101.259999999995</v>
      </c>
      <c r="G472" s="232">
        <f t="shared" si="10"/>
        <v>0.39658308214016574</v>
      </c>
    </row>
    <row r="473" spans="1:7">
      <c r="A473" s="156"/>
      <c r="B473" s="156"/>
      <c r="C473" s="138">
        <v>4140</v>
      </c>
      <c r="D473" s="148" t="s">
        <v>305</v>
      </c>
      <c r="E473" s="234">
        <v>2000</v>
      </c>
      <c r="F473" s="235">
        <f t="shared" si="11"/>
        <v>0</v>
      </c>
      <c r="G473" s="232">
        <f t="shared" si="10"/>
        <v>0</v>
      </c>
    </row>
    <row r="474" spans="1:7">
      <c r="A474" s="156"/>
      <c r="B474" s="156"/>
      <c r="C474" s="138">
        <v>4170</v>
      </c>
      <c r="D474" s="148" t="s">
        <v>244</v>
      </c>
      <c r="E474" s="234">
        <v>85510</v>
      </c>
      <c r="F474" s="235">
        <f t="shared" si="11"/>
        <v>15796.86</v>
      </c>
      <c r="G474" s="232">
        <f t="shared" si="10"/>
        <v>0.18473698982575137</v>
      </c>
    </row>
    <row r="475" spans="1:7" ht="23.25" customHeight="1">
      <c r="A475" s="156"/>
      <c r="B475" s="156"/>
      <c r="C475" s="138">
        <v>4210</v>
      </c>
      <c r="D475" s="148" t="s">
        <v>206</v>
      </c>
      <c r="E475" s="234">
        <v>489400</v>
      </c>
      <c r="F475" s="235">
        <f t="shared" si="11"/>
        <v>239290.89</v>
      </c>
      <c r="G475" s="232">
        <f t="shared" si="10"/>
        <v>0.48894746628524727</v>
      </c>
    </row>
    <row r="476" spans="1:7" ht="39.75" customHeight="1">
      <c r="A476" s="156"/>
      <c r="B476" s="156"/>
      <c r="C476" s="138">
        <v>4240</v>
      </c>
      <c r="D476" s="148" t="s">
        <v>600</v>
      </c>
      <c r="E476" s="234">
        <v>5500</v>
      </c>
      <c r="F476" s="235">
        <f t="shared" si="11"/>
        <v>5153.7</v>
      </c>
      <c r="G476" s="232">
        <f t="shared" si="10"/>
        <v>0.93703636363636356</v>
      </c>
    </row>
    <row r="477" spans="1:7">
      <c r="A477" s="156"/>
      <c r="B477" s="156"/>
      <c r="C477" s="138">
        <v>4260</v>
      </c>
      <c r="D477" s="148" t="s">
        <v>207</v>
      </c>
      <c r="E477" s="234">
        <v>231400</v>
      </c>
      <c r="F477" s="235">
        <f t="shared" si="11"/>
        <v>127420.54999999999</v>
      </c>
      <c r="G477" s="232">
        <f t="shared" si="10"/>
        <v>0.55065060501296448</v>
      </c>
    </row>
    <row r="478" spans="1:7">
      <c r="A478" s="156"/>
      <c r="B478" s="156"/>
      <c r="C478" s="138">
        <v>4270</v>
      </c>
      <c r="D478" s="148" t="s">
        <v>208</v>
      </c>
      <c r="E478" s="234">
        <v>56850</v>
      </c>
      <c r="F478" s="235">
        <f>F512+F539+F564</f>
        <v>11611.94</v>
      </c>
      <c r="G478" s="232">
        <f t="shared" si="10"/>
        <v>0.20425576077396659</v>
      </c>
    </row>
    <row r="479" spans="1:7">
      <c r="A479" s="156"/>
      <c r="B479" s="160"/>
      <c r="C479" s="138">
        <v>4280</v>
      </c>
      <c r="D479" s="148" t="s">
        <v>209</v>
      </c>
      <c r="E479" s="234">
        <v>8570</v>
      </c>
      <c r="F479" s="235">
        <f>F513+F540</f>
        <v>1397.9</v>
      </c>
      <c r="G479" s="232">
        <f t="shared" si="10"/>
        <v>0.16311551925320888</v>
      </c>
    </row>
    <row r="480" spans="1:7">
      <c r="A480" s="156"/>
      <c r="B480" s="156"/>
      <c r="C480" s="138">
        <v>4300</v>
      </c>
      <c r="D480" s="148" t="s">
        <v>233</v>
      </c>
      <c r="E480" s="234">
        <v>277686</v>
      </c>
      <c r="F480" s="235">
        <f>F514+F541</f>
        <v>65913.55</v>
      </c>
      <c r="G480" s="232">
        <f t="shared" si="10"/>
        <v>0.23736720612490367</v>
      </c>
    </row>
    <row r="481" spans="1:7">
      <c r="A481" s="156"/>
      <c r="B481" s="156"/>
      <c r="C481" s="138">
        <v>4350</v>
      </c>
      <c r="D481" s="148" t="s">
        <v>210</v>
      </c>
      <c r="E481" s="234">
        <v>11870</v>
      </c>
      <c r="F481" s="235">
        <f>F515+F542</f>
        <v>3516.18</v>
      </c>
      <c r="G481" s="232">
        <f t="shared" si="10"/>
        <v>0.29622409435551811</v>
      </c>
    </row>
    <row r="482" spans="1:7" ht="45">
      <c r="A482" s="156"/>
      <c r="B482" s="156"/>
      <c r="C482" s="138">
        <v>4360</v>
      </c>
      <c r="D482" s="148" t="s">
        <v>29</v>
      </c>
      <c r="E482" s="234">
        <v>11330</v>
      </c>
      <c r="F482" s="235">
        <f>F543</f>
        <v>5801.3</v>
      </c>
      <c r="G482" s="232">
        <f t="shared" si="10"/>
        <v>0.51203000882612537</v>
      </c>
    </row>
    <row r="483" spans="1:7" ht="60">
      <c r="A483" s="156"/>
      <c r="B483" s="156"/>
      <c r="C483" s="138">
        <v>4370</v>
      </c>
      <c r="D483" s="148" t="s">
        <v>30</v>
      </c>
      <c r="E483" s="234">
        <v>19320</v>
      </c>
      <c r="F483" s="235">
        <f>F516+F544</f>
        <v>5284.93</v>
      </c>
      <c r="G483" s="232">
        <f t="shared" si="10"/>
        <v>0.27354710144927535</v>
      </c>
    </row>
    <row r="484" spans="1:7" ht="47.25" customHeight="1">
      <c r="A484" s="156"/>
      <c r="B484" s="156"/>
      <c r="C484" s="138">
        <v>4400</v>
      </c>
      <c r="D484" s="148" t="s">
        <v>225</v>
      </c>
      <c r="E484" s="234">
        <v>9960</v>
      </c>
      <c r="F484" s="235">
        <f>F545</f>
        <v>3700</v>
      </c>
      <c r="G484" s="232">
        <f t="shared" si="10"/>
        <v>0.37148594377510041</v>
      </c>
    </row>
    <row r="485" spans="1:7" ht="28.5" customHeight="1">
      <c r="A485" s="156"/>
      <c r="B485" s="156"/>
      <c r="C485" s="138">
        <v>4410</v>
      </c>
      <c r="D485" s="148" t="s">
        <v>212</v>
      </c>
      <c r="E485" s="234">
        <v>14740</v>
      </c>
      <c r="F485" s="235">
        <f>F518+F546</f>
        <v>12076.449999999999</v>
      </c>
      <c r="G485" s="232">
        <f t="shared" si="10"/>
        <v>0.81929782903663495</v>
      </c>
    </row>
    <row r="486" spans="1:7" ht="28.5" customHeight="1">
      <c r="A486" s="156"/>
      <c r="B486" s="156"/>
      <c r="C486" s="138">
        <v>4420</v>
      </c>
      <c r="D486" s="148" t="s">
        <v>263</v>
      </c>
      <c r="E486" s="234">
        <v>6500</v>
      </c>
      <c r="F486" s="235">
        <f>F547</f>
        <v>4641.9399999999996</v>
      </c>
      <c r="G486" s="232">
        <f t="shared" si="10"/>
        <v>0.71414461538461538</v>
      </c>
    </row>
    <row r="487" spans="1:7" ht="28.5" customHeight="1">
      <c r="A487" s="156"/>
      <c r="B487" s="156"/>
      <c r="C487" s="138">
        <v>4430</v>
      </c>
      <c r="D487" s="148" t="s">
        <v>213</v>
      </c>
      <c r="E487" s="234">
        <v>35230</v>
      </c>
      <c r="F487" s="235">
        <f>F519+F548</f>
        <v>30120.22</v>
      </c>
      <c r="G487" s="232">
        <f t="shared" si="10"/>
        <v>0.854959409594096</v>
      </c>
    </row>
    <row r="488" spans="1:7" ht="30">
      <c r="A488" s="156"/>
      <c r="B488" s="156"/>
      <c r="C488" s="138">
        <v>4440</v>
      </c>
      <c r="D488" s="148" t="s">
        <v>214</v>
      </c>
      <c r="E488" s="234">
        <v>257900</v>
      </c>
      <c r="F488" s="235">
        <f>F520+F549</f>
        <v>193425.5</v>
      </c>
      <c r="G488" s="232">
        <f t="shared" si="10"/>
        <v>0.75000193873594412</v>
      </c>
    </row>
    <row r="489" spans="1:7">
      <c r="A489" s="156"/>
      <c r="B489" s="156"/>
      <c r="C489" s="138">
        <v>4480</v>
      </c>
      <c r="D489" s="148" t="s">
        <v>247</v>
      </c>
      <c r="E489" s="234">
        <v>2400</v>
      </c>
      <c r="F489" s="235">
        <f>F521+F550</f>
        <v>318</v>
      </c>
      <c r="G489" s="232">
        <f t="shared" si="10"/>
        <v>0.13250000000000001</v>
      </c>
    </row>
    <row r="490" spans="1:7" ht="30">
      <c r="A490" s="156"/>
      <c r="B490" s="156"/>
      <c r="C490" s="138">
        <v>4500</v>
      </c>
      <c r="D490" s="148" t="s">
        <v>306</v>
      </c>
      <c r="E490" s="234">
        <v>1184</v>
      </c>
      <c r="F490" s="235">
        <f>F524+F551</f>
        <v>592</v>
      </c>
      <c r="G490" s="232">
        <f t="shared" si="10"/>
        <v>0.5</v>
      </c>
    </row>
    <row r="491" spans="1:7" ht="31.5" customHeight="1">
      <c r="A491" s="156"/>
      <c r="B491" s="156"/>
      <c r="C491" s="138">
        <v>4510</v>
      </c>
      <c r="D491" s="148" t="s">
        <v>270</v>
      </c>
      <c r="E491" s="234">
        <v>1370</v>
      </c>
      <c r="F491" s="235">
        <f>F522+F552</f>
        <v>50</v>
      </c>
      <c r="G491" s="232">
        <f t="shared" si="10"/>
        <v>3.6496350364963501E-2</v>
      </c>
    </row>
    <row r="492" spans="1:7" ht="35.25" customHeight="1">
      <c r="A492" s="156"/>
      <c r="B492" s="156"/>
      <c r="C492" s="138">
        <v>4610</v>
      </c>
      <c r="D492" s="148" t="s">
        <v>228</v>
      </c>
      <c r="E492" s="234">
        <v>500</v>
      </c>
      <c r="F492" s="235">
        <f>F553</f>
        <v>0</v>
      </c>
      <c r="G492" s="232">
        <f t="shared" si="10"/>
        <v>0</v>
      </c>
    </row>
    <row r="493" spans="1:7" ht="35.25" hidden="1" customHeight="1">
      <c r="A493" s="156"/>
      <c r="B493" s="156"/>
      <c r="C493" s="138">
        <v>4520</v>
      </c>
      <c r="D493" s="148"/>
      <c r="E493" s="234">
        <v>0</v>
      </c>
      <c r="F493" s="235">
        <f>F554</f>
        <v>0</v>
      </c>
      <c r="G493" s="232" t="e">
        <f t="shared" si="10"/>
        <v>#DIV/0!</v>
      </c>
    </row>
    <row r="494" spans="1:7" ht="30">
      <c r="A494" s="156"/>
      <c r="B494" s="156"/>
      <c r="C494" s="138">
        <v>4700</v>
      </c>
      <c r="D494" s="148" t="s">
        <v>216</v>
      </c>
      <c r="E494" s="234">
        <v>9610</v>
      </c>
      <c r="F494" s="235">
        <f>F523+F555</f>
        <v>3100</v>
      </c>
      <c r="G494" s="232">
        <f t="shared" si="10"/>
        <v>0.32258064516129031</v>
      </c>
    </row>
    <row r="495" spans="1:7" ht="48" hidden="1" customHeight="1">
      <c r="A495" s="156"/>
      <c r="B495" s="156"/>
      <c r="C495" s="138">
        <v>4740</v>
      </c>
      <c r="D495" s="148" t="s">
        <v>248</v>
      </c>
      <c r="E495" s="234">
        <v>0</v>
      </c>
      <c r="F495" s="235">
        <f>F524+F556</f>
        <v>0</v>
      </c>
      <c r="G495" s="232" t="e">
        <f t="shared" si="10"/>
        <v>#DIV/0!</v>
      </c>
    </row>
    <row r="496" spans="1:7" ht="36" hidden="1" customHeight="1">
      <c r="A496" s="156"/>
      <c r="B496" s="156"/>
      <c r="C496" s="138">
        <v>4750</v>
      </c>
      <c r="D496" s="148" t="s">
        <v>294</v>
      </c>
      <c r="E496" s="234">
        <v>0</v>
      </c>
      <c r="F496" s="235">
        <f>F525+F557</f>
        <v>0</v>
      </c>
      <c r="G496" s="232" t="e">
        <f t="shared" si="10"/>
        <v>#DIV/0!</v>
      </c>
    </row>
    <row r="497" spans="1:7" ht="30">
      <c r="A497" s="156"/>
      <c r="B497" s="156"/>
      <c r="C497" s="160">
        <v>6050</v>
      </c>
      <c r="D497" s="162" t="s">
        <v>219</v>
      </c>
      <c r="E497" s="234">
        <v>1321704</v>
      </c>
      <c r="F497" s="235">
        <f>F559+F565</f>
        <v>914732.43</v>
      </c>
      <c r="G497" s="232">
        <f t="shared" si="10"/>
        <v>0.69208569392239117</v>
      </c>
    </row>
    <row r="498" spans="1:7" ht="30">
      <c r="A498" s="156"/>
      <c r="B498" s="156"/>
      <c r="C498" s="160">
        <v>6057</v>
      </c>
      <c r="D498" s="162" t="s">
        <v>219</v>
      </c>
      <c r="E498" s="234">
        <v>1147347</v>
      </c>
      <c r="F498" s="235">
        <f>F558+F566</f>
        <v>451893.46</v>
      </c>
      <c r="G498" s="232">
        <f t="shared" si="10"/>
        <v>0.39385945141269385</v>
      </c>
    </row>
    <row r="499" spans="1:7" ht="30">
      <c r="A499" s="156"/>
      <c r="B499" s="156"/>
      <c r="C499" s="160">
        <v>6059</v>
      </c>
      <c r="D499" s="162" t="s">
        <v>357</v>
      </c>
      <c r="E499" s="234">
        <v>222375</v>
      </c>
      <c r="F499" s="235">
        <f>F567</f>
        <v>107453.34</v>
      </c>
      <c r="G499" s="232">
        <f t="shared" si="10"/>
        <v>0.48320782462057332</v>
      </c>
    </row>
    <row r="500" spans="1:7" ht="30" hidden="1">
      <c r="A500" s="156"/>
      <c r="B500" s="156"/>
      <c r="C500" s="160">
        <v>6060</v>
      </c>
      <c r="D500" s="162" t="s">
        <v>230</v>
      </c>
      <c r="E500" s="234">
        <v>0</v>
      </c>
      <c r="F500" s="235">
        <f>F527</f>
        <v>0</v>
      </c>
      <c r="G500" s="232" t="e">
        <f t="shared" si="10"/>
        <v>#DIV/0!</v>
      </c>
    </row>
    <row r="501" spans="1:7" ht="30" customHeight="1">
      <c r="A501" s="156"/>
      <c r="B501" s="156"/>
      <c r="C501" s="137" t="s">
        <v>299</v>
      </c>
      <c r="D501" s="157" t="s">
        <v>6</v>
      </c>
      <c r="E501" s="234">
        <v>1643460</v>
      </c>
      <c r="F501" s="235">
        <f>SUM(F502:F527)</f>
        <v>765234.7</v>
      </c>
      <c r="G501" s="232">
        <f t="shared" si="10"/>
        <v>0.46562417095639685</v>
      </c>
    </row>
    <row r="502" spans="1:7" ht="30">
      <c r="A502" s="156"/>
      <c r="B502" s="156"/>
      <c r="C502" s="138">
        <v>3020</v>
      </c>
      <c r="D502" s="148" t="s">
        <v>242</v>
      </c>
      <c r="E502" s="234">
        <v>15230</v>
      </c>
      <c r="F502" s="235">
        <v>2826.42</v>
      </c>
      <c r="G502" s="232">
        <f t="shared" si="10"/>
        <v>0.18558240315167432</v>
      </c>
    </row>
    <row r="503" spans="1:7">
      <c r="A503" s="156"/>
      <c r="B503" s="156"/>
      <c r="C503" s="138">
        <v>4010</v>
      </c>
      <c r="D503" s="148" t="s">
        <v>201</v>
      </c>
      <c r="E503" s="234">
        <v>877856</v>
      </c>
      <c r="F503" s="235">
        <v>406764.64</v>
      </c>
      <c r="G503" s="232">
        <f t="shared" si="10"/>
        <v>0.463361462472205</v>
      </c>
    </row>
    <row r="504" spans="1:7">
      <c r="A504" s="156"/>
      <c r="B504" s="156"/>
      <c r="C504" s="138">
        <v>4040</v>
      </c>
      <c r="D504" s="148" t="s">
        <v>202</v>
      </c>
      <c r="E504" s="234">
        <v>76970</v>
      </c>
      <c r="F504" s="235">
        <v>76925.5</v>
      </c>
      <c r="G504" s="232">
        <f t="shared" si="10"/>
        <v>0.99942185266987138</v>
      </c>
    </row>
    <row r="505" spans="1:7">
      <c r="A505" s="156"/>
      <c r="B505" s="156"/>
      <c r="C505" s="138">
        <v>4110</v>
      </c>
      <c r="D505" s="148" t="s">
        <v>203</v>
      </c>
      <c r="E505" s="234">
        <v>156215</v>
      </c>
      <c r="F505" s="235">
        <v>74431.070000000007</v>
      </c>
      <c r="G505" s="232">
        <f t="shared" si="10"/>
        <v>0.47646557628908881</v>
      </c>
    </row>
    <row r="506" spans="1:7">
      <c r="A506" s="156"/>
      <c r="B506" s="156"/>
      <c r="C506" s="138">
        <v>4120</v>
      </c>
      <c r="D506" s="148" t="s">
        <v>204</v>
      </c>
      <c r="E506" s="234">
        <v>23149</v>
      </c>
      <c r="F506" s="235">
        <v>8851.42</v>
      </c>
      <c r="G506" s="232">
        <f t="shared" si="10"/>
        <v>0.38236727288435784</v>
      </c>
    </row>
    <row r="507" spans="1:7">
      <c r="A507" s="156"/>
      <c r="B507" s="156"/>
      <c r="C507" s="138">
        <v>4140</v>
      </c>
      <c r="D507" s="148" t="s">
        <v>305</v>
      </c>
      <c r="E507" s="234">
        <v>2000</v>
      </c>
      <c r="F507" s="235">
        <v>0</v>
      </c>
      <c r="G507" s="232">
        <f t="shared" si="10"/>
        <v>0</v>
      </c>
    </row>
    <row r="508" spans="1:7">
      <c r="A508" s="156"/>
      <c r="B508" s="156"/>
      <c r="C508" s="138">
        <v>4170</v>
      </c>
      <c r="D508" s="148" t="s">
        <v>244</v>
      </c>
      <c r="E508" s="234">
        <v>13640</v>
      </c>
      <c r="F508" s="235">
        <v>1376.94</v>
      </c>
      <c r="G508" s="232">
        <f t="shared" si="10"/>
        <v>0.10094868035190616</v>
      </c>
    </row>
    <row r="509" spans="1:7">
      <c r="A509" s="156"/>
      <c r="B509" s="156"/>
      <c r="C509" s="138">
        <v>4210</v>
      </c>
      <c r="D509" s="148" t="s">
        <v>206</v>
      </c>
      <c r="E509" s="234">
        <v>37920</v>
      </c>
      <c r="F509" s="235">
        <v>26970.61</v>
      </c>
      <c r="G509" s="232">
        <f t="shared" si="10"/>
        <v>0.7112502637130802</v>
      </c>
    </row>
    <row r="510" spans="1:7" ht="24" hidden="1" customHeight="1">
      <c r="A510" s="156"/>
      <c r="B510" s="156"/>
      <c r="C510" s="138">
        <v>4240</v>
      </c>
      <c r="D510" s="148" t="s">
        <v>291</v>
      </c>
      <c r="E510" s="234">
        <v>0</v>
      </c>
      <c r="F510" s="235"/>
      <c r="G510" s="232" t="e">
        <f t="shared" si="10"/>
        <v>#DIV/0!</v>
      </c>
    </row>
    <row r="511" spans="1:7">
      <c r="A511" s="156"/>
      <c r="B511" s="156"/>
      <c r="C511" s="138">
        <v>4260</v>
      </c>
      <c r="D511" s="148" t="s">
        <v>207</v>
      </c>
      <c r="E511" s="234">
        <v>147380</v>
      </c>
      <c r="F511" s="235">
        <v>89042.92</v>
      </c>
      <c r="G511" s="232">
        <f t="shared" si="10"/>
        <v>0.60417234360157412</v>
      </c>
    </row>
    <row r="512" spans="1:7">
      <c r="A512" s="156"/>
      <c r="B512" s="156"/>
      <c r="C512" s="138">
        <v>4270</v>
      </c>
      <c r="D512" s="148" t="s">
        <v>208</v>
      </c>
      <c r="E512" s="234">
        <v>14500</v>
      </c>
      <c r="F512" s="235">
        <v>1281.6600000000001</v>
      </c>
      <c r="G512" s="232">
        <f t="shared" si="10"/>
        <v>8.8390344827586217E-2</v>
      </c>
    </row>
    <row r="513" spans="1:7">
      <c r="A513" s="156"/>
      <c r="B513" s="156"/>
      <c r="C513" s="138">
        <v>4280</v>
      </c>
      <c r="D513" s="148" t="s">
        <v>209</v>
      </c>
      <c r="E513" s="234">
        <v>4070</v>
      </c>
      <c r="F513" s="235">
        <v>405.9</v>
      </c>
      <c r="G513" s="232">
        <f t="shared" si="10"/>
        <v>9.9729729729729724E-2</v>
      </c>
    </row>
    <row r="514" spans="1:7">
      <c r="A514" s="156"/>
      <c r="B514" s="156"/>
      <c r="C514" s="138">
        <v>4300</v>
      </c>
      <c r="D514" s="148" t="s">
        <v>233</v>
      </c>
      <c r="E514" s="234">
        <v>186700</v>
      </c>
      <c r="F514" s="235">
        <v>21811.62</v>
      </c>
      <c r="G514" s="232">
        <f t="shared" si="10"/>
        <v>0.11682710230316014</v>
      </c>
    </row>
    <row r="515" spans="1:7">
      <c r="A515" s="156"/>
      <c r="B515" s="156"/>
      <c r="C515" s="138">
        <v>4350</v>
      </c>
      <c r="D515" s="148" t="s">
        <v>210</v>
      </c>
      <c r="E515" s="234">
        <v>3720</v>
      </c>
      <c r="F515" s="235">
        <v>650.19000000000005</v>
      </c>
      <c r="G515" s="232">
        <f t="shared" si="10"/>
        <v>0.17478225806451614</v>
      </c>
    </row>
    <row r="516" spans="1:7" ht="60">
      <c r="A516" s="156"/>
      <c r="B516" s="156"/>
      <c r="C516" s="138">
        <v>4370</v>
      </c>
      <c r="D516" s="148" t="s">
        <v>30</v>
      </c>
      <c r="E516" s="234">
        <v>7600</v>
      </c>
      <c r="F516" s="235">
        <v>2030.74</v>
      </c>
      <c r="G516" s="232">
        <f t="shared" si="10"/>
        <v>0.26720263157894736</v>
      </c>
    </row>
    <row r="517" spans="1:7" ht="12.75" hidden="1" customHeight="1">
      <c r="A517" s="156"/>
      <c r="B517" s="156"/>
      <c r="C517" s="138"/>
      <c r="D517" s="148"/>
      <c r="E517" s="234">
        <v>0</v>
      </c>
      <c r="F517" s="235"/>
      <c r="G517" s="232" t="e">
        <f t="shared" si="10"/>
        <v>#DIV/0!</v>
      </c>
    </row>
    <row r="518" spans="1:7">
      <c r="A518" s="156"/>
      <c r="B518" s="156"/>
      <c r="C518" s="138">
        <v>4410</v>
      </c>
      <c r="D518" s="148" t="s">
        <v>212</v>
      </c>
      <c r="E518" s="234">
        <v>5670</v>
      </c>
      <c r="F518" s="235">
        <v>3445.07</v>
      </c>
      <c r="G518" s="232">
        <f t="shared" si="10"/>
        <v>0.60759611992945328</v>
      </c>
    </row>
    <row r="519" spans="1:7">
      <c r="A519" s="156"/>
      <c r="B519" s="156"/>
      <c r="C519" s="138">
        <v>4430</v>
      </c>
      <c r="D519" s="148" t="s">
        <v>213</v>
      </c>
      <c r="E519" s="234">
        <v>4130</v>
      </c>
      <c r="F519" s="235">
        <v>2836</v>
      </c>
      <c r="G519" s="232">
        <f t="shared" si="10"/>
        <v>0.68668280871670706</v>
      </c>
    </row>
    <row r="520" spans="1:7" ht="30">
      <c r="A520" s="156"/>
      <c r="B520" s="156"/>
      <c r="C520" s="138">
        <v>4440</v>
      </c>
      <c r="D520" s="148" t="s">
        <v>214</v>
      </c>
      <c r="E520" s="234">
        <v>59170</v>
      </c>
      <c r="F520" s="235">
        <v>44378</v>
      </c>
      <c r="G520" s="232">
        <f t="shared" si="10"/>
        <v>0.75000845022815621</v>
      </c>
    </row>
    <row r="521" spans="1:7">
      <c r="A521" s="156"/>
      <c r="B521" s="156"/>
      <c r="C521" s="138">
        <v>4480</v>
      </c>
      <c r="D521" s="148" t="s">
        <v>247</v>
      </c>
      <c r="E521" s="234">
        <v>1340</v>
      </c>
      <c r="F521" s="235">
        <v>6</v>
      </c>
      <c r="G521" s="232">
        <f t="shared" si="10"/>
        <v>4.4776119402985077E-3</v>
      </c>
    </row>
    <row r="522" spans="1:7">
      <c r="A522" s="156"/>
      <c r="B522" s="156"/>
      <c r="C522" s="138">
        <v>4510</v>
      </c>
      <c r="D522" s="148" t="s">
        <v>270</v>
      </c>
      <c r="E522" s="234">
        <v>870</v>
      </c>
      <c r="F522" s="235">
        <v>50</v>
      </c>
      <c r="G522" s="232">
        <f t="shared" si="10"/>
        <v>5.7471264367816091E-2</v>
      </c>
    </row>
    <row r="523" spans="1:7" ht="30">
      <c r="A523" s="156"/>
      <c r="B523" s="156"/>
      <c r="C523" s="138">
        <v>4700</v>
      </c>
      <c r="D523" s="148" t="s">
        <v>216</v>
      </c>
      <c r="E523" s="234">
        <v>5330</v>
      </c>
      <c r="F523" s="235">
        <v>1150</v>
      </c>
      <c r="G523" s="232">
        <f t="shared" ref="G523:G586" si="12">F523/E523</f>
        <v>0.21575984990619138</v>
      </c>
    </row>
    <row r="524" spans="1:7" ht="48" hidden="1" customHeight="1">
      <c r="A524" s="156"/>
      <c r="B524" s="156"/>
      <c r="C524" s="138">
        <v>4740</v>
      </c>
      <c r="D524" s="148" t="s">
        <v>248</v>
      </c>
      <c r="E524" s="234">
        <v>0</v>
      </c>
      <c r="F524" s="235"/>
      <c r="G524" s="232" t="e">
        <f t="shared" si="12"/>
        <v>#DIV/0!</v>
      </c>
    </row>
    <row r="525" spans="1:7" ht="36" hidden="1" customHeight="1">
      <c r="A525" s="156"/>
      <c r="B525" s="156"/>
      <c r="C525" s="138">
        <v>4750</v>
      </c>
      <c r="D525" s="148" t="s">
        <v>294</v>
      </c>
      <c r="E525" s="234">
        <v>0</v>
      </c>
      <c r="F525" s="235"/>
      <c r="G525" s="232" t="e">
        <f t="shared" si="12"/>
        <v>#DIV/0!</v>
      </c>
    </row>
    <row r="526" spans="1:7" ht="24" hidden="1" customHeight="1">
      <c r="A526" s="156"/>
      <c r="B526" s="156"/>
      <c r="C526" s="160">
        <v>6050</v>
      </c>
      <c r="D526" s="162" t="s">
        <v>219</v>
      </c>
      <c r="E526" s="234">
        <v>0</v>
      </c>
      <c r="F526" s="235"/>
      <c r="G526" s="232" t="e">
        <f t="shared" si="12"/>
        <v>#DIV/0!</v>
      </c>
    </row>
    <row r="527" spans="1:7" ht="24" hidden="1" customHeight="1">
      <c r="A527" s="156"/>
      <c r="B527" s="156"/>
      <c r="C527" s="160">
        <v>6060</v>
      </c>
      <c r="D527" s="162" t="s">
        <v>230</v>
      </c>
      <c r="E527" s="234">
        <v>0</v>
      </c>
      <c r="F527" s="235"/>
      <c r="G527" s="232" t="e">
        <f t="shared" si="12"/>
        <v>#DIV/0!</v>
      </c>
    </row>
    <row r="528" spans="1:7" ht="26.25" customHeight="1">
      <c r="A528" s="156"/>
      <c r="B528" s="156"/>
      <c r="C528" s="138"/>
      <c r="D528" s="157" t="s">
        <v>307</v>
      </c>
      <c r="E528" s="234">
        <v>5367799</v>
      </c>
      <c r="F528" s="235">
        <f>SUM(F529:F559)</f>
        <v>2801250.7799999993</v>
      </c>
      <c r="G528" s="232">
        <f t="shared" si="12"/>
        <v>0.52186208537242162</v>
      </c>
    </row>
    <row r="529" spans="1:7" ht="30">
      <c r="A529" s="156"/>
      <c r="B529" s="156"/>
      <c r="C529" s="138">
        <v>3020</v>
      </c>
      <c r="D529" s="148" t="s">
        <v>242</v>
      </c>
      <c r="E529" s="234">
        <v>266760</v>
      </c>
      <c r="F529" s="235">
        <v>120531.92</v>
      </c>
      <c r="G529" s="232">
        <f t="shared" si="12"/>
        <v>0.45183655720497823</v>
      </c>
    </row>
    <row r="530" spans="1:7">
      <c r="A530" s="156"/>
      <c r="B530" s="156"/>
      <c r="C530" s="138">
        <v>4010</v>
      </c>
      <c r="D530" s="148" t="s">
        <v>201</v>
      </c>
      <c r="E530" s="234">
        <v>3134220</v>
      </c>
      <c r="F530" s="235">
        <v>1570839.04</v>
      </c>
      <c r="G530" s="232">
        <f t="shared" si="12"/>
        <v>0.50118978246581292</v>
      </c>
    </row>
    <row r="531" spans="1:7">
      <c r="A531" s="156"/>
      <c r="B531" s="156"/>
      <c r="C531" s="138">
        <v>4040</v>
      </c>
      <c r="D531" s="148" t="s">
        <v>202</v>
      </c>
      <c r="E531" s="234">
        <v>280300</v>
      </c>
      <c r="F531" s="235">
        <v>248001.25</v>
      </c>
      <c r="G531" s="232">
        <f t="shared" si="12"/>
        <v>0.88477078130574383</v>
      </c>
    </row>
    <row r="532" spans="1:7">
      <c r="A532" s="156"/>
      <c r="B532" s="156"/>
      <c r="C532" s="138">
        <v>4110</v>
      </c>
      <c r="D532" s="148" t="s">
        <v>203</v>
      </c>
      <c r="E532" s="234">
        <v>558718</v>
      </c>
      <c r="F532" s="235">
        <v>294852.46999999997</v>
      </c>
      <c r="G532" s="232">
        <f t="shared" si="12"/>
        <v>0.527730393507995</v>
      </c>
    </row>
    <row r="533" spans="1:7">
      <c r="A533" s="156"/>
      <c r="B533" s="156"/>
      <c r="C533" s="138">
        <v>4120</v>
      </c>
      <c r="D533" s="148" t="s">
        <v>204</v>
      </c>
      <c r="E533" s="234">
        <v>83011</v>
      </c>
      <c r="F533" s="235">
        <v>33249.839999999997</v>
      </c>
      <c r="G533" s="232">
        <f t="shared" si="12"/>
        <v>0.40054739733288353</v>
      </c>
    </row>
    <row r="534" spans="1:7" ht="12.75" hidden="1" customHeight="1">
      <c r="A534" s="156"/>
      <c r="B534" s="156"/>
      <c r="C534" s="138">
        <v>4140</v>
      </c>
      <c r="D534" s="148" t="s">
        <v>305</v>
      </c>
      <c r="E534" s="234">
        <v>0</v>
      </c>
      <c r="F534" s="235"/>
      <c r="G534" s="232" t="e">
        <f t="shared" si="12"/>
        <v>#DIV/0!</v>
      </c>
    </row>
    <row r="535" spans="1:7">
      <c r="A535" s="156"/>
      <c r="B535" s="137"/>
      <c r="C535" s="138">
        <v>4170</v>
      </c>
      <c r="D535" s="148" t="s">
        <v>308</v>
      </c>
      <c r="E535" s="234">
        <v>71870</v>
      </c>
      <c r="F535" s="235">
        <v>14419.92</v>
      </c>
      <c r="G535" s="232">
        <f t="shared" si="12"/>
        <v>0.20063893140392375</v>
      </c>
    </row>
    <row r="536" spans="1:7">
      <c r="A536" s="156"/>
      <c r="B536" s="137"/>
      <c r="C536" s="138">
        <v>4210</v>
      </c>
      <c r="D536" s="148" t="s">
        <v>206</v>
      </c>
      <c r="E536" s="234">
        <v>451480</v>
      </c>
      <c r="F536" s="235">
        <v>212320.28</v>
      </c>
      <c r="G536" s="232">
        <f t="shared" si="12"/>
        <v>0.47027615841233278</v>
      </c>
    </row>
    <row r="537" spans="1:7" ht="33" customHeight="1">
      <c r="A537" s="156"/>
      <c r="B537" s="156"/>
      <c r="C537" s="138">
        <v>4240</v>
      </c>
      <c r="D537" s="148" t="s">
        <v>309</v>
      </c>
      <c r="E537" s="234">
        <v>5500</v>
      </c>
      <c r="F537" s="235">
        <v>5153.7</v>
      </c>
      <c r="G537" s="232">
        <f t="shared" si="12"/>
        <v>0.93703636363636356</v>
      </c>
    </row>
    <row r="538" spans="1:7">
      <c r="A538" s="156"/>
      <c r="B538" s="156"/>
      <c r="C538" s="138">
        <v>4260</v>
      </c>
      <c r="D538" s="148" t="s">
        <v>207</v>
      </c>
      <c r="E538" s="234">
        <v>84020</v>
      </c>
      <c r="F538" s="235">
        <v>38377.629999999997</v>
      </c>
      <c r="G538" s="232">
        <f t="shared" si="12"/>
        <v>0.45676779338252793</v>
      </c>
    </row>
    <row r="539" spans="1:7">
      <c r="A539" s="156"/>
      <c r="B539" s="156"/>
      <c r="C539" s="138">
        <v>4270</v>
      </c>
      <c r="D539" s="148" t="s">
        <v>208</v>
      </c>
      <c r="E539" s="234">
        <v>42350</v>
      </c>
      <c r="F539" s="235">
        <v>10330.280000000001</v>
      </c>
      <c r="G539" s="232">
        <f t="shared" si="12"/>
        <v>0.24392632821723734</v>
      </c>
    </row>
    <row r="540" spans="1:7">
      <c r="A540" s="156"/>
      <c r="B540" s="158"/>
      <c r="C540" s="138">
        <v>4280</v>
      </c>
      <c r="D540" s="148" t="s">
        <v>209</v>
      </c>
      <c r="E540" s="234">
        <v>4500</v>
      </c>
      <c r="F540" s="235">
        <v>992</v>
      </c>
      <c r="G540" s="232">
        <f t="shared" si="12"/>
        <v>0.22044444444444444</v>
      </c>
    </row>
    <row r="541" spans="1:7">
      <c r="A541" s="156"/>
      <c r="B541" s="156"/>
      <c r="C541" s="138">
        <v>4300</v>
      </c>
      <c r="D541" s="148" t="s">
        <v>233</v>
      </c>
      <c r="E541" s="234">
        <v>90986</v>
      </c>
      <c r="F541" s="235">
        <v>44101.93</v>
      </c>
      <c r="G541" s="232">
        <f t="shared" si="12"/>
        <v>0.4847111643549557</v>
      </c>
    </row>
    <row r="542" spans="1:7">
      <c r="A542" s="156"/>
      <c r="B542" s="156"/>
      <c r="C542" s="138">
        <v>4350</v>
      </c>
      <c r="D542" s="148" t="s">
        <v>210</v>
      </c>
      <c r="E542" s="234">
        <v>8150</v>
      </c>
      <c r="F542" s="235">
        <v>2865.99</v>
      </c>
      <c r="G542" s="232">
        <f t="shared" si="12"/>
        <v>0.35165521472392636</v>
      </c>
    </row>
    <row r="543" spans="1:7" ht="45">
      <c r="A543" s="156"/>
      <c r="B543" s="156"/>
      <c r="C543" s="138">
        <v>4360</v>
      </c>
      <c r="D543" s="148" t="s">
        <v>29</v>
      </c>
      <c r="E543" s="234">
        <v>11330</v>
      </c>
      <c r="F543" s="235">
        <v>5801.3</v>
      </c>
      <c r="G543" s="232">
        <f t="shared" si="12"/>
        <v>0.51203000882612537</v>
      </c>
    </row>
    <row r="544" spans="1:7" ht="60">
      <c r="A544" s="156"/>
      <c r="B544" s="156"/>
      <c r="C544" s="138">
        <v>4370</v>
      </c>
      <c r="D544" s="148" t="s">
        <v>30</v>
      </c>
      <c r="E544" s="234">
        <v>11720</v>
      </c>
      <c r="F544" s="235">
        <v>3254.19</v>
      </c>
      <c r="G544" s="232">
        <f t="shared" si="12"/>
        <v>0.27766126279863479</v>
      </c>
    </row>
    <row r="545" spans="1:7" ht="45">
      <c r="A545" s="156"/>
      <c r="B545" s="156"/>
      <c r="C545" s="138">
        <v>4400</v>
      </c>
      <c r="D545" s="148" t="s">
        <v>225</v>
      </c>
      <c r="E545" s="234">
        <v>9960</v>
      </c>
      <c r="F545" s="235">
        <v>3700</v>
      </c>
      <c r="G545" s="232">
        <f t="shared" si="12"/>
        <v>0.37148594377510041</v>
      </c>
    </row>
    <row r="546" spans="1:7">
      <c r="A546" s="156"/>
      <c r="B546" s="156"/>
      <c r="C546" s="138">
        <v>4410</v>
      </c>
      <c r="D546" s="148" t="s">
        <v>212</v>
      </c>
      <c r="E546" s="234">
        <v>9070</v>
      </c>
      <c r="F546" s="235">
        <v>8631.3799999999992</v>
      </c>
      <c r="G546" s="232">
        <f t="shared" si="12"/>
        <v>0.95164057331863272</v>
      </c>
    </row>
    <row r="547" spans="1:7" ht="30" customHeight="1">
      <c r="A547" s="156"/>
      <c r="B547" s="156"/>
      <c r="C547" s="138">
        <v>4420</v>
      </c>
      <c r="D547" s="148" t="s">
        <v>263</v>
      </c>
      <c r="E547" s="234">
        <v>6500</v>
      </c>
      <c r="F547" s="235">
        <v>4641.9399999999996</v>
      </c>
      <c r="G547" s="232">
        <f t="shared" si="12"/>
        <v>0.71414461538461538</v>
      </c>
    </row>
    <row r="548" spans="1:7">
      <c r="A548" s="156"/>
      <c r="B548" s="156"/>
      <c r="C548" s="138">
        <v>4430</v>
      </c>
      <c r="D548" s="148" t="s">
        <v>213</v>
      </c>
      <c r="E548" s="234">
        <v>31100</v>
      </c>
      <c r="F548" s="235">
        <v>27284.22</v>
      </c>
      <c r="G548" s="232">
        <f t="shared" si="12"/>
        <v>0.87730610932475883</v>
      </c>
    </row>
    <row r="549" spans="1:7" ht="30">
      <c r="A549" s="156"/>
      <c r="B549" s="156"/>
      <c r="C549" s="138">
        <v>4440</v>
      </c>
      <c r="D549" s="148" t="s">
        <v>214</v>
      </c>
      <c r="E549" s="234">
        <v>198730</v>
      </c>
      <c r="F549" s="235">
        <v>149047.5</v>
      </c>
      <c r="G549" s="232">
        <f t="shared" si="12"/>
        <v>0.75</v>
      </c>
    </row>
    <row r="550" spans="1:7">
      <c r="A550" s="156"/>
      <c r="B550" s="156"/>
      <c r="C550" s="138">
        <v>4480</v>
      </c>
      <c r="D550" s="148" t="s">
        <v>247</v>
      </c>
      <c r="E550" s="234">
        <v>1060</v>
      </c>
      <c r="F550" s="235">
        <v>312</v>
      </c>
      <c r="G550" s="232">
        <f t="shared" si="12"/>
        <v>0.29433962264150942</v>
      </c>
    </row>
    <row r="551" spans="1:7" ht="30">
      <c r="A551" s="156"/>
      <c r="B551" s="156"/>
      <c r="C551" s="138">
        <v>4500</v>
      </c>
      <c r="D551" s="148" t="s">
        <v>306</v>
      </c>
      <c r="E551" s="234">
        <v>1184</v>
      </c>
      <c r="F551" s="235">
        <v>592</v>
      </c>
      <c r="G551" s="232">
        <f t="shared" si="12"/>
        <v>0.5</v>
      </c>
    </row>
    <row r="552" spans="1:7" ht="31.5" customHeight="1">
      <c r="A552" s="156"/>
      <c r="B552" s="156"/>
      <c r="C552" s="138">
        <v>4510</v>
      </c>
      <c r="D552" s="148" t="s">
        <v>382</v>
      </c>
      <c r="E552" s="234">
        <v>500</v>
      </c>
      <c r="F552" s="235">
        <v>0</v>
      </c>
      <c r="G552" s="232">
        <f t="shared" si="12"/>
        <v>0</v>
      </c>
    </row>
    <row r="553" spans="1:7" ht="31.5" customHeight="1">
      <c r="A553" s="156"/>
      <c r="B553" s="156"/>
      <c r="C553" s="138">
        <v>4610</v>
      </c>
      <c r="D553" s="148" t="s">
        <v>228</v>
      </c>
      <c r="E553" s="234">
        <v>500</v>
      </c>
      <c r="F553" s="235">
        <v>0</v>
      </c>
      <c r="G553" s="232">
        <f t="shared" si="12"/>
        <v>0</v>
      </c>
    </row>
    <row r="554" spans="1:7" ht="31.5" hidden="1" customHeight="1">
      <c r="A554" s="156"/>
      <c r="B554" s="156"/>
      <c r="C554" s="138">
        <v>4520</v>
      </c>
      <c r="D554" s="148"/>
      <c r="E554" s="234">
        <v>0</v>
      </c>
      <c r="F554" s="235"/>
      <c r="G554" s="232" t="e">
        <f t="shared" si="12"/>
        <v>#DIV/0!</v>
      </c>
    </row>
    <row r="555" spans="1:7" ht="30">
      <c r="A555" s="156"/>
      <c r="B555" s="156"/>
      <c r="C555" s="138">
        <v>4700</v>
      </c>
      <c r="D555" s="148" t="s">
        <v>216</v>
      </c>
      <c r="E555" s="234">
        <v>4280</v>
      </c>
      <c r="F555" s="235">
        <v>1950</v>
      </c>
      <c r="G555" s="232">
        <f t="shared" si="12"/>
        <v>0.45560747663551404</v>
      </c>
    </row>
    <row r="556" spans="1:7" ht="48" hidden="1" customHeight="1">
      <c r="A556" s="156"/>
      <c r="B556" s="156"/>
      <c r="C556" s="138">
        <v>4740</v>
      </c>
      <c r="D556" s="148" t="s">
        <v>248</v>
      </c>
      <c r="E556" s="234">
        <v>0</v>
      </c>
      <c r="F556" s="235"/>
      <c r="G556" s="232" t="e">
        <f t="shared" si="12"/>
        <v>#DIV/0!</v>
      </c>
    </row>
    <row r="557" spans="1:7" ht="36" hidden="1" customHeight="1">
      <c r="A557" s="156"/>
      <c r="B557" s="156"/>
      <c r="C557" s="138">
        <v>4750</v>
      </c>
      <c r="D557" s="148" t="s">
        <v>294</v>
      </c>
      <c r="E557" s="234">
        <v>0</v>
      </c>
      <c r="F557" s="235"/>
      <c r="G557" s="232" t="e">
        <f t="shared" si="12"/>
        <v>#DIV/0!</v>
      </c>
    </row>
    <row r="558" spans="1:7" ht="24" hidden="1" customHeight="1">
      <c r="A558" s="156"/>
      <c r="B558" s="156"/>
      <c r="C558" s="160">
        <v>6057</v>
      </c>
      <c r="D558" s="162" t="s">
        <v>219</v>
      </c>
      <c r="E558" s="234">
        <v>0</v>
      </c>
      <c r="F558" s="235"/>
      <c r="G558" s="232" t="e">
        <f t="shared" si="12"/>
        <v>#DIV/0!</v>
      </c>
    </row>
    <row r="559" spans="1:7" ht="24" hidden="1" customHeight="1">
      <c r="A559" s="156"/>
      <c r="B559" s="156"/>
      <c r="C559" s="160">
        <v>6050</v>
      </c>
      <c r="D559" s="162" t="s">
        <v>349</v>
      </c>
      <c r="E559" s="234">
        <v>0</v>
      </c>
      <c r="F559" s="235"/>
      <c r="G559" s="232" t="e">
        <f t="shared" si="12"/>
        <v>#DIV/0!</v>
      </c>
    </row>
    <row r="560" spans="1:7" ht="38.25" customHeight="1">
      <c r="A560" s="156"/>
      <c r="B560" s="156"/>
      <c r="C560" s="138"/>
      <c r="D560" s="157" t="s">
        <v>310</v>
      </c>
      <c r="E560" s="234">
        <v>2724426</v>
      </c>
      <c r="F560" s="235">
        <f>SUM(F561:F567)</f>
        <v>1481279.2300000002</v>
      </c>
      <c r="G560" s="232">
        <f t="shared" si="12"/>
        <v>0.54370323510346774</v>
      </c>
    </row>
    <row r="561" spans="1:7" ht="99.75" customHeight="1">
      <c r="A561" s="156"/>
      <c r="B561" s="156"/>
      <c r="C561" s="138">
        <v>2310</v>
      </c>
      <c r="D561" s="148" t="s">
        <v>42</v>
      </c>
      <c r="E561" s="234">
        <v>3000</v>
      </c>
      <c r="F561" s="235">
        <v>0</v>
      </c>
      <c r="G561" s="232">
        <f t="shared" si="12"/>
        <v>0</v>
      </c>
    </row>
    <row r="562" spans="1:7" ht="91.5" customHeight="1">
      <c r="A562" s="156"/>
      <c r="B562" s="156"/>
      <c r="C562" s="138">
        <v>2320</v>
      </c>
      <c r="D562" s="145" t="s">
        <v>254</v>
      </c>
      <c r="E562" s="234">
        <v>10000</v>
      </c>
      <c r="F562" s="235">
        <v>2640</v>
      </c>
      <c r="G562" s="232">
        <f t="shared" si="12"/>
        <v>0.26400000000000001</v>
      </c>
    </row>
    <row r="563" spans="1:7" ht="84" customHeight="1">
      <c r="A563" s="156"/>
      <c r="B563" s="156"/>
      <c r="C563" s="138">
        <v>2330</v>
      </c>
      <c r="D563" s="148" t="s">
        <v>304</v>
      </c>
      <c r="E563" s="234">
        <v>20000</v>
      </c>
      <c r="F563" s="235">
        <v>4560</v>
      </c>
      <c r="G563" s="232">
        <f t="shared" si="12"/>
        <v>0.22800000000000001</v>
      </c>
    </row>
    <row r="564" spans="1:7" hidden="1">
      <c r="A564" s="156"/>
      <c r="B564" s="156"/>
      <c r="C564" s="138">
        <v>4270</v>
      </c>
      <c r="D564" s="148" t="s">
        <v>208</v>
      </c>
      <c r="E564" s="234">
        <v>0</v>
      </c>
      <c r="F564" s="235"/>
      <c r="G564" s="232" t="e">
        <f t="shared" si="12"/>
        <v>#DIV/0!</v>
      </c>
    </row>
    <row r="565" spans="1:7" ht="30">
      <c r="A565" s="156"/>
      <c r="B565" s="156"/>
      <c r="C565" s="160">
        <v>6050</v>
      </c>
      <c r="D565" s="162" t="s">
        <v>219</v>
      </c>
      <c r="E565" s="234">
        <v>1321704</v>
      </c>
      <c r="F565" s="235">
        <v>914732.43</v>
      </c>
      <c r="G565" s="232">
        <f t="shared" si="12"/>
        <v>0.69208569392239117</v>
      </c>
    </row>
    <row r="566" spans="1:7" ht="30">
      <c r="A566" s="156"/>
      <c r="B566" s="156"/>
      <c r="C566" s="160">
        <v>6057</v>
      </c>
      <c r="D566" s="162" t="s">
        <v>357</v>
      </c>
      <c r="E566" s="234">
        <v>1147347</v>
      </c>
      <c r="F566" s="235">
        <v>451893.46</v>
      </c>
      <c r="G566" s="232">
        <f t="shared" si="12"/>
        <v>0.39385945141269385</v>
      </c>
    </row>
    <row r="567" spans="1:7" ht="30">
      <c r="A567" s="156"/>
      <c r="B567" s="156"/>
      <c r="C567" s="160">
        <v>6059</v>
      </c>
      <c r="D567" s="162" t="s">
        <v>219</v>
      </c>
      <c r="E567" s="234">
        <v>222375</v>
      </c>
      <c r="F567" s="235">
        <v>107453.34</v>
      </c>
      <c r="G567" s="232">
        <f t="shared" si="12"/>
        <v>0.48320782462057332</v>
      </c>
    </row>
    <row r="568" spans="1:7" ht="28.5" customHeight="1">
      <c r="A568" s="156"/>
      <c r="B568" s="156">
        <v>80132</v>
      </c>
      <c r="C568" s="138"/>
      <c r="D568" s="157" t="s">
        <v>127</v>
      </c>
      <c r="E568" s="234">
        <v>4793430</v>
      </c>
      <c r="F568" s="235">
        <f>SUM(F569:F594)</f>
        <v>1636988.81</v>
      </c>
      <c r="G568" s="232">
        <f t="shared" si="12"/>
        <v>0.34150677281195302</v>
      </c>
    </row>
    <row r="569" spans="1:7" ht="30">
      <c r="A569" s="156"/>
      <c r="B569" s="156"/>
      <c r="C569" s="138">
        <v>3020</v>
      </c>
      <c r="D569" s="148" t="s">
        <v>242</v>
      </c>
      <c r="E569" s="234">
        <v>108410</v>
      </c>
      <c r="F569" s="235">
        <f t="shared" ref="E569:F594" si="13">F597</f>
        <v>45226.16</v>
      </c>
      <c r="G569" s="232">
        <f t="shared" si="12"/>
        <v>0.41717701319066508</v>
      </c>
    </row>
    <row r="570" spans="1:7">
      <c r="A570" s="156"/>
      <c r="B570" s="156"/>
      <c r="C570" s="138">
        <v>4010</v>
      </c>
      <c r="D570" s="148" t="s">
        <v>201</v>
      </c>
      <c r="E570" s="234">
        <v>2438931</v>
      </c>
      <c r="F570" s="235">
        <f t="shared" si="13"/>
        <v>1047839.81</v>
      </c>
      <c r="G570" s="232">
        <f t="shared" si="12"/>
        <v>0.42963077266228528</v>
      </c>
    </row>
    <row r="571" spans="1:7">
      <c r="A571" s="156"/>
      <c r="B571" s="156"/>
      <c r="C571" s="138">
        <v>4040</v>
      </c>
      <c r="D571" s="148" t="s">
        <v>202</v>
      </c>
      <c r="E571" s="234">
        <v>177710</v>
      </c>
      <c r="F571" s="235">
        <f t="shared" si="13"/>
        <v>171890.6</v>
      </c>
      <c r="G571" s="232">
        <f t="shared" si="12"/>
        <v>0.96725339035507285</v>
      </c>
    </row>
    <row r="572" spans="1:7">
      <c r="A572" s="156"/>
      <c r="B572" s="156"/>
      <c r="C572" s="138">
        <v>4110</v>
      </c>
      <c r="D572" s="148" t="s">
        <v>203</v>
      </c>
      <c r="E572" s="234">
        <v>422874</v>
      </c>
      <c r="F572" s="235">
        <f t="shared" si="13"/>
        <v>170967.93</v>
      </c>
      <c r="G572" s="232">
        <f t="shared" si="12"/>
        <v>0.40429993331346925</v>
      </c>
    </row>
    <row r="573" spans="1:7">
      <c r="A573" s="156"/>
      <c r="B573" s="156"/>
      <c r="C573" s="138">
        <v>4120</v>
      </c>
      <c r="D573" s="148" t="s">
        <v>204</v>
      </c>
      <c r="E573" s="234">
        <v>63015</v>
      </c>
      <c r="F573" s="235">
        <f t="shared" si="13"/>
        <v>24867.94</v>
      </c>
      <c r="G573" s="232">
        <f t="shared" si="12"/>
        <v>0.39463524557645002</v>
      </c>
    </row>
    <row r="574" spans="1:7" ht="30">
      <c r="A574" s="156"/>
      <c r="B574" s="156"/>
      <c r="C574" s="138">
        <v>4140</v>
      </c>
      <c r="D574" s="161" t="s">
        <v>458</v>
      </c>
      <c r="E574" s="234">
        <f t="shared" si="13"/>
        <v>2400</v>
      </c>
      <c r="F574" s="235">
        <f t="shared" si="13"/>
        <v>677</v>
      </c>
      <c r="G574" s="232">
        <f t="shared" si="12"/>
        <v>0.28208333333333335</v>
      </c>
    </row>
    <row r="575" spans="1:7">
      <c r="A575" s="156"/>
      <c r="B575" s="156"/>
      <c r="C575" s="138">
        <v>4170</v>
      </c>
      <c r="D575" s="148" t="s">
        <v>244</v>
      </c>
      <c r="E575" s="234">
        <v>4430</v>
      </c>
      <c r="F575" s="235">
        <f t="shared" si="13"/>
        <v>1660.5</v>
      </c>
      <c r="G575" s="232">
        <f t="shared" si="12"/>
        <v>0.37483069977426636</v>
      </c>
    </row>
    <row r="576" spans="1:7">
      <c r="A576" s="156"/>
      <c r="B576" s="156"/>
      <c r="C576" s="138">
        <v>4210</v>
      </c>
      <c r="D576" s="148" t="s">
        <v>206</v>
      </c>
      <c r="E576" s="234">
        <v>17470</v>
      </c>
      <c r="F576" s="235">
        <f t="shared" si="13"/>
        <v>11148.48</v>
      </c>
      <c r="G576" s="232">
        <f t="shared" si="12"/>
        <v>0.63814997137950769</v>
      </c>
    </row>
    <row r="577" spans="1:7" ht="24" hidden="1" customHeight="1">
      <c r="A577" s="156"/>
      <c r="B577" s="156"/>
      <c r="C577" s="138">
        <v>4240</v>
      </c>
      <c r="D577" s="148" t="s">
        <v>291</v>
      </c>
      <c r="E577" s="234">
        <v>0</v>
      </c>
      <c r="F577" s="235">
        <f t="shared" si="13"/>
        <v>0</v>
      </c>
      <c r="G577" s="232" t="e">
        <f t="shared" si="12"/>
        <v>#DIV/0!</v>
      </c>
    </row>
    <row r="578" spans="1:7">
      <c r="A578" s="156"/>
      <c r="B578" s="156"/>
      <c r="C578" s="138">
        <v>4260</v>
      </c>
      <c r="D578" s="148" t="s">
        <v>207</v>
      </c>
      <c r="E578" s="234">
        <v>44400</v>
      </c>
      <c r="F578" s="235">
        <f t="shared" si="13"/>
        <v>18699.349999999999</v>
      </c>
      <c r="G578" s="232">
        <f t="shared" si="12"/>
        <v>0.42115653153153149</v>
      </c>
    </row>
    <row r="579" spans="1:7">
      <c r="A579" s="156"/>
      <c r="B579" s="156"/>
      <c r="C579" s="138">
        <v>4270</v>
      </c>
      <c r="D579" s="148" t="s">
        <v>208</v>
      </c>
      <c r="E579" s="234">
        <v>34680</v>
      </c>
      <c r="F579" s="235">
        <f t="shared" si="13"/>
        <v>16460</v>
      </c>
      <c r="G579" s="232">
        <f t="shared" si="12"/>
        <v>0.4746251441753172</v>
      </c>
    </row>
    <row r="580" spans="1:7">
      <c r="A580" s="156"/>
      <c r="B580" s="156"/>
      <c r="C580" s="138">
        <v>4280</v>
      </c>
      <c r="D580" s="148" t="s">
        <v>209</v>
      </c>
      <c r="E580" s="234">
        <v>2220</v>
      </c>
      <c r="F580" s="235">
        <f t="shared" si="13"/>
        <v>0</v>
      </c>
      <c r="G580" s="232">
        <f t="shared" si="12"/>
        <v>0</v>
      </c>
    </row>
    <row r="581" spans="1:7">
      <c r="A581" s="156"/>
      <c r="B581" s="156"/>
      <c r="C581" s="138">
        <v>4300</v>
      </c>
      <c r="D581" s="148" t="s">
        <v>233</v>
      </c>
      <c r="E581" s="234">
        <v>14410</v>
      </c>
      <c r="F581" s="235">
        <f t="shared" si="13"/>
        <v>5469.62</v>
      </c>
      <c r="G581" s="232">
        <f t="shared" si="12"/>
        <v>0.37957113115891739</v>
      </c>
    </row>
    <row r="582" spans="1:7">
      <c r="A582" s="156"/>
      <c r="B582" s="156"/>
      <c r="C582" s="138">
        <v>4350</v>
      </c>
      <c r="D582" s="148" t="s">
        <v>210</v>
      </c>
      <c r="E582" s="234">
        <v>1580</v>
      </c>
      <c r="F582" s="235">
        <f t="shared" si="13"/>
        <v>417.42</v>
      </c>
      <c r="G582" s="232">
        <f t="shared" si="12"/>
        <v>0.26418987341772154</v>
      </c>
    </row>
    <row r="583" spans="1:7" ht="67.5" customHeight="1">
      <c r="A583" s="156"/>
      <c r="B583" s="156"/>
      <c r="C583" s="138">
        <v>4370</v>
      </c>
      <c r="D583" s="148" t="s">
        <v>30</v>
      </c>
      <c r="E583" s="234">
        <v>2470</v>
      </c>
      <c r="F583" s="235">
        <f t="shared" si="13"/>
        <v>1270.19</v>
      </c>
      <c r="G583" s="232">
        <f t="shared" si="12"/>
        <v>0.51424696356275301</v>
      </c>
    </row>
    <row r="584" spans="1:7" ht="45">
      <c r="A584" s="156"/>
      <c r="B584" s="156"/>
      <c r="C584" s="138">
        <v>4400</v>
      </c>
      <c r="D584" s="148" t="s">
        <v>225</v>
      </c>
      <c r="E584" s="234">
        <v>15190</v>
      </c>
      <c r="F584" s="235">
        <f t="shared" si="13"/>
        <v>15190.37</v>
      </c>
      <c r="G584" s="232">
        <f t="shared" si="12"/>
        <v>1.000024358130349</v>
      </c>
    </row>
    <row r="585" spans="1:7">
      <c r="A585" s="156"/>
      <c r="B585" s="156"/>
      <c r="C585" s="138">
        <v>4410</v>
      </c>
      <c r="D585" s="148" t="s">
        <v>212</v>
      </c>
      <c r="E585" s="234">
        <v>4100</v>
      </c>
      <c r="F585" s="235">
        <f t="shared" si="13"/>
        <v>2353.44</v>
      </c>
      <c r="G585" s="232">
        <f t="shared" si="12"/>
        <v>0.574009756097561</v>
      </c>
    </row>
    <row r="586" spans="1:7">
      <c r="A586" s="156"/>
      <c r="B586" s="156"/>
      <c r="C586" s="138">
        <v>4430</v>
      </c>
      <c r="D586" s="148" t="s">
        <v>213</v>
      </c>
      <c r="E586" s="234">
        <v>1050</v>
      </c>
      <c r="F586" s="235">
        <f t="shared" si="13"/>
        <v>732</v>
      </c>
      <c r="G586" s="232">
        <f t="shared" si="12"/>
        <v>0.69714285714285718</v>
      </c>
    </row>
    <row r="587" spans="1:7" ht="30">
      <c r="A587" s="156"/>
      <c r="B587" s="156"/>
      <c r="C587" s="138">
        <v>4440</v>
      </c>
      <c r="D587" s="148" t="s">
        <v>214</v>
      </c>
      <c r="E587" s="234">
        <v>135210</v>
      </c>
      <c r="F587" s="235">
        <f t="shared" si="13"/>
        <v>101408</v>
      </c>
      <c r="G587" s="232">
        <f t="shared" ref="G587:G650" si="14">F587/E587</f>
        <v>0.75000369795133492</v>
      </c>
    </row>
    <row r="588" spans="1:7">
      <c r="A588" s="156"/>
      <c r="B588" s="156"/>
      <c r="C588" s="138">
        <v>4510</v>
      </c>
      <c r="D588" s="148" t="s">
        <v>270</v>
      </c>
      <c r="E588" s="234">
        <v>230</v>
      </c>
      <c r="F588" s="235">
        <f t="shared" si="13"/>
        <v>0</v>
      </c>
      <c r="G588" s="232">
        <f t="shared" si="14"/>
        <v>0</v>
      </c>
    </row>
    <row r="589" spans="1:7" ht="30">
      <c r="A589" s="156"/>
      <c r="B589" s="156"/>
      <c r="C589" s="138">
        <v>4700</v>
      </c>
      <c r="D589" s="148" t="s">
        <v>216</v>
      </c>
      <c r="E589" s="234">
        <v>2650</v>
      </c>
      <c r="F589" s="235">
        <f t="shared" si="13"/>
        <v>710</v>
      </c>
      <c r="G589" s="232">
        <f t="shared" si="14"/>
        <v>0.26792452830188679</v>
      </c>
    </row>
    <row r="590" spans="1:7" ht="48" hidden="1" customHeight="1">
      <c r="A590" s="156"/>
      <c r="B590" s="156"/>
      <c r="C590" s="138">
        <v>4740</v>
      </c>
      <c r="D590" s="148" t="s">
        <v>248</v>
      </c>
      <c r="E590" s="234">
        <v>0</v>
      </c>
      <c r="F590" s="235">
        <f t="shared" si="13"/>
        <v>0</v>
      </c>
      <c r="G590" s="232" t="e">
        <f t="shared" si="14"/>
        <v>#DIV/0!</v>
      </c>
    </row>
    <row r="591" spans="1:7" ht="36" hidden="1" customHeight="1">
      <c r="A591" s="156"/>
      <c r="B591" s="156"/>
      <c r="C591" s="138">
        <v>4750</v>
      </c>
      <c r="D591" s="148" t="s">
        <v>294</v>
      </c>
      <c r="E591" s="234">
        <v>0</v>
      </c>
      <c r="F591" s="235">
        <f t="shared" si="13"/>
        <v>0</v>
      </c>
      <c r="G591" s="232" t="e">
        <f t="shared" si="14"/>
        <v>#DIV/0!</v>
      </c>
    </row>
    <row r="592" spans="1:7" ht="84" hidden="1" customHeight="1">
      <c r="A592" s="137"/>
      <c r="B592" s="137"/>
      <c r="C592" s="138">
        <v>6300</v>
      </c>
      <c r="D592" s="148" t="s">
        <v>441</v>
      </c>
      <c r="E592" s="234">
        <v>0</v>
      </c>
      <c r="F592" s="235">
        <f t="shared" si="13"/>
        <v>0</v>
      </c>
      <c r="G592" s="232" t="e">
        <f t="shared" si="14"/>
        <v>#DIV/0!</v>
      </c>
    </row>
    <row r="593" spans="1:7" ht="30">
      <c r="A593" s="137"/>
      <c r="B593" s="137"/>
      <c r="C593" s="138">
        <v>6050</v>
      </c>
      <c r="D593" s="148" t="s">
        <v>357</v>
      </c>
      <c r="E593" s="234">
        <v>1300000</v>
      </c>
      <c r="F593" s="235">
        <f t="shared" si="13"/>
        <v>0</v>
      </c>
      <c r="G593" s="232">
        <f t="shared" si="14"/>
        <v>0</v>
      </c>
    </row>
    <row r="594" spans="1:7" ht="72" hidden="1" customHeight="1">
      <c r="A594" s="156"/>
      <c r="B594" s="156"/>
      <c r="C594" s="138">
        <v>2310</v>
      </c>
      <c r="D594" s="148" t="s">
        <v>311</v>
      </c>
      <c r="E594" s="234">
        <v>0</v>
      </c>
      <c r="F594" s="235">
        <f t="shared" si="13"/>
        <v>0</v>
      </c>
      <c r="G594" s="232" t="e">
        <f t="shared" si="14"/>
        <v>#DIV/0!</v>
      </c>
    </row>
    <row r="595" spans="1:7" ht="12.75" hidden="1" customHeight="1">
      <c r="A595" s="156"/>
      <c r="B595" s="156"/>
      <c r="C595" s="138"/>
      <c r="D595" s="148"/>
      <c r="E595" s="234"/>
      <c r="F595" s="235"/>
      <c r="G595" s="232" t="e">
        <f t="shared" si="14"/>
        <v>#DIV/0!</v>
      </c>
    </row>
    <row r="596" spans="1:7" ht="46.5" customHeight="1">
      <c r="A596" s="156"/>
      <c r="B596" s="156"/>
      <c r="C596" s="138"/>
      <c r="D596" s="157" t="s">
        <v>505</v>
      </c>
      <c r="E596" s="234">
        <v>3493430</v>
      </c>
      <c r="F596" s="235">
        <f>SUM(F597:F619)</f>
        <v>1636988.81</v>
      </c>
      <c r="G596" s="232">
        <f t="shared" si="14"/>
        <v>0.46859070025734023</v>
      </c>
    </row>
    <row r="597" spans="1:7" ht="30">
      <c r="A597" s="156"/>
      <c r="B597" s="156"/>
      <c r="C597" s="138">
        <v>3020</v>
      </c>
      <c r="D597" s="148" t="s">
        <v>242</v>
      </c>
      <c r="E597" s="234">
        <v>108410</v>
      </c>
      <c r="F597" s="235">
        <v>45226.16</v>
      </c>
      <c r="G597" s="232">
        <f t="shared" si="14"/>
        <v>0.41717701319066508</v>
      </c>
    </row>
    <row r="598" spans="1:7">
      <c r="A598" s="156"/>
      <c r="B598" s="156"/>
      <c r="C598" s="138">
        <v>4010</v>
      </c>
      <c r="D598" s="148" t="s">
        <v>201</v>
      </c>
      <c r="E598" s="234">
        <v>2438931</v>
      </c>
      <c r="F598" s="235">
        <v>1047839.81</v>
      </c>
      <c r="G598" s="232">
        <f t="shared" si="14"/>
        <v>0.42963077266228528</v>
      </c>
    </row>
    <row r="599" spans="1:7">
      <c r="A599" s="156"/>
      <c r="B599" s="156"/>
      <c r="C599" s="138">
        <v>4040</v>
      </c>
      <c r="D599" s="148" t="s">
        <v>202</v>
      </c>
      <c r="E599" s="234">
        <v>177710</v>
      </c>
      <c r="F599" s="235">
        <v>171890.6</v>
      </c>
      <c r="G599" s="232">
        <f t="shared" si="14"/>
        <v>0.96725339035507285</v>
      </c>
    </row>
    <row r="600" spans="1:7">
      <c r="A600" s="156"/>
      <c r="B600" s="156"/>
      <c r="C600" s="138">
        <v>4110</v>
      </c>
      <c r="D600" s="148" t="s">
        <v>203</v>
      </c>
      <c r="E600" s="234">
        <v>422874</v>
      </c>
      <c r="F600" s="235">
        <v>170967.93</v>
      </c>
      <c r="G600" s="232">
        <f t="shared" si="14"/>
        <v>0.40429993331346925</v>
      </c>
    </row>
    <row r="601" spans="1:7">
      <c r="A601" s="156"/>
      <c r="B601" s="156"/>
      <c r="C601" s="138">
        <v>4120</v>
      </c>
      <c r="D601" s="148" t="s">
        <v>204</v>
      </c>
      <c r="E601" s="234">
        <v>63015</v>
      </c>
      <c r="F601" s="235">
        <v>24867.94</v>
      </c>
      <c r="G601" s="232">
        <f t="shared" si="14"/>
        <v>0.39463524557645002</v>
      </c>
    </row>
    <row r="602" spans="1:7" ht="30">
      <c r="A602" s="156"/>
      <c r="B602" s="156"/>
      <c r="C602" s="138">
        <v>4140</v>
      </c>
      <c r="D602" s="161" t="s">
        <v>458</v>
      </c>
      <c r="E602" s="234">
        <v>2400</v>
      </c>
      <c r="F602" s="235">
        <v>677</v>
      </c>
      <c r="G602" s="232">
        <f t="shared" si="14"/>
        <v>0.28208333333333335</v>
      </c>
    </row>
    <row r="603" spans="1:7">
      <c r="A603" s="156"/>
      <c r="B603" s="156"/>
      <c r="C603" s="138">
        <v>4170</v>
      </c>
      <c r="D603" s="148" t="s">
        <v>244</v>
      </c>
      <c r="E603" s="234">
        <v>4430</v>
      </c>
      <c r="F603" s="235">
        <v>1660.5</v>
      </c>
      <c r="G603" s="232">
        <f t="shared" si="14"/>
        <v>0.37483069977426636</v>
      </c>
    </row>
    <row r="604" spans="1:7">
      <c r="A604" s="156"/>
      <c r="B604" s="156"/>
      <c r="C604" s="138">
        <v>4210</v>
      </c>
      <c r="D604" s="148" t="s">
        <v>206</v>
      </c>
      <c r="E604" s="234">
        <v>17470</v>
      </c>
      <c r="F604" s="235">
        <v>11148.48</v>
      </c>
      <c r="G604" s="232">
        <f t="shared" si="14"/>
        <v>0.63814997137950769</v>
      </c>
    </row>
    <row r="605" spans="1:7" ht="30" hidden="1">
      <c r="A605" s="156"/>
      <c r="B605" s="156"/>
      <c r="C605" s="138">
        <v>4240</v>
      </c>
      <c r="D605" s="148" t="s">
        <v>291</v>
      </c>
      <c r="E605" s="234">
        <v>0</v>
      </c>
      <c r="F605" s="235"/>
      <c r="G605" s="232" t="e">
        <f t="shared" si="14"/>
        <v>#DIV/0!</v>
      </c>
    </row>
    <row r="606" spans="1:7">
      <c r="A606" s="156"/>
      <c r="B606" s="156"/>
      <c r="C606" s="138">
        <v>4260</v>
      </c>
      <c r="D606" s="148" t="s">
        <v>207</v>
      </c>
      <c r="E606" s="234">
        <v>44400</v>
      </c>
      <c r="F606" s="235">
        <v>18699.349999999999</v>
      </c>
      <c r="G606" s="232">
        <f t="shared" si="14"/>
        <v>0.42115653153153149</v>
      </c>
    </row>
    <row r="607" spans="1:7">
      <c r="A607" s="156"/>
      <c r="B607" s="156"/>
      <c r="C607" s="138">
        <v>4270</v>
      </c>
      <c r="D607" s="148" t="s">
        <v>208</v>
      </c>
      <c r="E607" s="234">
        <v>34680</v>
      </c>
      <c r="F607" s="235">
        <v>16460</v>
      </c>
      <c r="G607" s="232">
        <f t="shared" si="14"/>
        <v>0.4746251441753172</v>
      </c>
    </row>
    <row r="608" spans="1:7">
      <c r="A608" s="156"/>
      <c r="B608" s="156"/>
      <c r="C608" s="138">
        <v>4280</v>
      </c>
      <c r="D608" s="148" t="s">
        <v>209</v>
      </c>
      <c r="E608" s="234">
        <v>2220</v>
      </c>
      <c r="F608" s="235">
        <v>0</v>
      </c>
      <c r="G608" s="232">
        <f t="shared" si="14"/>
        <v>0</v>
      </c>
    </row>
    <row r="609" spans="1:7">
      <c r="A609" s="156"/>
      <c r="B609" s="156"/>
      <c r="C609" s="138">
        <v>4300</v>
      </c>
      <c r="D609" s="148" t="s">
        <v>233</v>
      </c>
      <c r="E609" s="234">
        <v>14410</v>
      </c>
      <c r="F609" s="235">
        <v>5469.62</v>
      </c>
      <c r="G609" s="232">
        <f t="shared" si="14"/>
        <v>0.37957113115891739</v>
      </c>
    </row>
    <row r="610" spans="1:7">
      <c r="A610" s="156"/>
      <c r="B610" s="156"/>
      <c r="C610" s="138">
        <v>4350</v>
      </c>
      <c r="D610" s="148" t="s">
        <v>210</v>
      </c>
      <c r="E610" s="234">
        <v>1580</v>
      </c>
      <c r="F610" s="235">
        <v>417.42</v>
      </c>
      <c r="G610" s="232">
        <f t="shared" si="14"/>
        <v>0.26418987341772154</v>
      </c>
    </row>
    <row r="611" spans="1:7" ht="60">
      <c r="A611" s="156"/>
      <c r="B611" s="156"/>
      <c r="C611" s="138">
        <v>4370</v>
      </c>
      <c r="D611" s="148" t="s">
        <v>30</v>
      </c>
      <c r="E611" s="234">
        <v>2470</v>
      </c>
      <c r="F611" s="235">
        <v>1270.19</v>
      </c>
      <c r="G611" s="232">
        <f t="shared" si="14"/>
        <v>0.51424696356275301</v>
      </c>
    </row>
    <row r="612" spans="1:7" ht="45">
      <c r="A612" s="156"/>
      <c r="B612" s="156"/>
      <c r="C612" s="138">
        <v>4400</v>
      </c>
      <c r="D612" s="148" t="s">
        <v>225</v>
      </c>
      <c r="E612" s="234">
        <v>15190</v>
      </c>
      <c r="F612" s="235">
        <v>15190.37</v>
      </c>
      <c r="G612" s="232">
        <f t="shared" si="14"/>
        <v>1.000024358130349</v>
      </c>
    </row>
    <row r="613" spans="1:7">
      <c r="A613" s="156"/>
      <c r="B613" s="156"/>
      <c r="C613" s="138">
        <v>4410</v>
      </c>
      <c r="D613" s="148" t="s">
        <v>212</v>
      </c>
      <c r="E613" s="234">
        <v>4100</v>
      </c>
      <c r="F613" s="235">
        <v>2353.44</v>
      </c>
      <c r="G613" s="232">
        <f t="shared" si="14"/>
        <v>0.574009756097561</v>
      </c>
    </row>
    <row r="614" spans="1:7">
      <c r="A614" s="156"/>
      <c r="B614" s="156"/>
      <c r="C614" s="138">
        <v>4430</v>
      </c>
      <c r="D614" s="148" t="s">
        <v>213</v>
      </c>
      <c r="E614" s="234">
        <v>1050</v>
      </c>
      <c r="F614" s="235">
        <v>732</v>
      </c>
      <c r="G614" s="232">
        <f t="shared" si="14"/>
        <v>0.69714285714285718</v>
      </c>
    </row>
    <row r="615" spans="1:7" ht="30">
      <c r="A615" s="156"/>
      <c r="B615" s="156"/>
      <c r="C615" s="138">
        <v>4440</v>
      </c>
      <c r="D615" s="148" t="s">
        <v>214</v>
      </c>
      <c r="E615" s="234">
        <v>135210</v>
      </c>
      <c r="F615" s="235">
        <v>101408</v>
      </c>
      <c r="G615" s="232">
        <f t="shared" si="14"/>
        <v>0.75000369795133492</v>
      </c>
    </row>
    <row r="616" spans="1:7">
      <c r="A616" s="156"/>
      <c r="B616" s="156"/>
      <c r="C616" s="138">
        <v>4510</v>
      </c>
      <c r="D616" s="148" t="s">
        <v>270</v>
      </c>
      <c r="E616" s="234">
        <v>230</v>
      </c>
      <c r="F616" s="235">
        <v>0</v>
      </c>
      <c r="G616" s="232">
        <f t="shared" si="14"/>
        <v>0</v>
      </c>
    </row>
    <row r="617" spans="1:7" ht="48" customHeight="1">
      <c r="A617" s="156"/>
      <c r="B617" s="156"/>
      <c r="C617" s="138">
        <v>4700</v>
      </c>
      <c r="D617" s="148" t="s">
        <v>216</v>
      </c>
      <c r="E617" s="234">
        <v>2650</v>
      </c>
      <c r="F617" s="235">
        <v>710</v>
      </c>
      <c r="G617" s="232">
        <f t="shared" si="14"/>
        <v>0.26792452830188679</v>
      </c>
    </row>
    <row r="618" spans="1:7" ht="45" hidden="1">
      <c r="A618" s="156"/>
      <c r="B618" s="156"/>
      <c r="C618" s="138">
        <v>4740</v>
      </c>
      <c r="D618" s="148" t="s">
        <v>248</v>
      </c>
      <c r="E618" s="234">
        <v>0</v>
      </c>
      <c r="F618" s="235"/>
      <c r="G618" s="232" t="e">
        <f t="shared" si="14"/>
        <v>#DIV/0!</v>
      </c>
    </row>
    <row r="619" spans="1:7" ht="30" hidden="1">
      <c r="A619" s="156"/>
      <c r="B619" s="156"/>
      <c r="C619" s="138">
        <v>4750</v>
      </c>
      <c r="D619" s="148" t="s">
        <v>294</v>
      </c>
      <c r="E619" s="234">
        <v>0</v>
      </c>
      <c r="F619" s="235"/>
      <c r="G619" s="232" t="e">
        <f t="shared" si="14"/>
        <v>#DIV/0!</v>
      </c>
    </row>
    <row r="620" spans="1:7" hidden="1">
      <c r="A620" s="156"/>
      <c r="B620" s="156"/>
      <c r="C620" s="138"/>
      <c r="D620" s="148"/>
      <c r="E620" s="234"/>
      <c r="F620" s="235"/>
      <c r="G620" s="232" t="e">
        <f t="shared" si="14"/>
        <v>#DIV/0!</v>
      </c>
    </row>
    <row r="621" spans="1:7">
      <c r="A621" s="156"/>
      <c r="B621" s="156"/>
      <c r="C621" s="138"/>
      <c r="D621" s="157" t="s">
        <v>405</v>
      </c>
      <c r="E621" s="234">
        <v>1300000</v>
      </c>
      <c r="F621" s="235">
        <f>SUM(F622:F624)</f>
        <v>0</v>
      </c>
      <c r="G621" s="232">
        <f t="shared" si="14"/>
        <v>0</v>
      </c>
    </row>
    <row r="622" spans="1:7" ht="84" hidden="1" customHeight="1">
      <c r="A622" s="137"/>
      <c r="B622" s="137"/>
      <c r="C622" s="138">
        <v>6300</v>
      </c>
      <c r="D622" s="148" t="s">
        <v>441</v>
      </c>
      <c r="E622" s="234">
        <v>0</v>
      </c>
      <c r="F622" s="235"/>
      <c r="G622" s="232" t="e">
        <f t="shared" si="14"/>
        <v>#DIV/0!</v>
      </c>
    </row>
    <row r="623" spans="1:7" ht="30">
      <c r="A623" s="137"/>
      <c r="B623" s="137"/>
      <c r="C623" s="138">
        <v>6050</v>
      </c>
      <c r="D623" s="148" t="s">
        <v>357</v>
      </c>
      <c r="E623" s="234">
        <v>1300000</v>
      </c>
      <c r="F623" s="235">
        <v>0</v>
      </c>
      <c r="G623" s="232">
        <f t="shared" si="14"/>
        <v>0</v>
      </c>
    </row>
    <row r="624" spans="1:7" ht="72" hidden="1" customHeight="1">
      <c r="A624" s="156"/>
      <c r="B624" s="156"/>
      <c r="C624" s="138">
        <v>2310</v>
      </c>
      <c r="D624" s="148" t="s">
        <v>311</v>
      </c>
      <c r="E624" s="234">
        <v>0</v>
      </c>
      <c r="F624" s="235"/>
      <c r="G624" s="232" t="e">
        <f t="shared" si="14"/>
        <v>#DIV/0!</v>
      </c>
    </row>
    <row r="625" spans="1:7" ht="30" customHeight="1">
      <c r="A625" s="156"/>
      <c r="B625" s="156">
        <v>80134</v>
      </c>
      <c r="C625" s="138"/>
      <c r="D625" s="157" t="s">
        <v>312</v>
      </c>
      <c r="E625" s="234">
        <v>662040</v>
      </c>
      <c r="F625" s="235">
        <f>SUM(F627:F632)</f>
        <v>321784.61</v>
      </c>
      <c r="G625" s="232">
        <f t="shared" si="14"/>
        <v>0.486050102712827</v>
      </c>
    </row>
    <row r="626" spans="1:7" ht="24" customHeight="1">
      <c r="A626" s="156"/>
      <c r="B626" s="156"/>
      <c r="C626" s="138"/>
      <c r="D626" s="157" t="s">
        <v>313</v>
      </c>
      <c r="E626" s="234"/>
      <c r="F626" s="235"/>
      <c r="G626" s="232"/>
    </row>
    <row r="627" spans="1:7" ht="30">
      <c r="A627" s="156"/>
      <c r="B627" s="156"/>
      <c r="C627" s="138">
        <v>3020</v>
      </c>
      <c r="D627" s="148" t="s">
        <v>242</v>
      </c>
      <c r="E627" s="234">
        <v>1510</v>
      </c>
      <c r="F627" s="235">
        <v>0</v>
      </c>
      <c r="G627" s="232">
        <f t="shared" si="14"/>
        <v>0</v>
      </c>
    </row>
    <row r="628" spans="1:7">
      <c r="A628" s="156"/>
      <c r="B628" s="156"/>
      <c r="C628" s="138">
        <v>4010</v>
      </c>
      <c r="D628" s="148" t="s">
        <v>201</v>
      </c>
      <c r="E628" s="234">
        <v>502060</v>
      </c>
      <c r="F628" s="235">
        <v>224881.05</v>
      </c>
      <c r="G628" s="232">
        <f t="shared" si="14"/>
        <v>0.44791668326494838</v>
      </c>
    </row>
    <row r="629" spans="1:7">
      <c r="A629" s="156"/>
      <c r="B629" s="156"/>
      <c r="C629" s="138">
        <v>4040</v>
      </c>
      <c r="D629" s="148" t="s">
        <v>202</v>
      </c>
      <c r="E629" s="234">
        <v>38340</v>
      </c>
      <c r="F629" s="235">
        <v>36995.51</v>
      </c>
      <c r="G629" s="232">
        <f t="shared" si="14"/>
        <v>0.96493244653103816</v>
      </c>
    </row>
    <row r="630" spans="1:7">
      <c r="A630" s="156"/>
      <c r="B630" s="156"/>
      <c r="C630" s="138">
        <v>4110</v>
      </c>
      <c r="D630" s="148" t="s">
        <v>203</v>
      </c>
      <c r="E630" s="234">
        <v>87000</v>
      </c>
      <c r="F630" s="235">
        <v>39230.07</v>
      </c>
      <c r="G630" s="232">
        <f t="shared" si="14"/>
        <v>0.45092034482758619</v>
      </c>
    </row>
    <row r="631" spans="1:7">
      <c r="A631" s="156"/>
      <c r="B631" s="156"/>
      <c r="C631" s="138">
        <v>4120</v>
      </c>
      <c r="D631" s="148" t="s">
        <v>204</v>
      </c>
      <c r="E631" s="234">
        <v>12970</v>
      </c>
      <c r="F631" s="235">
        <v>5557.98</v>
      </c>
      <c r="G631" s="232">
        <f t="shared" si="14"/>
        <v>0.42852582883577484</v>
      </c>
    </row>
    <row r="632" spans="1:7" ht="30">
      <c r="A632" s="156"/>
      <c r="B632" s="156"/>
      <c r="C632" s="138">
        <v>4440</v>
      </c>
      <c r="D632" s="148" t="s">
        <v>214</v>
      </c>
      <c r="E632" s="234">
        <v>20160</v>
      </c>
      <c r="F632" s="235">
        <v>15120</v>
      </c>
      <c r="G632" s="232">
        <f t="shared" si="14"/>
        <v>0.75</v>
      </c>
    </row>
    <row r="633" spans="1:7" ht="31.5">
      <c r="A633" s="156"/>
      <c r="B633" s="156">
        <v>80146</v>
      </c>
      <c r="C633" s="138"/>
      <c r="D633" s="157" t="s">
        <v>314</v>
      </c>
      <c r="E633" s="234">
        <v>82546</v>
      </c>
      <c r="F633" s="235">
        <f>SUM(F634:F637)</f>
        <v>22955.599999999999</v>
      </c>
      <c r="G633" s="232">
        <f t="shared" si="14"/>
        <v>0.27809463814115765</v>
      </c>
    </row>
    <row r="634" spans="1:7" ht="60">
      <c r="A634" s="156"/>
      <c r="B634" s="156"/>
      <c r="C634" s="138">
        <v>2310</v>
      </c>
      <c r="D634" s="148" t="s">
        <v>35</v>
      </c>
      <c r="E634" s="234">
        <v>8420</v>
      </c>
      <c r="F634" s="235">
        <f>F639</f>
        <v>0</v>
      </c>
      <c r="G634" s="232">
        <f t="shared" si="14"/>
        <v>0</v>
      </c>
    </row>
    <row r="635" spans="1:7" ht="19.5" customHeight="1">
      <c r="A635" s="156"/>
      <c r="B635" s="156"/>
      <c r="C635" s="138">
        <v>4170</v>
      </c>
      <c r="D635" s="148" t="s">
        <v>244</v>
      </c>
      <c r="E635" s="234">
        <v>5400</v>
      </c>
      <c r="F635" s="235">
        <f>F653+F640</f>
        <v>0</v>
      </c>
      <c r="G635" s="232">
        <f t="shared" si="14"/>
        <v>0</v>
      </c>
    </row>
    <row r="636" spans="1:7" ht="22.5" customHeight="1">
      <c r="A636" s="156"/>
      <c r="B636" s="156"/>
      <c r="C636" s="138">
        <v>4300</v>
      </c>
      <c r="D636" s="148" t="s">
        <v>233</v>
      </c>
      <c r="E636" s="234">
        <v>56100</v>
      </c>
      <c r="F636" s="235">
        <f>F641+F644+F647+F650+F654</f>
        <v>20799</v>
      </c>
      <c r="G636" s="232">
        <f t="shared" si="14"/>
        <v>0.37074866310160426</v>
      </c>
    </row>
    <row r="637" spans="1:7" ht="21.75" customHeight="1">
      <c r="A637" s="156"/>
      <c r="B637" s="156"/>
      <c r="C637" s="138">
        <v>4410</v>
      </c>
      <c r="D637" s="148" t="s">
        <v>212</v>
      </c>
      <c r="E637" s="234">
        <v>12626</v>
      </c>
      <c r="F637" s="235">
        <f>F642+F645+F648+F651</f>
        <v>2156.6</v>
      </c>
      <c r="G637" s="232">
        <f t="shared" si="14"/>
        <v>0.17080627277047361</v>
      </c>
    </row>
    <row r="638" spans="1:7">
      <c r="A638" s="156"/>
      <c r="B638" s="156"/>
      <c r="C638" s="139" t="s">
        <v>157</v>
      </c>
      <c r="D638" s="157" t="s">
        <v>315</v>
      </c>
      <c r="E638" s="234">
        <v>13146</v>
      </c>
      <c r="F638" s="235">
        <f>SUM(F639:F642)</f>
        <v>0</v>
      </c>
      <c r="G638" s="232">
        <f t="shared" si="14"/>
        <v>0</v>
      </c>
    </row>
    <row r="639" spans="1:7" ht="60">
      <c r="A639" s="156"/>
      <c r="B639" s="156"/>
      <c r="C639" s="138">
        <v>2310</v>
      </c>
      <c r="D639" s="148" t="s">
        <v>35</v>
      </c>
      <c r="E639" s="234">
        <v>8420</v>
      </c>
      <c r="F639" s="235">
        <v>0</v>
      </c>
      <c r="G639" s="232">
        <f t="shared" si="14"/>
        <v>0</v>
      </c>
    </row>
    <row r="640" spans="1:7" ht="12.75" hidden="1" customHeight="1">
      <c r="A640" s="156"/>
      <c r="B640" s="156"/>
      <c r="C640" s="138">
        <v>4170</v>
      </c>
      <c r="D640" s="148" t="s">
        <v>244</v>
      </c>
      <c r="E640" s="234"/>
      <c r="F640" s="235"/>
      <c r="G640" s="232" t="e">
        <f t="shared" si="14"/>
        <v>#DIV/0!</v>
      </c>
    </row>
    <row r="641" spans="1:7" hidden="1">
      <c r="A641" s="156"/>
      <c r="B641" s="156"/>
      <c r="C641" s="138">
        <v>4300</v>
      </c>
      <c r="D641" s="148" t="s">
        <v>233</v>
      </c>
      <c r="E641" s="234">
        <v>0</v>
      </c>
      <c r="F641" s="235"/>
      <c r="G641" s="232" t="e">
        <f t="shared" si="14"/>
        <v>#DIV/0!</v>
      </c>
    </row>
    <row r="642" spans="1:7">
      <c r="A642" s="156"/>
      <c r="B642" s="156"/>
      <c r="C642" s="138">
        <v>4410</v>
      </c>
      <c r="D642" s="148" t="s">
        <v>212</v>
      </c>
      <c r="E642" s="234">
        <v>4726</v>
      </c>
      <c r="F642" s="235">
        <v>0</v>
      </c>
      <c r="G642" s="232">
        <f t="shared" si="14"/>
        <v>0</v>
      </c>
    </row>
    <row r="643" spans="1:7" ht="21" customHeight="1">
      <c r="A643" s="156"/>
      <c r="B643" s="156"/>
      <c r="C643" s="138"/>
      <c r="D643" s="157" t="s">
        <v>316</v>
      </c>
      <c r="E643" s="234">
        <v>17290</v>
      </c>
      <c r="F643" s="235">
        <f>SUM(F644:F645)</f>
        <v>2990</v>
      </c>
      <c r="G643" s="232">
        <f t="shared" si="14"/>
        <v>0.17293233082706766</v>
      </c>
    </row>
    <row r="644" spans="1:7" ht="16.5" customHeight="1">
      <c r="A644" s="156"/>
      <c r="B644" s="156"/>
      <c r="C644" s="138">
        <v>4300</v>
      </c>
      <c r="D644" s="148" t="s">
        <v>233</v>
      </c>
      <c r="E644" s="234">
        <v>15790</v>
      </c>
      <c r="F644" s="235">
        <v>2870</v>
      </c>
      <c r="G644" s="232">
        <f t="shared" si="14"/>
        <v>0.18176060797973401</v>
      </c>
    </row>
    <row r="645" spans="1:7" ht="20.25" customHeight="1">
      <c r="A645" s="156"/>
      <c r="B645" s="156"/>
      <c r="C645" s="138">
        <v>4410</v>
      </c>
      <c r="D645" s="148" t="s">
        <v>212</v>
      </c>
      <c r="E645" s="234">
        <v>1500</v>
      </c>
      <c r="F645" s="235">
        <v>120</v>
      </c>
      <c r="G645" s="232">
        <f t="shared" si="14"/>
        <v>0.08</v>
      </c>
    </row>
    <row r="646" spans="1:7" ht="20.25" customHeight="1">
      <c r="A646" s="156"/>
      <c r="B646" s="156"/>
      <c r="C646" s="138"/>
      <c r="D646" s="157" t="s">
        <v>317</v>
      </c>
      <c r="E646" s="234">
        <v>11470</v>
      </c>
      <c r="F646" s="235">
        <f>SUM(F647:F648)</f>
        <v>8272.7999999999993</v>
      </c>
      <c r="G646" s="232">
        <f t="shared" si="14"/>
        <v>0.72125544899738436</v>
      </c>
    </row>
    <row r="647" spans="1:7" ht="16.5" customHeight="1">
      <c r="A647" s="156"/>
      <c r="B647" s="156"/>
      <c r="C647" s="138">
        <v>4300</v>
      </c>
      <c r="D647" s="148" t="s">
        <v>233</v>
      </c>
      <c r="E647" s="234">
        <v>10370</v>
      </c>
      <c r="F647" s="235">
        <v>8240</v>
      </c>
      <c r="G647" s="232">
        <f t="shared" si="14"/>
        <v>0.79459980713596912</v>
      </c>
    </row>
    <row r="648" spans="1:7" ht="18.75" customHeight="1">
      <c r="A648" s="156"/>
      <c r="B648" s="156"/>
      <c r="C648" s="138">
        <v>4410</v>
      </c>
      <c r="D648" s="148" t="s">
        <v>212</v>
      </c>
      <c r="E648" s="234">
        <v>1100</v>
      </c>
      <c r="F648" s="235">
        <v>32.799999999999997</v>
      </c>
      <c r="G648" s="232">
        <f t="shared" si="14"/>
        <v>2.9818181818181817E-2</v>
      </c>
    </row>
    <row r="649" spans="1:7" ht="31.5" customHeight="1">
      <c r="A649" s="156"/>
      <c r="B649" s="156"/>
      <c r="C649" s="138"/>
      <c r="D649" s="157" t="s">
        <v>318</v>
      </c>
      <c r="E649" s="234">
        <v>35240</v>
      </c>
      <c r="F649" s="235">
        <f>SUM(F650:F651)</f>
        <v>11692.8</v>
      </c>
      <c r="G649" s="232">
        <f t="shared" si="14"/>
        <v>0.33180476730987513</v>
      </c>
    </row>
    <row r="650" spans="1:7" ht="18.75" customHeight="1">
      <c r="A650" s="156"/>
      <c r="B650" s="156"/>
      <c r="C650" s="138">
        <v>4300</v>
      </c>
      <c r="D650" s="148" t="s">
        <v>233</v>
      </c>
      <c r="E650" s="234">
        <v>29940</v>
      </c>
      <c r="F650" s="235">
        <v>9689</v>
      </c>
      <c r="G650" s="232">
        <f t="shared" si="14"/>
        <v>0.32361389445557781</v>
      </c>
    </row>
    <row r="651" spans="1:7" ht="18.75" customHeight="1">
      <c r="A651" s="156"/>
      <c r="B651" s="156"/>
      <c r="C651" s="138">
        <v>4410</v>
      </c>
      <c r="D651" s="148" t="s">
        <v>212</v>
      </c>
      <c r="E651" s="234">
        <v>5300</v>
      </c>
      <c r="F651" s="235">
        <v>2003.8</v>
      </c>
      <c r="G651" s="232">
        <f t="shared" ref="G651:G714" si="15">F651/E651</f>
        <v>0.37807547169811317</v>
      </c>
    </row>
    <row r="652" spans="1:7" ht="38.25" customHeight="1">
      <c r="A652" s="156"/>
      <c r="B652" s="156"/>
      <c r="C652" s="138"/>
      <c r="D652" s="157" t="s">
        <v>319</v>
      </c>
      <c r="E652" s="234">
        <v>5400</v>
      </c>
      <c r="F652" s="235">
        <f>SUM(F653:F654)</f>
        <v>0</v>
      </c>
      <c r="G652" s="232">
        <f t="shared" si="15"/>
        <v>0</v>
      </c>
    </row>
    <row r="653" spans="1:7" ht="15.75" customHeight="1">
      <c r="A653" s="156"/>
      <c r="B653" s="156"/>
      <c r="C653" s="138">
        <v>4170</v>
      </c>
      <c r="D653" s="148" t="s">
        <v>244</v>
      </c>
      <c r="E653" s="234">
        <v>5400</v>
      </c>
      <c r="F653" s="235">
        <v>0</v>
      </c>
      <c r="G653" s="232">
        <f t="shared" si="15"/>
        <v>0</v>
      </c>
    </row>
    <row r="654" spans="1:7" ht="12.75" hidden="1" customHeight="1">
      <c r="A654" s="156"/>
      <c r="B654" s="156"/>
      <c r="C654" s="138">
        <v>4300</v>
      </c>
      <c r="D654" s="148" t="s">
        <v>233</v>
      </c>
      <c r="E654" s="234">
        <v>0</v>
      </c>
      <c r="F654" s="235"/>
      <c r="G654" s="232" t="e">
        <f t="shared" si="15"/>
        <v>#DIV/0!</v>
      </c>
    </row>
    <row r="655" spans="1:7" ht="12.75" hidden="1" customHeight="1">
      <c r="A655" s="156"/>
      <c r="B655" s="156"/>
      <c r="C655" s="138"/>
      <c r="D655" s="148"/>
      <c r="E655" s="234">
        <v>0</v>
      </c>
      <c r="F655" s="235"/>
      <c r="G655" s="232" t="e">
        <f t="shared" si="15"/>
        <v>#DIV/0!</v>
      </c>
    </row>
    <row r="656" spans="1:7">
      <c r="A656" s="156"/>
      <c r="B656" s="156">
        <v>80148</v>
      </c>
      <c r="C656" s="138"/>
      <c r="D656" s="157" t="s">
        <v>22</v>
      </c>
      <c r="E656" s="234">
        <v>513755</v>
      </c>
      <c r="F656" s="235">
        <f>SUM(F657:F669)</f>
        <v>243196.92</v>
      </c>
      <c r="G656" s="232">
        <f t="shared" si="15"/>
        <v>0.47337139297914377</v>
      </c>
    </row>
    <row r="657" spans="1:7" ht="30">
      <c r="A657" s="156"/>
      <c r="B657" s="156"/>
      <c r="C657" s="138">
        <v>3020</v>
      </c>
      <c r="D657" s="148" t="s">
        <v>242</v>
      </c>
      <c r="E657" s="234">
        <v>4730</v>
      </c>
      <c r="F657" s="235">
        <f t="shared" ref="F657:F662" si="16">F671+F681</f>
        <v>2462.14</v>
      </c>
      <c r="G657" s="232">
        <f t="shared" si="15"/>
        <v>0.52053699788583507</v>
      </c>
    </row>
    <row r="658" spans="1:7">
      <c r="A658" s="156"/>
      <c r="B658" s="156"/>
      <c r="C658" s="138">
        <v>4010</v>
      </c>
      <c r="D658" s="148" t="s">
        <v>201</v>
      </c>
      <c r="E658" s="234">
        <v>261971</v>
      </c>
      <c r="F658" s="235">
        <f t="shared" si="16"/>
        <v>118126</v>
      </c>
      <c r="G658" s="232">
        <f t="shared" si="15"/>
        <v>0.45091250558267898</v>
      </c>
    </row>
    <row r="659" spans="1:7">
      <c r="A659" s="156"/>
      <c r="B659" s="156"/>
      <c r="C659" s="138">
        <v>4040</v>
      </c>
      <c r="D659" s="148" t="s">
        <v>202</v>
      </c>
      <c r="E659" s="234">
        <v>21230</v>
      </c>
      <c r="F659" s="235">
        <f t="shared" si="16"/>
        <v>19306.09</v>
      </c>
      <c r="G659" s="232">
        <f t="shared" si="15"/>
        <v>0.90937776731040976</v>
      </c>
    </row>
    <row r="660" spans="1:7">
      <c r="A660" s="156"/>
      <c r="B660" s="156"/>
      <c r="C660" s="138">
        <v>4110</v>
      </c>
      <c r="D660" s="148" t="s">
        <v>203</v>
      </c>
      <c r="E660" s="234">
        <v>45719</v>
      </c>
      <c r="F660" s="235">
        <f t="shared" si="16"/>
        <v>20755.22</v>
      </c>
      <c r="G660" s="232">
        <f t="shared" si="15"/>
        <v>0.45397362147028592</v>
      </c>
    </row>
    <row r="661" spans="1:7">
      <c r="A661" s="156"/>
      <c r="B661" s="156"/>
      <c r="C661" s="138">
        <v>4120</v>
      </c>
      <c r="D661" s="148" t="s">
        <v>204</v>
      </c>
      <c r="E661" s="234">
        <v>6805</v>
      </c>
      <c r="F661" s="235">
        <f t="shared" si="16"/>
        <v>2033.8</v>
      </c>
      <c r="G661" s="232">
        <f t="shared" si="15"/>
        <v>0.29886847905951508</v>
      </c>
    </row>
    <row r="662" spans="1:7">
      <c r="A662" s="156"/>
      <c r="B662" s="156"/>
      <c r="C662" s="138">
        <v>4210</v>
      </c>
      <c r="D662" s="148" t="s">
        <v>206</v>
      </c>
      <c r="E662" s="234">
        <v>85210</v>
      </c>
      <c r="F662" s="235">
        <f t="shared" si="16"/>
        <v>31909.41</v>
      </c>
      <c r="G662" s="232">
        <f t="shared" si="15"/>
        <v>0.37447963854007743</v>
      </c>
    </row>
    <row r="663" spans="1:7">
      <c r="A663" s="156"/>
      <c r="B663" s="156"/>
      <c r="C663" s="138">
        <v>4220</v>
      </c>
      <c r="D663" s="148" t="s">
        <v>347</v>
      </c>
      <c r="E663" s="234">
        <v>50320</v>
      </c>
      <c r="F663" s="235">
        <f>F677</f>
        <v>27468.11</v>
      </c>
      <c r="G663" s="232">
        <f t="shared" si="15"/>
        <v>0.54586864069952301</v>
      </c>
    </row>
    <row r="664" spans="1:7">
      <c r="A664" s="156"/>
      <c r="B664" s="156"/>
      <c r="C664" s="138">
        <v>4260</v>
      </c>
      <c r="D664" s="148" t="s">
        <v>207</v>
      </c>
      <c r="E664" s="234">
        <v>19980</v>
      </c>
      <c r="F664" s="235">
        <f>F687</f>
        <v>9900</v>
      </c>
      <c r="G664" s="232">
        <f t="shared" si="15"/>
        <v>0.49549549549549549</v>
      </c>
    </row>
    <row r="665" spans="1:7">
      <c r="A665" s="156"/>
      <c r="B665" s="156"/>
      <c r="C665" s="138">
        <v>4270</v>
      </c>
      <c r="D665" s="148" t="s">
        <v>208</v>
      </c>
      <c r="E665" s="234">
        <v>630</v>
      </c>
      <c r="F665" s="235">
        <f>F688</f>
        <v>381.3</v>
      </c>
      <c r="G665" s="232">
        <f t="shared" si="15"/>
        <v>0.60523809523809524</v>
      </c>
    </row>
    <row r="666" spans="1:7">
      <c r="A666" s="156"/>
      <c r="B666" s="156"/>
      <c r="C666" s="138">
        <v>4280</v>
      </c>
      <c r="D666" s="148" t="s">
        <v>209</v>
      </c>
      <c r="E666" s="234">
        <v>280</v>
      </c>
      <c r="F666" s="235">
        <f>F689</f>
        <v>0</v>
      </c>
      <c r="G666" s="232">
        <f t="shared" si="15"/>
        <v>0</v>
      </c>
    </row>
    <row r="667" spans="1:7">
      <c r="A667" s="156"/>
      <c r="B667" s="156"/>
      <c r="C667" s="138">
        <v>4300</v>
      </c>
      <c r="D667" s="148" t="s">
        <v>233</v>
      </c>
      <c r="E667" s="234">
        <v>5380</v>
      </c>
      <c r="F667" s="235">
        <f>F690</f>
        <v>2229.35</v>
      </c>
      <c r="G667" s="232">
        <f t="shared" si="15"/>
        <v>0.41437732342007433</v>
      </c>
    </row>
    <row r="668" spans="1:7" ht="30">
      <c r="A668" s="156"/>
      <c r="B668" s="156"/>
      <c r="C668" s="138">
        <v>4440</v>
      </c>
      <c r="D668" s="148" t="s">
        <v>214</v>
      </c>
      <c r="E668" s="234">
        <v>11500</v>
      </c>
      <c r="F668" s="235">
        <f>F678+F691</f>
        <v>8625.5</v>
      </c>
      <c r="G668" s="232">
        <f t="shared" si="15"/>
        <v>0.75004347826086959</v>
      </c>
    </row>
    <row r="669" spans="1:7" ht="24" hidden="1" customHeight="1">
      <c r="A669" s="156"/>
      <c r="B669" s="156"/>
      <c r="C669" s="138">
        <v>6060</v>
      </c>
      <c r="D669" s="162" t="s">
        <v>230</v>
      </c>
      <c r="E669" s="234">
        <v>0</v>
      </c>
      <c r="F669" s="235">
        <f>F679+F692</f>
        <v>0</v>
      </c>
      <c r="G669" s="232" t="e">
        <f t="shared" si="15"/>
        <v>#DIV/0!</v>
      </c>
    </row>
    <row r="670" spans="1:7">
      <c r="A670" s="156"/>
      <c r="B670" s="156"/>
      <c r="C670" s="138"/>
      <c r="D670" s="157" t="s">
        <v>320</v>
      </c>
      <c r="E670" s="234">
        <v>158510</v>
      </c>
      <c r="F670" s="235">
        <f>SUM(F671:F679)</f>
        <v>77789.010000000009</v>
      </c>
      <c r="G670" s="232">
        <f t="shared" si="15"/>
        <v>0.49075143524067888</v>
      </c>
    </row>
    <row r="671" spans="1:7" ht="30">
      <c r="A671" s="156"/>
      <c r="B671" s="156"/>
      <c r="C671" s="138">
        <v>3020</v>
      </c>
      <c r="D671" s="148" t="s">
        <v>242</v>
      </c>
      <c r="E671" s="234">
        <v>330</v>
      </c>
      <c r="F671" s="235">
        <v>195</v>
      </c>
      <c r="G671" s="232">
        <f t="shared" si="15"/>
        <v>0.59090909090909094</v>
      </c>
    </row>
    <row r="672" spans="1:7">
      <c r="A672" s="156"/>
      <c r="B672" s="158"/>
      <c r="C672" s="138">
        <v>4010</v>
      </c>
      <c r="D672" s="148" t="s">
        <v>201</v>
      </c>
      <c r="E672" s="234">
        <v>78219</v>
      </c>
      <c r="F672" s="235">
        <v>34654.769999999997</v>
      </c>
      <c r="G672" s="232">
        <f t="shared" si="15"/>
        <v>0.44304798066965823</v>
      </c>
    </row>
    <row r="673" spans="1:7">
      <c r="A673" s="156"/>
      <c r="B673" s="156"/>
      <c r="C673" s="138">
        <v>4040</v>
      </c>
      <c r="D673" s="148" t="s">
        <v>202</v>
      </c>
      <c r="E673" s="234">
        <v>6390</v>
      </c>
      <c r="F673" s="235">
        <v>6103.12</v>
      </c>
      <c r="G673" s="232">
        <f t="shared" si="15"/>
        <v>0.9551048513302034</v>
      </c>
    </row>
    <row r="674" spans="1:7">
      <c r="A674" s="156"/>
      <c r="B674" s="156"/>
      <c r="C674" s="138">
        <v>4110</v>
      </c>
      <c r="D674" s="148" t="s">
        <v>203</v>
      </c>
      <c r="E674" s="234">
        <v>13656</v>
      </c>
      <c r="F674" s="235">
        <v>5931.75</v>
      </c>
      <c r="G674" s="232">
        <f t="shared" si="15"/>
        <v>0.43436950790861162</v>
      </c>
    </row>
    <row r="675" spans="1:7">
      <c r="A675" s="156"/>
      <c r="B675" s="156"/>
      <c r="C675" s="138">
        <v>4120</v>
      </c>
      <c r="D675" s="148" t="s">
        <v>204</v>
      </c>
      <c r="E675" s="234">
        <v>2035</v>
      </c>
      <c r="F675" s="235">
        <v>848.26</v>
      </c>
      <c r="G675" s="232">
        <f t="shared" si="15"/>
        <v>0.41683538083538085</v>
      </c>
    </row>
    <row r="676" spans="1:7">
      <c r="A676" s="156"/>
      <c r="B676" s="156"/>
      <c r="C676" s="138">
        <v>4210</v>
      </c>
      <c r="D676" s="148" t="s">
        <v>206</v>
      </c>
      <c r="E676" s="234">
        <v>4110</v>
      </c>
      <c r="F676" s="235">
        <v>0</v>
      </c>
      <c r="G676" s="232">
        <f t="shared" si="15"/>
        <v>0</v>
      </c>
    </row>
    <row r="677" spans="1:7">
      <c r="A677" s="156"/>
      <c r="B677" s="156"/>
      <c r="C677" s="138">
        <v>4220</v>
      </c>
      <c r="D677" s="148" t="s">
        <v>347</v>
      </c>
      <c r="E677" s="234">
        <v>50320</v>
      </c>
      <c r="F677" s="235">
        <v>27468.11</v>
      </c>
      <c r="G677" s="232">
        <f t="shared" si="15"/>
        <v>0.54586864069952301</v>
      </c>
    </row>
    <row r="678" spans="1:7" ht="30">
      <c r="A678" s="156"/>
      <c r="B678" s="156"/>
      <c r="C678" s="138">
        <v>4440</v>
      </c>
      <c r="D678" s="148" t="s">
        <v>214</v>
      </c>
      <c r="E678" s="234">
        <v>3450</v>
      </c>
      <c r="F678" s="235">
        <v>2588</v>
      </c>
      <c r="G678" s="232">
        <f t="shared" si="15"/>
        <v>0.75014492753623185</v>
      </c>
    </row>
    <row r="679" spans="1:7" ht="24" hidden="1" customHeight="1">
      <c r="A679" s="156"/>
      <c r="B679" s="156"/>
      <c r="C679" s="138">
        <v>6060</v>
      </c>
      <c r="D679" s="162" t="s">
        <v>230</v>
      </c>
      <c r="E679" s="234">
        <v>0</v>
      </c>
      <c r="F679" s="235"/>
      <c r="G679" s="232" t="e">
        <f t="shared" si="15"/>
        <v>#DIV/0!</v>
      </c>
    </row>
    <row r="680" spans="1:7" ht="30" customHeight="1">
      <c r="A680" s="156"/>
      <c r="B680" s="156"/>
      <c r="C680" s="138"/>
      <c r="D680" s="157" t="s">
        <v>307</v>
      </c>
      <c r="E680" s="234">
        <v>355245</v>
      </c>
      <c r="F680" s="235">
        <f>SUM(F681:F692)</f>
        <v>165407.90999999997</v>
      </c>
      <c r="G680" s="232">
        <f t="shared" si="15"/>
        <v>0.46561643372883493</v>
      </c>
    </row>
    <row r="681" spans="1:7" ht="30">
      <c r="A681" s="156"/>
      <c r="B681" s="156"/>
      <c r="C681" s="138">
        <v>3020</v>
      </c>
      <c r="D681" s="148" t="s">
        <v>242</v>
      </c>
      <c r="E681" s="234">
        <v>4400</v>
      </c>
      <c r="F681" s="235">
        <v>2267.14</v>
      </c>
      <c r="G681" s="232">
        <f t="shared" si="15"/>
        <v>0.51525909090909083</v>
      </c>
    </row>
    <row r="682" spans="1:7">
      <c r="A682" s="156"/>
      <c r="B682" s="156"/>
      <c r="C682" s="138">
        <v>4010</v>
      </c>
      <c r="D682" s="148" t="s">
        <v>201</v>
      </c>
      <c r="E682" s="234">
        <v>183752</v>
      </c>
      <c r="F682" s="235">
        <v>83471.23</v>
      </c>
      <c r="G682" s="232">
        <f t="shared" si="15"/>
        <v>0.45426025294962774</v>
      </c>
    </row>
    <row r="683" spans="1:7">
      <c r="A683" s="156"/>
      <c r="B683" s="156"/>
      <c r="C683" s="138">
        <v>4040</v>
      </c>
      <c r="D683" s="148" t="s">
        <v>202</v>
      </c>
      <c r="E683" s="234">
        <v>14840</v>
      </c>
      <c r="F683" s="235">
        <v>13202.97</v>
      </c>
      <c r="G683" s="232">
        <f t="shared" si="15"/>
        <v>0.88968800539083559</v>
      </c>
    </row>
    <row r="684" spans="1:7">
      <c r="A684" s="156"/>
      <c r="B684" s="156"/>
      <c r="C684" s="138">
        <v>4110</v>
      </c>
      <c r="D684" s="148" t="s">
        <v>203</v>
      </c>
      <c r="E684" s="234">
        <v>32063</v>
      </c>
      <c r="F684" s="235">
        <v>14823.47</v>
      </c>
      <c r="G684" s="232">
        <f t="shared" si="15"/>
        <v>0.46232323862395908</v>
      </c>
    </row>
    <row r="685" spans="1:7">
      <c r="A685" s="156"/>
      <c r="B685" s="156"/>
      <c r="C685" s="138">
        <v>4120</v>
      </c>
      <c r="D685" s="148" t="s">
        <v>204</v>
      </c>
      <c r="E685" s="234">
        <v>4770</v>
      </c>
      <c r="F685" s="235">
        <v>1185.54</v>
      </c>
      <c r="G685" s="232">
        <f t="shared" si="15"/>
        <v>0.24854088050314466</v>
      </c>
    </row>
    <row r="686" spans="1:7">
      <c r="A686" s="156"/>
      <c r="B686" s="156"/>
      <c r="C686" s="138">
        <v>4210</v>
      </c>
      <c r="D686" s="148" t="s">
        <v>206</v>
      </c>
      <c r="E686" s="234">
        <v>81100</v>
      </c>
      <c r="F686" s="235">
        <v>31909.41</v>
      </c>
      <c r="G686" s="232">
        <f t="shared" si="15"/>
        <v>0.39345758323057956</v>
      </c>
    </row>
    <row r="687" spans="1:7">
      <c r="A687" s="156"/>
      <c r="B687" s="156"/>
      <c r="C687" s="138">
        <v>4260</v>
      </c>
      <c r="D687" s="148" t="s">
        <v>207</v>
      </c>
      <c r="E687" s="234">
        <v>19980</v>
      </c>
      <c r="F687" s="235">
        <v>9900</v>
      </c>
      <c r="G687" s="232">
        <f t="shared" si="15"/>
        <v>0.49549549549549549</v>
      </c>
    </row>
    <row r="688" spans="1:7">
      <c r="A688" s="156"/>
      <c r="B688" s="156"/>
      <c r="C688" s="138">
        <v>4270</v>
      </c>
      <c r="D688" s="148" t="s">
        <v>208</v>
      </c>
      <c r="E688" s="234">
        <v>630</v>
      </c>
      <c r="F688" s="235">
        <v>381.3</v>
      </c>
      <c r="G688" s="232">
        <f t="shared" si="15"/>
        <v>0.60523809523809524</v>
      </c>
    </row>
    <row r="689" spans="1:7">
      <c r="A689" s="156"/>
      <c r="B689" s="156"/>
      <c r="C689" s="138">
        <v>4280</v>
      </c>
      <c r="D689" s="148" t="s">
        <v>209</v>
      </c>
      <c r="E689" s="234">
        <v>280</v>
      </c>
      <c r="F689" s="235">
        <v>0</v>
      </c>
      <c r="G689" s="232">
        <f t="shared" si="15"/>
        <v>0</v>
      </c>
    </row>
    <row r="690" spans="1:7">
      <c r="A690" s="156"/>
      <c r="B690" s="156"/>
      <c r="C690" s="138">
        <v>4300</v>
      </c>
      <c r="D690" s="148" t="s">
        <v>233</v>
      </c>
      <c r="E690" s="234">
        <v>5380</v>
      </c>
      <c r="F690" s="235">
        <v>2229.35</v>
      </c>
      <c r="G690" s="232">
        <f t="shared" si="15"/>
        <v>0.41437732342007433</v>
      </c>
    </row>
    <row r="691" spans="1:7" ht="30">
      <c r="A691" s="156"/>
      <c r="B691" s="156"/>
      <c r="C691" s="138">
        <v>4440</v>
      </c>
      <c r="D691" s="148" t="s">
        <v>214</v>
      </c>
      <c r="E691" s="234">
        <v>8050</v>
      </c>
      <c r="F691" s="235">
        <v>6037.5</v>
      </c>
      <c r="G691" s="232">
        <f t="shared" si="15"/>
        <v>0.75</v>
      </c>
    </row>
    <row r="692" spans="1:7" ht="36" hidden="1" customHeight="1">
      <c r="A692" s="156"/>
      <c r="B692" s="156"/>
      <c r="C692" s="160">
        <v>6060</v>
      </c>
      <c r="D692" s="162" t="s">
        <v>321</v>
      </c>
      <c r="E692" s="234">
        <v>0</v>
      </c>
      <c r="F692" s="235"/>
      <c r="G692" s="232" t="e">
        <f t="shared" si="15"/>
        <v>#DIV/0!</v>
      </c>
    </row>
    <row r="693" spans="1:7" ht="32.25" customHeight="1">
      <c r="A693" s="156"/>
      <c r="B693" s="156">
        <v>80195</v>
      </c>
      <c r="C693" s="138"/>
      <c r="D693" s="157" t="s">
        <v>175</v>
      </c>
      <c r="E693" s="234">
        <v>583947</v>
      </c>
      <c r="F693" s="235">
        <f>SUM(F694:F739)</f>
        <v>302571.85000000003</v>
      </c>
      <c r="G693" s="232">
        <f t="shared" si="15"/>
        <v>0.51814950671893178</v>
      </c>
    </row>
    <row r="694" spans="1:7" ht="30">
      <c r="A694" s="156"/>
      <c r="B694" s="156"/>
      <c r="C694" s="138">
        <v>3020</v>
      </c>
      <c r="D694" s="148" t="s">
        <v>242</v>
      </c>
      <c r="E694" s="234">
        <v>1790</v>
      </c>
      <c r="F694" s="235">
        <f>F762+F793</f>
        <v>0</v>
      </c>
      <c r="G694" s="232">
        <f t="shared" si="15"/>
        <v>0</v>
      </c>
    </row>
    <row r="695" spans="1:7">
      <c r="A695" s="156"/>
      <c r="B695" s="156"/>
      <c r="C695" s="138">
        <v>4010</v>
      </c>
      <c r="D695" s="148" t="s">
        <v>201</v>
      </c>
      <c r="E695" s="234">
        <v>325151</v>
      </c>
      <c r="F695" s="235">
        <f>F741+F745+F763+F794</f>
        <v>135691.46</v>
      </c>
      <c r="G695" s="232">
        <f t="shared" si="15"/>
        <v>0.41731829211658583</v>
      </c>
    </row>
    <row r="696" spans="1:7">
      <c r="A696" s="156"/>
      <c r="B696" s="156"/>
      <c r="C696" s="138">
        <v>4040</v>
      </c>
      <c r="D696" s="148" t="s">
        <v>202</v>
      </c>
      <c r="E696" s="234">
        <v>24385</v>
      </c>
      <c r="F696" s="235">
        <f>F746+F764+F795</f>
        <v>23278.95</v>
      </c>
      <c r="G696" s="232">
        <f t="shared" si="15"/>
        <v>0.95464219807258566</v>
      </c>
    </row>
    <row r="697" spans="1:7">
      <c r="A697" s="156"/>
      <c r="B697" s="156"/>
      <c r="C697" s="138">
        <v>4110</v>
      </c>
      <c r="D697" s="148" t="s">
        <v>203</v>
      </c>
      <c r="E697" s="234">
        <v>58346</v>
      </c>
      <c r="F697" s="235">
        <f>F742+F747+F765+F796</f>
        <v>24118.899999999998</v>
      </c>
      <c r="G697" s="232">
        <f t="shared" si="15"/>
        <v>0.4133770952593151</v>
      </c>
    </row>
    <row r="698" spans="1:7" ht="24" hidden="1" customHeight="1">
      <c r="A698" s="156"/>
      <c r="B698" s="156"/>
      <c r="C698" s="138">
        <v>4118</v>
      </c>
      <c r="D698" s="148" t="s">
        <v>203</v>
      </c>
      <c r="E698" s="234">
        <v>0</v>
      </c>
      <c r="F698" s="235">
        <v>0</v>
      </c>
      <c r="G698" s="232" t="e">
        <f t="shared" si="15"/>
        <v>#DIV/0!</v>
      </c>
    </row>
    <row r="699" spans="1:7" ht="24" hidden="1" customHeight="1">
      <c r="A699" s="156"/>
      <c r="B699" s="156"/>
      <c r="C699" s="138">
        <v>4119</v>
      </c>
      <c r="D699" s="148" t="s">
        <v>203</v>
      </c>
      <c r="E699" s="234">
        <v>0</v>
      </c>
      <c r="F699" s="235">
        <v>0</v>
      </c>
      <c r="G699" s="232" t="e">
        <f t="shared" si="15"/>
        <v>#DIV/0!</v>
      </c>
    </row>
    <row r="700" spans="1:7">
      <c r="A700" s="156"/>
      <c r="B700" s="156"/>
      <c r="C700" s="138">
        <v>4120</v>
      </c>
      <c r="D700" s="148" t="s">
        <v>204</v>
      </c>
      <c r="E700" s="234">
        <v>7318</v>
      </c>
      <c r="F700" s="235">
        <f>F743+F748+F766+F797</f>
        <v>2581.54</v>
      </c>
      <c r="G700" s="232">
        <f t="shared" si="15"/>
        <v>0.3527657830008199</v>
      </c>
    </row>
    <row r="701" spans="1:7" ht="12.75" hidden="1" customHeight="1">
      <c r="A701" s="156"/>
      <c r="B701" s="156"/>
      <c r="C701" s="138">
        <v>4128</v>
      </c>
      <c r="D701" s="148" t="s">
        <v>204</v>
      </c>
      <c r="E701" s="234">
        <v>0</v>
      </c>
      <c r="F701" s="235">
        <v>0</v>
      </c>
      <c r="G701" s="232" t="e">
        <f t="shared" si="15"/>
        <v>#DIV/0!</v>
      </c>
    </row>
    <row r="702" spans="1:7" ht="12.75" hidden="1" customHeight="1">
      <c r="A702" s="156"/>
      <c r="B702" s="156"/>
      <c r="C702" s="138">
        <v>4129</v>
      </c>
      <c r="D702" s="148" t="s">
        <v>204</v>
      </c>
      <c r="E702" s="234">
        <v>0</v>
      </c>
      <c r="F702" s="235">
        <v>0</v>
      </c>
      <c r="G702" s="232" t="e">
        <f t="shared" si="15"/>
        <v>#DIV/0!</v>
      </c>
    </row>
    <row r="703" spans="1:7" ht="24.75" customHeight="1">
      <c r="A703" s="156"/>
      <c r="B703" s="156"/>
      <c r="C703" s="138">
        <v>4170</v>
      </c>
      <c r="D703" s="148" t="s">
        <v>244</v>
      </c>
      <c r="E703" s="234">
        <v>8160</v>
      </c>
      <c r="F703" s="235">
        <f>F749+F767+F786+F798</f>
        <v>2184.59</v>
      </c>
      <c r="G703" s="232">
        <f t="shared" si="15"/>
        <v>0.26771936274509806</v>
      </c>
    </row>
    <row r="704" spans="1:7" ht="12.75" hidden="1" customHeight="1">
      <c r="A704" s="156"/>
      <c r="B704" s="156"/>
      <c r="C704" s="138">
        <v>4178</v>
      </c>
      <c r="D704" s="148" t="s">
        <v>322</v>
      </c>
      <c r="E704" s="234">
        <v>0</v>
      </c>
      <c r="F704" s="235">
        <v>0</v>
      </c>
      <c r="G704" s="232" t="e">
        <f t="shared" si="15"/>
        <v>#DIV/0!</v>
      </c>
    </row>
    <row r="705" spans="1:7" ht="12.75" hidden="1" customHeight="1">
      <c r="A705" s="156"/>
      <c r="B705" s="156"/>
      <c r="C705" s="138">
        <v>4179</v>
      </c>
      <c r="D705" s="148" t="s">
        <v>322</v>
      </c>
      <c r="E705" s="234">
        <v>0</v>
      </c>
      <c r="F705" s="235">
        <v>0</v>
      </c>
      <c r="G705" s="232" t="e">
        <f t="shared" si="15"/>
        <v>#DIV/0!</v>
      </c>
    </row>
    <row r="706" spans="1:7" ht="24" hidden="1" customHeight="1">
      <c r="A706" s="156"/>
      <c r="B706" s="156"/>
      <c r="C706" s="138">
        <v>4240</v>
      </c>
      <c r="D706" s="148" t="s">
        <v>309</v>
      </c>
      <c r="E706" s="234">
        <v>0</v>
      </c>
      <c r="F706" s="235">
        <f>F800+F789</f>
        <v>0</v>
      </c>
      <c r="G706" s="232" t="e">
        <f t="shared" si="15"/>
        <v>#DIV/0!</v>
      </c>
    </row>
    <row r="707" spans="1:7" ht="35.25" customHeight="1">
      <c r="A707" s="156"/>
      <c r="B707" s="156"/>
      <c r="C707" s="138">
        <v>4210</v>
      </c>
      <c r="D707" s="148" t="s">
        <v>206</v>
      </c>
      <c r="E707" s="234">
        <v>16230</v>
      </c>
      <c r="F707" s="235">
        <f>F750+F768+F785+F799</f>
        <v>10391.879999999999</v>
      </c>
      <c r="G707" s="232">
        <f t="shared" si="15"/>
        <v>0.64028835489833635</v>
      </c>
    </row>
    <row r="708" spans="1:7" ht="24" hidden="1" customHeight="1">
      <c r="A708" s="156"/>
      <c r="B708" s="156"/>
      <c r="C708" s="138">
        <v>4218</v>
      </c>
      <c r="D708" s="148" t="s">
        <v>206</v>
      </c>
      <c r="E708" s="234">
        <v>0</v>
      </c>
      <c r="F708" s="235">
        <v>0</v>
      </c>
      <c r="G708" s="232" t="e">
        <f t="shared" si="15"/>
        <v>#DIV/0!</v>
      </c>
    </row>
    <row r="709" spans="1:7" ht="24" hidden="1" customHeight="1">
      <c r="A709" s="156"/>
      <c r="B709" s="156"/>
      <c r="C709" s="138">
        <v>4219</v>
      </c>
      <c r="D709" s="148" t="s">
        <v>206</v>
      </c>
      <c r="E709" s="234">
        <v>0</v>
      </c>
      <c r="F709" s="235">
        <v>0</v>
      </c>
      <c r="G709" s="232" t="e">
        <f t="shared" si="15"/>
        <v>#DIV/0!</v>
      </c>
    </row>
    <row r="710" spans="1:7">
      <c r="A710" s="156"/>
      <c r="B710" s="156"/>
      <c r="C710" s="138">
        <v>4260</v>
      </c>
      <c r="D710" s="148" t="s">
        <v>207</v>
      </c>
      <c r="E710" s="234">
        <v>9380</v>
      </c>
      <c r="F710" s="235">
        <f>F769+F801</f>
        <v>2197.5300000000002</v>
      </c>
      <c r="G710" s="232">
        <f t="shared" si="15"/>
        <v>0.23427825159914714</v>
      </c>
    </row>
    <row r="711" spans="1:7" ht="12.75" hidden="1" customHeight="1">
      <c r="A711" s="156"/>
      <c r="B711" s="156"/>
      <c r="C711" s="138">
        <v>4268</v>
      </c>
      <c r="D711" s="148" t="s">
        <v>207</v>
      </c>
      <c r="E711" s="234">
        <v>0</v>
      </c>
      <c r="F711" s="235">
        <v>0</v>
      </c>
      <c r="G711" s="232" t="e">
        <f t="shared" si="15"/>
        <v>#DIV/0!</v>
      </c>
    </row>
    <row r="712" spans="1:7" ht="12.75" hidden="1" customHeight="1">
      <c r="A712" s="156"/>
      <c r="B712" s="156"/>
      <c r="C712" s="138">
        <v>4269</v>
      </c>
      <c r="D712" s="148" t="s">
        <v>207</v>
      </c>
      <c r="E712" s="234">
        <v>0</v>
      </c>
      <c r="F712" s="235">
        <v>0</v>
      </c>
      <c r="G712" s="232" t="e">
        <f t="shared" si="15"/>
        <v>#DIV/0!</v>
      </c>
    </row>
    <row r="713" spans="1:7">
      <c r="A713" s="156"/>
      <c r="B713" s="156"/>
      <c r="C713" s="138">
        <v>4270</v>
      </c>
      <c r="D713" s="148" t="s">
        <v>222</v>
      </c>
      <c r="E713" s="234">
        <v>2750</v>
      </c>
      <c r="F713" s="235">
        <f>F770+F802</f>
        <v>196.8</v>
      </c>
      <c r="G713" s="232">
        <f t="shared" si="15"/>
        <v>7.1563636363636371E-2</v>
      </c>
    </row>
    <row r="714" spans="1:7">
      <c r="A714" s="156"/>
      <c r="B714" s="156"/>
      <c r="C714" s="138">
        <v>4280</v>
      </c>
      <c r="D714" s="148" t="s">
        <v>209</v>
      </c>
      <c r="E714" s="234">
        <v>490</v>
      </c>
      <c r="F714" s="235">
        <f>F771+F803</f>
        <v>270.60000000000002</v>
      </c>
      <c r="G714" s="232">
        <f t="shared" si="15"/>
        <v>0.55224489795918374</v>
      </c>
    </row>
    <row r="715" spans="1:7">
      <c r="A715" s="156"/>
      <c r="B715" s="156"/>
      <c r="C715" s="138">
        <v>4300</v>
      </c>
      <c r="D715" s="148" t="s">
        <v>323</v>
      </c>
      <c r="E715" s="234">
        <v>7680</v>
      </c>
      <c r="F715" s="235">
        <f>F772+F787+F804+F751</f>
        <v>4877.8900000000003</v>
      </c>
      <c r="G715" s="232">
        <f t="shared" ref="G715:G778" si="17">F715/E715</f>
        <v>0.63514192708333339</v>
      </c>
    </row>
    <row r="716" spans="1:7" ht="12.75" hidden="1" customHeight="1">
      <c r="A716" s="156"/>
      <c r="B716" s="156"/>
      <c r="C716" s="138">
        <v>4308</v>
      </c>
      <c r="D716" s="148" t="s">
        <v>233</v>
      </c>
      <c r="E716" s="234">
        <v>0</v>
      </c>
      <c r="F716" s="235">
        <v>0</v>
      </c>
      <c r="G716" s="232" t="e">
        <f t="shared" si="17"/>
        <v>#DIV/0!</v>
      </c>
    </row>
    <row r="717" spans="1:7" ht="12.75" hidden="1" customHeight="1">
      <c r="A717" s="156"/>
      <c r="B717" s="156"/>
      <c r="C717" s="138">
        <v>4309</v>
      </c>
      <c r="D717" s="148" t="s">
        <v>233</v>
      </c>
      <c r="E717" s="234">
        <v>0</v>
      </c>
      <c r="F717" s="235">
        <v>0</v>
      </c>
      <c r="G717" s="232" t="e">
        <f t="shared" si="17"/>
        <v>#DIV/0!</v>
      </c>
    </row>
    <row r="718" spans="1:7">
      <c r="A718" s="156"/>
      <c r="B718" s="156"/>
      <c r="C718" s="138">
        <v>4350</v>
      </c>
      <c r="D718" s="148" t="s">
        <v>210</v>
      </c>
      <c r="E718" s="234">
        <v>2210</v>
      </c>
      <c r="F718" s="235">
        <f>F773+F805</f>
        <v>589.20000000000005</v>
      </c>
      <c r="G718" s="232">
        <f t="shared" si="17"/>
        <v>0.26660633484162899</v>
      </c>
    </row>
    <row r="719" spans="1:7" ht="24" hidden="1" customHeight="1">
      <c r="A719" s="156"/>
      <c r="B719" s="156"/>
      <c r="C719" s="138">
        <v>4358</v>
      </c>
      <c r="D719" s="148" t="s">
        <v>210</v>
      </c>
      <c r="E719" s="234">
        <v>0</v>
      </c>
      <c r="F719" s="235">
        <v>0</v>
      </c>
      <c r="G719" s="232" t="e">
        <f t="shared" si="17"/>
        <v>#DIV/0!</v>
      </c>
    </row>
    <row r="720" spans="1:7" ht="24" hidden="1" customHeight="1">
      <c r="A720" s="156"/>
      <c r="B720" s="156"/>
      <c r="C720" s="138">
        <v>4359</v>
      </c>
      <c r="D720" s="148" t="s">
        <v>210</v>
      </c>
      <c r="E720" s="234">
        <v>0</v>
      </c>
      <c r="F720" s="235">
        <v>0</v>
      </c>
      <c r="G720" s="232" t="e">
        <f t="shared" si="17"/>
        <v>#DIV/0!</v>
      </c>
    </row>
    <row r="721" spans="1:7" ht="36" hidden="1" customHeight="1">
      <c r="A721" s="156"/>
      <c r="B721" s="156"/>
      <c r="C721" s="138">
        <v>4368</v>
      </c>
      <c r="D721" s="148" t="s">
        <v>211</v>
      </c>
      <c r="E721" s="234">
        <v>0</v>
      </c>
      <c r="F721" s="235">
        <v>0</v>
      </c>
      <c r="G721" s="232" t="e">
        <f t="shared" si="17"/>
        <v>#DIV/0!</v>
      </c>
    </row>
    <row r="722" spans="1:7" ht="36" hidden="1" customHeight="1">
      <c r="A722" s="156"/>
      <c r="B722" s="156"/>
      <c r="C722" s="138">
        <v>4369</v>
      </c>
      <c r="D722" s="148" t="s">
        <v>211</v>
      </c>
      <c r="E722" s="234">
        <v>0</v>
      </c>
      <c r="F722" s="235">
        <v>0</v>
      </c>
      <c r="G722" s="232" t="e">
        <f t="shared" si="17"/>
        <v>#DIV/0!</v>
      </c>
    </row>
    <row r="723" spans="1:7" ht="60">
      <c r="A723" s="156"/>
      <c r="B723" s="156"/>
      <c r="C723" s="138">
        <v>4370</v>
      </c>
      <c r="D723" s="148" t="s">
        <v>30</v>
      </c>
      <c r="E723" s="234">
        <v>3520</v>
      </c>
      <c r="F723" s="235">
        <f>F774+F806</f>
        <v>889.91</v>
      </c>
      <c r="G723" s="232">
        <f t="shared" si="17"/>
        <v>0.25281534090909091</v>
      </c>
    </row>
    <row r="724" spans="1:7" ht="48" hidden="1" customHeight="1">
      <c r="A724" s="156"/>
      <c r="B724" s="156"/>
      <c r="C724" s="138">
        <v>4378</v>
      </c>
      <c r="D724" s="148" t="s">
        <v>30</v>
      </c>
      <c r="E724" s="234">
        <v>0</v>
      </c>
      <c r="F724" s="235">
        <v>0</v>
      </c>
      <c r="G724" s="232" t="e">
        <f t="shared" si="17"/>
        <v>#DIV/0!</v>
      </c>
    </row>
    <row r="725" spans="1:7" ht="48" hidden="1" customHeight="1">
      <c r="A725" s="156"/>
      <c r="B725" s="156"/>
      <c r="C725" s="138">
        <v>4379</v>
      </c>
      <c r="D725" s="148" t="s">
        <v>30</v>
      </c>
      <c r="E725" s="234">
        <v>0</v>
      </c>
      <c r="F725" s="235">
        <v>0</v>
      </c>
      <c r="G725" s="232" t="e">
        <f t="shared" si="17"/>
        <v>#DIV/0!</v>
      </c>
    </row>
    <row r="726" spans="1:7">
      <c r="A726" s="156"/>
      <c r="B726" s="156"/>
      <c r="C726" s="138">
        <v>4410</v>
      </c>
      <c r="D726" s="148" t="s">
        <v>212</v>
      </c>
      <c r="E726" s="234">
        <v>1190</v>
      </c>
      <c r="F726" s="235">
        <f>F775+F807</f>
        <v>412.1</v>
      </c>
      <c r="G726" s="232">
        <f t="shared" si="17"/>
        <v>0.34630252100840336</v>
      </c>
    </row>
    <row r="727" spans="1:7" ht="12.75" hidden="1" customHeight="1">
      <c r="A727" s="156"/>
      <c r="B727" s="156"/>
      <c r="C727" s="138">
        <v>4418</v>
      </c>
      <c r="D727" s="148" t="s">
        <v>212</v>
      </c>
      <c r="E727" s="234">
        <v>0</v>
      </c>
      <c r="F727" s="235">
        <v>0</v>
      </c>
      <c r="G727" s="232" t="e">
        <f t="shared" si="17"/>
        <v>#DIV/0!</v>
      </c>
    </row>
    <row r="728" spans="1:7" ht="12.75" hidden="1" customHeight="1">
      <c r="A728" s="156"/>
      <c r="B728" s="156"/>
      <c r="C728" s="138">
        <v>4419</v>
      </c>
      <c r="D728" s="148" t="s">
        <v>212</v>
      </c>
      <c r="E728" s="234">
        <v>0</v>
      </c>
      <c r="F728" s="235">
        <v>0</v>
      </c>
      <c r="G728" s="232" t="e">
        <f t="shared" si="17"/>
        <v>#DIV/0!</v>
      </c>
    </row>
    <row r="729" spans="1:7">
      <c r="A729" s="156"/>
      <c r="B729" s="156"/>
      <c r="C729" s="138">
        <v>4430</v>
      </c>
      <c r="D729" s="148" t="s">
        <v>213</v>
      </c>
      <c r="E729" s="234">
        <v>240</v>
      </c>
      <c r="F729" s="235">
        <f>F776+F808</f>
        <v>0</v>
      </c>
      <c r="G729" s="232">
        <f t="shared" si="17"/>
        <v>0</v>
      </c>
    </row>
    <row r="730" spans="1:7" ht="30">
      <c r="A730" s="156"/>
      <c r="B730" s="156"/>
      <c r="C730" s="138">
        <v>4440</v>
      </c>
      <c r="D730" s="148" t="s">
        <v>214</v>
      </c>
      <c r="E730" s="234">
        <v>111017</v>
      </c>
      <c r="F730" s="235">
        <f>F752+F816+F818+F820+F822+F777+F809</f>
        <v>93267.5</v>
      </c>
      <c r="G730" s="232">
        <f t="shared" si="17"/>
        <v>0.84011908086148968</v>
      </c>
    </row>
    <row r="731" spans="1:7">
      <c r="A731" s="156"/>
      <c r="B731" s="156"/>
      <c r="C731" s="138">
        <v>4510</v>
      </c>
      <c r="D731" s="148" t="s">
        <v>270</v>
      </c>
      <c r="E731" s="234">
        <v>180</v>
      </c>
      <c r="F731" s="235">
        <f>F778+F810</f>
        <v>0</v>
      </c>
      <c r="G731" s="232">
        <f t="shared" si="17"/>
        <v>0</v>
      </c>
    </row>
    <row r="732" spans="1:7">
      <c r="A732" s="156"/>
      <c r="B732" s="156"/>
      <c r="C732" s="138">
        <v>4480</v>
      </c>
      <c r="D732" s="148" t="s">
        <v>247</v>
      </c>
      <c r="E732" s="234">
        <v>670</v>
      </c>
      <c r="F732" s="235">
        <f>F779+F811</f>
        <v>0</v>
      </c>
      <c r="G732" s="232">
        <f t="shared" si="17"/>
        <v>0</v>
      </c>
    </row>
    <row r="733" spans="1:7" ht="30">
      <c r="A733" s="156"/>
      <c r="B733" s="156"/>
      <c r="C733" s="138">
        <v>4700</v>
      </c>
      <c r="D733" s="148" t="s">
        <v>216</v>
      </c>
      <c r="E733" s="234">
        <v>3240</v>
      </c>
      <c r="F733" s="235">
        <f>F780+F812</f>
        <v>1623</v>
      </c>
      <c r="G733" s="232">
        <f t="shared" si="17"/>
        <v>0.50092592592592589</v>
      </c>
    </row>
    <row r="734" spans="1:7" ht="48" hidden="1" customHeight="1">
      <c r="A734" s="156"/>
      <c r="B734" s="156"/>
      <c r="C734" s="138">
        <v>4740</v>
      </c>
      <c r="D734" s="148" t="s">
        <v>248</v>
      </c>
      <c r="E734" s="234">
        <v>0</v>
      </c>
      <c r="F734" s="235">
        <f>F781+F813</f>
        <v>0</v>
      </c>
      <c r="G734" s="232" t="e">
        <f t="shared" si="17"/>
        <v>#DIV/0!</v>
      </c>
    </row>
    <row r="735" spans="1:7" ht="48" hidden="1" customHeight="1">
      <c r="A735" s="156"/>
      <c r="B735" s="156"/>
      <c r="C735" s="138">
        <v>4748</v>
      </c>
      <c r="D735" s="148" t="s">
        <v>248</v>
      </c>
      <c r="E735" s="234">
        <v>0</v>
      </c>
      <c r="F735" s="235">
        <v>0</v>
      </c>
      <c r="G735" s="232" t="e">
        <f t="shared" si="17"/>
        <v>#DIV/0!</v>
      </c>
    </row>
    <row r="736" spans="1:7" ht="48" hidden="1" customHeight="1">
      <c r="A736" s="156"/>
      <c r="B736" s="156"/>
      <c r="C736" s="138">
        <v>4749</v>
      </c>
      <c r="D736" s="148" t="s">
        <v>248</v>
      </c>
      <c r="E736" s="234">
        <v>0</v>
      </c>
      <c r="F736" s="235">
        <v>0</v>
      </c>
      <c r="G736" s="232" t="e">
        <f t="shared" si="17"/>
        <v>#DIV/0!</v>
      </c>
    </row>
    <row r="737" spans="1:7" ht="36" hidden="1" customHeight="1">
      <c r="A737" s="156"/>
      <c r="B737" s="156"/>
      <c r="C737" s="138">
        <v>4750</v>
      </c>
      <c r="D737" s="148" t="s">
        <v>294</v>
      </c>
      <c r="E737" s="234">
        <v>0</v>
      </c>
      <c r="F737" s="235">
        <f>F782+F814</f>
        <v>0</v>
      </c>
      <c r="G737" s="232" t="e">
        <f t="shared" si="17"/>
        <v>#DIV/0!</v>
      </c>
    </row>
    <row r="738" spans="1:7" ht="24" hidden="1" customHeight="1">
      <c r="A738" s="156"/>
      <c r="B738" s="156"/>
      <c r="C738" s="138">
        <v>6050</v>
      </c>
      <c r="D738" s="162" t="s">
        <v>324</v>
      </c>
      <c r="E738" s="234">
        <v>0</v>
      </c>
      <c r="F738" s="235">
        <f>F791</f>
        <v>0</v>
      </c>
      <c r="G738" s="232" t="e">
        <f t="shared" si="17"/>
        <v>#DIV/0!</v>
      </c>
    </row>
    <row r="739" spans="1:7" ht="36" hidden="1" customHeight="1">
      <c r="A739" s="156"/>
      <c r="B739" s="156"/>
      <c r="C739" s="160">
        <v>6060</v>
      </c>
      <c r="D739" s="162" t="s">
        <v>321</v>
      </c>
      <c r="E739" s="234">
        <v>0</v>
      </c>
      <c r="F739" s="235">
        <f>F783</f>
        <v>0</v>
      </c>
      <c r="G739" s="232" t="e">
        <f t="shared" si="17"/>
        <v>#DIV/0!</v>
      </c>
    </row>
    <row r="740" spans="1:7" ht="31.5">
      <c r="A740" s="156"/>
      <c r="B740" s="156"/>
      <c r="C740" s="182" t="s">
        <v>325</v>
      </c>
      <c r="D740" s="157" t="s">
        <v>326</v>
      </c>
      <c r="E740" s="234">
        <v>30610</v>
      </c>
      <c r="F740" s="235">
        <f>SUM(F741:F743)</f>
        <v>0</v>
      </c>
      <c r="G740" s="232">
        <f t="shared" si="17"/>
        <v>0</v>
      </c>
    </row>
    <row r="741" spans="1:7">
      <c r="A741" s="156"/>
      <c r="B741" s="156"/>
      <c r="C741" s="138">
        <v>4010</v>
      </c>
      <c r="D741" s="148" t="s">
        <v>201</v>
      </c>
      <c r="E741" s="234">
        <v>25600</v>
      </c>
      <c r="F741" s="235">
        <v>0</v>
      </c>
      <c r="G741" s="232">
        <f t="shared" si="17"/>
        <v>0</v>
      </c>
    </row>
    <row r="742" spans="1:7">
      <c r="A742" s="156"/>
      <c r="B742" s="156"/>
      <c r="C742" s="138">
        <v>4110</v>
      </c>
      <c r="D742" s="148" t="s">
        <v>203</v>
      </c>
      <c r="E742" s="234">
        <v>4380</v>
      </c>
      <c r="F742" s="235">
        <v>0</v>
      </c>
      <c r="G742" s="232">
        <f t="shared" si="17"/>
        <v>0</v>
      </c>
    </row>
    <row r="743" spans="1:7">
      <c r="A743" s="156"/>
      <c r="B743" s="156"/>
      <c r="C743" s="138">
        <v>4120</v>
      </c>
      <c r="D743" s="148" t="s">
        <v>204</v>
      </c>
      <c r="E743" s="234">
        <v>630</v>
      </c>
      <c r="F743" s="235">
        <v>0</v>
      </c>
      <c r="G743" s="232">
        <f t="shared" si="17"/>
        <v>0</v>
      </c>
    </row>
    <row r="744" spans="1:7" ht="31.5">
      <c r="A744" s="156"/>
      <c r="B744" s="156"/>
      <c r="C744" s="138"/>
      <c r="D744" s="157" t="s">
        <v>327</v>
      </c>
      <c r="E744" s="234">
        <v>63680</v>
      </c>
      <c r="F744" s="235">
        <f>SUM(F745:F752)</f>
        <v>31129.75</v>
      </c>
      <c r="G744" s="232">
        <f t="shared" si="17"/>
        <v>0.48884657663316583</v>
      </c>
    </row>
    <row r="745" spans="1:7">
      <c r="A745" s="156"/>
      <c r="B745" s="156"/>
      <c r="C745" s="138">
        <v>4010</v>
      </c>
      <c r="D745" s="148" t="s">
        <v>201</v>
      </c>
      <c r="E745" s="234">
        <v>48413</v>
      </c>
      <c r="F745" s="235">
        <v>22494.57</v>
      </c>
      <c r="G745" s="232">
        <f t="shared" si="17"/>
        <v>0.46463904323218969</v>
      </c>
    </row>
    <row r="746" spans="1:7">
      <c r="A746" s="156"/>
      <c r="B746" s="156"/>
      <c r="C746" s="138">
        <v>4040</v>
      </c>
      <c r="D746" s="148" t="s">
        <v>202</v>
      </c>
      <c r="E746" s="234">
        <v>3700</v>
      </c>
      <c r="F746" s="235">
        <v>3680.16</v>
      </c>
      <c r="G746" s="232">
        <f t="shared" si="17"/>
        <v>0.99463783783783777</v>
      </c>
    </row>
    <row r="747" spans="1:7">
      <c r="A747" s="156"/>
      <c r="B747" s="156"/>
      <c r="C747" s="138">
        <v>4110</v>
      </c>
      <c r="D747" s="148" t="s">
        <v>203</v>
      </c>
      <c r="E747" s="234">
        <v>8917</v>
      </c>
      <c r="F747" s="235">
        <v>3830.02</v>
      </c>
      <c r="G747" s="232">
        <f t="shared" si="17"/>
        <v>0.42951889648985087</v>
      </c>
    </row>
    <row r="748" spans="1:7" ht="12.75" hidden="1" customHeight="1">
      <c r="A748" s="156"/>
      <c r="B748" s="156"/>
      <c r="C748" s="138">
        <v>4120</v>
      </c>
      <c r="D748" s="148" t="s">
        <v>204</v>
      </c>
      <c r="E748" s="234">
        <v>0</v>
      </c>
      <c r="F748" s="235">
        <v>0</v>
      </c>
      <c r="G748" s="232" t="e">
        <f t="shared" si="17"/>
        <v>#DIV/0!</v>
      </c>
    </row>
    <row r="749" spans="1:7" ht="24" customHeight="1">
      <c r="A749" s="156"/>
      <c r="B749" s="156"/>
      <c r="C749" s="138">
        <v>4170</v>
      </c>
      <c r="D749" s="148" t="s">
        <v>328</v>
      </c>
      <c r="E749" s="234">
        <v>1500</v>
      </c>
      <c r="F749" s="235">
        <v>0</v>
      </c>
      <c r="G749" s="232">
        <f t="shared" si="17"/>
        <v>0</v>
      </c>
    </row>
    <row r="750" spans="1:7" ht="24" hidden="1" customHeight="1">
      <c r="A750" s="156"/>
      <c r="B750" s="156"/>
      <c r="C750" s="138">
        <v>4210</v>
      </c>
      <c r="D750" s="148" t="s">
        <v>206</v>
      </c>
      <c r="E750" s="234">
        <v>0</v>
      </c>
      <c r="F750" s="235"/>
      <c r="G750" s="232" t="e">
        <f t="shared" si="17"/>
        <v>#DIV/0!</v>
      </c>
    </row>
    <row r="751" spans="1:7" ht="26.25" hidden="1" customHeight="1">
      <c r="A751" s="156"/>
      <c r="B751" s="156"/>
      <c r="C751" s="138">
        <v>4300</v>
      </c>
      <c r="D751" s="148" t="s">
        <v>233</v>
      </c>
      <c r="E751" s="234"/>
      <c r="F751" s="235"/>
      <c r="G751" s="232" t="e">
        <f t="shared" si="17"/>
        <v>#DIV/0!</v>
      </c>
    </row>
    <row r="752" spans="1:7" ht="35.25" customHeight="1">
      <c r="A752" s="156"/>
      <c r="B752" s="156"/>
      <c r="C752" s="138">
        <v>4440</v>
      </c>
      <c r="D752" s="148" t="s">
        <v>214</v>
      </c>
      <c r="E752" s="234">
        <v>1150</v>
      </c>
      <c r="F752" s="235">
        <v>1125</v>
      </c>
      <c r="G752" s="232">
        <f t="shared" si="17"/>
        <v>0.97826086956521741</v>
      </c>
    </row>
    <row r="753" spans="1:7" ht="17.25" hidden="1" customHeight="1">
      <c r="A753" s="156"/>
      <c r="B753" s="156"/>
      <c r="C753" s="138"/>
      <c r="D753" s="157" t="s">
        <v>318</v>
      </c>
      <c r="E753" s="234">
        <v>0</v>
      </c>
      <c r="F753" s="235">
        <f>F754</f>
        <v>0</v>
      </c>
      <c r="G753" s="232" t="e">
        <f t="shared" si="17"/>
        <v>#DIV/0!</v>
      </c>
    </row>
    <row r="754" spans="1:7" ht="24" hidden="1" customHeight="1">
      <c r="A754" s="156"/>
      <c r="B754" s="156"/>
      <c r="C754" s="138">
        <v>4440</v>
      </c>
      <c r="D754" s="148" t="s">
        <v>214</v>
      </c>
      <c r="E754" s="234">
        <v>0</v>
      </c>
      <c r="F754" s="235"/>
      <c r="G754" s="232" t="e">
        <f t="shared" si="17"/>
        <v>#DIV/0!</v>
      </c>
    </row>
    <row r="755" spans="1:7" ht="12.75" hidden="1" customHeight="1">
      <c r="A755" s="156"/>
      <c r="B755" s="156"/>
      <c r="C755" s="138"/>
      <c r="D755" s="157" t="s">
        <v>329</v>
      </c>
      <c r="E755" s="234">
        <v>0</v>
      </c>
      <c r="F755" s="235">
        <f>F756</f>
        <v>0</v>
      </c>
      <c r="G755" s="232" t="e">
        <f t="shared" si="17"/>
        <v>#DIV/0!</v>
      </c>
    </row>
    <row r="756" spans="1:7" ht="24" hidden="1" customHeight="1">
      <c r="A756" s="156"/>
      <c r="B756" s="156"/>
      <c r="C756" s="138">
        <v>4440</v>
      </c>
      <c r="D756" s="148" t="s">
        <v>214</v>
      </c>
      <c r="E756" s="234">
        <v>0</v>
      </c>
      <c r="F756" s="235"/>
      <c r="G756" s="232" t="e">
        <f t="shared" si="17"/>
        <v>#DIV/0!</v>
      </c>
    </row>
    <row r="757" spans="1:7" ht="12.75" hidden="1" customHeight="1">
      <c r="A757" s="156"/>
      <c r="B757" s="156"/>
      <c r="C757" s="138"/>
      <c r="D757" s="157" t="s">
        <v>317</v>
      </c>
      <c r="E757" s="234">
        <v>0</v>
      </c>
      <c r="F757" s="235">
        <f>F758</f>
        <v>0</v>
      </c>
      <c r="G757" s="232" t="e">
        <f t="shared" si="17"/>
        <v>#DIV/0!</v>
      </c>
    </row>
    <row r="758" spans="1:7" ht="24" hidden="1" customHeight="1">
      <c r="A758" s="156"/>
      <c r="B758" s="156"/>
      <c r="C758" s="138">
        <v>4440</v>
      </c>
      <c r="D758" s="148" t="s">
        <v>214</v>
      </c>
      <c r="E758" s="234">
        <v>0</v>
      </c>
      <c r="F758" s="235"/>
      <c r="G758" s="232" t="e">
        <f t="shared" si="17"/>
        <v>#DIV/0!</v>
      </c>
    </row>
    <row r="759" spans="1:7" ht="12.75" hidden="1" customHeight="1">
      <c r="A759" s="156"/>
      <c r="B759" s="182"/>
      <c r="C759" s="138"/>
      <c r="D759" s="157" t="s">
        <v>330</v>
      </c>
      <c r="E759" s="234">
        <v>0</v>
      </c>
      <c r="F759" s="235">
        <f>F760</f>
        <v>0</v>
      </c>
      <c r="G759" s="232" t="e">
        <f t="shared" si="17"/>
        <v>#DIV/0!</v>
      </c>
    </row>
    <row r="760" spans="1:7" ht="24" hidden="1" customHeight="1">
      <c r="A760" s="156"/>
      <c r="B760" s="156"/>
      <c r="C760" s="138">
        <v>4440</v>
      </c>
      <c r="D760" s="148" t="s">
        <v>214</v>
      </c>
      <c r="E760" s="234">
        <v>0</v>
      </c>
      <c r="F760" s="235"/>
      <c r="G760" s="232" t="e">
        <f t="shared" si="17"/>
        <v>#DIV/0!</v>
      </c>
    </row>
    <row r="761" spans="1:7" ht="30.75" customHeight="1">
      <c r="A761" s="156"/>
      <c r="B761" s="156"/>
      <c r="C761" s="138"/>
      <c r="D761" s="157" t="s">
        <v>331</v>
      </c>
      <c r="E761" s="234">
        <v>313940</v>
      </c>
      <c r="F761" s="235">
        <f>SUM(F762:F783)</f>
        <v>148215.75000000003</v>
      </c>
      <c r="G761" s="232">
        <f t="shared" si="17"/>
        <v>0.47211489456584071</v>
      </c>
    </row>
    <row r="762" spans="1:7" ht="30">
      <c r="A762" s="156"/>
      <c r="B762" s="156"/>
      <c r="C762" s="138">
        <v>3020</v>
      </c>
      <c r="D762" s="148" t="s">
        <v>242</v>
      </c>
      <c r="E762" s="234">
        <v>1790</v>
      </c>
      <c r="F762" s="235">
        <v>0</v>
      </c>
      <c r="G762" s="232">
        <f t="shared" si="17"/>
        <v>0</v>
      </c>
    </row>
    <row r="763" spans="1:7">
      <c r="A763" s="156"/>
      <c r="B763" s="160"/>
      <c r="C763" s="138">
        <v>4010</v>
      </c>
      <c r="D763" s="148" t="s">
        <v>201</v>
      </c>
      <c r="E763" s="234">
        <v>195303</v>
      </c>
      <c r="F763" s="235">
        <v>87795.4</v>
      </c>
      <c r="G763" s="232">
        <f t="shared" si="17"/>
        <v>0.44953431334900129</v>
      </c>
    </row>
    <row r="764" spans="1:7">
      <c r="A764" s="156"/>
      <c r="B764" s="137"/>
      <c r="C764" s="138">
        <v>4040</v>
      </c>
      <c r="D764" s="148" t="s">
        <v>202</v>
      </c>
      <c r="E764" s="234">
        <v>16070</v>
      </c>
      <c r="F764" s="235">
        <v>14984.49</v>
      </c>
      <c r="G764" s="232">
        <f t="shared" si="17"/>
        <v>0.93245115121344113</v>
      </c>
    </row>
    <row r="765" spans="1:7">
      <c r="A765" s="156"/>
      <c r="B765" s="137"/>
      <c r="C765" s="138">
        <v>4110</v>
      </c>
      <c r="D765" s="148" t="s">
        <v>203</v>
      </c>
      <c r="E765" s="234">
        <v>35353</v>
      </c>
      <c r="F765" s="235">
        <v>15565.67</v>
      </c>
      <c r="G765" s="232">
        <f t="shared" si="17"/>
        <v>0.44029276157610386</v>
      </c>
    </row>
    <row r="766" spans="1:7">
      <c r="A766" s="156"/>
      <c r="B766" s="137"/>
      <c r="C766" s="138">
        <v>4120</v>
      </c>
      <c r="D766" s="148" t="s">
        <v>204</v>
      </c>
      <c r="E766" s="234">
        <v>5234</v>
      </c>
      <c r="F766" s="235">
        <v>1923.69</v>
      </c>
      <c r="G766" s="232">
        <f t="shared" si="17"/>
        <v>0.36753725640045853</v>
      </c>
    </row>
    <row r="767" spans="1:7">
      <c r="A767" s="156"/>
      <c r="B767" s="137"/>
      <c r="C767" s="138">
        <v>4170</v>
      </c>
      <c r="D767" s="148" t="s">
        <v>244</v>
      </c>
      <c r="E767" s="234">
        <v>6660</v>
      </c>
      <c r="F767" s="235">
        <v>2184.59</v>
      </c>
      <c r="G767" s="232">
        <f t="shared" si="17"/>
        <v>0.32801651651651653</v>
      </c>
    </row>
    <row r="768" spans="1:7">
      <c r="A768" s="156"/>
      <c r="B768" s="156"/>
      <c r="C768" s="138">
        <v>4210</v>
      </c>
      <c r="D768" s="148" t="s">
        <v>206</v>
      </c>
      <c r="E768" s="234">
        <v>16230</v>
      </c>
      <c r="F768" s="235">
        <v>10391.879999999999</v>
      </c>
      <c r="G768" s="232">
        <f t="shared" si="17"/>
        <v>0.64028835489833635</v>
      </c>
    </row>
    <row r="769" spans="1:7">
      <c r="A769" s="156"/>
      <c r="B769" s="156"/>
      <c r="C769" s="138">
        <v>4260</v>
      </c>
      <c r="D769" s="148" t="s">
        <v>207</v>
      </c>
      <c r="E769" s="234">
        <v>9380</v>
      </c>
      <c r="F769" s="235">
        <v>2197.5300000000002</v>
      </c>
      <c r="G769" s="232">
        <f t="shared" si="17"/>
        <v>0.23427825159914714</v>
      </c>
    </row>
    <row r="770" spans="1:7">
      <c r="A770" s="156"/>
      <c r="B770" s="156"/>
      <c r="C770" s="138">
        <v>4270</v>
      </c>
      <c r="D770" s="148" t="s">
        <v>222</v>
      </c>
      <c r="E770" s="234">
        <v>2750</v>
      </c>
      <c r="F770" s="235">
        <v>196.8</v>
      </c>
      <c r="G770" s="232">
        <f t="shared" si="17"/>
        <v>7.1563636363636371E-2</v>
      </c>
    </row>
    <row r="771" spans="1:7">
      <c r="A771" s="156"/>
      <c r="B771" s="156"/>
      <c r="C771" s="138">
        <v>4280</v>
      </c>
      <c r="D771" s="148" t="s">
        <v>209</v>
      </c>
      <c r="E771" s="234">
        <v>490</v>
      </c>
      <c r="F771" s="235">
        <v>270.60000000000002</v>
      </c>
      <c r="G771" s="232">
        <f t="shared" si="17"/>
        <v>0.55224489795918374</v>
      </c>
    </row>
    <row r="772" spans="1:7">
      <c r="A772" s="156"/>
      <c r="B772" s="156"/>
      <c r="C772" s="138">
        <v>4300</v>
      </c>
      <c r="D772" s="148" t="s">
        <v>323</v>
      </c>
      <c r="E772" s="234">
        <v>7680</v>
      </c>
      <c r="F772" s="235">
        <v>4877.8900000000003</v>
      </c>
      <c r="G772" s="232">
        <f t="shared" si="17"/>
        <v>0.63514192708333339</v>
      </c>
    </row>
    <row r="773" spans="1:7">
      <c r="A773" s="156"/>
      <c r="B773" s="156"/>
      <c r="C773" s="138">
        <v>4350</v>
      </c>
      <c r="D773" s="148" t="s">
        <v>210</v>
      </c>
      <c r="E773" s="234">
        <v>2210</v>
      </c>
      <c r="F773" s="235">
        <v>589.20000000000005</v>
      </c>
      <c r="G773" s="232">
        <f t="shared" si="17"/>
        <v>0.26660633484162899</v>
      </c>
    </row>
    <row r="774" spans="1:7" ht="60">
      <c r="A774" s="156"/>
      <c r="B774" s="156"/>
      <c r="C774" s="138">
        <v>4370</v>
      </c>
      <c r="D774" s="148" t="s">
        <v>30</v>
      </c>
      <c r="E774" s="234">
        <v>3520</v>
      </c>
      <c r="F774" s="235">
        <v>889.91</v>
      </c>
      <c r="G774" s="232">
        <f t="shared" si="17"/>
        <v>0.25281534090909091</v>
      </c>
    </row>
    <row r="775" spans="1:7">
      <c r="A775" s="156"/>
      <c r="B775" s="156"/>
      <c r="C775" s="138">
        <v>4410</v>
      </c>
      <c r="D775" s="148" t="s">
        <v>212</v>
      </c>
      <c r="E775" s="234">
        <v>1190</v>
      </c>
      <c r="F775" s="235">
        <v>412.1</v>
      </c>
      <c r="G775" s="232">
        <f t="shared" si="17"/>
        <v>0.34630252100840336</v>
      </c>
    </row>
    <row r="776" spans="1:7">
      <c r="A776" s="156"/>
      <c r="B776" s="156"/>
      <c r="C776" s="138">
        <v>4430</v>
      </c>
      <c r="D776" s="148" t="s">
        <v>213</v>
      </c>
      <c r="E776" s="234">
        <v>240</v>
      </c>
      <c r="F776" s="235">
        <v>0</v>
      </c>
      <c r="G776" s="232">
        <f t="shared" si="17"/>
        <v>0</v>
      </c>
    </row>
    <row r="777" spans="1:7" ht="30">
      <c r="A777" s="156"/>
      <c r="B777" s="156"/>
      <c r="C777" s="138">
        <v>4440</v>
      </c>
      <c r="D777" s="148" t="s">
        <v>214</v>
      </c>
      <c r="E777" s="234">
        <v>5750</v>
      </c>
      <c r="F777" s="235">
        <v>4313</v>
      </c>
      <c r="G777" s="232">
        <f t="shared" si="17"/>
        <v>0.75008695652173918</v>
      </c>
    </row>
    <row r="778" spans="1:7">
      <c r="A778" s="156"/>
      <c r="B778" s="156"/>
      <c r="C778" s="138">
        <v>4510</v>
      </c>
      <c r="D778" s="148" t="s">
        <v>270</v>
      </c>
      <c r="E778" s="234">
        <v>180</v>
      </c>
      <c r="F778" s="235">
        <v>0</v>
      </c>
      <c r="G778" s="232">
        <f t="shared" si="17"/>
        <v>0</v>
      </c>
    </row>
    <row r="779" spans="1:7">
      <c r="A779" s="156"/>
      <c r="B779" s="156"/>
      <c r="C779" s="138">
        <v>4480</v>
      </c>
      <c r="D779" s="148" t="s">
        <v>247</v>
      </c>
      <c r="E779" s="234">
        <v>670</v>
      </c>
      <c r="F779" s="235">
        <v>0</v>
      </c>
      <c r="G779" s="232">
        <f t="shared" ref="G779:G842" si="18">F779/E779</f>
        <v>0</v>
      </c>
    </row>
    <row r="780" spans="1:7" ht="30">
      <c r="A780" s="156"/>
      <c r="B780" s="156"/>
      <c r="C780" s="138">
        <v>4700</v>
      </c>
      <c r="D780" s="148" t="s">
        <v>216</v>
      </c>
      <c r="E780" s="234">
        <v>3240</v>
      </c>
      <c r="F780" s="235">
        <v>1623</v>
      </c>
      <c r="G780" s="232">
        <f t="shared" si="18"/>
        <v>0.50092592592592589</v>
      </c>
    </row>
    <row r="781" spans="1:7" ht="48" hidden="1" customHeight="1">
      <c r="A781" s="156"/>
      <c r="B781" s="156"/>
      <c r="C781" s="138">
        <v>4740</v>
      </c>
      <c r="D781" s="148" t="s">
        <v>248</v>
      </c>
      <c r="E781" s="234">
        <v>0</v>
      </c>
      <c r="F781" s="235"/>
      <c r="G781" s="232" t="e">
        <f t="shared" si="18"/>
        <v>#DIV/0!</v>
      </c>
    </row>
    <row r="782" spans="1:7" ht="36" hidden="1" customHeight="1">
      <c r="A782" s="156"/>
      <c r="B782" s="156"/>
      <c r="C782" s="138">
        <v>4750</v>
      </c>
      <c r="D782" s="148" t="s">
        <v>294</v>
      </c>
      <c r="E782" s="234">
        <v>0</v>
      </c>
      <c r="F782" s="235"/>
      <c r="G782" s="232" t="e">
        <f t="shared" si="18"/>
        <v>#DIV/0!</v>
      </c>
    </row>
    <row r="783" spans="1:7" ht="36" hidden="1" customHeight="1">
      <c r="A783" s="156"/>
      <c r="B783" s="156"/>
      <c r="C783" s="160">
        <v>6060</v>
      </c>
      <c r="D783" s="162" t="s">
        <v>321</v>
      </c>
      <c r="E783" s="234">
        <v>0</v>
      </c>
      <c r="F783" s="235"/>
      <c r="G783" s="232" t="e">
        <f t="shared" si="18"/>
        <v>#DIV/0!</v>
      </c>
    </row>
    <row r="784" spans="1:7" ht="24" hidden="1" customHeight="1">
      <c r="A784" s="137"/>
      <c r="B784" s="156"/>
      <c r="C784" s="158"/>
      <c r="D784" s="157" t="s">
        <v>332</v>
      </c>
      <c r="E784" s="234">
        <v>0</v>
      </c>
      <c r="F784" s="235">
        <f>SUM(F785:F787)</f>
        <v>0</v>
      </c>
      <c r="G784" s="232" t="e">
        <f t="shared" si="18"/>
        <v>#DIV/0!</v>
      </c>
    </row>
    <row r="785" spans="1:7" ht="24" hidden="1" customHeight="1">
      <c r="A785" s="137"/>
      <c r="B785" s="156"/>
      <c r="C785" s="138">
        <v>4210</v>
      </c>
      <c r="D785" s="148" t="s">
        <v>206</v>
      </c>
      <c r="E785" s="234">
        <v>0</v>
      </c>
      <c r="F785" s="235"/>
      <c r="G785" s="232" t="e">
        <f t="shared" si="18"/>
        <v>#DIV/0!</v>
      </c>
    </row>
    <row r="786" spans="1:7" ht="12.75" hidden="1" customHeight="1">
      <c r="A786" s="137"/>
      <c r="B786" s="156"/>
      <c r="C786" s="138">
        <v>4170</v>
      </c>
      <c r="D786" s="148" t="s">
        <v>244</v>
      </c>
      <c r="E786" s="234">
        <v>0</v>
      </c>
      <c r="F786" s="235"/>
      <c r="G786" s="232" t="e">
        <f t="shared" si="18"/>
        <v>#DIV/0!</v>
      </c>
    </row>
    <row r="787" spans="1:7" ht="12.75" hidden="1" customHeight="1">
      <c r="A787" s="137"/>
      <c r="B787" s="156"/>
      <c r="C787" s="138">
        <v>4300</v>
      </c>
      <c r="D787" s="148" t="s">
        <v>323</v>
      </c>
      <c r="E787" s="234">
        <v>0</v>
      </c>
      <c r="F787" s="235"/>
      <c r="G787" s="232" t="e">
        <f t="shared" si="18"/>
        <v>#DIV/0!</v>
      </c>
    </row>
    <row r="788" spans="1:7" ht="36" hidden="1" customHeight="1">
      <c r="A788" s="137"/>
      <c r="B788" s="156"/>
      <c r="C788" s="138"/>
      <c r="D788" s="157" t="s">
        <v>464</v>
      </c>
      <c r="E788" s="234">
        <v>0</v>
      </c>
      <c r="F788" s="235">
        <f>F789</f>
        <v>0</v>
      </c>
      <c r="G788" s="232" t="e">
        <f t="shared" si="18"/>
        <v>#DIV/0!</v>
      </c>
    </row>
    <row r="789" spans="1:7" ht="24" hidden="1" customHeight="1">
      <c r="A789" s="137"/>
      <c r="B789" s="156"/>
      <c r="C789" s="138">
        <v>4240</v>
      </c>
      <c r="D789" s="148" t="s">
        <v>348</v>
      </c>
      <c r="E789" s="234">
        <v>0</v>
      </c>
      <c r="F789" s="235"/>
      <c r="G789" s="232" t="e">
        <f t="shared" si="18"/>
        <v>#DIV/0!</v>
      </c>
    </row>
    <row r="790" spans="1:7" ht="24" hidden="1" customHeight="1">
      <c r="A790" s="137"/>
      <c r="B790" s="156"/>
      <c r="C790" s="138"/>
      <c r="D790" s="157" t="s">
        <v>333</v>
      </c>
      <c r="E790" s="234">
        <v>0</v>
      </c>
      <c r="F790" s="235">
        <f>F791</f>
        <v>0</v>
      </c>
      <c r="G790" s="232" t="e">
        <f t="shared" si="18"/>
        <v>#DIV/0!</v>
      </c>
    </row>
    <row r="791" spans="1:7" ht="24" hidden="1" customHeight="1">
      <c r="A791" s="156"/>
      <c r="B791" s="182"/>
      <c r="C791" s="138">
        <v>6050</v>
      </c>
      <c r="D791" s="162" t="s">
        <v>324</v>
      </c>
      <c r="E791" s="234">
        <v>0</v>
      </c>
      <c r="F791" s="235">
        <v>0</v>
      </c>
      <c r="G791" s="232" t="e">
        <f t="shared" si="18"/>
        <v>#DIV/0!</v>
      </c>
    </row>
    <row r="792" spans="1:7" ht="35.25" customHeight="1">
      <c r="A792" s="156"/>
      <c r="B792" s="156"/>
      <c r="C792" s="159"/>
      <c r="D792" s="166" t="s">
        <v>522</v>
      </c>
      <c r="E792" s="234">
        <v>73900</v>
      </c>
      <c r="F792" s="235">
        <f>SUM(F793:F814)</f>
        <v>37121.85</v>
      </c>
      <c r="G792" s="232">
        <f t="shared" si="18"/>
        <v>0.5023254397834912</v>
      </c>
    </row>
    <row r="793" spans="1:7" ht="24" hidden="1" customHeight="1">
      <c r="A793" s="156"/>
      <c r="B793" s="156"/>
      <c r="C793" s="138">
        <v>3020</v>
      </c>
      <c r="D793" s="148" t="s">
        <v>242</v>
      </c>
      <c r="E793" s="234">
        <v>0</v>
      </c>
      <c r="F793" s="235"/>
      <c r="G793" s="232" t="e">
        <f t="shared" si="18"/>
        <v>#DIV/0!</v>
      </c>
    </row>
    <row r="794" spans="1:7">
      <c r="A794" s="156"/>
      <c r="B794" s="183"/>
      <c r="C794" s="138">
        <v>4010</v>
      </c>
      <c r="D794" s="148" t="s">
        <v>201</v>
      </c>
      <c r="E794" s="234">
        <v>55835</v>
      </c>
      <c r="F794" s="235">
        <v>25401.49</v>
      </c>
      <c r="G794" s="232">
        <f t="shared" si="18"/>
        <v>0.45493847944837468</v>
      </c>
    </row>
    <row r="795" spans="1:7">
      <c r="A795" s="156"/>
      <c r="B795" s="183"/>
      <c r="C795" s="138">
        <v>4040</v>
      </c>
      <c r="D795" s="148" t="s">
        <v>202</v>
      </c>
      <c r="E795" s="234">
        <v>4615</v>
      </c>
      <c r="F795" s="235">
        <v>4614.3</v>
      </c>
      <c r="G795" s="232">
        <f t="shared" si="18"/>
        <v>0.99984832069339113</v>
      </c>
    </row>
    <row r="796" spans="1:7">
      <c r="A796" s="156"/>
      <c r="B796" s="156"/>
      <c r="C796" s="138">
        <v>4110</v>
      </c>
      <c r="D796" s="148" t="s">
        <v>203</v>
      </c>
      <c r="E796" s="234">
        <v>9696</v>
      </c>
      <c r="F796" s="235">
        <v>4723.21</v>
      </c>
      <c r="G796" s="232">
        <f t="shared" si="18"/>
        <v>0.48712974422442246</v>
      </c>
    </row>
    <row r="797" spans="1:7">
      <c r="A797" s="156"/>
      <c r="B797" s="158"/>
      <c r="C797" s="138">
        <v>4120</v>
      </c>
      <c r="D797" s="148" t="s">
        <v>204</v>
      </c>
      <c r="E797" s="234">
        <v>1454</v>
      </c>
      <c r="F797" s="235">
        <v>657.85</v>
      </c>
      <c r="G797" s="232">
        <f t="shared" si="18"/>
        <v>0.45244154057771668</v>
      </c>
    </row>
    <row r="798" spans="1:7" ht="12.75" hidden="1" customHeight="1">
      <c r="A798" s="156"/>
      <c r="B798" s="137"/>
      <c r="C798" s="138">
        <v>4170</v>
      </c>
      <c r="D798" s="148" t="s">
        <v>244</v>
      </c>
      <c r="E798" s="234">
        <v>0</v>
      </c>
      <c r="F798" s="235"/>
      <c r="G798" s="232" t="e">
        <f t="shared" si="18"/>
        <v>#DIV/0!</v>
      </c>
    </row>
    <row r="799" spans="1:7" ht="24" hidden="1" customHeight="1">
      <c r="A799" s="156"/>
      <c r="B799" s="137"/>
      <c r="C799" s="138">
        <v>4210</v>
      </c>
      <c r="D799" s="148" t="s">
        <v>206</v>
      </c>
      <c r="E799" s="234">
        <v>0</v>
      </c>
      <c r="F799" s="235"/>
      <c r="G799" s="232" t="e">
        <f t="shared" si="18"/>
        <v>#DIV/0!</v>
      </c>
    </row>
    <row r="800" spans="1:7" ht="24" hidden="1" customHeight="1">
      <c r="A800" s="156"/>
      <c r="B800" s="137"/>
      <c r="C800" s="138">
        <v>4240</v>
      </c>
      <c r="D800" s="148" t="s">
        <v>309</v>
      </c>
      <c r="E800" s="234">
        <v>0</v>
      </c>
      <c r="F800" s="235"/>
      <c r="G800" s="232" t="e">
        <f t="shared" si="18"/>
        <v>#DIV/0!</v>
      </c>
    </row>
    <row r="801" spans="1:7" ht="12.75" hidden="1" customHeight="1">
      <c r="A801" s="156"/>
      <c r="B801" s="137"/>
      <c r="C801" s="138">
        <v>4260</v>
      </c>
      <c r="D801" s="148" t="s">
        <v>207</v>
      </c>
      <c r="E801" s="234">
        <v>0</v>
      </c>
      <c r="F801" s="235"/>
      <c r="G801" s="232" t="e">
        <f t="shared" si="18"/>
        <v>#DIV/0!</v>
      </c>
    </row>
    <row r="802" spans="1:7" ht="12.75" hidden="1" customHeight="1">
      <c r="A802" s="156"/>
      <c r="B802" s="137"/>
      <c r="C802" s="138">
        <v>4270</v>
      </c>
      <c r="D802" s="148" t="s">
        <v>222</v>
      </c>
      <c r="E802" s="234">
        <v>0</v>
      </c>
      <c r="F802" s="235"/>
      <c r="G802" s="232" t="e">
        <f t="shared" si="18"/>
        <v>#DIV/0!</v>
      </c>
    </row>
    <row r="803" spans="1:7" ht="12.75" hidden="1" customHeight="1">
      <c r="A803" s="156"/>
      <c r="B803" s="137"/>
      <c r="C803" s="138">
        <v>4280</v>
      </c>
      <c r="D803" s="148" t="s">
        <v>209</v>
      </c>
      <c r="E803" s="234">
        <v>0</v>
      </c>
      <c r="F803" s="235"/>
      <c r="G803" s="232" t="e">
        <f t="shared" si="18"/>
        <v>#DIV/0!</v>
      </c>
    </row>
    <row r="804" spans="1:7" ht="12.75" hidden="1" customHeight="1">
      <c r="A804" s="156"/>
      <c r="B804" s="137"/>
      <c r="C804" s="138">
        <v>4300</v>
      </c>
      <c r="D804" s="148" t="s">
        <v>323</v>
      </c>
      <c r="E804" s="234">
        <v>0</v>
      </c>
      <c r="F804" s="235"/>
      <c r="G804" s="232" t="e">
        <f t="shared" si="18"/>
        <v>#DIV/0!</v>
      </c>
    </row>
    <row r="805" spans="1:7" ht="24" hidden="1" customHeight="1">
      <c r="A805" s="156"/>
      <c r="B805" s="137"/>
      <c r="C805" s="138">
        <v>4350</v>
      </c>
      <c r="D805" s="148" t="s">
        <v>210</v>
      </c>
      <c r="E805" s="234">
        <v>0</v>
      </c>
      <c r="F805" s="235"/>
      <c r="G805" s="232" t="e">
        <f t="shared" si="18"/>
        <v>#DIV/0!</v>
      </c>
    </row>
    <row r="806" spans="1:7" ht="48" hidden="1" customHeight="1">
      <c r="A806" s="156"/>
      <c r="B806" s="137"/>
      <c r="C806" s="138">
        <v>4370</v>
      </c>
      <c r="D806" s="148" t="s">
        <v>30</v>
      </c>
      <c r="E806" s="234">
        <v>0</v>
      </c>
      <c r="F806" s="235"/>
      <c r="G806" s="232" t="e">
        <f t="shared" si="18"/>
        <v>#DIV/0!</v>
      </c>
    </row>
    <row r="807" spans="1:7" ht="12.75" hidden="1" customHeight="1">
      <c r="A807" s="156"/>
      <c r="B807" s="137"/>
      <c r="C807" s="138">
        <v>4410</v>
      </c>
      <c r="D807" s="148" t="s">
        <v>212</v>
      </c>
      <c r="E807" s="234">
        <v>0</v>
      </c>
      <c r="F807" s="235"/>
      <c r="G807" s="232" t="e">
        <f t="shared" si="18"/>
        <v>#DIV/0!</v>
      </c>
    </row>
    <row r="808" spans="1:7" ht="12.75" hidden="1" customHeight="1">
      <c r="A808" s="156"/>
      <c r="B808" s="137"/>
      <c r="C808" s="138">
        <v>4430</v>
      </c>
      <c r="D808" s="148" t="s">
        <v>213</v>
      </c>
      <c r="E808" s="234">
        <v>0</v>
      </c>
      <c r="F808" s="235">
        <v>0</v>
      </c>
      <c r="G808" s="232" t="e">
        <f t="shared" si="18"/>
        <v>#DIV/0!</v>
      </c>
    </row>
    <row r="809" spans="1:7" ht="36" customHeight="1">
      <c r="A809" s="156"/>
      <c r="B809" s="158"/>
      <c r="C809" s="138">
        <v>4440</v>
      </c>
      <c r="D809" s="148" t="s">
        <v>214</v>
      </c>
      <c r="E809" s="234">
        <v>2300</v>
      </c>
      <c r="F809" s="235">
        <v>1725</v>
      </c>
      <c r="G809" s="232">
        <f t="shared" si="18"/>
        <v>0.75</v>
      </c>
    </row>
    <row r="810" spans="1:7" ht="24" hidden="1" customHeight="1">
      <c r="A810" s="156"/>
      <c r="B810" s="137"/>
      <c r="C810" s="138">
        <v>4510</v>
      </c>
      <c r="D810" s="148" t="s">
        <v>270</v>
      </c>
      <c r="E810" s="234">
        <v>0</v>
      </c>
      <c r="F810" s="235"/>
      <c r="G810" s="232" t="e">
        <f t="shared" si="18"/>
        <v>#DIV/0!</v>
      </c>
    </row>
    <row r="811" spans="1:7" ht="12.75" hidden="1" customHeight="1">
      <c r="A811" s="156"/>
      <c r="B811" s="156"/>
      <c r="C811" s="138">
        <v>4480</v>
      </c>
      <c r="D811" s="148" t="s">
        <v>247</v>
      </c>
      <c r="E811" s="234">
        <v>0</v>
      </c>
      <c r="F811" s="235"/>
      <c r="G811" s="232" t="e">
        <f t="shared" si="18"/>
        <v>#DIV/0!</v>
      </c>
    </row>
    <row r="812" spans="1:7" ht="36" hidden="1" customHeight="1">
      <c r="A812" s="156"/>
      <c r="B812" s="158"/>
      <c r="C812" s="138">
        <v>4700</v>
      </c>
      <c r="D812" s="148" t="s">
        <v>216</v>
      </c>
      <c r="E812" s="234">
        <v>0</v>
      </c>
      <c r="F812" s="235"/>
      <c r="G812" s="232" t="e">
        <f t="shared" si="18"/>
        <v>#DIV/0!</v>
      </c>
    </row>
    <row r="813" spans="1:7" ht="48" hidden="1" customHeight="1">
      <c r="A813" s="156"/>
      <c r="B813" s="137"/>
      <c r="C813" s="138">
        <v>4740</v>
      </c>
      <c r="D813" s="148" t="s">
        <v>248</v>
      </c>
      <c r="E813" s="234">
        <v>0</v>
      </c>
      <c r="F813" s="235"/>
      <c r="G813" s="232" t="e">
        <f t="shared" si="18"/>
        <v>#DIV/0!</v>
      </c>
    </row>
    <row r="814" spans="1:7" ht="36" hidden="1" customHeight="1">
      <c r="A814" s="156"/>
      <c r="B814" s="137"/>
      <c r="C814" s="138">
        <v>4750</v>
      </c>
      <c r="D814" s="148" t="s">
        <v>294</v>
      </c>
      <c r="E814" s="234">
        <v>0</v>
      </c>
      <c r="F814" s="235"/>
      <c r="G814" s="232" t="e">
        <f t="shared" si="18"/>
        <v>#DIV/0!</v>
      </c>
    </row>
    <row r="815" spans="1:7" ht="36" customHeight="1">
      <c r="A815" s="137"/>
      <c r="B815" s="156"/>
      <c r="C815" s="138"/>
      <c r="D815" s="157" t="s">
        <v>547</v>
      </c>
      <c r="E815" s="234">
        <v>62850</v>
      </c>
      <c r="F815" s="235">
        <f>F816</f>
        <v>47137.5</v>
      </c>
      <c r="G815" s="232">
        <f t="shared" si="18"/>
        <v>0.75</v>
      </c>
    </row>
    <row r="816" spans="1:7" ht="30.75" customHeight="1">
      <c r="A816" s="137"/>
      <c r="B816" s="156"/>
      <c r="C816" s="138">
        <v>4440</v>
      </c>
      <c r="D816" s="148" t="s">
        <v>214</v>
      </c>
      <c r="E816" s="234">
        <v>62850</v>
      </c>
      <c r="F816" s="235">
        <v>47137.5</v>
      </c>
      <c r="G816" s="232">
        <f t="shared" si="18"/>
        <v>0.75</v>
      </c>
    </row>
    <row r="817" spans="1:151" ht="36" customHeight="1">
      <c r="A817" s="137"/>
      <c r="B817" s="156"/>
      <c r="C817" s="138"/>
      <c r="D817" s="157" t="s">
        <v>548</v>
      </c>
      <c r="E817" s="234">
        <v>20112</v>
      </c>
      <c r="F817" s="235">
        <f>F818</f>
        <v>20112</v>
      </c>
      <c r="G817" s="232">
        <f t="shared" si="18"/>
        <v>1</v>
      </c>
    </row>
    <row r="818" spans="1:151" ht="38.25" customHeight="1">
      <c r="A818" s="137"/>
      <c r="B818" s="156"/>
      <c r="C818" s="138">
        <v>4440</v>
      </c>
      <c r="D818" s="148" t="s">
        <v>214</v>
      </c>
      <c r="E818" s="234">
        <v>20112</v>
      </c>
      <c r="F818" s="235">
        <v>20112</v>
      </c>
      <c r="G818" s="232">
        <f t="shared" si="18"/>
        <v>1</v>
      </c>
    </row>
    <row r="819" spans="1:151" ht="32.25" customHeight="1">
      <c r="A819" s="137"/>
      <c r="B819" s="156"/>
      <c r="C819" s="138"/>
      <c r="D819" s="157" t="s">
        <v>549</v>
      </c>
      <c r="E819" s="234">
        <v>15084</v>
      </c>
      <c r="F819" s="235">
        <f>F820</f>
        <v>15084</v>
      </c>
      <c r="G819" s="232">
        <f t="shared" si="18"/>
        <v>1</v>
      </c>
    </row>
    <row r="820" spans="1:151" ht="34.5" customHeight="1">
      <c r="A820" s="137"/>
      <c r="B820" s="156"/>
      <c r="C820" s="138">
        <v>4440</v>
      </c>
      <c r="D820" s="148" t="s">
        <v>214</v>
      </c>
      <c r="E820" s="234">
        <v>15084</v>
      </c>
      <c r="F820" s="235">
        <v>15084</v>
      </c>
      <c r="G820" s="232">
        <f t="shared" si="18"/>
        <v>1</v>
      </c>
    </row>
    <row r="821" spans="1:151" ht="36" customHeight="1">
      <c r="A821" s="137"/>
      <c r="B821" s="156"/>
      <c r="C821" s="138"/>
      <c r="D821" s="157" t="s">
        <v>550</v>
      </c>
      <c r="E821" s="234">
        <v>3771</v>
      </c>
      <c r="F821" s="235">
        <f>F822</f>
        <v>3771</v>
      </c>
      <c r="G821" s="232">
        <f t="shared" si="18"/>
        <v>1</v>
      </c>
    </row>
    <row r="822" spans="1:151" ht="39.75" customHeight="1">
      <c r="A822" s="137"/>
      <c r="B822" s="156"/>
      <c r="C822" s="138">
        <v>4440</v>
      </c>
      <c r="D822" s="148" t="s">
        <v>214</v>
      </c>
      <c r="E822" s="234">
        <v>3771</v>
      </c>
      <c r="F822" s="235">
        <v>3771</v>
      </c>
      <c r="G822" s="232">
        <f t="shared" si="18"/>
        <v>1</v>
      </c>
    </row>
    <row r="823" spans="1:151" s="70" customFormat="1" ht="30" customHeight="1">
      <c r="A823" s="201">
        <v>851</v>
      </c>
      <c r="B823" s="134"/>
      <c r="C823" s="202"/>
      <c r="D823" s="203" t="s">
        <v>135</v>
      </c>
      <c r="E823" s="235">
        <v>4784900</v>
      </c>
      <c r="F823" s="235">
        <f>F826+F842+F824</f>
        <v>2577286.5799999996</v>
      </c>
      <c r="G823" s="232">
        <f t="shared" si="18"/>
        <v>0.5386291416748521</v>
      </c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  <c r="AA823" s="64"/>
      <c r="AB823" s="64"/>
      <c r="AC823" s="64"/>
      <c r="AD823" s="64"/>
      <c r="AE823" s="64"/>
      <c r="AF823" s="64"/>
      <c r="AG823" s="64"/>
      <c r="AH823" s="64"/>
      <c r="AI823" s="64"/>
      <c r="AJ823" s="64"/>
      <c r="AK823" s="64"/>
      <c r="AL823" s="64"/>
      <c r="AM823" s="64"/>
      <c r="AN823" s="64"/>
      <c r="AO823" s="64"/>
      <c r="AP823" s="64"/>
      <c r="AQ823" s="64"/>
      <c r="AR823" s="64"/>
      <c r="AS823" s="64"/>
      <c r="AT823" s="64"/>
      <c r="AU823" s="64"/>
      <c r="AV823" s="64"/>
      <c r="AW823" s="64"/>
      <c r="AX823" s="64"/>
      <c r="AY823" s="64"/>
      <c r="AZ823" s="64"/>
      <c r="BA823" s="64"/>
      <c r="BB823" s="64"/>
      <c r="BC823" s="64"/>
      <c r="BD823" s="64"/>
      <c r="BE823" s="64"/>
      <c r="BF823" s="64"/>
      <c r="BG823" s="64"/>
      <c r="BH823" s="64"/>
      <c r="BI823" s="64"/>
      <c r="BJ823" s="64"/>
      <c r="BK823" s="64"/>
      <c r="BL823" s="64"/>
      <c r="BM823" s="64"/>
      <c r="BN823" s="64"/>
      <c r="BO823" s="64"/>
      <c r="BP823" s="64"/>
      <c r="BQ823" s="64"/>
      <c r="BR823" s="64"/>
      <c r="BS823" s="64"/>
      <c r="BT823" s="64"/>
      <c r="BU823" s="64"/>
      <c r="BV823" s="64"/>
      <c r="BW823" s="64"/>
      <c r="BX823" s="64"/>
      <c r="BY823" s="64"/>
      <c r="BZ823" s="64"/>
      <c r="CA823" s="64"/>
      <c r="CB823" s="64"/>
      <c r="CC823" s="64"/>
      <c r="CD823" s="64"/>
      <c r="CE823" s="64"/>
      <c r="CF823" s="64"/>
      <c r="CG823" s="64"/>
      <c r="CH823" s="64"/>
      <c r="CI823" s="64"/>
      <c r="CJ823" s="64"/>
      <c r="CK823" s="64"/>
      <c r="CL823" s="64"/>
      <c r="CM823" s="64"/>
      <c r="CN823" s="64"/>
      <c r="CO823" s="64"/>
      <c r="CP823" s="64"/>
      <c r="CQ823" s="64"/>
      <c r="CR823" s="64"/>
      <c r="CS823" s="64"/>
      <c r="CT823" s="64"/>
      <c r="CU823" s="64"/>
      <c r="CV823" s="64"/>
      <c r="CW823" s="64"/>
      <c r="CX823" s="64"/>
      <c r="CY823" s="64"/>
      <c r="CZ823" s="64"/>
      <c r="DA823" s="64"/>
      <c r="DB823" s="64"/>
      <c r="DC823" s="64"/>
      <c r="DD823" s="64"/>
      <c r="DE823" s="64"/>
      <c r="DF823" s="64"/>
      <c r="DG823" s="64"/>
      <c r="DH823" s="64"/>
      <c r="DI823" s="64"/>
      <c r="DJ823" s="64"/>
      <c r="DK823" s="64"/>
      <c r="DL823" s="64"/>
      <c r="DM823" s="64"/>
      <c r="DN823" s="64"/>
      <c r="DO823" s="64"/>
      <c r="DP823" s="64"/>
      <c r="DQ823" s="64"/>
      <c r="DR823" s="64"/>
      <c r="DS823" s="64"/>
      <c r="DT823" s="64"/>
      <c r="DU823" s="64"/>
      <c r="DV823" s="64"/>
      <c r="DW823" s="64"/>
      <c r="DX823" s="64"/>
      <c r="DY823" s="64"/>
      <c r="DZ823" s="64"/>
      <c r="EA823" s="64"/>
      <c r="EB823" s="64"/>
      <c r="EC823" s="64"/>
      <c r="ED823" s="64"/>
      <c r="EE823" s="64"/>
      <c r="EF823" s="64"/>
      <c r="EG823" s="64"/>
      <c r="EH823" s="64"/>
      <c r="EI823" s="64"/>
      <c r="EJ823" s="64"/>
      <c r="EK823" s="64"/>
      <c r="EL823" s="64"/>
      <c r="EM823" s="64"/>
      <c r="EN823" s="64"/>
      <c r="EO823" s="64"/>
      <c r="EP823" s="64"/>
      <c r="EQ823" s="64"/>
      <c r="ER823" s="64"/>
      <c r="ES823" s="64"/>
      <c r="ET823" s="64"/>
      <c r="EU823" s="64"/>
    </row>
    <row r="824" spans="1:151" ht="42" customHeight="1">
      <c r="A824" s="184"/>
      <c r="B824" s="137">
        <v>85111</v>
      </c>
      <c r="C824" s="185"/>
      <c r="D824" s="186" t="s">
        <v>334</v>
      </c>
      <c r="E824" s="234">
        <v>294000</v>
      </c>
      <c r="F824" s="235">
        <f>F825</f>
        <v>170000</v>
      </c>
      <c r="G824" s="232">
        <f t="shared" si="18"/>
        <v>0.57823129251700678</v>
      </c>
    </row>
    <row r="825" spans="1:151" ht="97.5" customHeight="1">
      <c r="A825" s="160"/>
      <c r="B825" s="137"/>
      <c r="C825" s="138">
        <v>6010</v>
      </c>
      <c r="D825" s="148" t="s">
        <v>36</v>
      </c>
      <c r="E825" s="234">
        <v>294000</v>
      </c>
      <c r="F825" s="235">
        <v>170000</v>
      </c>
      <c r="G825" s="232">
        <f t="shared" si="18"/>
        <v>0.57823129251700678</v>
      </c>
    </row>
    <row r="826" spans="1:151" ht="72" customHeight="1">
      <c r="A826" s="158"/>
      <c r="B826" s="137">
        <v>85156</v>
      </c>
      <c r="C826" s="159"/>
      <c r="D826" s="157" t="s">
        <v>335</v>
      </c>
      <c r="E826" s="234">
        <v>4490900</v>
      </c>
      <c r="F826" s="235">
        <f>SUM(F827:F829)</f>
        <v>2407286.5799999996</v>
      </c>
      <c r="G826" s="232">
        <f t="shared" si="18"/>
        <v>0.53603655837359987</v>
      </c>
    </row>
    <row r="827" spans="1:151">
      <c r="A827" s="137"/>
      <c r="B827" s="137"/>
      <c r="C827" s="138">
        <v>4130</v>
      </c>
      <c r="D827" s="148" t="s">
        <v>37</v>
      </c>
      <c r="E827" s="234">
        <v>4490900</v>
      </c>
      <c r="F827" s="235">
        <f>F831+F833+F839+F837+F841</f>
        <v>2407286.5799999996</v>
      </c>
      <c r="G827" s="232">
        <f t="shared" si="18"/>
        <v>0.53603655837359987</v>
      </c>
    </row>
    <row r="828" spans="1:151" ht="12.75" hidden="1" customHeight="1">
      <c r="A828" s="137"/>
      <c r="B828" s="137"/>
      <c r="C828" s="138">
        <v>4430</v>
      </c>
      <c r="D828" s="148" t="s">
        <v>213</v>
      </c>
      <c r="E828" s="234">
        <v>0</v>
      </c>
      <c r="F828" s="235">
        <f>F834</f>
        <v>0</v>
      </c>
      <c r="G828" s="232" t="e">
        <f t="shared" si="18"/>
        <v>#DIV/0!</v>
      </c>
    </row>
    <row r="829" spans="1:151" ht="12.75" hidden="1" customHeight="1">
      <c r="A829" s="137"/>
      <c r="B829" s="137"/>
      <c r="C829" s="138">
        <v>4580</v>
      </c>
      <c r="D829" s="148" t="s">
        <v>71</v>
      </c>
      <c r="E829" s="234">
        <v>0</v>
      </c>
      <c r="F829" s="235">
        <f>F835</f>
        <v>0</v>
      </c>
      <c r="G829" s="232" t="e">
        <f t="shared" si="18"/>
        <v>#DIV/0!</v>
      </c>
    </row>
    <row r="830" spans="1:151" ht="24" hidden="1" customHeight="1">
      <c r="A830" s="137"/>
      <c r="B830" s="137"/>
      <c r="C830" s="138" t="s">
        <v>336</v>
      </c>
      <c r="D830" s="157" t="s">
        <v>337</v>
      </c>
      <c r="E830" s="234">
        <v>0</v>
      </c>
      <c r="F830" s="235">
        <f>F831</f>
        <v>0</v>
      </c>
      <c r="G830" s="232" t="e">
        <f t="shared" si="18"/>
        <v>#DIV/0!</v>
      </c>
    </row>
    <row r="831" spans="1:151" ht="24" hidden="1" customHeight="1">
      <c r="A831" s="137"/>
      <c r="B831" s="137"/>
      <c r="C831" s="138">
        <v>4130</v>
      </c>
      <c r="D831" s="148" t="s">
        <v>37</v>
      </c>
      <c r="E831" s="234">
        <v>0</v>
      </c>
      <c r="F831" s="235"/>
      <c r="G831" s="232" t="e">
        <f t="shared" si="18"/>
        <v>#DIV/0!</v>
      </c>
    </row>
    <row r="832" spans="1:151" ht="30.75" customHeight="1">
      <c r="A832" s="137"/>
      <c r="B832" s="137"/>
      <c r="C832" s="138"/>
      <c r="D832" s="157" t="s">
        <v>338</v>
      </c>
      <c r="E832" s="234">
        <v>4489214</v>
      </c>
      <c r="F832" s="235">
        <f>SUM(F833:F835)</f>
        <v>2406771.7799999998</v>
      </c>
      <c r="G832" s="232">
        <f t="shared" si="18"/>
        <v>0.53612320107707045</v>
      </c>
    </row>
    <row r="833" spans="1:151">
      <c r="A833" s="137"/>
      <c r="B833" s="137"/>
      <c r="C833" s="138">
        <v>4130</v>
      </c>
      <c r="D833" s="148" t="s">
        <v>37</v>
      </c>
      <c r="E833" s="234">
        <v>4489214</v>
      </c>
      <c r="F833" s="235">
        <v>2406771.7799999998</v>
      </c>
      <c r="G833" s="232">
        <f t="shared" si="18"/>
        <v>0.53612320107707045</v>
      </c>
    </row>
    <row r="834" spans="1:151" ht="12.75" hidden="1" customHeight="1">
      <c r="A834" s="137"/>
      <c r="B834" s="137"/>
      <c r="C834" s="138">
        <v>4430</v>
      </c>
      <c r="D834" s="148" t="s">
        <v>213</v>
      </c>
      <c r="E834" s="234">
        <v>0</v>
      </c>
      <c r="F834" s="235"/>
      <c r="G834" s="232" t="e">
        <f t="shared" si="18"/>
        <v>#DIV/0!</v>
      </c>
    </row>
    <row r="835" spans="1:151" ht="12.75" hidden="1" customHeight="1">
      <c r="A835" s="137"/>
      <c r="B835" s="137"/>
      <c r="C835" s="138">
        <v>4580</v>
      </c>
      <c r="D835" s="148" t="s">
        <v>71</v>
      </c>
      <c r="E835" s="234">
        <v>0</v>
      </c>
      <c r="F835" s="235"/>
      <c r="G835" s="232" t="e">
        <f t="shared" si="18"/>
        <v>#DIV/0!</v>
      </c>
    </row>
    <row r="836" spans="1:151" ht="36" customHeight="1">
      <c r="A836" s="137"/>
      <c r="B836" s="137"/>
      <c r="C836" s="138"/>
      <c r="D836" s="157" t="s">
        <v>339</v>
      </c>
      <c r="E836" s="234">
        <v>562</v>
      </c>
      <c r="F836" s="235">
        <f>F837</f>
        <v>234</v>
      </c>
      <c r="G836" s="232">
        <f t="shared" si="18"/>
        <v>0.41637010676156583</v>
      </c>
    </row>
    <row r="837" spans="1:151">
      <c r="A837" s="137"/>
      <c r="B837" s="137"/>
      <c r="C837" s="138">
        <v>4130</v>
      </c>
      <c r="D837" s="148" t="s">
        <v>37</v>
      </c>
      <c r="E837" s="234">
        <v>562</v>
      </c>
      <c r="F837" s="235">
        <v>234</v>
      </c>
      <c r="G837" s="232">
        <f t="shared" si="18"/>
        <v>0.41637010676156583</v>
      </c>
    </row>
    <row r="838" spans="1:151" ht="30" customHeight="1">
      <c r="A838" s="137"/>
      <c r="B838" s="137"/>
      <c r="C838" s="138"/>
      <c r="D838" s="157" t="s">
        <v>340</v>
      </c>
      <c r="E838" s="234">
        <v>562</v>
      </c>
      <c r="F838" s="235">
        <f>F839</f>
        <v>0</v>
      </c>
      <c r="G838" s="232">
        <f t="shared" si="18"/>
        <v>0</v>
      </c>
    </row>
    <row r="839" spans="1:151">
      <c r="A839" s="137"/>
      <c r="B839" s="137"/>
      <c r="C839" s="138">
        <v>4130</v>
      </c>
      <c r="D839" s="148" t="s">
        <v>37</v>
      </c>
      <c r="E839" s="234">
        <v>562</v>
      </c>
      <c r="F839" s="235">
        <v>0</v>
      </c>
      <c r="G839" s="232">
        <f t="shared" si="18"/>
        <v>0</v>
      </c>
    </row>
    <row r="840" spans="1:151" ht="30" customHeight="1">
      <c r="A840" s="137"/>
      <c r="B840" s="137"/>
      <c r="C840" s="138"/>
      <c r="D840" s="157" t="s">
        <v>465</v>
      </c>
      <c r="E840" s="234">
        <v>562</v>
      </c>
      <c r="F840" s="235">
        <f>F841</f>
        <v>280.8</v>
      </c>
      <c r="G840" s="232">
        <f t="shared" si="18"/>
        <v>0.49964412811387904</v>
      </c>
    </row>
    <row r="841" spans="1:151">
      <c r="A841" s="137"/>
      <c r="B841" s="137"/>
      <c r="C841" s="138">
        <v>4130</v>
      </c>
      <c r="D841" s="148" t="s">
        <v>37</v>
      </c>
      <c r="E841" s="234">
        <v>562</v>
      </c>
      <c r="F841" s="235">
        <v>280.8</v>
      </c>
      <c r="G841" s="232">
        <f t="shared" si="18"/>
        <v>0.49964412811387904</v>
      </c>
    </row>
    <row r="842" spans="1:151" ht="24" hidden="1" customHeight="1">
      <c r="A842" s="158"/>
      <c r="B842" s="137">
        <v>85149</v>
      </c>
      <c r="C842" s="159"/>
      <c r="D842" s="157" t="s">
        <v>341</v>
      </c>
      <c r="E842" s="234">
        <v>0</v>
      </c>
      <c r="F842" s="235">
        <f>F843</f>
        <v>0</v>
      </c>
      <c r="G842" s="232" t="e">
        <f t="shared" si="18"/>
        <v>#DIV/0!</v>
      </c>
    </row>
    <row r="843" spans="1:151" ht="12.75" hidden="1" customHeight="1">
      <c r="A843" s="137"/>
      <c r="B843" s="137"/>
      <c r="C843" s="138">
        <v>4280</v>
      </c>
      <c r="D843" s="148" t="s">
        <v>342</v>
      </c>
      <c r="E843" s="234">
        <v>0</v>
      </c>
      <c r="F843" s="235"/>
      <c r="G843" s="232" t="e">
        <f t="shared" ref="G843:G906" si="19">F843/E843</f>
        <v>#DIV/0!</v>
      </c>
    </row>
    <row r="844" spans="1:151" s="70" customFormat="1" ht="31.5" customHeight="1">
      <c r="A844" s="126">
        <v>852</v>
      </c>
      <c r="B844" s="134">
        <v>852</v>
      </c>
      <c r="C844" s="127"/>
      <c r="D844" s="69" t="s">
        <v>343</v>
      </c>
      <c r="E844" s="235">
        <v>19722427</v>
      </c>
      <c r="F844" s="235">
        <f>F845+F915+F1182+F1208+F1157+F1221+F1225+F1068</f>
        <v>8679154.7499999981</v>
      </c>
      <c r="G844" s="232">
        <f t="shared" si="19"/>
        <v>0.44006524906899125</v>
      </c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  <c r="AA844" s="64"/>
      <c r="AB844" s="64"/>
      <c r="AC844" s="64"/>
      <c r="AD844" s="64"/>
      <c r="AE844" s="64"/>
      <c r="AF844" s="64"/>
      <c r="AG844" s="64"/>
      <c r="AH844" s="64"/>
      <c r="AI844" s="64"/>
      <c r="AJ844" s="64"/>
      <c r="AK844" s="64"/>
      <c r="AL844" s="64"/>
      <c r="AM844" s="64"/>
      <c r="AN844" s="64"/>
      <c r="AO844" s="64"/>
      <c r="AP844" s="64"/>
      <c r="AQ844" s="64"/>
      <c r="AR844" s="64"/>
      <c r="AS844" s="64"/>
      <c r="AT844" s="64"/>
      <c r="AU844" s="64"/>
      <c r="AV844" s="64"/>
      <c r="AW844" s="64"/>
      <c r="AX844" s="64"/>
      <c r="AY844" s="64"/>
      <c r="AZ844" s="64"/>
      <c r="BA844" s="64"/>
      <c r="BB844" s="64"/>
      <c r="BC844" s="64"/>
      <c r="BD844" s="64"/>
      <c r="BE844" s="64"/>
      <c r="BF844" s="64"/>
      <c r="BG844" s="64"/>
      <c r="BH844" s="64"/>
      <c r="BI844" s="64"/>
      <c r="BJ844" s="64"/>
      <c r="BK844" s="64"/>
      <c r="BL844" s="64"/>
      <c r="BM844" s="64"/>
      <c r="BN844" s="64"/>
      <c r="BO844" s="64"/>
      <c r="BP844" s="64"/>
      <c r="BQ844" s="64"/>
      <c r="BR844" s="64"/>
      <c r="BS844" s="64"/>
      <c r="BT844" s="64"/>
      <c r="BU844" s="64"/>
      <c r="BV844" s="64"/>
      <c r="BW844" s="64"/>
      <c r="BX844" s="64"/>
      <c r="BY844" s="64"/>
      <c r="BZ844" s="64"/>
      <c r="CA844" s="64"/>
      <c r="CB844" s="64"/>
      <c r="CC844" s="64"/>
      <c r="CD844" s="64"/>
      <c r="CE844" s="64"/>
      <c r="CF844" s="64"/>
      <c r="CG844" s="64"/>
      <c r="CH844" s="64"/>
      <c r="CI844" s="64"/>
      <c r="CJ844" s="64"/>
      <c r="CK844" s="64"/>
      <c r="CL844" s="64"/>
      <c r="CM844" s="64"/>
      <c r="CN844" s="64"/>
      <c r="CO844" s="64"/>
      <c r="CP844" s="64"/>
      <c r="CQ844" s="64"/>
      <c r="CR844" s="64"/>
      <c r="CS844" s="64"/>
      <c r="CT844" s="64"/>
      <c r="CU844" s="64"/>
      <c r="CV844" s="64"/>
      <c r="CW844" s="64"/>
      <c r="CX844" s="64"/>
      <c r="CY844" s="64"/>
      <c r="CZ844" s="64"/>
      <c r="DA844" s="64"/>
      <c r="DB844" s="64"/>
      <c r="DC844" s="64"/>
      <c r="DD844" s="64"/>
      <c r="DE844" s="64"/>
      <c r="DF844" s="64"/>
      <c r="DG844" s="64"/>
      <c r="DH844" s="64"/>
      <c r="DI844" s="64"/>
      <c r="DJ844" s="64"/>
      <c r="DK844" s="64"/>
      <c r="DL844" s="64"/>
      <c r="DM844" s="64"/>
      <c r="DN844" s="64"/>
      <c r="DO844" s="64"/>
      <c r="DP844" s="64"/>
      <c r="DQ844" s="64"/>
      <c r="DR844" s="64"/>
      <c r="DS844" s="64"/>
      <c r="DT844" s="64"/>
      <c r="DU844" s="64"/>
      <c r="DV844" s="64"/>
      <c r="DW844" s="64"/>
      <c r="DX844" s="64"/>
      <c r="DY844" s="64"/>
      <c r="DZ844" s="64"/>
      <c r="EA844" s="64"/>
      <c r="EB844" s="64"/>
      <c r="EC844" s="64"/>
      <c r="ED844" s="64"/>
      <c r="EE844" s="64"/>
      <c r="EF844" s="64"/>
      <c r="EG844" s="64"/>
      <c r="EH844" s="64"/>
      <c r="EI844" s="64"/>
      <c r="EJ844" s="64"/>
      <c r="EK844" s="64"/>
      <c r="EL844" s="64"/>
      <c r="EM844" s="64"/>
      <c r="EN844" s="64"/>
      <c r="EO844" s="64"/>
      <c r="EP844" s="64"/>
      <c r="EQ844" s="64"/>
      <c r="ER844" s="64"/>
      <c r="ES844" s="64"/>
      <c r="ET844" s="64"/>
      <c r="EU844" s="64"/>
    </row>
    <row r="845" spans="1:151" ht="31.5">
      <c r="A845" s="158"/>
      <c r="B845" s="137">
        <v>85201</v>
      </c>
      <c r="C845" s="159"/>
      <c r="D845" s="157" t="s">
        <v>344</v>
      </c>
      <c r="E845" s="234">
        <v>892500</v>
      </c>
      <c r="F845" s="235">
        <f>SUM(F846:F903)</f>
        <v>393490.69</v>
      </c>
      <c r="G845" s="232">
        <f t="shared" si="19"/>
        <v>0.44088592717086833</v>
      </c>
    </row>
    <row r="846" spans="1:151" ht="60">
      <c r="A846" s="137"/>
      <c r="B846" s="137"/>
      <c r="C846" s="138">
        <v>2320</v>
      </c>
      <c r="D846" s="148" t="s">
        <v>345</v>
      </c>
      <c r="E846" s="234">
        <v>410700</v>
      </c>
      <c r="F846" s="235">
        <f>F910</f>
        <v>267069</v>
      </c>
      <c r="G846" s="232">
        <f t="shared" si="19"/>
        <v>0.65027757487216942</v>
      </c>
    </row>
    <row r="847" spans="1:151" ht="72" hidden="1" customHeight="1">
      <c r="A847" s="137"/>
      <c r="B847" s="137"/>
      <c r="C847" s="138">
        <v>2310</v>
      </c>
      <c r="D847" s="148" t="s">
        <v>345</v>
      </c>
      <c r="E847" s="234">
        <v>0</v>
      </c>
      <c r="F847" s="235">
        <f>F909</f>
        <v>0</v>
      </c>
      <c r="G847" s="232" t="e">
        <f t="shared" si="19"/>
        <v>#DIV/0!</v>
      </c>
    </row>
    <row r="848" spans="1:151" ht="90" hidden="1">
      <c r="A848" s="137"/>
      <c r="B848" s="137"/>
      <c r="C848" s="138">
        <v>2360</v>
      </c>
      <c r="D848" s="145" t="s">
        <v>474</v>
      </c>
      <c r="E848" s="234">
        <v>0</v>
      </c>
      <c r="F848" s="235">
        <f>F911</f>
        <v>0</v>
      </c>
      <c r="G848" s="232" t="e">
        <f t="shared" si="19"/>
        <v>#DIV/0!</v>
      </c>
    </row>
    <row r="849" spans="1:7" ht="24" hidden="1" customHeight="1">
      <c r="A849" s="137"/>
      <c r="B849" s="137"/>
      <c r="C849" s="138">
        <v>3020</v>
      </c>
      <c r="D849" s="148" t="s">
        <v>242</v>
      </c>
      <c r="E849" s="234">
        <v>0</v>
      </c>
      <c r="F849" s="235">
        <f>F877</f>
        <v>0</v>
      </c>
      <c r="G849" s="232" t="e">
        <f t="shared" si="19"/>
        <v>#DIV/0!</v>
      </c>
    </row>
    <row r="850" spans="1:7">
      <c r="A850" s="137"/>
      <c r="B850" s="137"/>
      <c r="C850" s="138">
        <v>3110</v>
      </c>
      <c r="D850" s="148" t="s">
        <v>346</v>
      </c>
      <c r="E850" s="234">
        <v>89500</v>
      </c>
      <c r="F850" s="235">
        <f>F878+F906</f>
        <v>22971.74</v>
      </c>
      <c r="G850" s="232">
        <f t="shared" si="19"/>
        <v>0.25666748603351958</v>
      </c>
    </row>
    <row r="851" spans="1:7" ht="87" hidden="1" customHeight="1">
      <c r="A851" s="137"/>
      <c r="B851" s="137"/>
      <c r="C851" s="138">
        <v>4010</v>
      </c>
      <c r="D851" s="148" t="s">
        <v>201</v>
      </c>
      <c r="E851" s="234">
        <v>0</v>
      </c>
      <c r="F851" s="235">
        <f t="shared" ref="F851:F863" si="20">F879</f>
        <v>0</v>
      </c>
      <c r="G851" s="232" t="e">
        <f t="shared" si="19"/>
        <v>#DIV/0!</v>
      </c>
    </row>
    <row r="852" spans="1:7" ht="24" hidden="1" customHeight="1">
      <c r="A852" s="137"/>
      <c r="B852" s="137"/>
      <c r="C852" s="138">
        <v>4040</v>
      </c>
      <c r="D852" s="148" t="s">
        <v>202</v>
      </c>
      <c r="E852" s="234">
        <v>0</v>
      </c>
      <c r="F852" s="235">
        <f t="shared" si="20"/>
        <v>0</v>
      </c>
      <c r="G852" s="232" t="e">
        <f t="shared" si="19"/>
        <v>#DIV/0!</v>
      </c>
    </row>
    <row r="853" spans="1:7" ht="24" hidden="1" customHeight="1">
      <c r="A853" s="137"/>
      <c r="B853" s="156"/>
      <c r="C853" s="138">
        <v>4110</v>
      </c>
      <c r="D853" s="148" t="s">
        <v>203</v>
      </c>
      <c r="E853" s="234">
        <v>0</v>
      </c>
      <c r="F853" s="235">
        <f t="shared" si="20"/>
        <v>0</v>
      </c>
      <c r="G853" s="232" t="e">
        <f t="shared" si="19"/>
        <v>#DIV/0!</v>
      </c>
    </row>
    <row r="854" spans="1:7" ht="12.75" hidden="1" customHeight="1">
      <c r="A854" s="137"/>
      <c r="B854" s="172"/>
      <c r="C854" s="138">
        <v>4120</v>
      </c>
      <c r="D854" s="148" t="s">
        <v>204</v>
      </c>
      <c r="E854" s="234">
        <v>0</v>
      </c>
      <c r="F854" s="235">
        <f t="shared" si="20"/>
        <v>0</v>
      </c>
      <c r="G854" s="232" t="e">
        <f t="shared" si="19"/>
        <v>#DIV/0!</v>
      </c>
    </row>
    <row r="855" spans="1:7" ht="12.75" hidden="1" customHeight="1">
      <c r="A855" s="137"/>
      <c r="B855" s="137"/>
      <c r="C855" s="138">
        <v>4170</v>
      </c>
      <c r="D855" s="148" t="s">
        <v>328</v>
      </c>
      <c r="E855" s="234">
        <v>0</v>
      </c>
      <c r="F855" s="235">
        <f t="shared" si="20"/>
        <v>0</v>
      </c>
      <c r="G855" s="232" t="e">
        <f t="shared" si="19"/>
        <v>#DIV/0!</v>
      </c>
    </row>
    <row r="856" spans="1:7" ht="24" hidden="1" customHeight="1">
      <c r="A856" s="137"/>
      <c r="B856" s="137"/>
      <c r="C856" s="138">
        <v>4210</v>
      </c>
      <c r="D856" s="148" t="s">
        <v>206</v>
      </c>
      <c r="E856" s="234">
        <v>0</v>
      </c>
      <c r="F856" s="235">
        <f t="shared" si="20"/>
        <v>0</v>
      </c>
      <c r="G856" s="232" t="e">
        <f t="shared" si="19"/>
        <v>#DIV/0!</v>
      </c>
    </row>
    <row r="857" spans="1:7" ht="12.75" hidden="1" customHeight="1">
      <c r="A857" s="137"/>
      <c r="B857" s="137"/>
      <c r="C857" s="138">
        <v>4220</v>
      </c>
      <c r="D857" s="148" t="s">
        <v>347</v>
      </c>
      <c r="E857" s="234">
        <v>0</v>
      </c>
      <c r="F857" s="235">
        <f t="shared" si="20"/>
        <v>0</v>
      </c>
      <c r="G857" s="232" t="e">
        <f t="shared" si="19"/>
        <v>#DIV/0!</v>
      </c>
    </row>
    <row r="858" spans="1:7" ht="36" hidden="1" customHeight="1">
      <c r="A858" s="137"/>
      <c r="B858" s="137"/>
      <c r="C858" s="138">
        <v>4230</v>
      </c>
      <c r="D858" s="148" t="s">
        <v>38</v>
      </c>
      <c r="E858" s="234">
        <v>0</v>
      </c>
      <c r="F858" s="235">
        <f t="shared" si="20"/>
        <v>0</v>
      </c>
      <c r="G858" s="232" t="e">
        <f t="shared" si="19"/>
        <v>#DIV/0!</v>
      </c>
    </row>
    <row r="859" spans="1:7" ht="24" hidden="1" customHeight="1">
      <c r="A859" s="137"/>
      <c r="B859" s="137"/>
      <c r="C859" s="138">
        <v>4240</v>
      </c>
      <c r="D859" s="148" t="s">
        <v>348</v>
      </c>
      <c r="E859" s="234">
        <v>0</v>
      </c>
      <c r="F859" s="235">
        <f t="shared" si="20"/>
        <v>0</v>
      </c>
      <c r="G859" s="232" t="e">
        <f t="shared" si="19"/>
        <v>#DIV/0!</v>
      </c>
    </row>
    <row r="860" spans="1:7" ht="12.75" hidden="1" customHeight="1">
      <c r="A860" s="137"/>
      <c r="B860" s="137"/>
      <c r="C860" s="138">
        <v>4260</v>
      </c>
      <c r="D860" s="148" t="s">
        <v>207</v>
      </c>
      <c r="E860" s="234">
        <v>0</v>
      </c>
      <c r="F860" s="235">
        <f t="shared" si="20"/>
        <v>0</v>
      </c>
      <c r="G860" s="232" t="e">
        <f t="shared" si="19"/>
        <v>#DIV/0!</v>
      </c>
    </row>
    <row r="861" spans="1:7" ht="12.75" hidden="1" customHeight="1">
      <c r="A861" s="137"/>
      <c r="B861" s="137"/>
      <c r="C861" s="138">
        <v>4270</v>
      </c>
      <c r="D861" s="148" t="s">
        <v>222</v>
      </c>
      <c r="E861" s="234">
        <v>0</v>
      </c>
      <c r="F861" s="235">
        <f t="shared" si="20"/>
        <v>0</v>
      </c>
      <c r="G861" s="232" t="e">
        <f t="shared" si="19"/>
        <v>#DIV/0!</v>
      </c>
    </row>
    <row r="862" spans="1:7" ht="12.75" hidden="1" customHeight="1">
      <c r="A862" s="137"/>
      <c r="B862" s="137"/>
      <c r="C862" s="138">
        <v>4280</v>
      </c>
      <c r="D862" s="148" t="s">
        <v>209</v>
      </c>
      <c r="E862" s="234">
        <v>0</v>
      </c>
      <c r="F862" s="235">
        <f t="shared" si="20"/>
        <v>0</v>
      </c>
      <c r="G862" s="232" t="e">
        <f t="shared" si="19"/>
        <v>#DIV/0!</v>
      </c>
    </row>
    <row r="863" spans="1:7" ht="12.75" hidden="1" customHeight="1">
      <c r="A863" s="137"/>
      <c r="B863" s="137"/>
      <c r="C863" s="138">
        <v>4300</v>
      </c>
      <c r="D863" s="148" t="s">
        <v>233</v>
      </c>
      <c r="E863" s="234">
        <v>0</v>
      </c>
      <c r="F863" s="235">
        <f t="shared" si="20"/>
        <v>0</v>
      </c>
      <c r="G863" s="232" t="e">
        <f t="shared" si="19"/>
        <v>#DIV/0!</v>
      </c>
    </row>
    <row r="864" spans="1:7" ht="24" hidden="1" customHeight="1">
      <c r="A864" s="137"/>
      <c r="B864" s="137"/>
      <c r="C864" s="138">
        <v>4330</v>
      </c>
      <c r="D864" s="148" t="s">
        <v>452</v>
      </c>
      <c r="E864" s="234">
        <v>0</v>
      </c>
      <c r="F864" s="235"/>
      <c r="G864" s="232" t="e">
        <f t="shared" si="19"/>
        <v>#DIV/0!</v>
      </c>
    </row>
    <row r="865" spans="1:7" ht="24" hidden="1" customHeight="1">
      <c r="A865" s="137"/>
      <c r="B865" s="137"/>
      <c r="C865" s="138">
        <v>4350</v>
      </c>
      <c r="D865" s="148" t="s">
        <v>210</v>
      </c>
      <c r="E865" s="234">
        <v>0</v>
      </c>
      <c r="F865" s="235">
        <f>F892+F912</f>
        <v>0</v>
      </c>
      <c r="G865" s="232" t="e">
        <f t="shared" si="19"/>
        <v>#DIV/0!</v>
      </c>
    </row>
    <row r="866" spans="1:7" ht="48" hidden="1" customHeight="1">
      <c r="A866" s="137"/>
      <c r="B866" s="137"/>
      <c r="C866" s="138">
        <v>4360</v>
      </c>
      <c r="D866" s="148" t="s">
        <v>29</v>
      </c>
      <c r="E866" s="234">
        <v>0</v>
      </c>
      <c r="F866" s="235">
        <f t="shared" ref="F866:F871" si="21">F893</f>
        <v>0</v>
      </c>
      <c r="G866" s="232" t="e">
        <f t="shared" si="19"/>
        <v>#DIV/0!</v>
      </c>
    </row>
    <row r="867" spans="1:7" ht="48" hidden="1" customHeight="1">
      <c r="A867" s="137"/>
      <c r="B867" s="137"/>
      <c r="C867" s="138">
        <v>4370</v>
      </c>
      <c r="D867" s="148" t="s">
        <v>30</v>
      </c>
      <c r="E867" s="234">
        <v>0</v>
      </c>
      <c r="F867" s="235">
        <f t="shared" si="21"/>
        <v>0</v>
      </c>
      <c r="G867" s="232" t="e">
        <f t="shared" si="19"/>
        <v>#DIV/0!</v>
      </c>
    </row>
    <row r="868" spans="1:7" ht="12.75" hidden="1" customHeight="1">
      <c r="A868" s="137"/>
      <c r="B868" s="137"/>
      <c r="C868" s="138">
        <v>4410</v>
      </c>
      <c r="D868" s="148" t="s">
        <v>212</v>
      </c>
      <c r="E868" s="234">
        <v>0</v>
      </c>
      <c r="F868" s="235">
        <f t="shared" si="21"/>
        <v>0</v>
      </c>
      <c r="G868" s="232" t="e">
        <f t="shared" si="19"/>
        <v>#DIV/0!</v>
      </c>
    </row>
    <row r="869" spans="1:7" ht="12.75" hidden="1" customHeight="1">
      <c r="A869" s="137"/>
      <c r="B869" s="137"/>
      <c r="C869" s="138">
        <v>4430</v>
      </c>
      <c r="D869" s="148" t="s">
        <v>213</v>
      </c>
      <c r="E869" s="234">
        <v>0</v>
      </c>
      <c r="F869" s="235">
        <f t="shared" si="21"/>
        <v>0</v>
      </c>
      <c r="G869" s="232" t="e">
        <f t="shared" si="19"/>
        <v>#DIV/0!</v>
      </c>
    </row>
    <row r="870" spans="1:7" ht="24" hidden="1" customHeight="1">
      <c r="A870" s="137"/>
      <c r="B870" s="137"/>
      <c r="C870" s="138">
        <v>4440</v>
      </c>
      <c r="D870" s="148" t="s">
        <v>214</v>
      </c>
      <c r="E870" s="234">
        <v>0</v>
      </c>
      <c r="F870" s="235">
        <f t="shared" si="21"/>
        <v>0</v>
      </c>
      <c r="G870" s="232" t="e">
        <f t="shared" si="19"/>
        <v>#DIV/0!</v>
      </c>
    </row>
    <row r="871" spans="1:7" ht="12.75" hidden="1" customHeight="1">
      <c r="A871" s="137"/>
      <c r="B871" s="137"/>
      <c r="C871" s="138">
        <v>4480</v>
      </c>
      <c r="D871" s="148" t="s">
        <v>234</v>
      </c>
      <c r="E871" s="234">
        <v>0</v>
      </c>
      <c r="F871" s="235">
        <f t="shared" si="21"/>
        <v>0</v>
      </c>
      <c r="G871" s="232" t="e">
        <f t="shared" si="19"/>
        <v>#DIV/0!</v>
      </c>
    </row>
    <row r="872" spans="1:7" ht="12.75" hidden="1" customHeight="1">
      <c r="A872" s="137"/>
      <c r="B872" s="137"/>
      <c r="C872" s="138">
        <v>4520</v>
      </c>
      <c r="D872" s="148" t="s">
        <v>11</v>
      </c>
      <c r="E872" s="234">
        <v>0</v>
      </c>
      <c r="F872" s="235">
        <f>F900</f>
        <v>0</v>
      </c>
      <c r="G872" s="232" t="e">
        <f t="shared" si="19"/>
        <v>#DIV/0!</v>
      </c>
    </row>
    <row r="873" spans="1:7" ht="48" hidden="1" customHeight="1">
      <c r="A873" s="137"/>
      <c r="B873" s="137"/>
      <c r="C873" s="138">
        <v>4740</v>
      </c>
      <c r="D873" s="148" t="s">
        <v>248</v>
      </c>
      <c r="E873" s="234">
        <v>0</v>
      </c>
      <c r="F873" s="235">
        <f>F901</f>
        <v>0</v>
      </c>
      <c r="G873" s="232" t="e">
        <f t="shared" si="19"/>
        <v>#DIV/0!</v>
      </c>
    </row>
    <row r="874" spans="1:7" ht="36" hidden="1" customHeight="1">
      <c r="A874" s="137"/>
      <c r="B874" s="137"/>
      <c r="C874" s="138">
        <v>4750</v>
      </c>
      <c r="D874" s="148" t="s">
        <v>294</v>
      </c>
      <c r="E874" s="234">
        <v>0</v>
      </c>
      <c r="F874" s="235">
        <f>F901</f>
        <v>0</v>
      </c>
      <c r="G874" s="232" t="e">
        <f t="shared" si="19"/>
        <v>#DIV/0!</v>
      </c>
    </row>
    <row r="875" spans="1:7" ht="24" hidden="1" customHeight="1">
      <c r="A875" s="156"/>
      <c r="B875" s="137"/>
      <c r="C875" s="138">
        <v>6050</v>
      </c>
      <c r="D875" s="162" t="s">
        <v>349</v>
      </c>
      <c r="E875" s="234">
        <v>0</v>
      </c>
      <c r="F875" s="235">
        <f>F914</f>
        <v>0</v>
      </c>
      <c r="G875" s="232" t="e">
        <f t="shared" si="19"/>
        <v>#DIV/0!</v>
      </c>
    </row>
    <row r="876" spans="1:7" ht="24" hidden="1" customHeight="1">
      <c r="A876" s="158"/>
      <c r="B876" s="137"/>
      <c r="C876" s="137" t="s">
        <v>299</v>
      </c>
      <c r="D876" s="157" t="s">
        <v>337</v>
      </c>
      <c r="E876" s="234">
        <v>0</v>
      </c>
      <c r="F876" s="235">
        <f>SUM(F877:F902)</f>
        <v>0</v>
      </c>
      <c r="G876" s="232" t="e">
        <f t="shared" si="19"/>
        <v>#DIV/0!</v>
      </c>
    </row>
    <row r="877" spans="1:7" ht="24" hidden="1" customHeight="1">
      <c r="A877" s="137"/>
      <c r="B877" s="137"/>
      <c r="C877" s="138">
        <v>3020</v>
      </c>
      <c r="D877" s="148" t="s">
        <v>242</v>
      </c>
      <c r="E877" s="234">
        <v>0</v>
      </c>
      <c r="F877" s="235"/>
      <c r="G877" s="232" t="e">
        <f t="shared" si="19"/>
        <v>#DIV/0!</v>
      </c>
    </row>
    <row r="878" spans="1:7" ht="12.75" hidden="1" customHeight="1">
      <c r="A878" s="137"/>
      <c r="B878" s="137"/>
      <c r="C878" s="138">
        <v>3110</v>
      </c>
      <c r="D878" s="148" t="s">
        <v>346</v>
      </c>
      <c r="E878" s="234">
        <v>0</v>
      </c>
      <c r="F878" s="235"/>
      <c r="G878" s="232" t="e">
        <f t="shared" si="19"/>
        <v>#DIV/0!</v>
      </c>
    </row>
    <row r="879" spans="1:7" ht="24" hidden="1" customHeight="1">
      <c r="A879" s="137"/>
      <c r="B879" s="137"/>
      <c r="C879" s="138">
        <v>4010</v>
      </c>
      <c r="D879" s="148" t="s">
        <v>201</v>
      </c>
      <c r="E879" s="234">
        <v>0</v>
      </c>
      <c r="F879" s="235"/>
      <c r="G879" s="232" t="e">
        <f t="shared" si="19"/>
        <v>#DIV/0!</v>
      </c>
    </row>
    <row r="880" spans="1:7" ht="24" hidden="1" customHeight="1">
      <c r="A880" s="137"/>
      <c r="B880" s="137"/>
      <c r="C880" s="138">
        <v>4040</v>
      </c>
      <c r="D880" s="148" t="s">
        <v>202</v>
      </c>
      <c r="E880" s="234">
        <v>0</v>
      </c>
      <c r="F880" s="235"/>
      <c r="G880" s="232" t="e">
        <f t="shared" si="19"/>
        <v>#DIV/0!</v>
      </c>
    </row>
    <row r="881" spans="1:7" ht="24" hidden="1" customHeight="1">
      <c r="A881" s="137"/>
      <c r="B881" s="137"/>
      <c r="C881" s="138">
        <v>4110</v>
      </c>
      <c r="D881" s="148" t="s">
        <v>203</v>
      </c>
      <c r="E881" s="234">
        <v>0</v>
      </c>
      <c r="F881" s="235"/>
      <c r="G881" s="232" t="e">
        <f t="shared" si="19"/>
        <v>#DIV/0!</v>
      </c>
    </row>
    <row r="882" spans="1:7" ht="12.75" hidden="1" customHeight="1">
      <c r="A882" s="137"/>
      <c r="B882" s="158"/>
      <c r="C882" s="138">
        <v>4120</v>
      </c>
      <c r="D882" s="148" t="s">
        <v>204</v>
      </c>
      <c r="E882" s="234">
        <v>0</v>
      </c>
      <c r="F882" s="235"/>
      <c r="G882" s="232" t="e">
        <f t="shared" si="19"/>
        <v>#DIV/0!</v>
      </c>
    </row>
    <row r="883" spans="1:7" ht="12.75" hidden="1" customHeight="1">
      <c r="A883" s="137"/>
      <c r="B883" s="137"/>
      <c r="C883" s="138">
        <v>4170</v>
      </c>
      <c r="D883" s="148" t="s">
        <v>328</v>
      </c>
      <c r="E883" s="234">
        <v>0</v>
      </c>
      <c r="F883" s="235"/>
      <c r="G883" s="232" t="e">
        <f t="shared" si="19"/>
        <v>#DIV/0!</v>
      </c>
    </row>
    <row r="884" spans="1:7" ht="24" hidden="1" customHeight="1">
      <c r="A884" s="137"/>
      <c r="B884" s="158"/>
      <c r="C884" s="138">
        <v>4210</v>
      </c>
      <c r="D884" s="148" t="s">
        <v>206</v>
      </c>
      <c r="E884" s="234">
        <v>0</v>
      </c>
      <c r="F884" s="235"/>
      <c r="G884" s="232" t="e">
        <f t="shared" si="19"/>
        <v>#DIV/0!</v>
      </c>
    </row>
    <row r="885" spans="1:7" ht="12.75" hidden="1" customHeight="1">
      <c r="A885" s="137"/>
      <c r="B885" s="164"/>
      <c r="C885" s="138">
        <v>4220</v>
      </c>
      <c r="D885" s="148" t="s">
        <v>347</v>
      </c>
      <c r="E885" s="234">
        <v>0</v>
      </c>
      <c r="F885" s="235"/>
      <c r="G885" s="232" t="e">
        <f t="shared" si="19"/>
        <v>#DIV/0!</v>
      </c>
    </row>
    <row r="886" spans="1:7" ht="36" hidden="1" customHeight="1">
      <c r="A886" s="137"/>
      <c r="B886" s="156"/>
      <c r="C886" s="138">
        <v>4230</v>
      </c>
      <c r="D886" s="148" t="s">
        <v>38</v>
      </c>
      <c r="E886" s="234">
        <v>0</v>
      </c>
      <c r="F886" s="235"/>
      <c r="G886" s="232" t="e">
        <f t="shared" si="19"/>
        <v>#DIV/0!</v>
      </c>
    </row>
    <row r="887" spans="1:7" ht="24" hidden="1" customHeight="1">
      <c r="A887" s="137"/>
      <c r="B887" s="158"/>
      <c r="C887" s="138">
        <v>4240</v>
      </c>
      <c r="D887" s="148" t="s">
        <v>291</v>
      </c>
      <c r="E887" s="234">
        <v>0</v>
      </c>
      <c r="F887" s="235"/>
      <c r="G887" s="232" t="e">
        <f t="shared" si="19"/>
        <v>#DIV/0!</v>
      </c>
    </row>
    <row r="888" spans="1:7" ht="12.75" hidden="1" customHeight="1">
      <c r="A888" s="137"/>
      <c r="B888" s="137"/>
      <c r="C888" s="138">
        <v>4260</v>
      </c>
      <c r="D888" s="148" t="s">
        <v>207</v>
      </c>
      <c r="E888" s="234">
        <v>0</v>
      </c>
      <c r="F888" s="235"/>
      <c r="G888" s="232" t="e">
        <f t="shared" si="19"/>
        <v>#DIV/0!</v>
      </c>
    </row>
    <row r="889" spans="1:7" ht="12.75" hidden="1" customHeight="1">
      <c r="A889" s="137"/>
      <c r="B889" s="137"/>
      <c r="C889" s="138">
        <v>4270</v>
      </c>
      <c r="D889" s="148" t="s">
        <v>222</v>
      </c>
      <c r="E889" s="234">
        <v>0</v>
      </c>
      <c r="F889" s="235"/>
      <c r="G889" s="232" t="e">
        <f t="shared" si="19"/>
        <v>#DIV/0!</v>
      </c>
    </row>
    <row r="890" spans="1:7" ht="12.75" hidden="1" customHeight="1">
      <c r="A890" s="137"/>
      <c r="B890" s="137"/>
      <c r="C890" s="138">
        <v>4280</v>
      </c>
      <c r="D890" s="148" t="s">
        <v>209</v>
      </c>
      <c r="E890" s="234">
        <v>0</v>
      </c>
      <c r="F890" s="235"/>
      <c r="G890" s="232" t="e">
        <f t="shared" si="19"/>
        <v>#DIV/0!</v>
      </c>
    </row>
    <row r="891" spans="1:7" ht="12.75" hidden="1" customHeight="1">
      <c r="A891" s="137"/>
      <c r="B891" s="137"/>
      <c r="C891" s="138">
        <v>4300</v>
      </c>
      <c r="D891" s="148" t="s">
        <v>350</v>
      </c>
      <c r="E891" s="234">
        <v>0</v>
      </c>
      <c r="F891" s="235"/>
      <c r="G891" s="232" t="e">
        <f t="shared" si="19"/>
        <v>#DIV/0!</v>
      </c>
    </row>
    <row r="892" spans="1:7" ht="24" hidden="1" customHeight="1">
      <c r="A892" s="137"/>
      <c r="B892" s="137"/>
      <c r="C892" s="138">
        <v>4350</v>
      </c>
      <c r="D892" s="148" t="s">
        <v>210</v>
      </c>
      <c r="E892" s="234">
        <v>0</v>
      </c>
      <c r="F892" s="235"/>
      <c r="G892" s="232" t="e">
        <f t="shared" si="19"/>
        <v>#DIV/0!</v>
      </c>
    </row>
    <row r="893" spans="1:7" ht="48" hidden="1" customHeight="1">
      <c r="A893" s="137"/>
      <c r="B893" s="137"/>
      <c r="C893" s="138">
        <v>4360</v>
      </c>
      <c r="D893" s="148" t="s">
        <v>29</v>
      </c>
      <c r="E893" s="234">
        <v>0</v>
      </c>
      <c r="F893" s="235"/>
      <c r="G893" s="232" t="e">
        <f t="shared" si="19"/>
        <v>#DIV/0!</v>
      </c>
    </row>
    <row r="894" spans="1:7" ht="48" hidden="1" customHeight="1">
      <c r="A894" s="137"/>
      <c r="B894" s="137"/>
      <c r="C894" s="138">
        <v>4370</v>
      </c>
      <c r="D894" s="148" t="s">
        <v>30</v>
      </c>
      <c r="E894" s="234">
        <v>0</v>
      </c>
      <c r="F894" s="235"/>
      <c r="G894" s="232" t="e">
        <f t="shared" si="19"/>
        <v>#DIV/0!</v>
      </c>
    </row>
    <row r="895" spans="1:7" ht="12.75" hidden="1" customHeight="1">
      <c r="A895" s="137"/>
      <c r="B895" s="137"/>
      <c r="C895" s="138">
        <v>4410</v>
      </c>
      <c r="D895" s="148" t="s">
        <v>212</v>
      </c>
      <c r="E895" s="234">
        <v>0</v>
      </c>
      <c r="F895" s="235"/>
      <c r="G895" s="232" t="e">
        <f t="shared" si="19"/>
        <v>#DIV/0!</v>
      </c>
    </row>
    <row r="896" spans="1:7" ht="12.75" hidden="1" customHeight="1">
      <c r="A896" s="137"/>
      <c r="B896" s="137"/>
      <c r="C896" s="138">
        <v>4430</v>
      </c>
      <c r="D896" s="148" t="s">
        <v>213</v>
      </c>
      <c r="E896" s="234">
        <v>0</v>
      </c>
      <c r="F896" s="235"/>
      <c r="G896" s="232" t="e">
        <f t="shared" si="19"/>
        <v>#DIV/0!</v>
      </c>
    </row>
    <row r="897" spans="1:7" ht="24" hidden="1" customHeight="1">
      <c r="A897" s="137"/>
      <c r="B897" s="137"/>
      <c r="C897" s="138">
        <v>4440</v>
      </c>
      <c r="D897" s="148" t="s">
        <v>214</v>
      </c>
      <c r="E897" s="234">
        <v>0</v>
      </c>
      <c r="F897" s="235"/>
      <c r="G897" s="232" t="e">
        <f t="shared" si="19"/>
        <v>#DIV/0!</v>
      </c>
    </row>
    <row r="898" spans="1:7" ht="12.75" hidden="1" customHeight="1">
      <c r="A898" s="137"/>
      <c r="B898" s="137"/>
      <c r="C898" s="138">
        <v>4480</v>
      </c>
      <c r="D898" s="148" t="s">
        <v>234</v>
      </c>
      <c r="E898" s="234">
        <v>0</v>
      </c>
      <c r="F898" s="235"/>
      <c r="G898" s="232" t="e">
        <f t="shared" si="19"/>
        <v>#DIV/0!</v>
      </c>
    </row>
    <row r="899" spans="1:7" ht="12.75" hidden="1" customHeight="1">
      <c r="A899" s="137"/>
      <c r="B899" s="137"/>
      <c r="C899" s="138"/>
      <c r="D899" s="148"/>
      <c r="E899" s="234">
        <v>0</v>
      </c>
      <c r="F899" s="235"/>
      <c r="G899" s="232" t="e">
        <f t="shared" si="19"/>
        <v>#DIV/0!</v>
      </c>
    </row>
    <row r="900" spans="1:7" ht="36" hidden="1" customHeight="1">
      <c r="A900" s="137"/>
      <c r="B900" s="137"/>
      <c r="C900" s="138">
        <v>4520</v>
      </c>
      <c r="D900" s="148" t="s">
        <v>351</v>
      </c>
      <c r="E900" s="234">
        <v>0</v>
      </c>
      <c r="F900" s="235"/>
      <c r="G900" s="232" t="e">
        <f t="shared" si="19"/>
        <v>#DIV/0!</v>
      </c>
    </row>
    <row r="901" spans="1:7" ht="48" hidden="1" customHeight="1">
      <c r="A901" s="137"/>
      <c r="B901" s="137"/>
      <c r="C901" s="138">
        <v>4740</v>
      </c>
      <c r="D901" s="148" t="s">
        <v>248</v>
      </c>
      <c r="E901" s="234">
        <v>0</v>
      </c>
      <c r="F901" s="235">
        <v>0</v>
      </c>
      <c r="G901" s="232" t="e">
        <f t="shared" si="19"/>
        <v>#DIV/0!</v>
      </c>
    </row>
    <row r="902" spans="1:7" ht="36" hidden="1" customHeight="1">
      <c r="A902" s="137"/>
      <c r="B902" s="137"/>
      <c r="C902" s="138">
        <v>4750</v>
      </c>
      <c r="D902" s="148" t="s">
        <v>294</v>
      </c>
      <c r="E902" s="234">
        <v>0</v>
      </c>
      <c r="F902" s="235">
        <v>0</v>
      </c>
      <c r="G902" s="232" t="e">
        <f t="shared" si="19"/>
        <v>#DIV/0!</v>
      </c>
    </row>
    <row r="903" spans="1:7">
      <c r="A903" s="137"/>
      <c r="B903" s="137"/>
      <c r="C903" s="138">
        <v>4330</v>
      </c>
      <c r="D903" s="148" t="s">
        <v>452</v>
      </c>
      <c r="E903" s="234">
        <v>392300</v>
      </c>
      <c r="F903" s="235">
        <f>F905</f>
        <v>103449.95</v>
      </c>
      <c r="G903" s="232">
        <f t="shared" si="19"/>
        <v>0.26370112159061943</v>
      </c>
    </row>
    <row r="904" spans="1:7">
      <c r="A904" s="158"/>
      <c r="B904" s="137"/>
      <c r="C904" s="159"/>
      <c r="D904" s="157" t="s">
        <v>352</v>
      </c>
      <c r="E904" s="234">
        <v>481800</v>
      </c>
      <c r="F904" s="235">
        <f>SUM(F905:F907)</f>
        <v>126421.69</v>
      </c>
      <c r="G904" s="232">
        <f t="shared" si="19"/>
        <v>0.26239454130344542</v>
      </c>
    </row>
    <row r="905" spans="1:7">
      <c r="A905" s="137"/>
      <c r="B905" s="137"/>
      <c r="C905" s="138">
        <v>4330</v>
      </c>
      <c r="D905" s="148" t="s">
        <v>452</v>
      </c>
      <c r="E905" s="234">
        <v>392300</v>
      </c>
      <c r="F905" s="235">
        <v>103449.95</v>
      </c>
      <c r="G905" s="232">
        <f t="shared" si="19"/>
        <v>0.26370112159061943</v>
      </c>
    </row>
    <row r="906" spans="1:7">
      <c r="A906" s="137"/>
      <c r="B906" s="137"/>
      <c r="C906" s="138">
        <v>3110</v>
      </c>
      <c r="D906" s="148" t="s">
        <v>346</v>
      </c>
      <c r="E906" s="234">
        <v>89500</v>
      </c>
      <c r="F906" s="235">
        <v>22971.74</v>
      </c>
      <c r="G906" s="232">
        <f t="shared" si="19"/>
        <v>0.25666748603351958</v>
      </c>
    </row>
    <row r="907" spans="1:7" ht="24" hidden="1" customHeight="1">
      <c r="A907" s="137"/>
      <c r="B907" s="137"/>
      <c r="C907" s="138">
        <v>4330</v>
      </c>
      <c r="D907" s="148" t="s">
        <v>452</v>
      </c>
      <c r="E907" s="234">
        <v>0</v>
      </c>
      <c r="F907" s="235"/>
      <c r="G907" s="232" t="e">
        <f t="shared" ref="G907:G970" si="22">F907/E907</f>
        <v>#DIV/0!</v>
      </c>
    </row>
    <row r="908" spans="1:7">
      <c r="A908" s="158"/>
      <c r="B908" s="137"/>
      <c r="C908" s="159"/>
      <c r="D908" s="157" t="s">
        <v>353</v>
      </c>
      <c r="E908" s="234">
        <v>410700</v>
      </c>
      <c r="F908" s="235">
        <f>SUM(F909:F914)</f>
        <v>267069</v>
      </c>
      <c r="G908" s="232">
        <f t="shared" si="22"/>
        <v>0.65027757487216942</v>
      </c>
    </row>
    <row r="909" spans="1:7" ht="72" hidden="1" customHeight="1">
      <c r="A909" s="158"/>
      <c r="B909" s="137"/>
      <c r="C909" s="138">
        <v>231</v>
      </c>
      <c r="D909" s="148" t="s">
        <v>345</v>
      </c>
      <c r="E909" s="234">
        <v>0</v>
      </c>
      <c r="F909" s="235"/>
      <c r="G909" s="232" t="e">
        <f t="shared" si="22"/>
        <v>#DIV/0!</v>
      </c>
    </row>
    <row r="910" spans="1:7" ht="60">
      <c r="A910" s="164"/>
      <c r="B910" s="137"/>
      <c r="C910" s="135">
        <v>2320</v>
      </c>
      <c r="D910" s="145" t="s">
        <v>345</v>
      </c>
      <c r="E910" s="234">
        <v>410700</v>
      </c>
      <c r="F910" s="235">
        <v>267069</v>
      </c>
      <c r="G910" s="232">
        <f t="shared" si="22"/>
        <v>0.65027757487216942</v>
      </c>
    </row>
    <row r="911" spans="1:7" ht="90" hidden="1">
      <c r="A911" s="164"/>
      <c r="B911" s="137"/>
      <c r="C911" s="135">
        <v>2360</v>
      </c>
      <c r="D911" s="145" t="s">
        <v>474</v>
      </c>
      <c r="E911" s="234">
        <v>0</v>
      </c>
      <c r="F911" s="235"/>
      <c r="G911" s="232" t="e">
        <f t="shared" si="22"/>
        <v>#DIV/0!</v>
      </c>
    </row>
    <row r="912" spans="1:7" ht="24" hidden="1" customHeight="1">
      <c r="A912" s="164"/>
      <c r="B912" s="137"/>
      <c r="C912" s="135">
        <v>4350</v>
      </c>
      <c r="D912" s="145" t="s">
        <v>223</v>
      </c>
      <c r="E912" s="234">
        <v>0</v>
      </c>
      <c r="F912" s="235"/>
      <c r="G912" s="232" t="e">
        <f t="shared" si="22"/>
        <v>#DIV/0!</v>
      </c>
    </row>
    <row r="913" spans="1:7" ht="48" hidden="1" customHeight="1">
      <c r="A913" s="164"/>
      <c r="B913" s="137"/>
      <c r="C913" s="135">
        <v>4370</v>
      </c>
      <c r="D913" s="148" t="s">
        <v>30</v>
      </c>
      <c r="E913" s="234">
        <v>0</v>
      </c>
      <c r="F913" s="235"/>
      <c r="G913" s="232" t="e">
        <f t="shared" si="22"/>
        <v>#DIV/0!</v>
      </c>
    </row>
    <row r="914" spans="1:7" ht="24" hidden="1" customHeight="1">
      <c r="A914" s="156"/>
      <c r="B914" s="137"/>
      <c r="C914" s="138">
        <v>6050</v>
      </c>
      <c r="D914" s="162" t="s">
        <v>349</v>
      </c>
      <c r="E914" s="234">
        <v>0</v>
      </c>
      <c r="F914" s="235"/>
      <c r="G914" s="232" t="e">
        <f t="shared" si="22"/>
        <v>#DIV/0!</v>
      </c>
    </row>
    <row r="915" spans="1:7" ht="42" customHeight="1">
      <c r="A915" s="158"/>
      <c r="B915" s="137">
        <v>85202</v>
      </c>
      <c r="C915" s="159"/>
      <c r="D915" s="157" t="s">
        <v>140</v>
      </c>
      <c r="E915" s="234">
        <v>13533801</v>
      </c>
      <c r="F915" s="235">
        <f>SUM(F916:F945)</f>
        <v>6007545.959999999</v>
      </c>
      <c r="G915" s="232">
        <f t="shared" si="22"/>
        <v>0.44389199752530711</v>
      </c>
    </row>
    <row r="916" spans="1:7" ht="48" hidden="1" customHeight="1">
      <c r="A916" s="158"/>
      <c r="B916" s="137"/>
      <c r="C916" s="138">
        <v>2910</v>
      </c>
      <c r="D916" s="148" t="s">
        <v>481</v>
      </c>
      <c r="E916" s="234">
        <v>0</v>
      </c>
      <c r="F916" s="235"/>
      <c r="G916" s="232" t="e">
        <f t="shared" si="22"/>
        <v>#DIV/0!</v>
      </c>
    </row>
    <row r="917" spans="1:7" ht="30">
      <c r="A917" s="137"/>
      <c r="B917" s="137"/>
      <c r="C917" s="138">
        <v>3020</v>
      </c>
      <c r="D917" s="148" t="s">
        <v>242</v>
      </c>
      <c r="E917" s="234">
        <v>26300</v>
      </c>
      <c r="F917" s="235">
        <f>F947+F976+F1001+F1028</f>
        <v>11876.43</v>
      </c>
      <c r="G917" s="232">
        <f t="shared" si="22"/>
        <v>0.45157528517110268</v>
      </c>
    </row>
    <row r="918" spans="1:7">
      <c r="A918" s="137"/>
      <c r="B918" s="137"/>
      <c r="C918" s="138">
        <v>4010</v>
      </c>
      <c r="D918" s="148" t="s">
        <v>201</v>
      </c>
      <c r="E918" s="234">
        <v>6231867</v>
      </c>
      <c r="F918" s="235">
        <f>F948+F977+F1002+F1029+F1058</f>
        <v>2862773.5</v>
      </c>
      <c r="G918" s="232">
        <f t="shared" si="22"/>
        <v>0.45937653996787803</v>
      </c>
    </row>
    <row r="919" spans="1:7">
      <c r="A919" s="137"/>
      <c r="B919" s="137"/>
      <c r="C919" s="138">
        <v>4040</v>
      </c>
      <c r="D919" s="148" t="s">
        <v>202</v>
      </c>
      <c r="E919" s="234">
        <v>493789</v>
      </c>
      <c r="F919" s="235">
        <f>F949+F978+F1003+F1030</f>
        <v>477430.24</v>
      </c>
      <c r="G919" s="232">
        <f t="shared" si="22"/>
        <v>0.9668709509527349</v>
      </c>
    </row>
    <row r="920" spans="1:7">
      <c r="A920" s="137"/>
      <c r="B920" s="137"/>
      <c r="C920" s="138">
        <v>4110</v>
      </c>
      <c r="D920" s="148" t="s">
        <v>203</v>
      </c>
      <c r="E920" s="234">
        <v>1137353</v>
      </c>
      <c r="F920" s="235">
        <f>F950+F979+F1004+F1031+F1059</f>
        <v>541873.94000000006</v>
      </c>
      <c r="G920" s="232">
        <f t="shared" si="22"/>
        <v>0.47643426447198017</v>
      </c>
    </row>
    <row r="921" spans="1:7">
      <c r="A921" s="137"/>
      <c r="B921" s="156"/>
      <c r="C921" s="138">
        <v>4120</v>
      </c>
      <c r="D921" s="148" t="s">
        <v>204</v>
      </c>
      <c r="E921" s="234">
        <v>159580</v>
      </c>
      <c r="F921" s="235">
        <f>F951+F980+F1005+F1032+F1060</f>
        <v>52872.79</v>
      </c>
      <c r="G921" s="232">
        <f t="shared" si="22"/>
        <v>0.33132466474495553</v>
      </c>
    </row>
    <row r="922" spans="1:7">
      <c r="A922" s="137"/>
      <c r="B922" s="156"/>
      <c r="C922" s="138">
        <v>4170</v>
      </c>
      <c r="D922" s="148" t="s">
        <v>308</v>
      </c>
      <c r="E922" s="234">
        <v>51300</v>
      </c>
      <c r="F922" s="235">
        <f>F952+F981+F1006+F1033+F1061</f>
        <v>26589.809999999998</v>
      </c>
      <c r="G922" s="232">
        <f t="shared" si="22"/>
        <v>0.51831988304093568</v>
      </c>
    </row>
    <row r="923" spans="1:7">
      <c r="A923" s="137"/>
      <c r="B923" s="156"/>
      <c r="C923" s="138">
        <v>4210</v>
      </c>
      <c r="D923" s="148" t="s">
        <v>206</v>
      </c>
      <c r="E923" s="234">
        <v>1072148</v>
      </c>
      <c r="F923" s="235">
        <f>F953+F982+F1007+F1034+F1062</f>
        <v>465118.44000000006</v>
      </c>
      <c r="G923" s="232">
        <f t="shared" si="22"/>
        <v>0.43381924883504897</v>
      </c>
    </row>
    <row r="924" spans="1:7">
      <c r="A924" s="137"/>
      <c r="B924" s="156"/>
      <c r="C924" s="138">
        <v>4220</v>
      </c>
      <c r="D924" s="148" t="s">
        <v>347</v>
      </c>
      <c r="E924" s="234">
        <v>1016700</v>
      </c>
      <c r="F924" s="235">
        <f>F954+F1008+F1035+F983</f>
        <v>462687.94000000006</v>
      </c>
      <c r="G924" s="232">
        <f t="shared" si="22"/>
        <v>0.45508797088620051</v>
      </c>
    </row>
    <row r="925" spans="1:7" ht="30">
      <c r="A925" s="137"/>
      <c r="B925" s="137"/>
      <c r="C925" s="138">
        <v>4230</v>
      </c>
      <c r="D925" s="148" t="s">
        <v>268</v>
      </c>
      <c r="E925" s="234">
        <v>215500</v>
      </c>
      <c r="F925" s="235">
        <f>F955+F984+F1009+F1036</f>
        <v>95892.599999999991</v>
      </c>
      <c r="G925" s="232">
        <f t="shared" si="22"/>
        <v>0.44497726218097444</v>
      </c>
    </row>
    <row r="926" spans="1:7">
      <c r="A926" s="137"/>
      <c r="B926" s="137"/>
      <c r="C926" s="138">
        <v>4260</v>
      </c>
      <c r="D926" s="148" t="s">
        <v>207</v>
      </c>
      <c r="E926" s="234">
        <v>576500</v>
      </c>
      <c r="F926" s="235">
        <f>F956+F985+F1010+F1037</f>
        <v>270204.34999999998</v>
      </c>
      <c r="G926" s="232">
        <f t="shared" si="22"/>
        <v>0.46869791847354725</v>
      </c>
    </row>
    <row r="927" spans="1:7">
      <c r="A927" s="137"/>
      <c r="B927" s="137"/>
      <c r="C927" s="138">
        <v>4270</v>
      </c>
      <c r="D927" s="148" t="s">
        <v>208</v>
      </c>
      <c r="E927" s="234">
        <v>113600</v>
      </c>
      <c r="F927" s="235">
        <f>F957+F986+F1011+F1038+F1056</f>
        <v>52867.18</v>
      </c>
      <c r="G927" s="232">
        <f t="shared" si="22"/>
        <v>0.46538010563380283</v>
      </c>
    </row>
    <row r="928" spans="1:7">
      <c r="A928" s="137"/>
      <c r="B928" s="137"/>
      <c r="C928" s="138">
        <v>4280</v>
      </c>
      <c r="D928" s="148" t="s">
        <v>209</v>
      </c>
      <c r="E928" s="234">
        <v>52410</v>
      </c>
      <c r="F928" s="235">
        <f>F958+F987+F1012+F1039</f>
        <v>19613.7</v>
      </c>
      <c r="G928" s="232">
        <f t="shared" si="22"/>
        <v>0.37423583285632517</v>
      </c>
    </row>
    <row r="929" spans="1:7">
      <c r="A929" s="137"/>
      <c r="B929" s="137"/>
      <c r="C929" s="138">
        <v>4300</v>
      </c>
      <c r="D929" s="148" t="s">
        <v>196</v>
      </c>
      <c r="E929" s="234">
        <v>421750</v>
      </c>
      <c r="F929" s="235">
        <f>F959+F988+F1013+F1040+F1063</f>
        <v>218183.03</v>
      </c>
      <c r="G929" s="232">
        <f t="shared" si="22"/>
        <v>0.51732787196206287</v>
      </c>
    </row>
    <row r="930" spans="1:7">
      <c r="A930" s="137"/>
      <c r="B930" s="137"/>
      <c r="C930" s="138">
        <v>4350</v>
      </c>
      <c r="D930" s="148" t="s">
        <v>210</v>
      </c>
      <c r="E930" s="234">
        <v>6950</v>
      </c>
      <c r="F930" s="235">
        <f>F960+F989+F1014+F1041</f>
        <v>2563.25</v>
      </c>
      <c r="G930" s="232">
        <f t="shared" si="22"/>
        <v>0.36881294964028777</v>
      </c>
    </row>
    <row r="931" spans="1:7" ht="45">
      <c r="A931" s="137"/>
      <c r="B931" s="137"/>
      <c r="C931" s="138">
        <v>4360</v>
      </c>
      <c r="D931" s="148" t="s">
        <v>29</v>
      </c>
      <c r="E931" s="234">
        <v>17250</v>
      </c>
      <c r="F931" s="235">
        <f>F961+F990+F1015+F1042</f>
        <v>7817.0100000000011</v>
      </c>
      <c r="G931" s="232">
        <f t="shared" si="22"/>
        <v>0.45316000000000006</v>
      </c>
    </row>
    <row r="932" spans="1:7" ht="60">
      <c r="A932" s="137"/>
      <c r="B932" s="137"/>
      <c r="C932" s="138">
        <v>4370</v>
      </c>
      <c r="D932" s="148" t="s">
        <v>30</v>
      </c>
      <c r="E932" s="234">
        <v>20000</v>
      </c>
      <c r="F932" s="235">
        <f>F962+F991+F1016+F1043</f>
        <v>5696.99</v>
      </c>
      <c r="G932" s="232">
        <f t="shared" si="22"/>
        <v>0.28484949999999998</v>
      </c>
    </row>
    <row r="933" spans="1:7">
      <c r="A933" s="137"/>
      <c r="B933" s="137"/>
      <c r="C933" s="138">
        <v>4410</v>
      </c>
      <c r="D933" s="148" t="s">
        <v>212</v>
      </c>
      <c r="E933" s="234">
        <v>11100</v>
      </c>
      <c r="F933" s="235">
        <f>F963+F992+F1017+F1044</f>
        <v>4817.8900000000003</v>
      </c>
      <c r="G933" s="232">
        <f t="shared" si="22"/>
        <v>0.43404414414414416</v>
      </c>
    </row>
    <row r="934" spans="1:7">
      <c r="A934" s="137"/>
      <c r="B934" s="137"/>
      <c r="C934" s="138">
        <v>4430</v>
      </c>
      <c r="D934" s="148" t="s">
        <v>213</v>
      </c>
      <c r="E934" s="234">
        <v>46950</v>
      </c>
      <c r="F934" s="235">
        <f>F964+F993+F1018+F1045+F1064</f>
        <v>38361.519999999997</v>
      </c>
      <c r="G934" s="232">
        <f t="shared" si="22"/>
        <v>0.81707177848775281</v>
      </c>
    </row>
    <row r="935" spans="1:7" ht="30">
      <c r="A935" s="137"/>
      <c r="B935" s="137"/>
      <c r="C935" s="138">
        <v>4440</v>
      </c>
      <c r="D935" s="148" t="s">
        <v>214</v>
      </c>
      <c r="E935" s="234">
        <v>254700</v>
      </c>
      <c r="F935" s="235">
        <f>F965+F994+F1019+F1046</f>
        <v>214850.88</v>
      </c>
      <c r="G935" s="232">
        <f t="shared" si="22"/>
        <v>0.84354487632508834</v>
      </c>
    </row>
    <row r="936" spans="1:7">
      <c r="A936" s="137"/>
      <c r="B936" s="137"/>
      <c r="C936" s="138">
        <v>4480</v>
      </c>
      <c r="D936" s="148" t="s">
        <v>234</v>
      </c>
      <c r="E936" s="234">
        <v>38203</v>
      </c>
      <c r="F936" s="235">
        <f>F966+F995+F1020+F1048</f>
        <v>16100.539999999999</v>
      </c>
      <c r="G936" s="232">
        <f t="shared" si="22"/>
        <v>0.42144700677957225</v>
      </c>
    </row>
    <row r="937" spans="1:7" ht="30">
      <c r="A937" s="137"/>
      <c r="B937" s="137"/>
      <c r="C937" s="138">
        <v>4520</v>
      </c>
      <c r="D937" s="148" t="s">
        <v>351</v>
      </c>
      <c r="E937" s="234">
        <v>86800</v>
      </c>
      <c r="F937" s="235">
        <f>F967+F1021+F1047</f>
        <v>69556</v>
      </c>
      <c r="G937" s="232">
        <f t="shared" si="22"/>
        <v>0.80133640552995389</v>
      </c>
    </row>
    <row r="938" spans="1:7" ht="30">
      <c r="A938" s="137"/>
      <c r="B938" s="137"/>
      <c r="C938" s="138">
        <v>4700</v>
      </c>
      <c r="D938" s="148" t="s">
        <v>216</v>
      </c>
      <c r="E938" s="234">
        <v>17900</v>
      </c>
      <c r="F938" s="235">
        <f>F968+F996+F1022+F1049</f>
        <v>6766.84</v>
      </c>
      <c r="G938" s="232">
        <f t="shared" si="22"/>
        <v>0.37803575418994412</v>
      </c>
    </row>
    <row r="939" spans="1:7" ht="48" hidden="1" customHeight="1">
      <c r="A939" s="137"/>
      <c r="B939" s="137"/>
      <c r="C939" s="138">
        <v>4740</v>
      </c>
      <c r="D939" s="148" t="s">
        <v>248</v>
      </c>
      <c r="E939" s="234">
        <v>0</v>
      </c>
      <c r="F939" s="235">
        <f>F969+F997+F1023+F1050</f>
        <v>0</v>
      </c>
      <c r="G939" s="232" t="e">
        <f t="shared" si="22"/>
        <v>#DIV/0!</v>
      </c>
    </row>
    <row r="940" spans="1:7" ht="36" hidden="1" customHeight="1">
      <c r="A940" s="137"/>
      <c r="B940" s="137"/>
      <c r="C940" s="138">
        <v>4750</v>
      </c>
      <c r="D940" s="148" t="s">
        <v>294</v>
      </c>
      <c r="E940" s="234">
        <v>0</v>
      </c>
      <c r="F940" s="235">
        <f>F970+F998+F1024+F1051</f>
        <v>0</v>
      </c>
      <c r="G940" s="232" t="e">
        <f t="shared" si="22"/>
        <v>#DIV/0!</v>
      </c>
    </row>
    <row r="941" spans="1:7" ht="30">
      <c r="A941" s="137"/>
      <c r="B941" s="137"/>
      <c r="C941" s="138">
        <v>4780</v>
      </c>
      <c r="D941" s="148" t="s">
        <v>354</v>
      </c>
      <c r="E941" s="234">
        <v>11000</v>
      </c>
      <c r="F941" s="235">
        <f>F971</f>
        <v>4031.09</v>
      </c>
      <c r="G941" s="232">
        <f t="shared" si="22"/>
        <v>0.36646272727272727</v>
      </c>
    </row>
    <row r="942" spans="1:7" ht="24" hidden="1" customHeight="1">
      <c r="A942" s="156"/>
      <c r="B942" s="137"/>
      <c r="C942" s="160">
        <v>6050</v>
      </c>
      <c r="D942" s="162" t="s">
        <v>219</v>
      </c>
      <c r="E942" s="234">
        <v>0</v>
      </c>
      <c r="F942" s="235">
        <f>F1057+F972+F1025+F1052</f>
        <v>0</v>
      </c>
      <c r="G942" s="232" t="e">
        <f t="shared" si="22"/>
        <v>#DIV/0!</v>
      </c>
    </row>
    <row r="943" spans="1:7" ht="30">
      <c r="A943" s="156"/>
      <c r="B943" s="137"/>
      <c r="C943" s="138">
        <v>6057</v>
      </c>
      <c r="D943" s="162" t="s">
        <v>219</v>
      </c>
      <c r="E943" s="234">
        <v>1356551</v>
      </c>
      <c r="F943" s="235">
        <f>F1065</f>
        <v>0</v>
      </c>
      <c r="G943" s="232">
        <f t="shared" si="22"/>
        <v>0</v>
      </c>
    </row>
    <row r="944" spans="1:7" ht="24" hidden="1" customHeight="1">
      <c r="A944" s="156"/>
      <c r="B944" s="137"/>
      <c r="C944" s="138">
        <v>6059</v>
      </c>
      <c r="D944" s="162" t="s">
        <v>219</v>
      </c>
      <c r="E944" s="234">
        <v>0</v>
      </c>
      <c r="F944" s="235">
        <f>F1066</f>
        <v>0</v>
      </c>
      <c r="G944" s="232" t="e">
        <f t="shared" si="22"/>
        <v>#DIV/0!</v>
      </c>
    </row>
    <row r="945" spans="1:7" ht="38.25" customHeight="1">
      <c r="A945" s="156"/>
      <c r="B945" s="137"/>
      <c r="C945" s="138">
        <v>6060</v>
      </c>
      <c r="D945" s="162" t="s">
        <v>230</v>
      </c>
      <c r="E945" s="234">
        <v>97600</v>
      </c>
      <c r="F945" s="235">
        <f>F973+F1026+F1053+F999+F1067</f>
        <v>79000</v>
      </c>
      <c r="G945" s="232">
        <f t="shared" si="22"/>
        <v>0.80942622950819676</v>
      </c>
    </row>
    <row r="946" spans="1:7" ht="33.75" customHeight="1">
      <c r="A946" s="137"/>
      <c r="B946" s="137"/>
      <c r="C946" s="138" t="s">
        <v>299</v>
      </c>
      <c r="D946" s="157" t="s">
        <v>355</v>
      </c>
      <c r="E946" s="234">
        <v>2495200</v>
      </c>
      <c r="F946" s="235">
        <f>SUM(F947:F974)</f>
        <v>1208493.0100000002</v>
      </c>
      <c r="G946" s="232">
        <f t="shared" si="22"/>
        <v>0.484327112055146</v>
      </c>
    </row>
    <row r="947" spans="1:7" ht="30">
      <c r="A947" s="137"/>
      <c r="B947" s="137"/>
      <c r="C947" s="138">
        <v>3020</v>
      </c>
      <c r="D947" s="148" t="s">
        <v>242</v>
      </c>
      <c r="E947" s="234">
        <v>6200</v>
      </c>
      <c r="F947" s="235">
        <v>5457.12</v>
      </c>
      <c r="G947" s="232">
        <f t="shared" si="22"/>
        <v>0.88018064516129035</v>
      </c>
    </row>
    <row r="948" spans="1:7">
      <c r="A948" s="137"/>
      <c r="B948" s="137"/>
      <c r="C948" s="138">
        <v>4010</v>
      </c>
      <c r="D948" s="148" t="s">
        <v>201</v>
      </c>
      <c r="E948" s="234">
        <v>1332103</v>
      </c>
      <c r="F948" s="235">
        <v>589987.53</v>
      </c>
      <c r="G948" s="232">
        <f t="shared" si="22"/>
        <v>0.44289933285939603</v>
      </c>
    </row>
    <row r="949" spans="1:7">
      <c r="A949" s="137"/>
      <c r="B949" s="137"/>
      <c r="C949" s="138">
        <v>4040</v>
      </c>
      <c r="D949" s="148" t="s">
        <v>202</v>
      </c>
      <c r="E949" s="234">
        <v>105700</v>
      </c>
      <c r="F949" s="235">
        <v>98777.94</v>
      </c>
      <c r="G949" s="232">
        <f t="shared" si="22"/>
        <v>0.93451220435193949</v>
      </c>
    </row>
    <row r="950" spans="1:7">
      <c r="A950" s="137"/>
      <c r="B950" s="137"/>
      <c r="C950" s="138">
        <v>4110</v>
      </c>
      <c r="D950" s="148" t="s">
        <v>203</v>
      </c>
      <c r="E950" s="234">
        <v>244816</v>
      </c>
      <c r="F950" s="235">
        <v>104681.63</v>
      </c>
      <c r="G950" s="232">
        <f t="shared" si="22"/>
        <v>0.4275930903208941</v>
      </c>
    </row>
    <row r="951" spans="1:7">
      <c r="A951" s="137"/>
      <c r="B951" s="137"/>
      <c r="C951" s="138">
        <v>4120</v>
      </c>
      <c r="D951" s="148" t="s">
        <v>204</v>
      </c>
      <c r="E951" s="234">
        <v>34381</v>
      </c>
      <c r="F951" s="235">
        <v>9611.69</v>
      </c>
      <c r="G951" s="232">
        <f t="shared" si="22"/>
        <v>0.27956400337395654</v>
      </c>
    </row>
    <row r="952" spans="1:7">
      <c r="A952" s="137"/>
      <c r="B952" s="156"/>
      <c r="C952" s="138">
        <v>4170</v>
      </c>
      <c r="D952" s="148" t="s">
        <v>308</v>
      </c>
      <c r="E952" s="234">
        <v>10300</v>
      </c>
      <c r="F952" s="235">
        <v>6460.1</v>
      </c>
      <c r="G952" s="232">
        <f t="shared" si="22"/>
        <v>0.62719417475728156</v>
      </c>
    </row>
    <row r="953" spans="1:7">
      <c r="A953" s="137"/>
      <c r="B953" s="156"/>
      <c r="C953" s="138">
        <v>4210</v>
      </c>
      <c r="D953" s="148" t="s">
        <v>206</v>
      </c>
      <c r="E953" s="234">
        <v>129000</v>
      </c>
      <c r="F953" s="235">
        <v>72211.240000000005</v>
      </c>
      <c r="G953" s="232">
        <f t="shared" si="22"/>
        <v>0.55977705426356594</v>
      </c>
    </row>
    <row r="954" spans="1:7">
      <c r="A954" s="137"/>
      <c r="B954" s="158"/>
      <c r="C954" s="138">
        <v>4220</v>
      </c>
      <c r="D954" s="148" t="s">
        <v>347</v>
      </c>
      <c r="E954" s="234">
        <v>201700</v>
      </c>
      <c r="F954" s="235">
        <v>89602.99</v>
      </c>
      <c r="G954" s="232">
        <f t="shared" si="22"/>
        <v>0.44423891918691127</v>
      </c>
    </row>
    <row r="955" spans="1:7" ht="30">
      <c r="A955" s="137"/>
      <c r="B955" s="137"/>
      <c r="C955" s="138">
        <v>4230</v>
      </c>
      <c r="D955" s="148" t="s">
        <v>38</v>
      </c>
      <c r="E955" s="234">
        <v>46200</v>
      </c>
      <c r="F955" s="235">
        <v>20408.79</v>
      </c>
      <c r="G955" s="232">
        <f t="shared" si="22"/>
        <v>0.44174870129870131</v>
      </c>
    </row>
    <row r="956" spans="1:7">
      <c r="A956" s="137"/>
      <c r="B956" s="137"/>
      <c r="C956" s="138">
        <v>4260</v>
      </c>
      <c r="D956" s="148" t="s">
        <v>207</v>
      </c>
      <c r="E956" s="234">
        <v>117500</v>
      </c>
      <c r="F956" s="235">
        <v>52991.040000000001</v>
      </c>
      <c r="G956" s="232">
        <f t="shared" si="22"/>
        <v>0.45098757446808513</v>
      </c>
    </row>
    <row r="957" spans="1:7">
      <c r="A957" s="137"/>
      <c r="B957" s="137"/>
      <c r="C957" s="138">
        <v>4270</v>
      </c>
      <c r="D957" s="148" t="s">
        <v>208</v>
      </c>
      <c r="E957" s="234">
        <v>34600</v>
      </c>
      <c r="F957" s="235">
        <v>13048.61</v>
      </c>
      <c r="G957" s="232">
        <f t="shared" si="22"/>
        <v>0.37712745664739888</v>
      </c>
    </row>
    <row r="958" spans="1:7">
      <c r="A958" s="137"/>
      <c r="B958" s="137"/>
      <c r="C958" s="138">
        <v>4280</v>
      </c>
      <c r="D958" s="148" t="s">
        <v>209</v>
      </c>
      <c r="E958" s="234">
        <v>39900</v>
      </c>
      <c r="F958" s="235">
        <v>18429</v>
      </c>
      <c r="G958" s="232">
        <f t="shared" si="22"/>
        <v>0.46187969924812028</v>
      </c>
    </row>
    <row r="959" spans="1:7">
      <c r="A959" s="137"/>
      <c r="B959" s="137"/>
      <c r="C959" s="138">
        <v>4300</v>
      </c>
      <c r="D959" s="148" t="s">
        <v>196</v>
      </c>
      <c r="E959" s="234">
        <v>81800</v>
      </c>
      <c r="F959" s="235">
        <v>37992.35</v>
      </c>
      <c r="G959" s="232">
        <f t="shared" si="22"/>
        <v>0.46445415647921756</v>
      </c>
    </row>
    <row r="960" spans="1:7">
      <c r="A960" s="137"/>
      <c r="B960" s="137"/>
      <c r="C960" s="138">
        <v>4350</v>
      </c>
      <c r="D960" s="148" t="s">
        <v>210</v>
      </c>
      <c r="E960" s="234">
        <v>2400</v>
      </c>
      <c r="F960" s="235">
        <v>459.03</v>
      </c>
      <c r="G960" s="232">
        <f t="shared" si="22"/>
        <v>0.1912625</v>
      </c>
    </row>
    <row r="961" spans="1:7" ht="45">
      <c r="A961" s="137"/>
      <c r="B961" s="137"/>
      <c r="C961" s="138">
        <v>4360</v>
      </c>
      <c r="D961" s="148" t="s">
        <v>29</v>
      </c>
      <c r="E961" s="234">
        <v>2500</v>
      </c>
      <c r="F961" s="235">
        <v>1042.27</v>
      </c>
      <c r="G961" s="232">
        <f t="shared" si="22"/>
        <v>0.416908</v>
      </c>
    </row>
    <row r="962" spans="1:7" ht="60">
      <c r="A962" s="137"/>
      <c r="B962" s="137"/>
      <c r="C962" s="138">
        <v>4370</v>
      </c>
      <c r="D962" s="148" t="s">
        <v>30</v>
      </c>
      <c r="E962" s="234">
        <v>4300</v>
      </c>
      <c r="F962" s="235">
        <v>1075.4100000000001</v>
      </c>
      <c r="G962" s="232">
        <f t="shared" si="22"/>
        <v>0.2500953488372093</v>
      </c>
    </row>
    <row r="963" spans="1:7">
      <c r="A963" s="137"/>
      <c r="B963" s="137"/>
      <c r="C963" s="138">
        <v>4410</v>
      </c>
      <c r="D963" s="148" t="s">
        <v>212</v>
      </c>
      <c r="E963" s="234">
        <v>3200</v>
      </c>
      <c r="F963" s="235">
        <v>933.7</v>
      </c>
      <c r="G963" s="232">
        <f t="shared" si="22"/>
        <v>0.29178124999999999</v>
      </c>
    </row>
    <row r="964" spans="1:7">
      <c r="A964" s="137"/>
      <c r="B964" s="137"/>
      <c r="C964" s="138">
        <v>4430</v>
      </c>
      <c r="D964" s="148" t="s">
        <v>213</v>
      </c>
      <c r="E964" s="234">
        <v>7300</v>
      </c>
      <c r="F964" s="235">
        <v>5966.5</v>
      </c>
      <c r="G964" s="232">
        <f t="shared" si="22"/>
        <v>0.81732876712328772</v>
      </c>
    </row>
    <row r="965" spans="1:7" ht="30">
      <c r="A965" s="137"/>
      <c r="B965" s="137"/>
      <c r="C965" s="138">
        <v>4440</v>
      </c>
      <c r="D965" s="148" t="s">
        <v>214</v>
      </c>
      <c r="E965" s="234">
        <v>62000</v>
      </c>
      <c r="F965" s="235">
        <v>62000</v>
      </c>
      <c r="G965" s="232">
        <f t="shared" si="22"/>
        <v>1</v>
      </c>
    </row>
    <row r="966" spans="1:7">
      <c r="A966" s="137"/>
      <c r="B966" s="137"/>
      <c r="C966" s="138">
        <v>4480</v>
      </c>
      <c r="D966" s="148" t="s">
        <v>234</v>
      </c>
      <c r="E966" s="234">
        <v>4300</v>
      </c>
      <c r="F966" s="235">
        <v>2203.98</v>
      </c>
      <c r="G966" s="232">
        <f t="shared" si="22"/>
        <v>0.51255348837209302</v>
      </c>
    </row>
    <row r="967" spans="1:7" ht="30">
      <c r="A967" s="137"/>
      <c r="B967" s="137"/>
      <c r="C967" s="138">
        <v>4520</v>
      </c>
      <c r="D967" s="148" t="s">
        <v>7</v>
      </c>
      <c r="E967" s="234">
        <v>10800</v>
      </c>
      <c r="F967" s="235">
        <v>10761</v>
      </c>
      <c r="G967" s="232">
        <f t="shared" si="22"/>
        <v>0.99638888888888888</v>
      </c>
    </row>
    <row r="968" spans="1:7" ht="30">
      <c r="A968" s="137"/>
      <c r="B968" s="137"/>
      <c r="C968" s="138">
        <v>4700</v>
      </c>
      <c r="D968" s="148" t="s">
        <v>216</v>
      </c>
      <c r="E968" s="234">
        <v>3200</v>
      </c>
      <c r="F968" s="235">
        <v>360</v>
      </c>
      <c r="G968" s="232">
        <f t="shared" si="22"/>
        <v>0.1125</v>
      </c>
    </row>
    <row r="969" spans="1:7" ht="48" hidden="1" customHeight="1">
      <c r="A969" s="137"/>
      <c r="B969" s="137"/>
      <c r="C969" s="138">
        <v>4740</v>
      </c>
      <c r="D969" s="148" t="s">
        <v>248</v>
      </c>
      <c r="E969" s="234">
        <v>0</v>
      </c>
      <c r="F969" s="235"/>
      <c r="G969" s="232" t="e">
        <f t="shared" si="22"/>
        <v>#DIV/0!</v>
      </c>
    </row>
    <row r="970" spans="1:7" ht="36" hidden="1" customHeight="1">
      <c r="A970" s="137"/>
      <c r="B970" s="137"/>
      <c r="C970" s="138">
        <v>4750</v>
      </c>
      <c r="D970" s="148" t="s">
        <v>294</v>
      </c>
      <c r="E970" s="234">
        <v>0</v>
      </c>
      <c r="F970" s="235"/>
      <c r="G970" s="232" t="e">
        <f t="shared" si="22"/>
        <v>#DIV/0!</v>
      </c>
    </row>
    <row r="971" spans="1:7" ht="30">
      <c r="A971" s="137"/>
      <c r="B971" s="137"/>
      <c r="C971" s="138">
        <v>4780</v>
      </c>
      <c r="D971" s="148" t="s">
        <v>354</v>
      </c>
      <c r="E971" s="234">
        <v>11000</v>
      </c>
      <c r="F971" s="235">
        <v>4031.09</v>
      </c>
      <c r="G971" s="232">
        <f t="shared" ref="G971:G1034" si="23">F971/E971</f>
        <v>0.36646272727272727</v>
      </c>
    </row>
    <row r="972" spans="1:7" ht="24" hidden="1" customHeight="1">
      <c r="A972" s="137"/>
      <c r="B972" s="137"/>
      <c r="C972" s="138">
        <v>6050</v>
      </c>
      <c r="D972" s="148" t="s">
        <v>357</v>
      </c>
      <c r="E972" s="234">
        <v>0</v>
      </c>
      <c r="F972" s="235"/>
      <c r="G972" s="232" t="e">
        <f t="shared" si="23"/>
        <v>#DIV/0!</v>
      </c>
    </row>
    <row r="973" spans="1:7" ht="24" hidden="1" customHeight="1">
      <c r="A973" s="156"/>
      <c r="B973" s="137"/>
      <c r="C973" s="138">
        <v>6060</v>
      </c>
      <c r="D973" s="162" t="s">
        <v>230</v>
      </c>
      <c r="E973" s="234">
        <v>0</v>
      </c>
      <c r="F973" s="235"/>
      <c r="G973" s="232" t="e">
        <f t="shared" si="23"/>
        <v>#DIV/0!</v>
      </c>
    </row>
    <row r="974" spans="1:7" ht="12.75" hidden="1" customHeight="1">
      <c r="A974" s="156"/>
      <c r="B974" s="137"/>
      <c r="C974" s="138"/>
      <c r="D974" s="162"/>
      <c r="E974" s="234">
        <v>0</v>
      </c>
      <c r="F974" s="235"/>
      <c r="G974" s="232" t="e">
        <f t="shared" si="23"/>
        <v>#DIV/0!</v>
      </c>
    </row>
    <row r="975" spans="1:7" ht="24" customHeight="1">
      <c r="A975" s="158"/>
      <c r="B975" s="137"/>
      <c r="C975" s="159"/>
      <c r="D975" s="157" t="s">
        <v>358</v>
      </c>
      <c r="E975" s="234">
        <v>4705000</v>
      </c>
      <c r="F975" s="235">
        <f>SUM(F976:F999)</f>
        <v>2339085.17</v>
      </c>
      <c r="G975" s="232">
        <f t="shared" si="23"/>
        <v>0.49714881402763017</v>
      </c>
    </row>
    <row r="976" spans="1:7" ht="30">
      <c r="A976" s="137"/>
      <c r="B976" s="137"/>
      <c r="C976" s="138">
        <v>3020</v>
      </c>
      <c r="D976" s="148" t="s">
        <v>242</v>
      </c>
      <c r="E976" s="234">
        <v>9300</v>
      </c>
      <c r="F976" s="235">
        <v>4562.83</v>
      </c>
      <c r="G976" s="232">
        <f t="shared" si="23"/>
        <v>0.49062688172043012</v>
      </c>
    </row>
    <row r="977" spans="1:7">
      <c r="A977" s="137"/>
      <c r="B977" s="137"/>
      <c r="C977" s="138">
        <v>4010</v>
      </c>
      <c r="D977" s="148" t="s">
        <v>201</v>
      </c>
      <c r="E977" s="234">
        <v>2360165</v>
      </c>
      <c r="F977" s="235">
        <v>1115443.9099999999</v>
      </c>
      <c r="G977" s="232">
        <f t="shared" si="23"/>
        <v>0.4726126817404715</v>
      </c>
    </row>
    <row r="978" spans="1:7">
      <c r="A978" s="137"/>
      <c r="B978" s="137"/>
      <c r="C978" s="138">
        <v>4040</v>
      </c>
      <c r="D978" s="148" t="s">
        <v>202</v>
      </c>
      <c r="E978" s="234">
        <v>191289</v>
      </c>
      <c r="F978" s="235">
        <v>191288.68</v>
      </c>
      <c r="G978" s="232">
        <f t="shared" si="23"/>
        <v>0.99999832713851811</v>
      </c>
    </row>
    <row r="979" spans="1:7">
      <c r="A979" s="137"/>
      <c r="B979" s="137"/>
      <c r="C979" s="138">
        <v>4110</v>
      </c>
      <c r="D979" s="148" t="s">
        <v>203</v>
      </c>
      <c r="E979" s="234">
        <v>436902</v>
      </c>
      <c r="F979" s="235">
        <v>223175.41</v>
      </c>
      <c r="G979" s="232">
        <f t="shared" si="23"/>
        <v>0.51081343184512773</v>
      </c>
    </row>
    <row r="980" spans="1:7">
      <c r="A980" s="137"/>
      <c r="B980" s="137"/>
      <c r="C980" s="138">
        <v>4120</v>
      </c>
      <c r="D980" s="148" t="s">
        <v>204</v>
      </c>
      <c r="E980" s="234">
        <v>61333</v>
      </c>
      <c r="F980" s="235">
        <v>23146.71</v>
      </c>
      <c r="G980" s="232">
        <f t="shared" si="23"/>
        <v>0.37739406192424957</v>
      </c>
    </row>
    <row r="981" spans="1:7">
      <c r="A981" s="137"/>
      <c r="B981" s="137"/>
      <c r="C981" s="138">
        <v>4170</v>
      </c>
      <c r="D981" s="148" t="s">
        <v>308</v>
      </c>
      <c r="E981" s="234">
        <v>27100</v>
      </c>
      <c r="F981" s="235">
        <v>19895.71</v>
      </c>
      <c r="G981" s="232">
        <f t="shared" si="23"/>
        <v>0.73415904059040582</v>
      </c>
    </row>
    <row r="982" spans="1:7">
      <c r="A982" s="137"/>
      <c r="B982" s="137"/>
      <c r="C982" s="138">
        <v>4210</v>
      </c>
      <c r="D982" s="148" t="s">
        <v>206</v>
      </c>
      <c r="E982" s="234">
        <v>592900</v>
      </c>
      <c r="F982" s="235">
        <v>245473.78</v>
      </c>
      <c r="G982" s="232">
        <f t="shared" si="23"/>
        <v>0.41402222971833363</v>
      </c>
    </row>
    <row r="983" spans="1:7">
      <c r="A983" s="137"/>
      <c r="B983" s="137"/>
      <c r="C983" s="138">
        <v>4220</v>
      </c>
      <c r="D983" s="148" t="s">
        <v>359</v>
      </c>
      <c r="E983" s="234">
        <v>365500</v>
      </c>
      <c r="F983" s="235">
        <v>149300.25</v>
      </c>
      <c r="G983" s="232">
        <f t="shared" si="23"/>
        <v>0.40848221614227087</v>
      </c>
    </row>
    <row r="984" spans="1:7" ht="30">
      <c r="A984" s="137"/>
      <c r="B984" s="137"/>
      <c r="C984" s="138">
        <v>4230</v>
      </c>
      <c r="D984" s="148" t="s">
        <v>38</v>
      </c>
      <c r="E984" s="234">
        <v>77500</v>
      </c>
      <c r="F984" s="235">
        <v>36797.82</v>
      </c>
      <c r="G984" s="232">
        <f t="shared" si="23"/>
        <v>0.4748105806451613</v>
      </c>
    </row>
    <row r="985" spans="1:7">
      <c r="A985" s="137"/>
      <c r="B985" s="137"/>
      <c r="C985" s="138">
        <v>4260</v>
      </c>
      <c r="D985" s="148" t="s">
        <v>207</v>
      </c>
      <c r="E985" s="234">
        <v>143800</v>
      </c>
      <c r="F985" s="235">
        <v>76041.259999999995</v>
      </c>
      <c r="G985" s="232">
        <f t="shared" si="23"/>
        <v>0.52879874826147422</v>
      </c>
    </row>
    <row r="986" spans="1:7">
      <c r="A986" s="137"/>
      <c r="B986" s="137"/>
      <c r="C986" s="138">
        <v>4270</v>
      </c>
      <c r="D986" s="148" t="s">
        <v>208</v>
      </c>
      <c r="E986" s="234">
        <v>43600</v>
      </c>
      <c r="F986" s="235">
        <v>17321.7</v>
      </c>
      <c r="G986" s="232">
        <f t="shared" si="23"/>
        <v>0.39728669724770643</v>
      </c>
    </row>
    <row r="987" spans="1:7">
      <c r="A987" s="137"/>
      <c r="B987" s="137"/>
      <c r="C987" s="138">
        <v>4280</v>
      </c>
      <c r="D987" s="148" t="s">
        <v>209</v>
      </c>
      <c r="E987" s="234">
        <v>8600</v>
      </c>
      <c r="F987" s="235">
        <v>553.5</v>
      </c>
      <c r="G987" s="232">
        <f t="shared" si="23"/>
        <v>6.4360465116279075E-2</v>
      </c>
    </row>
    <row r="988" spans="1:7" ht="24.75" customHeight="1">
      <c r="A988" s="137"/>
      <c r="B988" s="137"/>
      <c r="C988" s="138">
        <v>4300</v>
      </c>
      <c r="D988" s="148" t="s">
        <v>196</v>
      </c>
      <c r="E988" s="234">
        <v>171100</v>
      </c>
      <c r="F988" s="235">
        <v>97290.65</v>
      </c>
      <c r="G988" s="232">
        <f t="shared" si="23"/>
        <v>0.56861864406779661</v>
      </c>
    </row>
    <row r="989" spans="1:7">
      <c r="A989" s="137"/>
      <c r="B989" s="137"/>
      <c r="C989" s="138">
        <v>4350</v>
      </c>
      <c r="D989" s="148" t="s">
        <v>210</v>
      </c>
      <c r="E989" s="234">
        <v>2000</v>
      </c>
      <c r="F989" s="235">
        <v>968.4</v>
      </c>
      <c r="G989" s="232">
        <f t="shared" si="23"/>
        <v>0.48419999999999996</v>
      </c>
    </row>
    <row r="990" spans="1:7" ht="45">
      <c r="A990" s="137"/>
      <c r="B990" s="137"/>
      <c r="C990" s="138">
        <v>4360</v>
      </c>
      <c r="D990" s="148" t="s">
        <v>29</v>
      </c>
      <c r="E990" s="234">
        <v>8400</v>
      </c>
      <c r="F990" s="235">
        <v>3330.75</v>
      </c>
      <c r="G990" s="232">
        <f t="shared" si="23"/>
        <v>0.39651785714285714</v>
      </c>
    </row>
    <row r="991" spans="1:7" ht="60">
      <c r="A991" s="137"/>
      <c r="B991" s="137"/>
      <c r="C991" s="138">
        <v>4370</v>
      </c>
      <c r="D991" s="148" t="s">
        <v>30</v>
      </c>
      <c r="E991" s="234">
        <v>5900</v>
      </c>
      <c r="F991" s="235">
        <v>2407.46</v>
      </c>
      <c r="G991" s="232">
        <f t="shared" si="23"/>
        <v>0.40804406779661018</v>
      </c>
    </row>
    <row r="992" spans="1:7">
      <c r="A992" s="137"/>
      <c r="B992" s="137"/>
      <c r="C992" s="138">
        <v>4410</v>
      </c>
      <c r="D992" s="148" t="s">
        <v>212</v>
      </c>
      <c r="E992" s="234">
        <v>3600</v>
      </c>
      <c r="F992" s="235">
        <v>1534.48</v>
      </c>
      <c r="G992" s="232">
        <f t="shared" si="23"/>
        <v>0.42624444444444443</v>
      </c>
    </row>
    <row r="993" spans="1:7">
      <c r="A993" s="137"/>
      <c r="B993" s="137"/>
      <c r="C993" s="138">
        <v>4430</v>
      </c>
      <c r="D993" s="148" t="s">
        <v>213</v>
      </c>
      <c r="E993" s="234">
        <v>19500</v>
      </c>
      <c r="F993" s="235">
        <v>17709.87</v>
      </c>
      <c r="G993" s="232">
        <f t="shared" si="23"/>
        <v>0.90819846153846151</v>
      </c>
    </row>
    <row r="994" spans="1:7" ht="30">
      <c r="A994" s="137"/>
      <c r="B994" s="137"/>
      <c r="C994" s="138">
        <v>4440</v>
      </c>
      <c r="D994" s="148" t="s">
        <v>214</v>
      </c>
      <c r="E994" s="234">
        <v>94300</v>
      </c>
      <c r="F994" s="235">
        <v>70725</v>
      </c>
      <c r="G994" s="232">
        <f t="shared" si="23"/>
        <v>0.75</v>
      </c>
    </row>
    <row r="995" spans="1:7">
      <c r="A995" s="137"/>
      <c r="B995" s="137"/>
      <c r="C995" s="138">
        <v>4480</v>
      </c>
      <c r="D995" s="148" t="s">
        <v>234</v>
      </c>
      <c r="E995" s="234">
        <v>27411</v>
      </c>
      <c r="F995" s="235">
        <v>10093</v>
      </c>
      <c r="G995" s="232">
        <f t="shared" si="23"/>
        <v>0.36820984276385393</v>
      </c>
    </row>
    <row r="996" spans="1:7" ht="55.5" customHeight="1">
      <c r="A996" s="137"/>
      <c r="B996" s="137"/>
      <c r="C996" s="138">
        <v>4700</v>
      </c>
      <c r="D996" s="148" t="s">
        <v>216</v>
      </c>
      <c r="E996" s="234">
        <v>5000</v>
      </c>
      <c r="F996" s="235">
        <v>824</v>
      </c>
      <c r="G996" s="232">
        <f t="shared" si="23"/>
        <v>0.1648</v>
      </c>
    </row>
    <row r="997" spans="1:7" ht="48" hidden="1" customHeight="1">
      <c r="A997" s="137"/>
      <c r="B997" s="137"/>
      <c r="C997" s="138">
        <v>4740</v>
      </c>
      <c r="D997" s="148" t="s">
        <v>248</v>
      </c>
      <c r="E997" s="234">
        <v>0</v>
      </c>
      <c r="F997" s="235"/>
      <c r="G997" s="232" t="e">
        <f t="shared" si="23"/>
        <v>#DIV/0!</v>
      </c>
    </row>
    <row r="998" spans="1:7" ht="36" hidden="1" customHeight="1">
      <c r="A998" s="137"/>
      <c r="B998" s="137"/>
      <c r="C998" s="138">
        <v>4750</v>
      </c>
      <c r="D998" s="148" t="s">
        <v>294</v>
      </c>
      <c r="E998" s="234">
        <v>0</v>
      </c>
      <c r="F998" s="235">
        <v>0</v>
      </c>
      <c r="G998" s="232" t="e">
        <f t="shared" si="23"/>
        <v>#DIV/0!</v>
      </c>
    </row>
    <row r="999" spans="1:7" ht="37.5" customHeight="1">
      <c r="A999" s="137"/>
      <c r="B999" s="137"/>
      <c r="C999" s="138">
        <v>6060</v>
      </c>
      <c r="D999" s="162" t="s">
        <v>230</v>
      </c>
      <c r="E999" s="234">
        <v>49800</v>
      </c>
      <c r="F999" s="235">
        <v>31200</v>
      </c>
      <c r="G999" s="232">
        <f t="shared" si="23"/>
        <v>0.62650602409638556</v>
      </c>
    </row>
    <row r="1000" spans="1:7" ht="31.5" customHeight="1">
      <c r="A1000" s="137"/>
      <c r="B1000" s="137"/>
      <c r="C1000" s="159"/>
      <c r="D1000" s="157" t="s">
        <v>360</v>
      </c>
      <c r="E1000" s="234">
        <v>2864930</v>
      </c>
      <c r="F1000" s="235">
        <f>SUM(F1001:F1026)</f>
        <v>1490191.6500000001</v>
      </c>
      <c r="G1000" s="232">
        <f t="shared" si="23"/>
        <v>0.52014941028227568</v>
      </c>
    </row>
    <row r="1001" spans="1:7" ht="30">
      <c r="A1001" s="137"/>
      <c r="B1001" s="137"/>
      <c r="C1001" s="138">
        <v>3020</v>
      </c>
      <c r="D1001" s="148" t="s">
        <v>242</v>
      </c>
      <c r="E1001" s="234">
        <v>6700</v>
      </c>
      <c r="F1001" s="235">
        <v>1819.58</v>
      </c>
      <c r="G1001" s="232">
        <f t="shared" si="23"/>
        <v>0.27157910447761191</v>
      </c>
    </row>
    <row r="1002" spans="1:7">
      <c r="A1002" s="137"/>
      <c r="B1002" s="137"/>
      <c r="C1002" s="138">
        <v>4010</v>
      </c>
      <c r="D1002" s="148" t="s">
        <v>201</v>
      </c>
      <c r="E1002" s="234">
        <v>1464025</v>
      </c>
      <c r="F1002" s="235">
        <v>676556.42</v>
      </c>
      <c r="G1002" s="232">
        <f t="shared" si="23"/>
        <v>0.46212081077850448</v>
      </c>
    </row>
    <row r="1003" spans="1:7">
      <c r="A1003" s="137"/>
      <c r="B1003" s="137"/>
      <c r="C1003" s="138">
        <v>4040</v>
      </c>
      <c r="D1003" s="148" t="s">
        <v>202</v>
      </c>
      <c r="E1003" s="234">
        <v>114900</v>
      </c>
      <c r="F1003" s="235">
        <v>108205.02</v>
      </c>
      <c r="G1003" s="232">
        <f t="shared" si="23"/>
        <v>0.94173211488250652</v>
      </c>
    </row>
    <row r="1004" spans="1:7">
      <c r="A1004" s="137"/>
      <c r="B1004" s="137"/>
      <c r="C1004" s="138">
        <v>4110</v>
      </c>
      <c r="D1004" s="148" t="s">
        <v>203</v>
      </c>
      <c r="E1004" s="234">
        <v>264291</v>
      </c>
      <c r="F1004" s="235">
        <v>121352.46</v>
      </c>
      <c r="G1004" s="232">
        <f t="shared" si="23"/>
        <v>0.45916228702452982</v>
      </c>
    </row>
    <row r="1005" spans="1:7">
      <c r="A1005" s="137"/>
      <c r="B1005" s="137"/>
      <c r="C1005" s="138">
        <v>4120</v>
      </c>
      <c r="D1005" s="148" t="s">
        <v>204</v>
      </c>
      <c r="E1005" s="234">
        <v>37384</v>
      </c>
      <c r="F1005" s="235">
        <v>10776.58</v>
      </c>
      <c r="G1005" s="232">
        <f t="shared" si="23"/>
        <v>0.2882671731221913</v>
      </c>
    </row>
    <row r="1006" spans="1:7">
      <c r="A1006" s="137"/>
      <c r="B1006" s="158"/>
      <c r="C1006" s="138">
        <v>4170</v>
      </c>
      <c r="D1006" s="148" t="s">
        <v>322</v>
      </c>
      <c r="E1006" s="234">
        <v>4800</v>
      </c>
      <c r="F1006" s="235">
        <v>234</v>
      </c>
      <c r="G1006" s="232">
        <f t="shared" si="23"/>
        <v>4.8750000000000002E-2</v>
      </c>
    </row>
    <row r="1007" spans="1:7">
      <c r="A1007" s="137"/>
      <c r="B1007" s="137"/>
      <c r="C1007" s="138">
        <v>4210</v>
      </c>
      <c r="D1007" s="148" t="s">
        <v>206</v>
      </c>
      <c r="E1007" s="234">
        <v>96848</v>
      </c>
      <c r="F1007" s="235">
        <v>60281.39</v>
      </c>
      <c r="G1007" s="232">
        <f t="shared" si="23"/>
        <v>0.62243298777465716</v>
      </c>
    </row>
    <row r="1008" spans="1:7">
      <c r="A1008" s="137"/>
      <c r="B1008" s="137"/>
      <c r="C1008" s="138">
        <v>4220</v>
      </c>
      <c r="D1008" s="148" t="s">
        <v>347</v>
      </c>
      <c r="E1008" s="234">
        <v>263100</v>
      </c>
      <c r="F1008" s="235">
        <v>146450.54</v>
      </c>
      <c r="G1008" s="232">
        <f t="shared" si="23"/>
        <v>0.5566345115925504</v>
      </c>
    </row>
    <row r="1009" spans="1:7" ht="30">
      <c r="A1009" s="137"/>
      <c r="B1009" s="137"/>
      <c r="C1009" s="138">
        <v>4230</v>
      </c>
      <c r="D1009" s="148" t="s">
        <v>38</v>
      </c>
      <c r="E1009" s="234">
        <v>60300</v>
      </c>
      <c r="F1009" s="235">
        <v>25550.09</v>
      </c>
      <c r="G1009" s="232">
        <f t="shared" si="23"/>
        <v>0.42371625207296848</v>
      </c>
    </row>
    <row r="1010" spans="1:7">
      <c r="A1010" s="137"/>
      <c r="B1010" s="137"/>
      <c r="C1010" s="138">
        <v>4260</v>
      </c>
      <c r="D1010" s="148" t="s">
        <v>207</v>
      </c>
      <c r="E1010" s="234">
        <v>256700</v>
      </c>
      <c r="F1010" s="235">
        <v>128772.19</v>
      </c>
      <c r="G1010" s="232">
        <f t="shared" si="23"/>
        <v>0.50164468250876515</v>
      </c>
    </row>
    <row r="1011" spans="1:7">
      <c r="A1011" s="137"/>
      <c r="B1011" s="137"/>
      <c r="C1011" s="138">
        <v>4270</v>
      </c>
      <c r="D1011" s="148" t="s">
        <v>208</v>
      </c>
      <c r="E1011" s="234">
        <v>25700</v>
      </c>
      <c r="F1011" s="235">
        <v>17277.59</v>
      </c>
      <c r="G1011" s="232">
        <f t="shared" si="23"/>
        <v>0.67227976653696497</v>
      </c>
    </row>
    <row r="1012" spans="1:7">
      <c r="A1012" s="137"/>
      <c r="B1012" s="137"/>
      <c r="C1012" s="138">
        <v>4280</v>
      </c>
      <c r="D1012" s="148" t="s">
        <v>209</v>
      </c>
      <c r="E1012" s="234">
        <v>2700</v>
      </c>
      <c r="F1012" s="235">
        <v>456.2</v>
      </c>
      <c r="G1012" s="232">
        <f t="shared" si="23"/>
        <v>0.16896296296296295</v>
      </c>
    </row>
    <row r="1013" spans="1:7">
      <c r="A1013" s="137"/>
      <c r="B1013" s="137"/>
      <c r="C1013" s="138">
        <v>4300</v>
      </c>
      <c r="D1013" s="148" t="s">
        <v>196</v>
      </c>
      <c r="E1013" s="234">
        <v>76200</v>
      </c>
      <c r="F1013" s="235">
        <v>39065.49</v>
      </c>
      <c r="G1013" s="232">
        <f t="shared" si="23"/>
        <v>0.51267047244094488</v>
      </c>
    </row>
    <row r="1014" spans="1:7">
      <c r="A1014" s="137"/>
      <c r="B1014" s="137"/>
      <c r="C1014" s="138">
        <v>4350</v>
      </c>
      <c r="D1014" s="148" t="s">
        <v>210</v>
      </c>
      <c r="E1014" s="234">
        <v>800</v>
      </c>
      <c r="F1014" s="235">
        <v>351.32</v>
      </c>
      <c r="G1014" s="232">
        <f t="shared" si="23"/>
        <v>0.43914999999999998</v>
      </c>
    </row>
    <row r="1015" spans="1:7" ht="45">
      <c r="A1015" s="137"/>
      <c r="B1015" s="137"/>
      <c r="C1015" s="138">
        <v>4360</v>
      </c>
      <c r="D1015" s="148" t="s">
        <v>29</v>
      </c>
      <c r="E1015" s="234">
        <v>4800</v>
      </c>
      <c r="F1015" s="235">
        <v>2598.44</v>
      </c>
      <c r="G1015" s="232">
        <f t="shared" si="23"/>
        <v>0.54134166666666672</v>
      </c>
    </row>
    <row r="1016" spans="1:7" ht="60">
      <c r="A1016" s="137"/>
      <c r="B1016" s="137"/>
      <c r="C1016" s="138">
        <v>4370</v>
      </c>
      <c r="D1016" s="148" t="s">
        <v>30</v>
      </c>
      <c r="E1016" s="234">
        <v>5900</v>
      </c>
      <c r="F1016" s="235">
        <v>1107.07</v>
      </c>
      <c r="G1016" s="232">
        <f t="shared" si="23"/>
        <v>0.18763898305084745</v>
      </c>
    </row>
    <row r="1017" spans="1:7">
      <c r="A1017" s="137"/>
      <c r="B1017" s="137"/>
      <c r="C1017" s="138">
        <v>4410</v>
      </c>
      <c r="D1017" s="148" t="s">
        <v>212</v>
      </c>
      <c r="E1017" s="234">
        <v>3200</v>
      </c>
      <c r="F1017" s="235">
        <v>2349.71</v>
      </c>
      <c r="G1017" s="232">
        <f t="shared" si="23"/>
        <v>0.73428437499999999</v>
      </c>
    </row>
    <row r="1018" spans="1:7">
      <c r="A1018" s="137"/>
      <c r="B1018" s="137"/>
      <c r="C1018" s="138">
        <v>4430</v>
      </c>
      <c r="D1018" s="148" t="s">
        <v>213</v>
      </c>
      <c r="E1018" s="234">
        <v>11700</v>
      </c>
      <c r="F1018" s="235">
        <v>9281</v>
      </c>
      <c r="G1018" s="232">
        <f t="shared" si="23"/>
        <v>0.79324786324786323</v>
      </c>
    </row>
    <row r="1019" spans="1:7" ht="30">
      <c r="A1019" s="137"/>
      <c r="B1019" s="137"/>
      <c r="C1019" s="138">
        <v>4440</v>
      </c>
      <c r="D1019" s="148" t="s">
        <v>214</v>
      </c>
      <c r="E1019" s="234">
        <v>57500</v>
      </c>
      <c r="F1019" s="235">
        <v>46000</v>
      </c>
      <c r="G1019" s="232">
        <f t="shared" si="23"/>
        <v>0.8</v>
      </c>
    </row>
    <row r="1020" spans="1:7">
      <c r="A1020" s="137"/>
      <c r="B1020" s="137"/>
      <c r="C1020" s="138">
        <v>4480</v>
      </c>
      <c r="D1020" s="148" t="s">
        <v>234</v>
      </c>
      <c r="E1020" s="234">
        <v>6382</v>
      </c>
      <c r="F1020" s="235">
        <v>3699.56</v>
      </c>
      <c r="G1020" s="232">
        <f t="shared" si="23"/>
        <v>0.57968661861485427</v>
      </c>
    </row>
    <row r="1021" spans="1:7" ht="30">
      <c r="A1021" s="137"/>
      <c r="B1021" s="137"/>
      <c r="C1021" s="138">
        <v>4520</v>
      </c>
      <c r="D1021" s="148" t="s">
        <v>7</v>
      </c>
      <c r="E1021" s="234">
        <v>47100</v>
      </c>
      <c r="F1021" s="235">
        <v>35901</v>
      </c>
      <c r="G1021" s="232">
        <f t="shared" si="23"/>
        <v>0.76222929936305728</v>
      </c>
    </row>
    <row r="1022" spans="1:7" ht="39" customHeight="1">
      <c r="A1022" s="137"/>
      <c r="B1022" s="137"/>
      <c r="C1022" s="138">
        <v>4700</v>
      </c>
      <c r="D1022" s="148" t="s">
        <v>216</v>
      </c>
      <c r="E1022" s="234">
        <v>6100</v>
      </c>
      <c r="F1022" s="235">
        <v>4306</v>
      </c>
      <c r="G1022" s="232">
        <f t="shared" si="23"/>
        <v>0.70590163934426231</v>
      </c>
    </row>
    <row r="1023" spans="1:7" ht="48" hidden="1" customHeight="1">
      <c r="A1023" s="137"/>
      <c r="B1023" s="137"/>
      <c r="C1023" s="138">
        <v>4740</v>
      </c>
      <c r="D1023" s="148" t="s">
        <v>248</v>
      </c>
      <c r="E1023" s="234">
        <v>0</v>
      </c>
      <c r="F1023" s="235"/>
      <c r="G1023" s="232" t="e">
        <f t="shared" si="23"/>
        <v>#DIV/0!</v>
      </c>
    </row>
    <row r="1024" spans="1:7" ht="36" hidden="1" customHeight="1">
      <c r="A1024" s="137"/>
      <c r="B1024" s="137"/>
      <c r="C1024" s="138">
        <v>4750</v>
      </c>
      <c r="D1024" s="148" t="s">
        <v>294</v>
      </c>
      <c r="E1024" s="234">
        <v>0</v>
      </c>
      <c r="F1024" s="235"/>
      <c r="G1024" s="232" t="e">
        <f t="shared" si="23"/>
        <v>#DIV/0!</v>
      </c>
    </row>
    <row r="1025" spans="1:7" ht="36" hidden="1" customHeight="1">
      <c r="A1025" s="137"/>
      <c r="B1025" s="137"/>
      <c r="C1025" s="138">
        <v>6050</v>
      </c>
      <c r="D1025" s="148" t="s">
        <v>357</v>
      </c>
      <c r="E1025" s="234">
        <v>0</v>
      </c>
      <c r="F1025" s="235"/>
      <c r="G1025" s="232" t="e">
        <f t="shared" si="23"/>
        <v>#DIV/0!</v>
      </c>
    </row>
    <row r="1026" spans="1:7" ht="41.25" customHeight="1">
      <c r="A1026" s="137"/>
      <c r="B1026" s="137"/>
      <c r="C1026" s="138">
        <v>6060</v>
      </c>
      <c r="D1026" s="148" t="s">
        <v>230</v>
      </c>
      <c r="E1026" s="234">
        <v>47800</v>
      </c>
      <c r="F1026" s="235">
        <v>47800</v>
      </c>
      <c r="G1026" s="232">
        <f t="shared" si="23"/>
        <v>1</v>
      </c>
    </row>
    <row r="1027" spans="1:7" ht="35.25" customHeight="1">
      <c r="A1027" s="158"/>
      <c r="B1027" s="137"/>
      <c r="C1027" s="159"/>
      <c r="D1027" s="157" t="s">
        <v>361</v>
      </c>
      <c r="E1027" s="234">
        <v>2052120</v>
      </c>
      <c r="F1027" s="235">
        <f>SUM(F1028:F1053)</f>
        <v>969776.13000000035</v>
      </c>
      <c r="G1027" s="232">
        <f t="shared" si="23"/>
        <v>0.47257281737910078</v>
      </c>
    </row>
    <row r="1028" spans="1:7" ht="30">
      <c r="A1028" s="137"/>
      <c r="B1028" s="137"/>
      <c r="C1028" s="138">
        <v>3020</v>
      </c>
      <c r="D1028" s="148" t="s">
        <v>242</v>
      </c>
      <c r="E1028" s="234">
        <v>4100</v>
      </c>
      <c r="F1028" s="235">
        <v>36.9</v>
      </c>
      <c r="G1028" s="232">
        <f t="shared" si="23"/>
        <v>8.9999999999999993E-3</v>
      </c>
    </row>
    <row r="1029" spans="1:7">
      <c r="A1029" s="137"/>
      <c r="B1029" s="137"/>
      <c r="C1029" s="138">
        <v>4010</v>
      </c>
      <c r="D1029" s="148" t="s">
        <v>201</v>
      </c>
      <c r="E1029" s="234">
        <v>1069658</v>
      </c>
      <c r="F1029" s="235">
        <v>480785.64</v>
      </c>
      <c r="G1029" s="232">
        <f t="shared" si="23"/>
        <v>0.44947603813555365</v>
      </c>
    </row>
    <row r="1030" spans="1:7">
      <c r="A1030" s="137"/>
      <c r="B1030" s="137"/>
      <c r="C1030" s="138">
        <v>4040</v>
      </c>
      <c r="D1030" s="148" t="s">
        <v>202</v>
      </c>
      <c r="E1030" s="234">
        <v>81900</v>
      </c>
      <c r="F1030" s="235">
        <v>79158.600000000006</v>
      </c>
      <c r="G1030" s="232">
        <f t="shared" si="23"/>
        <v>0.96652747252747262</v>
      </c>
    </row>
    <row r="1031" spans="1:7">
      <c r="A1031" s="137"/>
      <c r="B1031" s="137"/>
      <c r="C1031" s="138">
        <v>4110</v>
      </c>
      <c r="D1031" s="148" t="s">
        <v>203</v>
      </c>
      <c r="E1031" s="234">
        <v>190332</v>
      </c>
      <c r="F1031" s="235">
        <v>92664.44</v>
      </c>
      <c r="G1031" s="232">
        <f t="shared" si="23"/>
        <v>0.48685686064350714</v>
      </c>
    </row>
    <row r="1032" spans="1:7">
      <c r="A1032" s="137"/>
      <c r="B1032" s="137"/>
      <c r="C1032" s="138">
        <v>4120</v>
      </c>
      <c r="D1032" s="148" t="s">
        <v>204</v>
      </c>
      <c r="E1032" s="234">
        <v>26410</v>
      </c>
      <c r="F1032" s="235">
        <v>9337.81</v>
      </c>
      <c r="G1032" s="232">
        <f t="shared" si="23"/>
        <v>0.35357099583491097</v>
      </c>
    </row>
    <row r="1033" spans="1:7" hidden="1">
      <c r="A1033" s="137"/>
      <c r="B1033" s="156"/>
      <c r="C1033" s="138">
        <v>4170</v>
      </c>
      <c r="D1033" s="148" t="s">
        <v>205</v>
      </c>
      <c r="E1033" s="234">
        <v>0</v>
      </c>
      <c r="F1033" s="235"/>
      <c r="G1033" s="232" t="e">
        <f t="shared" si="23"/>
        <v>#DIV/0!</v>
      </c>
    </row>
    <row r="1034" spans="1:7">
      <c r="A1034" s="137"/>
      <c r="B1034" s="156"/>
      <c r="C1034" s="138">
        <v>4210</v>
      </c>
      <c r="D1034" s="148" t="s">
        <v>206</v>
      </c>
      <c r="E1034" s="234">
        <v>233900</v>
      </c>
      <c r="F1034" s="235">
        <v>87152.03</v>
      </c>
      <c r="G1034" s="232">
        <f t="shared" si="23"/>
        <v>0.37260380504489099</v>
      </c>
    </row>
    <row r="1035" spans="1:7">
      <c r="A1035" s="137"/>
      <c r="B1035" s="156"/>
      <c r="C1035" s="138">
        <v>4220</v>
      </c>
      <c r="D1035" s="148" t="s">
        <v>347</v>
      </c>
      <c r="E1035" s="234">
        <v>186400</v>
      </c>
      <c r="F1035" s="235">
        <v>77334.16</v>
      </c>
      <c r="G1035" s="232">
        <f t="shared" ref="G1035:G1098" si="24">F1035/E1035</f>
        <v>0.41488283261802578</v>
      </c>
    </row>
    <row r="1036" spans="1:7" ht="30">
      <c r="A1036" s="137"/>
      <c r="B1036" s="158"/>
      <c r="C1036" s="138">
        <v>4230</v>
      </c>
      <c r="D1036" s="148" t="s">
        <v>38</v>
      </c>
      <c r="E1036" s="234">
        <v>31500</v>
      </c>
      <c r="F1036" s="235">
        <v>13135.9</v>
      </c>
      <c r="G1036" s="232">
        <f t="shared" si="24"/>
        <v>0.41701269841269839</v>
      </c>
    </row>
    <row r="1037" spans="1:7">
      <c r="A1037" s="137"/>
      <c r="B1037" s="137"/>
      <c r="C1037" s="138">
        <v>4260</v>
      </c>
      <c r="D1037" s="148" t="s">
        <v>207</v>
      </c>
      <c r="E1037" s="234">
        <v>58500</v>
      </c>
      <c r="F1037" s="235">
        <v>12399.86</v>
      </c>
      <c r="G1037" s="232">
        <f t="shared" si="24"/>
        <v>0.21196341880341882</v>
      </c>
    </row>
    <row r="1038" spans="1:7">
      <c r="A1038" s="137"/>
      <c r="B1038" s="137"/>
      <c r="C1038" s="138">
        <v>4270</v>
      </c>
      <c r="D1038" s="148" t="s">
        <v>208</v>
      </c>
      <c r="E1038" s="234">
        <v>9700</v>
      </c>
      <c r="F1038" s="235">
        <v>5219.28</v>
      </c>
      <c r="G1038" s="232">
        <f t="shared" si="24"/>
        <v>0.53807010309278347</v>
      </c>
    </row>
    <row r="1039" spans="1:7">
      <c r="A1039" s="137"/>
      <c r="B1039" s="137"/>
      <c r="C1039" s="138">
        <v>4280</v>
      </c>
      <c r="D1039" s="148" t="s">
        <v>209</v>
      </c>
      <c r="E1039" s="234">
        <v>1210</v>
      </c>
      <c r="F1039" s="235">
        <v>175</v>
      </c>
      <c r="G1039" s="232">
        <f t="shared" si="24"/>
        <v>0.14462809917355371</v>
      </c>
    </row>
    <row r="1040" spans="1:7">
      <c r="A1040" s="137"/>
      <c r="B1040" s="137"/>
      <c r="C1040" s="138">
        <v>4300</v>
      </c>
      <c r="D1040" s="148" t="s">
        <v>196</v>
      </c>
      <c r="E1040" s="234">
        <v>69300</v>
      </c>
      <c r="F1040" s="235">
        <v>43834.54</v>
      </c>
      <c r="G1040" s="232">
        <f t="shared" si="24"/>
        <v>0.63253304473304472</v>
      </c>
    </row>
    <row r="1041" spans="1:7">
      <c r="A1041" s="137"/>
      <c r="B1041" s="137"/>
      <c r="C1041" s="138">
        <v>4350</v>
      </c>
      <c r="D1041" s="148" t="s">
        <v>210</v>
      </c>
      <c r="E1041" s="234">
        <v>1750</v>
      </c>
      <c r="F1041" s="235">
        <v>784.5</v>
      </c>
      <c r="G1041" s="232">
        <f t="shared" si="24"/>
        <v>0.44828571428571429</v>
      </c>
    </row>
    <row r="1042" spans="1:7" ht="45">
      <c r="A1042" s="137"/>
      <c r="B1042" s="137"/>
      <c r="C1042" s="138">
        <v>4360</v>
      </c>
      <c r="D1042" s="148" t="s">
        <v>29</v>
      </c>
      <c r="E1042" s="234">
        <v>1550</v>
      </c>
      <c r="F1042" s="235">
        <v>845.55</v>
      </c>
      <c r="G1042" s="232">
        <f t="shared" si="24"/>
        <v>0.54551612903225799</v>
      </c>
    </row>
    <row r="1043" spans="1:7" ht="60">
      <c r="A1043" s="137"/>
      <c r="B1043" s="137"/>
      <c r="C1043" s="138">
        <v>4370</v>
      </c>
      <c r="D1043" s="148" t="s">
        <v>30</v>
      </c>
      <c r="E1043" s="234">
        <v>3900</v>
      </c>
      <c r="F1043" s="235">
        <v>1107.05</v>
      </c>
      <c r="G1043" s="232">
        <f t="shared" si="24"/>
        <v>0.28385897435897434</v>
      </c>
    </row>
    <row r="1044" spans="1:7">
      <c r="A1044" s="137"/>
      <c r="B1044" s="137"/>
      <c r="C1044" s="138">
        <v>4410</v>
      </c>
      <c r="D1044" s="148" t="s">
        <v>212</v>
      </c>
      <c r="E1044" s="234">
        <v>1100</v>
      </c>
      <c r="F1044" s="235">
        <v>0</v>
      </c>
      <c r="G1044" s="232">
        <f t="shared" si="24"/>
        <v>0</v>
      </c>
    </row>
    <row r="1045" spans="1:7">
      <c r="A1045" s="137"/>
      <c r="B1045" s="137"/>
      <c r="C1045" s="138">
        <v>4430</v>
      </c>
      <c r="D1045" s="148" t="s">
        <v>213</v>
      </c>
      <c r="E1045" s="234">
        <v>7400</v>
      </c>
      <c r="F1045" s="235">
        <v>5404.15</v>
      </c>
      <c r="G1045" s="232">
        <f t="shared" si="24"/>
        <v>0.73029054054054054</v>
      </c>
    </row>
    <row r="1046" spans="1:7" ht="30">
      <c r="A1046" s="137"/>
      <c r="B1046" s="137"/>
      <c r="C1046" s="138">
        <v>4440</v>
      </c>
      <c r="D1046" s="148" t="s">
        <v>214</v>
      </c>
      <c r="E1046" s="234">
        <v>40900</v>
      </c>
      <c r="F1046" s="235">
        <v>36125.879999999997</v>
      </c>
      <c r="G1046" s="232">
        <f t="shared" si="24"/>
        <v>0.88327334963325177</v>
      </c>
    </row>
    <row r="1047" spans="1:7" ht="30">
      <c r="A1047" s="137"/>
      <c r="B1047" s="137"/>
      <c r="C1047" s="138">
        <v>4520</v>
      </c>
      <c r="D1047" s="148" t="s">
        <v>7</v>
      </c>
      <c r="E1047" s="234">
        <v>28900</v>
      </c>
      <c r="F1047" s="235">
        <v>22894</v>
      </c>
      <c r="G1047" s="232">
        <f t="shared" si="24"/>
        <v>0.7921799307958477</v>
      </c>
    </row>
    <row r="1048" spans="1:7">
      <c r="A1048" s="137"/>
      <c r="B1048" s="137"/>
      <c r="C1048" s="138">
        <v>4480</v>
      </c>
      <c r="D1048" s="148" t="s">
        <v>234</v>
      </c>
      <c r="E1048" s="234">
        <v>110</v>
      </c>
      <c r="F1048" s="235">
        <v>104</v>
      </c>
      <c r="G1048" s="232">
        <f t="shared" si="24"/>
        <v>0.94545454545454544</v>
      </c>
    </row>
    <row r="1049" spans="1:7" ht="30">
      <c r="A1049" s="137"/>
      <c r="B1049" s="137"/>
      <c r="C1049" s="138">
        <v>4700</v>
      </c>
      <c r="D1049" s="148" t="s">
        <v>216</v>
      </c>
      <c r="E1049" s="234">
        <v>3600</v>
      </c>
      <c r="F1049" s="235">
        <v>1276.8399999999999</v>
      </c>
      <c r="G1049" s="232">
        <f t="shared" si="24"/>
        <v>0.35467777777777776</v>
      </c>
    </row>
    <row r="1050" spans="1:7" ht="48" hidden="1" customHeight="1">
      <c r="A1050" s="137"/>
      <c r="B1050" s="137"/>
      <c r="C1050" s="138">
        <v>4740</v>
      </c>
      <c r="D1050" s="148" t="s">
        <v>248</v>
      </c>
      <c r="E1050" s="234">
        <v>0</v>
      </c>
      <c r="F1050" s="235"/>
      <c r="G1050" s="232" t="e">
        <f t="shared" si="24"/>
        <v>#DIV/0!</v>
      </c>
    </row>
    <row r="1051" spans="1:7" ht="36" hidden="1" customHeight="1">
      <c r="A1051" s="137"/>
      <c r="B1051" s="137"/>
      <c r="C1051" s="138">
        <v>4750</v>
      </c>
      <c r="D1051" s="148" t="s">
        <v>294</v>
      </c>
      <c r="E1051" s="234">
        <v>0</v>
      </c>
      <c r="F1051" s="235"/>
      <c r="G1051" s="232" t="e">
        <f t="shared" si="24"/>
        <v>#DIV/0!</v>
      </c>
    </row>
    <row r="1052" spans="1:7" ht="24" hidden="1" customHeight="1">
      <c r="A1052" s="137"/>
      <c r="B1052" s="137"/>
      <c r="C1052" s="138">
        <v>6050</v>
      </c>
      <c r="D1052" s="148" t="s">
        <v>357</v>
      </c>
      <c r="E1052" s="234">
        <v>0</v>
      </c>
      <c r="F1052" s="235"/>
      <c r="G1052" s="232" t="e">
        <f t="shared" si="24"/>
        <v>#DIV/0!</v>
      </c>
    </row>
    <row r="1053" spans="1:7" ht="24" hidden="1" customHeight="1">
      <c r="A1053" s="137"/>
      <c r="B1053" s="137"/>
      <c r="C1053" s="138">
        <v>6060</v>
      </c>
      <c r="D1053" s="148" t="s">
        <v>230</v>
      </c>
      <c r="E1053" s="234">
        <v>0</v>
      </c>
      <c r="F1053" s="235"/>
      <c r="G1053" s="232" t="e">
        <f t="shared" si="24"/>
        <v>#DIV/0!</v>
      </c>
    </row>
    <row r="1054" spans="1:7">
      <c r="A1054" s="137"/>
      <c r="B1054" s="137"/>
      <c r="C1054" s="138"/>
      <c r="D1054" s="157" t="s">
        <v>315</v>
      </c>
      <c r="E1054" s="234">
        <v>1416551</v>
      </c>
      <c r="F1054" s="235">
        <f>SUM(F1055:F1066)</f>
        <v>0</v>
      </c>
      <c r="G1054" s="232">
        <f t="shared" si="24"/>
        <v>0</v>
      </c>
    </row>
    <row r="1055" spans="1:7" ht="48" hidden="1" customHeight="1">
      <c r="A1055" s="137"/>
      <c r="B1055" s="137"/>
      <c r="C1055" s="138">
        <v>2910</v>
      </c>
      <c r="D1055" s="148" t="s">
        <v>481</v>
      </c>
      <c r="E1055" s="234">
        <v>0</v>
      </c>
      <c r="F1055" s="235"/>
      <c r="G1055" s="232" t="e">
        <f t="shared" si="24"/>
        <v>#DIV/0!</v>
      </c>
    </row>
    <row r="1056" spans="1:7" ht="12.75" hidden="1" customHeight="1">
      <c r="A1056" s="137"/>
      <c r="B1056" s="137"/>
      <c r="C1056" s="138">
        <v>4270</v>
      </c>
      <c r="D1056" s="148" t="s">
        <v>222</v>
      </c>
      <c r="E1056" s="234">
        <v>0</v>
      </c>
      <c r="F1056" s="235"/>
      <c r="G1056" s="232" t="e">
        <f t="shared" si="24"/>
        <v>#DIV/0!</v>
      </c>
    </row>
    <row r="1057" spans="1:7" ht="24" hidden="1" customHeight="1">
      <c r="A1057" s="156"/>
      <c r="B1057" s="137"/>
      <c r="C1057" s="138">
        <v>6050</v>
      </c>
      <c r="D1057" s="162" t="s">
        <v>357</v>
      </c>
      <c r="E1057" s="234">
        <v>0</v>
      </c>
      <c r="F1057" s="235"/>
      <c r="G1057" s="232" t="e">
        <f t="shared" si="24"/>
        <v>#DIV/0!</v>
      </c>
    </row>
    <row r="1058" spans="1:7" ht="24" customHeight="1">
      <c r="A1058" s="156"/>
      <c r="B1058" s="137"/>
      <c r="C1058" s="138">
        <v>4010</v>
      </c>
      <c r="D1058" s="162" t="s">
        <v>201</v>
      </c>
      <c r="E1058" s="234">
        <v>5916</v>
      </c>
      <c r="F1058" s="235">
        <v>0</v>
      </c>
      <c r="G1058" s="232">
        <f t="shared" si="24"/>
        <v>0</v>
      </c>
    </row>
    <row r="1059" spans="1:7" ht="24" customHeight="1">
      <c r="A1059" s="156"/>
      <c r="B1059" s="137"/>
      <c r="C1059" s="138">
        <v>4110</v>
      </c>
      <c r="D1059" s="162" t="s">
        <v>203</v>
      </c>
      <c r="E1059" s="234">
        <v>1012</v>
      </c>
      <c r="F1059" s="235">
        <v>0</v>
      </c>
      <c r="G1059" s="232">
        <f t="shared" si="24"/>
        <v>0</v>
      </c>
    </row>
    <row r="1060" spans="1:7" ht="24" customHeight="1">
      <c r="A1060" s="156"/>
      <c r="B1060" s="137"/>
      <c r="C1060" s="138">
        <v>4120</v>
      </c>
      <c r="D1060" s="162" t="s">
        <v>204</v>
      </c>
      <c r="E1060" s="234">
        <v>72</v>
      </c>
      <c r="F1060" s="235">
        <v>0</v>
      </c>
      <c r="G1060" s="232">
        <f t="shared" si="24"/>
        <v>0</v>
      </c>
    </row>
    <row r="1061" spans="1:7" ht="24" customHeight="1">
      <c r="A1061" s="156"/>
      <c r="B1061" s="137"/>
      <c r="C1061" s="138">
        <v>4170</v>
      </c>
      <c r="D1061" s="162" t="s">
        <v>328</v>
      </c>
      <c r="E1061" s="234">
        <v>9100</v>
      </c>
      <c r="F1061" s="235">
        <v>0</v>
      </c>
      <c r="G1061" s="232">
        <f t="shared" si="24"/>
        <v>0</v>
      </c>
    </row>
    <row r="1062" spans="1:7" ht="24" customHeight="1">
      <c r="A1062" s="156"/>
      <c r="B1062" s="137"/>
      <c r="C1062" s="138">
        <v>4210</v>
      </c>
      <c r="D1062" s="162" t="s">
        <v>206</v>
      </c>
      <c r="E1062" s="234">
        <v>19500</v>
      </c>
      <c r="F1062" s="235">
        <v>0</v>
      </c>
      <c r="G1062" s="232">
        <f t="shared" si="24"/>
        <v>0</v>
      </c>
    </row>
    <row r="1063" spans="1:7" ht="24" customHeight="1">
      <c r="A1063" s="156"/>
      <c r="B1063" s="137"/>
      <c r="C1063" s="138">
        <v>4300</v>
      </c>
      <c r="D1063" s="162" t="s">
        <v>233</v>
      </c>
      <c r="E1063" s="234">
        <v>23350</v>
      </c>
      <c r="F1063" s="235">
        <v>0</v>
      </c>
      <c r="G1063" s="232">
        <f t="shared" si="24"/>
        <v>0</v>
      </c>
    </row>
    <row r="1064" spans="1:7" ht="24" customHeight="1">
      <c r="A1064" s="156"/>
      <c r="B1064" s="137"/>
      <c r="C1064" s="138">
        <v>4430</v>
      </c>
      <c r="D1064" s="162" t="s">
        <v>213</v>
      </c>
      <c r="E1064" s="234">
        <v>1050</v>
      </c>
      <c r="F1064" s="235">
        <v>0</v>
      </c>
      <c r="G1064" s="232">
        <f t="shared" si="24"/>
        <v>0</v>
      </c>
    </row>
    <row r="1065" spans="1:7" ht="30">
      <c r="A1065" s="156"/>
      <c r="B1065" s="137"/>
      <c r="C1065" s="138">
        <v>6057</v>
      </c>
      <c r="D1065" s="162" t="s">
        <v>357</v>
      </c>
      <c r="E1065" s="234">
        <v>1356551</v>
      </c>
      <c r="F1065" s="235">
        <v>0</v>
      </c>
      <c r="G1065" s="232">
        <f t="shared" si="24"/>
        <v>0</v>
      </c>
    </row>
    <row r="1066" spans="1:7" ht="24" hidden="1" customHeight="1">
      <c r="A1066" s="156"/>
      <c r="B1066" s="137"/>
      <c r="C1066" s="138">
        <v>6059</v>
      </c>
      <c r="D1066" s="162" t="s">
        <v>357</v>
      </c>
      <c r="E1066" s="234">
        <v>0</v>
      </c>
      <c r="F1066" s="235"/>
      <c r="G1066" s="232" t="e">
        <f t="shared" si="24"/>
        <v>#DIV/0!</v>
      </c>
    </row>
    <row r="1067" spans="1:7" ht="30" hidden="1">
      <c r="A1067" s="156"/>
      <c r="B1067" s="137"/>
      <c r="C1067" s="138">
        <v>6060</v>
      </c>
      <c r="D1067" s="162" t="s">
        <v>230</v>
      </c>
      <c r="E1067" s="234">
        <v>0</v>
      </c>
      <c r="F1067" s="235">
        <v>0</v>
      </c>
      <c r="G1067" s="232" t="e">
        <f t="shared" si="24"/>
        <v>#DIV/0!</v>
      </c>
    </row>
    <row r="1068" spans="1:7" ht="28.5" customHeight="1">
      <c r="A1068" s="158"/>
      <c r="B1068" s="156">
        <v>85203</v>
      </c>
      <c r="C1068" s="159"/>
      <c r="D1068" s="157" t="s">
        <v>144</v>
      </c>
      <c r="E1068" s="234">
        <v>1309000</v>
      </c>
      <c r="F1068" s="235">
        <f>SUM(F1069:F1095)</f>
        <v>557439.15999999992</v>
      </c>
      <c r="G1068" s="232">
        <f t="shared" si="24"/>
        <v>0.42585115355232994</v>
      </c>
    </row>
    <row r="1069" spans="1:7" ht="30">
      <c r="A1069" s="137"/>
      <c r="B1069" s="137"/>
      <c r="C1069" s="138">
        <v>3020</v>
      </c>
      <c r="D1069" s="148" t="s">
        <v>242</v>
      </c>
      <c r="E1069" s="234">
        <v>2220</v>
      </c>
      <c r="F1069" s="235">
        <f>F1097+F1122</f>
        <v>0</v>
      </c>
      <c r="G1069" s="232">
        <f t="shared" si="24"/>
        <v>0</v>
      </c>
    </row>
    <row r="1070" spans="1:7">
      <c r="A1070" s="137"/>
      <c r="B1070" s="137"/>
      <c r="C1070" s="138">
        <v>4010</v>
      </c>
      <c r="D1070" s="148" t="s">
        <v>201</v>
      </c>
      <c r="E1070" s="234">
        <v>653300</v>
      </c>
      <c r="F1070" s="235">
        <f>F1098+F1123</f>
        <v>263437.21000000002</v>
      </c>
      <c r="G1070" s="232">
        <f t="shared" si="24"/>
        <v>0.40324079289759684</v>
      </c>
    </row>
    <row r="1071" spans="1:7">
      <c r="A1071" s="137"/>
      <c r="B1071" s="137"/>
      <c r="C1071" s="138">
        <v>4040</v>
      </c>
      <c r="D1071" s="148" t="s">
        <v>202</v>
      </c>
      <c r="E1071" s="234">
        <v>38389</v>
      </c>
      <c r="F1071" s="235">
        <f>F1099+F1124+F1152</f>
        <v>37288.93</v>
      </c>
      <c r="G1071" s="232">
        <f t="shared" si="24"/>
        <v>0.971344135038683</v>
      </c>
    </row>
    <row r="1072" spans="1:7">
      <c r="A1072" s="137"/>
      <c r="B1072" s="156"/>
      <c r="C1072" s="138">
        <v>4110</v>
      </c>
      <c r="D1072" s="148" t="s">
        <v>203</v>
      </c>
      <c r="E1072" s="234">
        <v>112011</v>
      </c>
      <c r="F1072" s="235">
        <f>F1100+F1125+F1153</f>
        <v>49125.850000000006</v>
      </c>
      <c r="G1072" s="232">
        <f t="shared" si="24"/>
        <v>0.43858058583531978</v>
      </c>
    </row>
    <row r="1073" spans="1:7">
      <c r="A1073" s="137"/>
      <c r="B1073" s="156"/>
      <c r="C1073" s="138">
        <v>4120</v>
      </c>
      <c r="D1073" s="148" t="s">
        <v>204</v>
      </c>
      <c r="E1073" s="234">
        <v>16500</v>
      </c>
      <c r="F1073" s="235">
        <f>F1101+F1126+F1154</f>
        <v>4033.4599999999996</v>
      </c>
      <c r="G1073" s="232">
        <f t="shared" si="24"/>
        <v>0.24445212121212118</v>
      </c>
    </row>
    <row r="1074" spans="1:7">
      <c r="A1074" s="137"/>
      <c r="B1074" s="156"/>
      <c r="C1074" s="138">
        <v>4170</v>
      </c>
      <c r="D1074" s="148" t="s">
        <v>308</v>
      </c>
      <c r="E1074" s="234">
        <v>10000</v>
      </c>
      <c r="F1074" s="235">
        <f>F1102+F1127</f>
        <v>3470</v>
      </c>
      <c r="G1074" s="232">
        <f t="shared" si="24"/>
        <v>0.34699999999999998</v>
      </c>
    </row>
    <row r="1075" spans="1:7">
      <c r="A1075" s="137"/>
      <c r="B1075" s="156"/>
      <c r="C1075" s="138">
        <v>4210</v>
      </c>
      <c r="D1075" s="148" t="s">
        <v>206</v>
      </c>
      <c r="E1075" s="234">
        <v>166400</v>
      </c>
      <c r="F1075" s="235">
        <f>F1103+F1128</f>
        <v>63597.74</v>
      </c>
      <c r="G1075" s="232">
        <f t="shared" si="24"/>
        <v>0.38219795673076923</v>
      </c>
    </row>
    <row r="1076" spans="1:7">
      <c r="A1076" s="137"/>
      <c r="B1076" s="156"/>
      <c r="C1076" s="138">
        <v>4220</v>
      </c>
      <c r="D1076" s="148" t="s">
        <v>347</v>
      </c>
      <c r="E1076" s="234">
        <v>53300</v>
      </c>
      <c r="F1076" s="235">
        <f>F1104+F1129</f>
        <v>7289.3099999999995</v>
      </c>
      <c r="G1076" s="232">
        <f t="shared" si="24"/>
        <v>0.13676003752345214</v>
      </c>
    </row>
    <row r="1077" spans="1:7">
      <c r="A1077" s="137"/>
      <c r="B1077" s="156"/>
      <c r="C1077" s="138">
        <v>4230</v>
      </c>
      <c r="D1077" s="148" t="s">
        <v>362</v>
      </c>
      <c r="E1077" s="234">
        <v>1220</v>
      </c>
      <c r="F1077" s="235">
        <f>F1105+F1130</f>
        <v>0</v>
      </c>
      <c r="G1077" s="232">
        <f t="shared" si="24"/>
        <v>0</v>
      </c>
    </row>
    <row r="1078" spans="1:7" ht="30">
      <c r="A1078" s="137"/>
      <c r="B1078" s="156"/>
      <c r="C1078" s="138">
        <v>4240</v>
      </c>
      <c r="D1078" s="148" t="s">
        <v>475</v>
      </c>
      <c r="E1078" s="234">
        <v>1000</v>
      </c>
      <c r="F1078" s="235">
        <f>F1131</f>
        <v>0</v>
      </c>
      <c r="G1078" s="232">
        <f t="shared" si="24"/>
        <v>0</v>
      </c>
    </row>
    <row r="1079" spans="1:7">
      <c r="A1079" s="137"/>
      <c r="B1079" s="156"/>
      <c r="C1079" s="138">
        <v>4260</v>
      </c>
      <c r="D1079" s="148" t="s">
        <v>207</v>
      </c>
      <c r="E1079" s="234">
        <v>63100</v>
      </c>
      <c r="F1079" s="235">
        <f>F1106+F1132+F1155</f>
        <v>28159.87</v>
      </c>
      <c r="G1079" s="232">
        <f t="shared" si="24"/>
        <v>0.44627369255150551</v>
      </c>
    </row>
    <row r="1080" spans="1:7">
      <c r="A1080" s="137"/>
      <c r="B1080" s="156"/>
      <c r="C1080" s="138">
        <v>4270</v>
      </c>
      <c r="D1080" s="148" t="s">
        <v>208</v>
      </c>
      <c r="E1080" s="234">
        <v>35600</v>
      </c>
      <c r="F1080" s="235">
        <f>F1107+F1133</f>
        <v>14722.759999999998</v>
      </c>
      <c r="G1080" s="232">
        <f t="shared" si="24"/>
        <v>0.4135606741573033</v>
      </c>
    </row>
    <row r="1081" spans="1:7">
      <c r="A1081" s="137"/>
      <c r="B1081" s="156"/>
      <c r="C1081" s="138">
        <v>4280</v>
      </c>
      <c r="D1081" s="148" t="s">
        <v>209</v>
      </c>
      <c r="E1081" s="234">
        <v>1420</v>
      </c>
      <c r="F1081" s="235">
        <f>F1108+F1134</f>
        <v>35</v>
      </c>
      <c r="G1081" s="232">
        <f t="shared" si="24"/>
        <v>2.464788732394366E-2</v>
      </c>
    </row>
    <row r="1082" spans="1:7">
      <c r="A1082" s="137"/>
      <c r="B1082" s="156"/>
      <c r="C1082" s="138">
        <v>4300</v>
      </c>
      <c r="D1082" s="148" t="s">
        <v>196</v>
      </c>
      <c r="E1082" s="234">
        <v>86100</v>
      </c>
      <c r="F1082" s="235">
        <f>F1109+F1135</f>
        <v>43805.469999999994</v>
      </c>
      <c r="G1082" s="232">
        <f t="shared" si="24"/>
        <v>0.50877433217189305</v>
      </c>
    </row>
    <row r="1083" spans="1:7">
      <c r="A1083" s="137"/>
      <c r="B1083" s="156"/>
      <c r="C1083" s="138">
        <v>4350</v>
      </c>
      <c r="D1083" s="148" t="s">
        <v>210</v>
      </c>
      <c r="E1083" s="234">
        <v>2200</v>
      </c>
      <c r="F1083" s="235">
        <f>F1110+F1136</f>
        <v>908.92</v>
      </c>
      <c r="G1083" s="232">
        <f t="shared" si="24"/>
        <v>0.41314545454545454</v>
      </c>
    </row>
    <row r="1084" spans="1:7" ht="45">
      <c r="A1084" s="137"/>
      <c r="B1084" s="156"/>
      <c r="C1084" s="138">
        <v>4360</v>
      </c>
      <c r="D1084" s="148" t="s">
        <v>29</v>
      </c>
      <c r="E1084" s="234">
        <v>1830</v>
      </c>
      <c r="F1084" s="235">
        <f>F1111+F1137</f>
        <v>531.38</v>
      </c>
      <c r="G1084" s="232">
        <f t="shared" si="24"/>
        <v>0.29037158469945357</v>
      </c>
    </row>
    <row r="1085" spans="1:7" ht="60">
      <c r="A1085" s="137"/>
      <c r="B1085" s="156"/>
      <c r="C1085" s="138">
        <v>4370</v>
      </c>
      <c r="D1085" s="148" t="s">
        <v>30</v>
      </c>
      <c r="E1085" s="234">
        <v>2450</v>
      </c>
      <c r="F1085" s="235">
        <f>F1112+F1138+F1156</f>
        <v>1027.71</v>
      </c>
      <c r="G1085" s="232">
        <f t="shared" si="24"/>
        <v>0.41947346938775509</v>
      </c>
    </row>
    <row r="1086" spans="1:7">
      <c r="A1086" s="137"/>
      <c r="B1086" s="156"/>
      <c r="C1086" s="138">
        <v>4410</v>
      </c>
      <c r="D1086" s="148" t="s">
        <v>212</v>
      </c>
      <c r="E1086" s="234">
        <v>800</v>
      </c>
      <c r="F1086" s="235">
        <f t="shared" ref="F1086:F1093" si="25">F1113+F1139</f>
        <v>0</v>
      </c>
      <c r="G1086" s="232">
        <f t="shared" si="24"/>
        <v>0</v>
      </c>
    </row>
    <row r="1087" spans="1:7">
      <c r="A1087" s="137"/>
      <c r="B1087" s="156"/>
      <c r="C1087" s="138">
        <v>4430</v>
      </c>
      <c r="D1087" s="148" t="s">
        <v>213</v>
      </c>
      <c r="E1087" s="234">
        <v>15102</v>
      </c>
      <c r="F1087" s="235">
        <f t="shared" si="25"/>
        <v>6459.85</v>
      </c>
      <c r="G1087" s="232">
        <f t="shared" si="24"/>
        <v>0.42774798039994705</v>
      </c>
    </row>
    <row r="1088" spans="1:7" ht="30">
      <c r="A1088" s="137"/>
      <c r="B1088" s="156"/>
      <c r="C1088" s="138">
        <v>4440</v>
      </c>
      <c r="D1088" s="148" t="s">
        <v>214</v>
      </c>
      <c r="E1088" s="234">
        <v>21900</v>
      </c>
      <c r="F1088" s="235">
        <f t="shared" si="25"/>
        <v>16009.029999999999</v>
      </c>
      <c r="G1088" s="232">
        <f t="shared" si="24"/>
        <v>0.7310059360730593</v>
      </c>
    </row>
    <row r="1089" spans="1:7">
      <c r="A1089" s="137"/>
      <c r="B1089" s="156"/>
      <c r="C1089" s="138">
        <v>4480</v>
      </c>
      <c r="D1089" s="148" t="s">
        <v>234</v>
      </c>
      <c r="E1089" s="234">
        <v>4238</v>
      </c>
      <c r="F1089" s="235">
        <f t="shared" si="25"/>
        <v>3095.85</v>
      </c>
      <c r="G1089" s="232">
        <f t="shared" si="24"/>
        <v>0.73049787635677199</v>
      </c>
    </row>
    <row r="1090" spans="1:7">
      <c r="A1090" s="156"/>
      <c r="B1090" s="156"/>
      <c r="C1090" s="138">
        <v>4520</v>
      </c>
      <c r="D1090" s="148" t="s">
        <v>477</v>
      </c>
      <c r="E1090" s="234">
        <v>15700</v>
      </c>
      <c r="F1090" s="235">
        <f t="shared" si="25"/>
        <v>11940.82</v>
      </c>
      <c r="G1090" s="232">
        <f t="shared" si="24"/>
        <v>0.76056178343949044</v>
      </c>
    </row>
    <row r="1091" spans="1:7" ht="30">
      <c r="A1091" s="137"/>
      <c r="B1091" s="156"/>
      <c r="C1091" s="138">
        <v>4700</v>
      </c>
      <c r="D1091" s="148" t="s">
        <v>216</v>
      </c>
      <c r="E1091" s="234">
        <v>4220</v>
      </c>
      <c r="F1091" s="235">
        <f t="shared" si="25"/>
        <v>2500</v>
      </c>
      <c r="G1091" s="232">
        <f t="shared" si="24"/>
        <v>0.59241706161137442</v>
      </c>
    </row>
    <row r="1092" spans="1:7" ht="48" hidden="1" customHeight="1">
      <c r="A1092" s="137"/>
      <c r="B1092" s="156"/>
      <c r="C1092" s="138">
        <v>4740</v>
      </c>
      <c r="D1092" s="148" t="s">
        <v>248</v>
      </c>
      <c r="E1092" s="234">
        <v>0</v>
      </c>
      <c r="F1092" s="235">
        <f t="shared" si="25"/>
        <v>0</v>
      </c>
      <c r="G1092" s="232" t="e">
        <f t="shared" si="24"/>
        <v>#DIV/0!</v>
      </c>
    </row>
    <row r="1093" spans="1:7" ht="36" hidden="1" customHeight="1">
      <c r="A1093" s="137"/>
      <c r="B1093" s="156"/>
      <c r="C1093" s="138">
        <v>4750</v>
      </c>
      <c r="D1093" s="148" t="s">
        <v>294</v>
      </c>
      <c r="E1093" s="234">
        <v>0</v>
      </c>
      <c r="F1093" s="235">
        <f t="shared" si="25"/>
        <v>0</v>
      </c>
      <c r="G1093" s="232" t="e">
        <f t="shared" si="24"/>
        <v>#DIV/0!</v>
      </c>
    </row>
    <row r="1094" spans="1:7" ht="24" hidden="1" customHeight="1">
      <c r="A1094" s="137"/>
      <c r="B1094" s="156"/>
      <c r="C1094" s="138">
        <v>6050</v>
      </c>
      <c r="D1094" s="148" t="s">
        <v>357</v>
      </c>
      <c r="E1094" s="234">
        <v>0</v>
      </c>
      <c r="F1094" s="235">
        <f>F1150+F1147</f>
        <v>0</v>
      </c>
      <c r="G1094" s="232" t="e">
        <f t="shared" si="24"/>
        <v>#DIV/0!</v>
      </c>
    </row>
    <row r="1095" spans="1:7" ht="24" hidden="1" customHeight="1">
      <c r="A1095" s="137"/>
      <c r="B1095" s="156"/>
      <c r="C1095" s="138">
        <v>6060</v>
      </c>
      <c r="D1095" s="148" t="s">
        <v>230</v>
      </c>
      <c r="E1095" s="234">
        <v>0</v>
      </c>
      <c r="F1095" s="235">
        <f>F1148</f>
        <v>0</v>
      </c>
      <c r="G1095" s="232" t="e">
        <f t="shared" si="24"/>
        <v>#DIV/0!</v>
      </c>
    </row>
    <row r="1096" spans="1:7" ht="48.75" customHeight="1">
      <c r="A1096" s="156"/>
      <c r="B1096" s="137"/>
      <c r="C1096" s="159" t="s">
        <v>299</v>
      </c>
      <c r="D1096" s="157" t="s">
        <v>363</v>
      </c>
      <c r="E1096" s="234">
        <v>539000</v>
      </c>
      <c r="F1096" s="235">
        <f>SUM(F1097:F1120)</f>
        <v>252829.06000000003</v>
      </c>
      <c r="G1096" s="232">
        <f t="shared" si="24"/>
        <v>0.46907061224489799</v>
      </c>
    </row>
    <row r="1097" spans="1:7" ht="30">
      <c r="A1097" s="156"/>
      <c r="B1097" s="156"/>
      <c r="C1097" s="138">
        <v>3020</v>
      </c>
      <c r="D1097" s="148" t="s">
        <v>242</v>
      </c>
      <c r="E1097" s="234">
        <v>220</v>
      </c>
      <c r="F1097" s="235">
        <v>0</v>
      </c>
      <c r="G1097" s="232">
        <f t="shared" si="24"/>
        <v>0</v>
      </c>
    </row>
    <row r="1098" spans="1:7">
      <c r="A1098" s="156"/>
      <c r="B1098" s="156"/>
      <c r="C1098" s="138">
        <v>4010</v>
      </c>
      <c r="D1098" s="148" t="s">
        <v>201</v>
      </c>
      <c r="E1098" s="234">
        <v>253700</v>
      </c>
      <c r="F1098" s="235">
        <v>116650.7</v>
      </c>
      <c r="G1098" s="232">
        <f t="shared" si="24"/>
        <v>0.45979779266850612</v>
      </c>
    </row>
    <row r="1099" spans="1:7">
      <c r="A1099" s="156"/>
      <c r="B1099" s="156"/>
      <c r="C1099" s="138">
        <v>4040</v>
      </c>
      <c r="D1099" s="148" t="s">
        <v>202</v>
      </c>
      <c r="E1099" s="234">
        <v>20800</v>
      </c>
      <c r="F1099" s="235">
        <v>19699.79</v>
      </c>
      <c r="G1099" s="232">
        <f t="shared" ref="G1099:G1162" si="26">F1099/E1099</f>
        <v>0.94710528846153852</v>
      </c>
    </row>
    <row r="1100" spans="1:7">
      <c r="A1100" s="156"/>
      <c r="B1100" s="156"/>
      <c r="C1100" s="138">
        <v>4110</v>
      </c>
      <c r="D1100" s="148" t="s">
        <v>203</v>
      </c>
      <c r="E1100" s="234">
        <v>46600</v>
      </c>
      <c r="F1100" s="235">
        <v>22027.15</v>
      </c>
      <c r="G1100" s="232">
        <f t="shared" si="26"/>
        <v>0.47268562231759659</v>
      </c>
    </row>
    <row r="1101" spans="1:7">
      <c r="A1101" s="156"/>
      <c r="B1101" s="156"/>
      <c r="C1101" s="138">
        <v>4120</v>
      </c>
      <c r="D1101" s="148" t="s">
        <v>204</v>
      </c>
      <c r="E1101" s="234">
        <v>6500</v>
      </c>
      <c r="F1101" s="235">
        <v>2108.04</v>
      </c>
      <c r="G1101" s="232">
        <f t="shared" si="26"/>
        <v>0.32431384615384617</v>
      </c>
    </row>
    <row r="1102" spans="1:7" hidden="1">
      <c r="A1102" s="156"/>
      <c r="B1102" s="156"/>
      <c r="C1102" s="138">
        <v>4170</v>
      </c>
      <c r="D1102" s="148" t="s">
        <v>308</v>
      </c>
      <c r="E1102" s="234">
        <v>0</v>
      </c>
      <c r="F1102" s="235"/>
      <c r="G1102" s="232" t="e">
        <f t="shared" si="26"/>
        <v>#DIV/0!</v>
      </c>
    </row>
    <row r="1103" spans="1:7">
      <c r="A1103" s="156"/>
      <c r="B1103" s="156"/>
      <c r="C1103" s="138">
        <v>4210</v>
      </c>
      <c r="D1103" s="148" t="s">
        <v>206</v>
      </c>
      <c r="E1103" s="234">
        <v>131000</v>
      </c>
      <c r="F1103" s="235">
        <v>43265.59</v>
      </c>
      <c r="G1103" s="232">
        <f t="shared" si="26"/>
        <v>0.33027167938931296</v>
      </c>
    </row>
    <row r="1104" spans="1:7">
      <c r="A1104" s="156"/>
      <c r="B1104" s="156"/>
      <c r="C1104" s="138">
        <v>4220</v>
      </c>
      <c r="D1104" s="148" t="s">
        <v>347</v>
      </c>
      <c r="E1104" s="234">
        <v>18300</v>
      </c>
      <c r="F1104" s="235">
        <v>4759.2</v>
      </c>
      <c r="G1104" s="232">
        <f t="shared" si="26"/>
        <v>0.26006557377049178</v>
      </c>
    </row>
    <row r="1105" spans="1:7" ht="30">
      <c r="A1105" s="156"/>
      <c r="B1105" s="156"/>
      <c r="C1105" s="138">
        <v>4230</v>
      </c>
      <c r="D1105" s="148" t="s">
        <v>364</v>
      </c>
      <c r="E1105" s="234">
        <v>220</v>
      </c>
      <c r="F1105" s="235">
        <v>0</v>
      </c>
      <c r="G1105" s="232">
        <f t="shared" si="26"/>
        <v>0</v>
      </c>
    </row>
    <row r="1106" spans="1:7">
      <c r="A1106" s="156"/>
      <c r="B1106" s="156"/>
      <c r="C1106" s="138">
        <v>4260</v>
      </c>
      <c r="D1106" s="148" t="s">
        <v>207</v>
      </c>
      <c r="E1106" s="234">
        <v>13100</v>
      </c>
      <c r="F1106" s="235">
        <v>5457.71</v>
      </c>
      <c r="G1106" s="232">
        <f t="shared" si="26"/>
        <v>0.41661908396946568</v>
      </c>
    </row>
    <row r="1107" spans="1:7">
      <c r="A1107" s="156"/>
      <c r="B1107" s="156"/>
      <c r="C1107" s="138">
        <v>4270</v>
      </c>
      <c r="D1107" s="148" t="s">
        <v>208</v>
      </c>
      <c r="E1107" s="234">
        <v>10600</v>
      </c>
      <c r="F1107" s="235">
        <v>9872.56</v>
      </c>
      <c r="G1107" s="232">
        <f t="shared" si="26"/>
        <v>0.93137358490566036</v>
      </c>
    </row>
    <row r="1108" spans="1:7">
      <c r="A1108" s="156"/>
      <c r="B1108" s="156"/>
      <c r="C1108" s="138">
        <v>4280</v>
      </c>
      <c r="D1108" s="148" t="s">
        <v>209</v>
      </c>
      <c r="E1108" s="234">
        <v>420</v>
      </c>
      <c r="F1108" s="235">
        <v>35</v>
      </c>
      <c r="G1108" s="232">
        <f t="shared" si="26"/>
        <v>8.3333333333333329E-2</v>
      </c>
    </row>
    <row r="1109" spans="1:7">
      <c r="A1109" s="156"/>
      <c r="B1109" s="156"/>
      <c r="C1109" s="138">
        <v>4300</v>
      </c>
      <c r="D1109" s="148" t="s">
        <v>196</v>
      </c>
      <c r="E1109" s="234">
        <v>9100</v>
      </c>
      <c r="F1109" s="235">
        <v>7176.2</v>
      </c>
      <c r="G1109" s="232">
        <f t="shared" si="26"/>
        <v>0.7885934065934066</v>
      </c>
    </row>
    <row r="1110" spans="1:7" ht="24" customHeight="1">
      <c r="A1110" s="156"/>
      <c r="B1110" s="156"/>
      <c r="C1110" s="138">
        <v>4350</v>
      </c>
      <c r="D1110" s="148" t="s">
        <v>210</v>
      </c>
      <c r="E1110" s="234">
        <v>700</v>
      </c>
      <c r="F1110" s="235">
        <v>388.38</v>
      </c>
      <c r="G1110" s="232">
        <f t="shared" si="26"/>
        <v>0.55482857142857145</v>
      </c>
    </row>
    <row r="1111" spans="1:7" ht="45">
      <c r="A1111" s="156"/>
      <c r="B1111" s="156"/>
      <c r="C1111" s="138">
        <v>4360</v>
      </c>
      <c r="D1111" s="148" t="s">
        <v>29</v>
      </c>
      <c r="E1111" s="234">
        <v>330</v>
      </c>
      <c r="F1111" s="235">
        <v>181.5</v>
      </c>
      <c r="G1111" s="232">
        <f t="shared" si="26"/>
        <v>0.55000000000000004</v>
      </c>
    </row>
    <row r="1112" spans="1:7" ht="60">
      <c r="A1112" s="156"/>
      <c r="B1112" s="156"/>
      <c r="C1112" s="138">
        <v>4370</v>
      </c>
      <c r="D1112" s="148" t="s">
        <v>30</v>
      </c>
      <c r="E1112" s="234">
        <v>1250</v>
      </c>
      <c r="F1112" s="235">
        <v>396.79</v>
      </c>
      <c r="G1112" s="232">
        <f t="shared" si="26"/>
        <v>0.31743199999999999</v>
      </c>
    </row>
    <row r="1113" spans="1:7" ht="12.75" hidden="1" customHeight="1">
      <c r="A1113" s="156"/>
      <c r="B1113" s="156"/>
      <c r="C1113" s="138">
        <v>4410</v>
      </c>
      <c r="D1113" s="148" t="s">
        <v>212</v>
      </c>
      <c r="E1113" s="234">
        <v>0</v>
      </c>
      <c r="F1113" s="235"/>
      <c r="G1113" s="232" t="e">
        <f t="shared" si="26"/>
        <v>#DIV/0!</v>
      </c>
    </row>
    <row r="1114" spans="1:7">
      <c r="A1114" s="156"/>
      <c r="B1114" s="156"/>
      <c r="C1114" s="138">
        <v>4430</v>
      </c>
      <c r="D1114" s="148" t="s">
        <v>213</v>
      </c>
      <c r="E1114" s="234">
        <v>5102</v>
      </c>
      <c r="F1114" s="235">
        <v>4325.8500000000004</v>
      </c>
      <c r="G1114" s="232">
        <f t="shared" si="26"/>
        <v>0.84787338298706394</v>
      </c>
    </row>
    <row r="1115" spans="1:7" ht="30">
      <c r="A1115" s="156"/>
      <c r="B1115" s="156"/>
      <c r="C1115" s="138">
        <v>4440</v>
      </c>
      <c r="D1115" s="148" t="s">
        <v>214</v>
      </c>
      <c r="E1115" s="234">
        <v>10400</v>
      </c>
      <c r="F1115" s="235">
        <v>7384.03</v>
      </c>
      <c r="G1115" s="232">
        <f t="shared" si="26"/>
        <v>0.71000288461538463</v>
      </c>
    </row>
    <row r="1116" spans="1:7">
      <c r="A1116" s="156"/>
      <c r="B1116" s="156"/>
      <c r="C1116" s="138">
        <v>4480</v>
      </c>
      <c r="D1116" s="148" t="s">
        <v>234</v>
      </c>
      <c r="E1116" s="234">
        <v>738</v>
      </c>
      <c r="F1116" s="235">
        <v>738</v>
      </c>
      <c r="G1116" s="232">
        <f t="shared" si="26"/>
        <v>1</v>
      </c>
    </row>
    <row r="1117" spans="1:7" ht="30">
      <c r="A1117" s="137"/>
      <c r="B1117" s="156"/>
      <c r="C1117" s="138">
        <v>4520</v>
      </c>
      <c r="D1117" s="148" t="s">
        <v>356</v>
      </c>
      <c r="E1117" s="234">
        <v>9700</v>
      </c>
      <c r="F1117" s="235">
        <v>8162.57</v>
      </c>
      <c r="G1117" s="232">
        <f t="shared" si="26"/>
        <v>0.84150206185567011</v>
      </c>
    </row>
    <row r="1118" spans="1:7" ht="30">
      <c r="A1118" s="156"/>
      <c r="B1118" s="156"/>
      <c r="C1118" s="138">
        <v>4700</v>
      </c>
      <c r="D1118" s="148" t="s">
        <v>216</v>
      </c>
      <c r="E1118" s="234">
        <v>220</v>
      </c>
      <c r="F1118" s="235">
        <v>200</v>
      </c>
      <c r="G1118" s="232">
        <f t="shared" si="26"/>
        <v>0.90909090909090906</v>
      </c>
    </row>
    <row r="1119" spans="1:7" ht="48" hidden="1" customHeight="1">
      <c r="A1119" s="156"/>
      <c r="B1119" s="156"/>
      <c r="C1119" s="138">
        <v>4740</v>
      </c>
      <c r="D1119" s="148" t="s">
        <v>248</v>
      </c>
      <c r="E1119" s="234">
        <v>0</v>
      </c>
      <c r="F1119" s="235"/>
      <c r="G1119" s="232" t="e">
        <f t="shared" si="26"/>
        <v>#DIV/0!</v>
      </c>
    </row>
    <row r="1120" spans="1:7" ht="36" hidden="1" customHeight="1">
      <c r="A1120" s="156"/>
      <c r="B1120" s="156"/>
      <c r="C1120" s="138">
        <v>4750</v>
      </c>
      <c r="D1120" s="148" t="s">
        <v>294</v>
      </c>
      <c r="E1120" s="234">
        <v>0</v>
      </c>
      <c r="F1120" s="235"/>
      <c r="G1120" s="232" t="e">
        <f t="shared" si="26"/>
        <v>#DIV/0!</v>
      </c>
    </row>
    <row r="1121" spans="1:7" ht="31.5" customHeight="1">
      <c r="A1121" s="156"/>
      <c r="B1121" s="158"/>
      <c r="C1121" s="172"/>
      <c r="D1121" s="157" t="s">
        <v>472</v>
      </c>
      <c r="E1121" s="234">
        <v>746185</v>
      </c>
      <c r="F1121" s="235">
        <f>SUM(F1122:F1148)</f>
        <v>280795.21999999997</v>
      </c>
      <c r="G1121" s="232">
        <f t="shared" si="26"/>
        <v>0.37630777890201489</v>
      </c>
    </row>
    <row r="1122" spans="1:7" ht="30">
      <c r="A1122" s="156"/>
      <c r="B1122" s="137"/>
      <c r="C1122" s="138">
        <v>3020</v>
      </c>
      <c r="D1122" s="148" t="s">
        <v>242</v>
      </c>
      <c r="E1122" s="234">
        <v>2000</v>
      </c>
      <c r="F1122" s="235">
        <v>0</v>
      </c>
      <c r="G1122" s="232">
        <f t="shared" si="26"/>
        <v>0</v>
      </c>
    </row>
    <row r="1123" spans="1:7">
      <c r="A1123" s="156"/>
      <c r="B1123" s="137"/>
      <c r="C1123" s="138">
        <v>4010</v>
      </c>
      <c r="D1123" s="148" t="s">
        <v>201</v>
      </c>
      <c r="E1123" s="234">
        <v>399600</v>
      </c>
      <c r="F1123" s="235">
        <v>146786.51</v>
      </c>
      <c r="G1123" s="232">
        <f t="shared" si="26"/>
        <v>0.36733360860860864</v>
      </c>
    </row>
    <row r="1124" spans="1:7" hidden="1">
      <c r="A1124" s="156"/>
      <c r="B1124" s="137"/>
      <c r="C1124" s="138">
        <v>4040</v>
      </c>
      <c r="D1124" s="148" t="s">
        <v>202</v>
      </c>
      <c r="E1124" s="234">
        <v>0</v>
      </c>
      <c r="F1124" s="235"/>
      <c r="G1124" s="232" t="e">
        <f t="shared" si="26"/>
        <v>#DIV/0!</v>
      </c>
    </row>
    <row r="1125" spans="1:7">
      <c r="A1125" s="156"/>
      <c r="B1125" s="137"/>
      <c r="C1125" s="138">
        <v>4110</v>
      </c>
      <c r="D1125" s="148" t="s">
        <v>203</v>
      </c>
      <c r="E1125" s="234">
        <v>62340</v>
      </c>
      <c r="F1125" s="235">
        <v>24027.61</v>
      </c>
      <c r="G1125" s="232">
        <f t="shared" si="26"/>
        <v>0.38542845684953481</v>
      </c>
    </row>
    <row r="1126" spans="1:7">
      <c r="A1126" s="156"/>
      <c r="B1126" s="137"/>
      <c r="C1126" s="138">
        <v>4120</v>
      </c>
      <c r="D1126" s="148" t="s">
        <v>204</v>
      </c>
      <c r="E1126" s="234">
        <v>9665</v>
      </c>
      <c r="F1126" s="235">
        <v>1590.49</v>
      </c>
      <c r="G1126" s="232">
        <f t="shared" si="26"/>
        <v>0.16456182100362132</v>
      </c>
    </row>
    <row r="1127" spans="1:7">
      <c r="A1127" s="156"/>
      <c r="B1127" s="137"/>
      <c r="C1127" s="138">
        <v>4170</v>
      </c>
      <c r="D1127" s="148" t="s">
        <v>328</v>
      </c>
      <c r="E1127" s="234">
        <v>10000</v>
      </c>
      <c r="F1127" s="235">
        <v>3470</v>
      </c>
      <c r="G1127" s="232">
        <f t="shared" si="26"/>
        <v>0.34699999999999998</v>
      </c>
    </row>
    <row r="1128" spans="1:7">
      <c r="A1128" s="156"/>
      <c r="B1128" s="137"/>
      <c r="C1128" s="138">
        <v>4210</v>
      </c>
      <c r="D1128" s="148" t="s">
        <v>206</v>
      </c>
      <c r="E1128" s="234">
        <v>35400</v>
      </c>
      <c r="F1128" s="235">
        <v>20332.150000000001</v>
      </c>
      <c r="G1128" s="232">
        <f t="shared" si="26"/>
        <v>0.57435451977401131</v>
      </c>
    </row>
    <row r="1129" spans="1:7">
      <c r="A1129" s="156"/>
      <c r="B1129" s="158"/>
      <c r="C1129" s="138">
        <v>4220</v>
      </c>
      <c r="D1129" s="148" t="s">
        <v>347</v>
      </c>
      <c r="E1129" s="234">
        <v>35000</v>
      </c>
      <c r="F1129" s="235">
        <v>2530.11</v>
      </c>
      <c r="G1129" s="232">
        <f t="shared" si="26"/>
        <v>7.2288857142857141E-2</v>
      </c>
    </row>
    <row r="1130" spans="1:7" ht="30">
      <c r="A1130" s="156"/>
      <c r="B1130" s="158"/>
      <c r="C1130" s="138">
        <v>4230</v>
      </c>
      <c r="D1130" s="148" t="s">
        <v>38</v>
      </c>
      <c r="E1130" s="234">
        <v>1000</v>
      </c>
      <c r="F1130" s="235">
        <v>0</v>
      </c>
      <c r="G1130" s="232">
        <f t="shared" si="26"/>
        <v>0</v>
      </c>
    </row>
    <row r="1131" spans="1:7" ht="30">
      <c r="A1131" s="156"/>
      <c r="B1131" s="158"/>
      <c r="C1131" s="138">
        <v>4240</v>
      </c>
      <c r="D1131" s="148" t="s">
        <v>348</v>
      </c>
      <c r="E1131" s="234">
        <v>1000</v>
      </c>
      <c r="F1131" s="235">
        <v>0</v>
      </c>
      <c r="G1131" s="232">
        <f t="shared" si="26"/>
        <v>0</v>
      </c>
    </row>
    <row r="1132" spans="1:7">
      <c r="A1132" s="156"/>
      <c r="B1132" s="137"/>
      <c r="C1132" s="138">
        <v>4260</v>
      </c>
      <c r="D1132" s="148" t="s">
        <v>207</v>
      </c>
      <c r="E1132" s="234">
        <v>47242</v>
      </c>
      <c r="F1132" s="235">
        <v>19944.71</v>
      </c>
      <c r="G1132" s="232">
        <f t="shared" si="26"/>
        <v>0.42218174505736417</v>
      </c>
    </row>
    <row r="1133" spans="1:7">
      <c r="A1133" s="156"/>
      <c r="B1133" s="158"/>
      <c r="C1133" s="138">
        <v>4270</v>
      </c>
      <c r="D1133" s="148" t="s">
        <v>208</v>
      </c>
      <c r="E1133" s="234">
        <v>25000</v>
      </c>
      <c r="F1133" s="235">
        <v>4850.2</v>
      </c>
      <c r="G1133" s="232">
        <f t="shared" si="26"/>
        <v>0.19400799999999999</v>
      </c>
    </row>
    <row r="1134" spans="1:7">
      <c r="A1134" s="156"/>
      <c r="B1134" s="137"/>
      <c r="C1134" s="138">
        <v>4280</v>
      </c>
      <c r="D1134" s="148" t="s">
        <v>365</v>
      </c>
      <c r="E1134" s="234">
        <v>1000</v>
      </c>
      <c r="F1134" s="235">
        <v>0</v>
      </c>
      <c r="G1134" s="232">
        <f t="shared" si="26"/>
        <v>0</v>
      </c>
    </row>
    <row r="1135" spans="1:7">
      <c r="A1135" s="156"/>
      <c r="B1135" s="137"/>
      <c r="C1135" s="138">
        <v>4300</v>
      </c>
      <c r="D1135" s="148" t="s">
        <v>196</v>
      </c>
      <c r="E1135" s="234">
        <v>77000</v>
      </c>
      <c r="F1135" s="235">
        <v>36629.269999999997</v>
      </c>
      <c r="G1135" s="232">
        <f t="shared" si="26"/>
        <v>0.47570480519480518</v>
      </c>
    </row>
    <row r="1136" spans="1:7">
      <c r="A1136" s="156"/>
      <c r="B1136" s="137"/>
      <c r="C1136" s="138">
        <v>4350</v>
      </c>
      <c r="D1136" s="148" t="s">
        <v>223</v>
      </c>
      <c r="E1136" s="234">
        <v>1500</v>
      </c>
      <c r="F1136" s="235">
        <v>520.54</v>
      </c>
      <c r="G1136" s="232">
        <f t="shared" si="26"/>
        <v>0.34702666666666665</v>
      </c>
    </row>
    <row r="1137" spans="1:7" ht="45">
      <c r="A1137" s="156"/>
      <c r="B1137" s="137"/>
      <c r="C1137" s="138">
        <v>4360</v>
      </c>
      <c r="D1137" s="148" t="s">
        <v>476</v>
      </c>
      <c r="E1137" s="234">
        <v>1500</v>
      </c>
      <c r="F1137" s="235">
        <v>349.88</v>
      </c>
      <c r="G1137" s="232">
        <f t="shared" si="26"/>
        <v>0.23325333333333334</v>
      </c>
    </row>
    <row r="1138" spans="1:7" ht="60">
      <c r="A1138" s="156"/>
      <c r="B1138" s="137"/>
      <c r="C1138" s="138">
        <v>4370</v>
      </c>
      <c r="D1138" s="148" t="s">
        <v>30</v>
      </c>
      <c r="E1138" s="234">
        <v>1138</v>
      </c>
      <c r="F1138" s="235">
        <v>568.65</v>
      </c>
      <c r="G1138" s="232">
        <f t="shared" si="26"/>
        <v>0.49969244288224957</v>
      </c>
    </row>
    <row r="1139" spans="1:7">
      <c r="A1139" s="156"/>
      <c r="B1139" s="137"/>
      <c r="C1139" s="138">
        <v>4410</v>
      </c>
      <c r="D1139" s="148" t="s">
        <v>212</v>
      </c>
      <c r="E1139" s="234">
        <v>800</v>
      </c>
      <c r="F1139" s="235">
        <v>0</v>
      </c>
      <c r="G1139" s="232">
        <f t="shared" si="26"/>
        <v>0</v>
      </c>
    </row>
    <row r="1140" spans="1:7">
      <c r="A1140" s="156"/>
      <c r="B1140" s="137"/>
      <c r="C1140" s="138">
        <v>4430</v>
      </c>
      <c r="D1140" s="148" t="s">
        <v>213</v>
      </c>
      <c r="E1140" s="234">
        <v>10000</v>
      </c>
      <c r="F1140" s="235">
        <v>2134</v>
      </c>
      <c r="G1140" s="232">
        <f t="shared" si="26"/>
        <v>0.21340000000000001</v>
      </c>
    </row>
    <row r="1141" spans="1:7" ht="30">
      <c r="A1141" s="156"/>
      <c r="B1141" s="158"/>
      <c r="C1141" s="138">
        <v>4440</v>
      </c>
      <c r="D1141" s="148" t="s">
        <v>214</v>
      </c>
      <c r="E1141" s="234">
        <v>11500</v>
      </c>
      <c r="F1141" s="235">
        <v>8625</v>
      </c>
      <c r="G1141" s="232">
        <f t="shared" si="26"/>
        <v>0.75</v>
      </c>
    </row>
    <row r="1142" spans="1:7" ht="22.5" customHeight="1">
      <c r="A1142" s="156"/>
      <c r="B1142" s="137"/>
      <c r="C1142" s="138">
        <v>4480</v>
      </c>
      <c r="D1142" s="148" t="s">
        <v>234</v>
      </c>
      <c r="E1142" s="234">
        <v>3500</v>
      </c>
      <c r="F1142" s="235">
        <v>2357.85</v>
      </c>
      <c r="G1142" s="232">
        <f t="shared" si="26"/>
        <v>0.67367142857142859</v>
      </c>
    </row>
    <row r="1143" spans="1:7" ht="32.25" customHeight="1">
      <c r="A1143" s="156"/>
      <c r="B1143" s="137"/>
      <c r="C1143" s="138">
        <v>4520</v>
      </c>
      <c r="D1143" s="148" t="s">
        <v>477</v>
      </c>
      <c r="E1143" s="234">
        <v>6000</v>
      </c>
      <c r="F1143" s="235">
        <v>3778.25</v>
      </c>
      <c r="G1143" s="232">
        <f t="shared" si="26"/>
        <v>0.62970833333333331</v>
      </c>
    </row>
    <row r="1144" spans="1:7" ht="50.25" customHeight="1">
      <c r="A1144" s="156"/>
      <c r="B1144" s="137"/>
      <c r="C1144" s="138">
        <v>4700</v>
      </c>
      <c r="D1144" s="148" t="s">
        <v>216</v>
      </c>
      <c r="E1144" s="234">
        <v>4000</v>
      </c>
      <c r="F1144" s="235">
        <v>2300</v>
      </c>
      <c r="G1144" s="232">
        <f t="shared" si="26"/>
        <v>0.57499999999999996</v>
      </c>
    </row>
    <row r="1145" spans="1:7" ht="48" hidden="1" customHeight="1">
      <c r="A1145" s="156"/>
      <c r="B1145" s="137"/>
      <c r="C1145" s="138">
        <v>4740</v>
      </c>
      <c r="D1145" s="148" t="s">
        <v>248</v>
      </c>
      <c r="E1145" s="234">
        <v>0</v>
      </c>
      <c r="F1145" s="235"/>
      <c r="G1145" s="232" t="e">
        <f t="shared" si="26"/>
        <v>#DIV/0!</v>
      </c>
    </row>
    <row r="1146" spans="1:7" ht="36" hidden="1" customHeight="1">
      <c r="A1146" s="156"/>
      <c r="B1146" s="137"/>
      <c r="C1146" s="138">
        <v>4750</v>
      </c>
      <c r="D1146" s="148" t="s">
        <v>294</v>
      </c>
      <c r="E1146" s="234">
        <v>0</v>
      </c>
      <c r="F1146" s="235"/>
      <c r="G1146" s="232" t="e">
        <f t="shared" si="26"/>
        <v>#DIV/0!</v>
      </c>
    </row>
    <row r="1147" spans="1:7" ht="24" hidden="1" customHeight="1">
      <c r="A1147" s="156"/>
      <c r="B1147" s="137"/>
      <c r="C1147" s="138">
        <v>6050</v>
      </c>
      <c r="D1147" s="148" t="s">
        <v>357</v>
      </c>
      <c r="E1147" s="234">
        <v>0</v>
      </c>
      <c r="F1147" s="235"/>
      <c r="G1147" s="232" t="e">
        <f t="shared" si="26"/>
        <v>#DIV/0!</v>
      </c>
    </row>
    <row r="1148" spans="1:7" ht="24" hidden="1" customHeight="1">
      <c r="A1148" s="156"/>
      <c r="B1148" s="137"/>
      <c r="C1148" s="138">
        <v>6060</v>
      </c>
      <c r="D1148" s="148" t="s">
        <v>230</v>
      </c>
      <c r="E1148" s="234">
        <v>0</v>
      </c>
      <c r="F1148" s="235"/>
      <c r="G1148" s="232" t="e">
        <f t="shared" si="26"/>
        <v>#DIV/0!</v>
      </c>
    </row>
    <row r="1149" spans="1:7" ht="24" hidden="1" customHeight="1">
      <c r="A1149" s="156"/>
      <c r="B1149" s="137"/>
      <c r="C1149" s="138"/>
      <c r="D1149" s="157" t="s">
        <v>315</v>
      </c>
      <c r="E1149" s="234">
        <v>0</v>
      </c>
      <c r="F1149" s="235">
        <f>F1150</f>
        <v>0</v>
      </c>
      <c r="G1149" s="232" t="e">
        <f t="shared" si="26"/>
        <v>#DIV/0!</v>
      </c>
    </row>
    <row r="1150" spans="1:7" ht="24" hidden="1" customHeight="1">
      <c r="A1150" s="156"/>
      <c r="B1150" s="137"/>
      <c r="C1150" s="138">
        <v>6050</v>
      </c>
      <c r="D1150" s="148" t="s">
        <v>357</v>
      </c>
      <c r="E1150" s="234">
        <v>0</v>
      </c>
      <c r="F1150" s="235"/>
      <c r="G1150" s="232" t="e">
        <f t="shared" si="26"/>
        <v>#DIV/0!</v>
      </c>
    </row>
    <row r="1151" spans="1:7" ht="50.25" customHeight="1">
      <c r="A1151" s="156"/>
      <c r="B1151" s="158"/>
      <c r="C1151" s="172"/>
      <c r="D1151" s="157" t="s">
        <v>519</v>
      </c>
      <c r="E1151" s="234">
        <v>23815</v>
      </c>
      <c r="F1151" s="235">
        <f>SUM(F1152:F1156)</f>
        <v>23814.880000000001</v>
      </c>
      <c r="G1151" s="232">
        <f t="shared" si="26"/>
        <v>0.99999496115893349</v>
      </c>
    </row>
    <row r="1152" spans="1:7">
      <c r="A1152" s="156"/>
      <c r="B1152" s="137"/>
      <c r="C1152" s="138">
        <v>4040</v>
      </c>
      <c r="D1152" s="148" t="s">
        <v>202</v>
      </c>
      <c r="E1152" s="234">
        <v>17589</v>
      </c>
      <c r="F1152" s="235">
        <v>17589.14</v>
      </c>
      <c r="G1152" s="232">
        <f t="shared" si="26"/>
        <v>1.0000079595201545</v>
      </c>
    </row>
    <row r="1153" spans="1:7">
      <c r="A1153" s="156"/>
      <c r="B1153" s="137"/>
      <c r="C1153" s="138">
        <v>4110</v>
      </c>
      <c r="D1153" s="148" t="s">
        <v>203</v>
      </c>
      <c r="E1153" s="234">
        <v>3071</v>
      </c>
      <c r="F1153" s="235">
        <v>3071.09</v>
      </c>
      <c r="G1153" s="232">
        <f t="shared" si="26"/>
        <v>1.0000293064148487</v>
      </c>
    </row>
    <row r="1154" spans="1:7">
      <c r="A1154" s="156"/>
      <c r="B1154" s="137"/>
      <c r="C1154" s="138">
        <v>4120</v>
      </c>
      <c r="D1154" s="148" t="s">
        <v>204</v>
      </c>
      <c r="E1154" s="234">
        <v>335</v>
      </c>
      <c r="F1154" s="235">
        <v>334.93</v>
      </c>
      <c r="G1154" s="232">
        <f t="shared" si="26"/>
        <v>0.99979104477611946</v>
      </c>
    </row>
    <row r="1155" spans="1:7">
      <c r="A1155" s="156"/>
      <c r="B1155" s="137"/>
      <c r="C1155" s="138">
        <v>4260</v>
      </c>
      <c r="D1155" s="148" t="s">
        <v>207</v>
      </c>
      <c r="E1155" s="234">
        <v>2758</v>
      </c>
      <c r="F1155" s="235">
        <v>2757.45</v>
      </c>
      <c r="G1155" s="232">
        <f t="shared" si="26"/>
        <v>0.9998005801305293</v>
      </c>
    </row>
    <row r="1156" spans="1:7" ht="60">
      <c r="A1156" s="156"/>
      <c r="B1156" s="137"/>
      <c r="C1156" s="138">
        <v>4370</v>
      </c>
      <c r="D1156" s="148" t="s">
        <v>30</v>
      </c>
      <c r="E1156" s="234">
        <v>62</v>
      </c>
      <c r="F1156" s="235">
        <v>62.27</v>
      </c>
      <c r="G1156" s="232">
        <f t="shared" si="26"/>
        <v>1.0043548387096775</v>
      </c>
    </row>
    <row r="1157" spans="1:7" ht="28.5" customHeight="1">
      <c r="A1157" s="158"/>
      <c r="B1157" s="137">
        <v>85204</v>
      </c>
      <c r="C1157" s="159"/>
      <c r="D1157" s="157" t="s">
        <v>146</v>
      </c>
      <c r="E1157" s="234">
        <v>2952176</v>
      </c>
      <c r="F1157" s="235">
        <f>SUM(F1158:F1168)</f>
        <v>1226767.51</v>
      </c>
      <c r="G1157" s="232">
        <f t="shared" si="26"/>
        <v>0.41554687457658351</v>
      </c>
    </row>
    <row r="1158" spans="1:7" ht="60">
      <c r="A1158" s="137"/>
      <c r="B1158" s="137"/>
      <c r="C1158" s="138">
        <v>2320</v>
      </c>
      <c r="D1158" s="148" t="s">
        <v>345</v>
      </c>
      <c r="E1158" s="234">
        <v>134516</v>
      </c>
      <c r="F1158" s="235">
        <f>F1181</f>
        <v>16914</v>
      </c>
      <c r="G1158" s="232">
        <f t="shared" si="26"/>
        <v>0.12573968895893425</v>
      </c>
    </row>
    <row r="1159" spans="1:7">
      <c r="A1159" s="137"/>
      <c r="B1159" s="137"/>
      <c r="C1159" s="138">
        <v>3110</v>
      </c>
      <c r="D1159" s="148" t="s">
        <v>346</v>
      </c>
      <c r="E1159" s="234">
        <v>2219700</v>
      </c>
      <c r="F1159" s="235">
        <f t="shared" ref="E1159:F1168" si="27">F1170</f>
        <v>984476.84</v>
      </c>
      <c r="G1159" s="232">
        <f t="shared" si="26"/>
        <v>0.44351797089696804</v>
      </c>
    </row>
    <row r="1160" spans="1:7">
      <c r="A1160" s="137"/>
      <c r="B1160" s="137"/>
      <c r="C1160" s="138">
        <v>4010</v>
      </c>
      <c r="D1160" s="148" t="s">
        <v>201</v>
      </c>
      <c r="E1160" s="234">
        <v>60610</v>
      </c>
      <c r="F1160" s="235">
        <f t="shared" si="27"/>
        <v>23580.639999999999</v>
      </c>
      <c r="G1160" s="232">
        <f t="shared" si="26"/>
        <v>0.38905527140735852</v>
      </c>
    </row>
    <row r="1161" spans="1:7">
      <c r="A1161" s="137"/>
      <c r="B1161" s="137"/>
      <c r="C1161" s="138">
        <v>4170</v>
      </c>
      <c r="D1161" s="148" t="s">
        <v>205</v>
      </c>
      <c r="E1161" s="234">
        <v>271700</v>
      </c>
      <c r="F1161" s="235">
        <f t="shared" si="27"/>
        <v>96193.77</v>
      </c>
      <c r="G1161" s="232">
        <f t="shared" si="26"/>
        <v>0.35404405594405597</v>
      </c>
    </row>
    <row r="1162" spans="1:7">
      <c r="A1162" s="137"/>
      <c r="B1162" s="137"/>
      <c r="C1162" s="138">
        <v>4110</v>
      </c>
      <c r="D1162" s="148" t="s">
        <v>203</v>
      </c>
      <c r="E1162" s="234">
        <v>53549</v>
      </c>
      <c r="F1162" s="235">
        <f t="shared" si="27"/>
        <v>16773.54</v>
      </c>
      <c r="G1162" s="232">
        <f t="shared" si="26"/>
        <v>0.31323722198360382</v>
      </c>
    </row>
    <row r="1163" spans="1:7">
      <c r="A1163" s="137"/>
      <c r="B1163" s="137"/>
      <c r="C1163" s="138">
        <v>4120</v>
      </c>
      <c r="D1163" s="148" t="s">
        <v>204</v>
      </c>
      <c r="E1163" s="234">
        <v>7620</v>
      </c>
      <c r="F1163" s="235">
        <f t="shared" si="27"/>
        <v>2123.4</v>
      </c>
      <c r="G1163" s="232">
        <f t="shared" ref="G1163:G1225" si="28">F1163/E1163</f>
        <v>0.27866141732283467</v>
      </c>
    </row>
    <row r="1164" spans="1:7" hidden="1">
      <c r="A1164" s="137"/>
      <c r="B1164" s="137"/>
      <c r="C1164" s="138">
        <v>4280</v>
      </c>
      <c r="D1164" s="148" t="s">
        <v>482</v>
      </c>
      <c r="E1164" s="234">
        <v>0</v>
      </c>
      <c r="F1164" s="235">
        <f t="shared" si="27"/>
        <v>0</v>
      </c>
      <c r="G1164" s="232" t="e">
        <f t="shared" si="28"/>
        <v>#DIV/0!</v>
      </c>
    </row>
    <row r="1165" spans="1:7" hidden="1">
      <c r="A1165" s="137"/>
      <c r="B1165" s="137"/>
      <c r="C1165" s="138">
        <v>4300</v>
      </c>
      <c r="D1165" s="148" t="s">
        <v>196</v>
      </c>
      <c r="E1165" s="234">
        <v>0</v>
      </c>
      <c r="F1165" s="235">
        <f t="shared" si="27"/>
        <v>0</v>
      </c>
      <c r="G1165" s="232" t="e">
        <f t="shared" si="28"/>
        <v>#DIV/0!</v>
      </c>
    </row>
    <row r="1166" spans="1:7" ht="49.5" customHeight="1">
      <c r="A1166" s="137"/>
      <c r="B1166" s="137"/>
      <c r="C1166" s="138">
        <v>4330</v>
      </c>
      <c r="D1166" s="148" t="s">
        <v>589</v>
      </c>
      <c r="E1166" s="234">
        <f t="shared" si="27"/>
        <v>198000</v>
      </c>
      <c r="F1166" s="235">
        <f t="shared" si="27"/>
        <v>83776.5</v>
      </c>
      <c r="G1166" s="232">
        <f t="shared" si="28"/>
        <v>0.42311363636363636</v>
      </c>
    </row>
    <row r="1167" spans="1:7">
      <c r="A1167" s="137"/>
      <c r="B1167" s="137"/>
      <c r="C1167" s="138">
        <v>4410</v>
      </c>
      <c r="D1167" s="148" t="s">
        <v>212</v>
      </c>
      <c r="E1167" s="234">
        <v>4479</v>
      </c>
      <c r="F1167" s="235">
        <f t="shared" si="27"/>
        <v>1426.82</v>
      </c>
      <c r="G1167" s="232">
        <f t="shared" si="28"/>
        <v>0.31855771377539627</v>
      </c>
    </row>
    <row r="1168" spans="1:7" ht="30">
      <c r="A1168" s="137"/>
      <c r="B1168" s="137"/>
      <c r="C1168" s="138">
        <v>4440</v>
      </c>
      <c r="D1168" s="148" t="s">
        <v>214</v>
      </c>
      <c r="E1168" s="234">
        <v>2002</v>
      </c>
      <c r="F1168" s="235">
        <f t="shared" si="27"/>
        <v>1502</v>
      </c>
      <c r="G1168" s="232">
        <f t="shared" si="28"/>
        <v>0.75024975024975027</v>
      </c>
    </row>
    <row r="1169" spans="1:7" ht="34.5" customHeight="1">
      <c r="A1169" s="158"/>
      <c r="B1169" s="137"/>
      <c r="C1169" s="159" t="s">
        <v>366</v>
      </c>
      <c r="D1169" s="157" t="s">
        <v>367</v>
      </c>
      <c r="E1169" s="234">
        <v>2817660</v>
      </c>
      <c r="F1169" s="235">
        <f>SUM(F1170:F1179)</f>
        <v>1209853.51</v>
      </c>
      <c r="G1169" s="232">
        <f t="shared" si="28"/>
        <v>0.42938236337954189</v>
      </c>
    </row>
    <row r="1170" spans="1:7">
      <c r="A1170" s="137"/>
      <c r="B1170" s="137"/>
      <c r="C1170" s="138">
        <v>3110</v>
      </c>
      <c r="D1170" s="148" t="s">
        <v>346</v>
      </c>
      <c r="E1170" s="234">
        <v>2219700</v>
      </c>
      <c r="F1170" s="235">
        <v>984476.84</v>
      </c>
      <c r="G1170" s="232">
        <f t="shared" si="28"/>
        <v>0.44351797089696804</v>
      </c>
    </row>
    <row r="1171" spans="1:7">
      <c r="A1171" s="137"/>
      <c r="B1171" s="137"/>
      <c r="C1171" s="138">
        <v>4010</v>
      </c>
      <c r="D1171" s="148" t="s">
        <v>201</v>
      </c>
      <c r="E1171" s="234">
        <v>60610</v>
      </c>
      <c r="F1171" s="235">
        <v>23580.639999999999</v>
      </c>
      <c r="G1171" s="232">
        <f t="shared" si="28"/>
        <v>0.38905527140735852</v>
      </c>
    </row>
    <row r="1172" spans="1:7">
      <c r="A1172" s="158"/>
      <c r="B1172" s="137"/>
      <c r="C1172" s="138">
        <v>4170</v>
      </c>
      <c r="D1172" s="148" t="s">
        <v>205</v>
      </c>
      <c r="E1172" s="234">
        <v>271700</v>
      </c>
      <c r="F1172" s="235">
        <v>96193.77</v>
      </c>
      <c r="G1172" s="232">
        <f t="shared" si="28"/>
        <v>0.35404405594405597</v>
      </c>
    </row>
    <row r="1173" spans="1:7">
      <c r="A1173" s="137"/>
      <c r="B1173" s="137"/>
      <c r="C1173" s="138">
        <v>4110</v>
      </c>
      <c r="D1173" s="148" t="s">
        <v>203</v>
      </c>
      <c r="E1173" s="234">
        <v>53549</v>
      </c>
      <c r="F1173" s="235">
        <v>16773.54</v>
      </c>
      <c r="G1173" s="232">
        <f t="shared" si="28"/>
        <v>0.31323722198360382</v>
      </c>
    </row>
    <row r="1174" spans="1:7">
      <c r="A1174" s="137"/>
      <c r="B1174" s="137"/>
      <c r="C1174" s="138">
        <v>4120</v>
      </c>
      <c r="D1174" s="148" t="s">
        <v>204</v>
      </c>
      <c r="E1174" s="234">
        <v>7620</v>
      </c>
      <c r="F1174" s="239">
        <v>2123.4</v>
      </c>
      <c r="G1174" s="232">
        <f t="shared" si="28"/>
        <v>0.27866141732283467</v>
      </c>
    </row>
    <row r="1175" spans="1:7" ht="12.75" hidden="1" customHeight="1">
      <c r="A1175" s="137"/>
      <c r="B1175" s="137"/>
      <c r="C1175" s="138">
        <v>4280</v>
      </c>
      <c r="D1175" s="148" t="s">
        <v>365</v>
      </c>
      <c r="E1175" s="234">
        <v>0</v>
      </c>
      <c r="F1175" s="235"/>
      <c r="G1175" s="232" t="e">
        <f t="shared" si="28"/>
        <v>#DIV/0!</v>
      </c>
    </row>
    <row r="1176" spans="1:7" ht="12.75" hidden="1" customHeight="1">
      <c r="A1176" s="137"/>
      <c r="B1176" s="137"/>
      <c r="C1176" s="138">
        <v>4300</v>
      </c>
      <c r="D1176" s="148" t="s">
        <v>196</v>
      </c>
      <c r="E1176" s="234">
        <v>0</v>
      </c>
      <c r="F1176" s="235"/>
      <c r="G1176" s="232" t="e">
        <f t="shared" si="28"/>
        <v>#DIV/0!</v>
      </c>
    </row>
    <row r="1177" spans="1:7" ht="57.75" customHeight="1">
      <c r="A1177" s="137"/>
      <c r="B1177" s="137"/>
      <c r="C1177" s="138">
        <v>4330</v>
      </c>
      <c r="D1177" s="148" t="s">
        <v>589</v>
      </c>
      <c r="E1177" s="234">
        <v>198000</v>
      </c>
      <c r="F1177" s="235">
        <v>83776.5</v>
      </c>
      <c r="G1177" s="232">
        <f t="shared" si="28"/>
        <v>0.42311363636363636</v>
      </c>
    </row>
    <row r="1178" spans="1:7">
      <c r="A1178" s="137"/>
      <c r="B1178" s="137"/>
      <c r="C1178" s="138">
        <v>4410</v>
      </c>
      <c r="D1178" s="148" t="s">
        <v>212</v>
      </c>
      <c r="E1178" s="234">
        <v>4479</v>
      </c>
      <c r="F1178" s="235">
        <v>1426.82</v>
      </c>
      <c r="G1178" s="232">
        <f t="shared" si="28"/>
        <v>0.31855771377539627</v>
      </c>
    </row>
    <row r="1179" spans="1:7" ht="30">
      <c r="A1179" s="137"/>
      <c r="B1179" s="137"/>
      <c r="C1179" s="138">
        <v>4440</v>
      </c>
      <c r="D1179" s="148" t="s">
        <v>214</v>
      </c>
      <c r="E1179" s="234">
        <v>2002</v>
      </c>
      <c r="F1179" s="235">
        <v>1502</v>
      </c>
      <c r="G1179" s="232">
        <f t="shared" si="28"/>
        <v>0.75024975024975027</v>
      </c>
    </row>
    <row r="1180" spans="1:7">
      <c r="A1180" s="137"/>
      <c r="B1180" s="137"/>
      <c r="C1180" s="159"/>
      <c r="D1180" s="157" t="s">
        <v>368</v>
      </c>
      <c r="E1180" s="234">
        <v>134516</v>
      </c>
      <c r="F1180" s="235">
        <f>F1181</f>
        <v>16914</v>
      </c>
      <c r="G1180" s="232">
        <f t="shared" si="28"/>
        <v>0.12573968895893425</v>
      </c>
    </row>
    <row r="1181" spans="1:7" ht="84" customHeight="1">
      <c r="A1181" s="137"/>
      <c r="B1181" s="137"/>
      <c r="C1181" s="135">
        <v>2320</v>
      </c>
      <c r="D1181" s="145" t="s">
        <v>345</v>
      </c>
      <c r="E1181" s="234">
        <v>134516</v>
      </c>
      <c r="F1181" s="235">
        <v>16914</v>
      </c>
      <c r="G1181" s="232">
        <f t="shared" si="28"/>
        <v>0.12573968895893425</v>
      </c>
    </row>
    <row r="1182" spans="1:7" ht="34.5" customHeight="1">
      <c r="A1182" s="158"/>
      <c r="B1182" s="137">
        <v>85218</v>
      </c>
      <c r="C1182" s="159"/>
      <c r="D1182" s="157" t="s">
        <v>369</v>
      </c>
      <c r="E1182" s="234">
        <v>936950</v>
      </c>
      <c r="F1182" s="235">
        <f>SUM(F1184:F1207)</f>
        <v>444911.43</v>
      </c>
      <c r="G1182" s="232">
        <f t="shared" si="28"/>
        <v>0.47485077111905649</v>
      </c>
    </row>
    <row r="1183" spans="1:7">
      <c r="A1183" s="137"/>
      <c r="B1183" s="137"/>
      <c r="C1183" s="138"/>
      <c r="D1183" s="148" t="s">
        <v>370</v>
      </c>
      <c r="E1183" s="234"/>
      <c r="F1183" s="235"/>
      <c r="G1183" s="232"/>
    </row>
    <row r="1184" spans="1:7" ht="30">
      <c r="A1184" s="137"/>
      <c r="B1184" s="137"/>
      <c r="C1184" s="138">
        <v>3020</v>
      </c>
      <c r="D1184" s="148" t="s">
        <v>242</v>
      </c>
      <c r="E1184" s="234">
        <v>600</v>
      </c>
      <c r="F1184" s="235">
        <v>150</v>
      </c>
      <c r="G1184" s="232">
        <f t="shared" si="28"/>
        <v>0.25</v>
      </c>
    </row>
    <row r="1185" spans="1:7">
      <c r="A1185" s="137"/>
      <c r="B1185" s="137"/>
      <c r="C1185" s="138">
        <v>4010</v>
      </c>
      <c r="D1185" s="148" t="s">
        <v>201</v>
      </c>
      <c r="E1185" s="234">
        <v>531687</v>
      </c>
      <c r="F1185" s="235">
        <v>234797.46</v>
      </c>
      <c r="G1185" s="232">
        <f t="shared" si="28"/>
        <v>0.44160842751468438</v>
      </c>
    </row>
    <row r="1186" spans="1:7">
      <c r="A1186" s="137"/>
      <c r="B1186" s="137"/>
      <c r="C1186" s="138">
        <v>4040</v>
      </c>
      <c r="D1186" s="148" t="s">
        <v>202</v>
      </c>
      <c r="E1186" s="234">
        <v>41400</v>
      </c>
      <c r="F1186" s="235">
        <v>40458.339999999997</v>
      </c>
      <c r="G1186" s="232">
        <f t="shared" si="28"/>
        <v>0.97725458937198062</v>
      </c>
    </row>
    <row r="1187" spans="1:7">
      <c r="A1187" s="137"/>
      <c r="B1187" s="158"/>
      <c r="C1187" s="138">
        <v>4110</v>
      </c>
      <c r="D1187" s="148" t="s">
        <v>203</v>
      </c>
      <c r="E1187" s="234">
        <v>98638</v>
      </c>
      <c r="F1187" s="235">
        <v>41460.14</v>
      </c>
      <c r="G1187" s="232">
        <f t="shared" si="28"/>
        <v>0.42032624343559277</v>
      </c>
    </row>
    <row r="1188" spans="1:7">
      <c r="A1188" s="137"/>
      <c r="B1188" s="137"/>
      <c r="C1188" s="138">
        <v>4120</v>
      </c>
      <c r="D1188" s="148" t="s">
        <v>204</v>
      </c>
      <c r="E1188" s="234">
        <v>13975</v>
      </c>
      <c r="F1188" s="235">
        <v>3531.8</v>
      </c>
      <c r="G1188" s="232">
        <f t="shared" si="28"/>
        <v>0.25272271914132383</v>
      </c>
    </row>
    <row r="1189" spans="1:7">
      <c r="A1189" s="137"/>
      <c r="B1189" s="137"/>
      <c r="C1189" s="138">
        <v>4170</v>
      </c>
      <c r="D1189" s="148" t="s">
        <v>308</v>
      </c>
      <c r="E1189" s="234">
        <v>15600</v>
      </c>
      <c r="F1189" s="235">
        <v>6209</v>
      </c>
      <c r="G1189" s="232">
        <f t="shared" si="28"/>
        <v>0.3980128205128205</v>
      </c>
    </row>
    <row r="1190" spans="1:7">
      <c r="A1190" s="137"/>
      <c r="B1190" s="137"/>
      <c r="C1190" s="138">
        <v>4210</v>
      </c>
      <c r="D1190" s="148" t="s">
        <v>206</v>
      </c>
      <c r="E1190" s="234">
        <v>10600</v>
      </c>
      <c r="F1190" s="235">
        <v>4954.1099999999997</v>
      </c>
      <c r="G1190" s="232">
        <f t="shared" si="28"/>
        <v>0.46736886792452825</v>
      </c>
    </row>
    <row r="1191" spans="1:7" ht="36" hidden="1" customHeight="1">
      <c r="A1191" s="137"/>
      <c r="B1191" s="137"/>
      <c r="C1191" s="138">
        <v>4230</v>
      </c>
      <c r="D1191" s="148" t="s">
        <v>371</v>
      </c>
      <c r="E1191" s="234">
        <v>0</v>
      </c>
      <c r="F1191" s="235"/>
      <c r="G1191" s="232" t="e">
        <f t="shared" si="28"/>
        <v>#DIV/0!</v>
      </c>
    </row>
    <row r="1192" spans="1:7">
      <c r="A1192" s="137"/>
      <c r="B1192" s="137"/>
      <c r="C1192" s="138">
        <v>4260</v>
      </c>
      <c r="D1192" s="148" t="s">
        <v>207</v>
      </c>
      <c r="E1192" s="234">
        <v>13300</v>
      </c>
      <c r="F1192" s="235">
        <v>8150.69</v>
      </c>
      <c r="G1192" s="232">
        <f t="shared" si="28"/>
        <v>0.61283383458646612</v>
      </c>
    </row>
    <row r="1193" spans="1:7">
      <c r="A1193" s="137"/>
      <c r="B1193" s="137"/>
      <c r="C1193" s="138">
        <v>4270</v>
      </c>
      <c r="D1193" s="148" t="s">
        <v>208</v>
      </c>
      <c r="E1193" s="234">
        <v>3100</v>
      </c>
      <c r="F1193" s="235">
        <v>1440.38</v>
      </c>
      <c r="G1193" s="232">
        <f t="shared" si="28"/>
        <v>0.46463870967741938</v>
      </c>
    </row>
    <row r="1194" spans="1:7">
      <c r="A1194" s="137"/>
      <c r="B1194" s="137"/>
      <c r="C1194" s="138">
        <v>4280</v>
      </c>
      <c r="D1194" s="148" t="s">
        <v>209</v>
      </c>
      <c r="E1194" s="234">
        <v>800</v>
      </c>
      <c r="F1194" s="235">
        <v>317</v>
      </c>
      <c r="G1194" s="232">
        <f t="shared" si="28"/>
        <v>0.39624999999999999</v>
      </c>
    </row>
    <row r="1195" spans="1:7">
      <c r="A1195" s="137"/>
      <c r="B1195" s="137"/>
      <c r="C1195" s="138">
        <v>4300</v>
      </c>
      <c r="D1195" s="148" t="s">
        <v>196</v>
      </c>
      <c r="E1195" s="234">
        <v>41200</v>
      </c>
      <c r="F1195" s="235">
        <v>20969.560000000001</v>
      </c>
      <c r="G1195" s="232">
        <f t="shared" si="28"/>
        <v>0.50896990291262134</v>
      </c>
    </row>
    <row r="1196" spans="1:7">
      <c r="A1196" s="137"/>
      <c r="B1196" s="137"/>
      <c r="C1196" s="138">
        <v>4350</v>
      </c>
      <c r="D1196" s="148" t="s">
        <v>210</v>
      </c>
      <c r="E1196" s="234">
        <v>1500</v>
      </c>
      <c r="F1196" s="235">
        <v>610.62</v>
      </c>
      <c r="G1196" s="232">
        <f t="shared" si="28"/>
        <v>0.40708</v>
      </c>
    </row>
    <row r="1197" spans="1:7" ht="45">
      <c r="A1197" s="137"/>
      <c r="B1197" s="137"/>
      <c r="C1197" s="138">
        <v>4360</v>
      </c>
      <c r="D1197" s="148" t="s">
        <v>29</v>
      </c>
      <c r="E1197" s="234">
        <v>2100</v>
      </c>
      <c r="F1197" s="235">
        <v>880.07</v>
      </c>
      <c r="G1197" s="232">
        <f t="shared" si="28"/>
        <v>0.41908095238095239</v>
      </c>
    </row>
    <row r="1198" spans="1:7" ht="60">
      <c r="A1198" s="137"/>
      <c r="B1198" s="137"/>
      <c r="C1198" s="138">
        <v>4370</v>
      </c>
      <c r="D1198" s="148" t="s">
        <v>30</v>
      </c>
      <c r="E1198" s="234">
        <v>4000</v>
      </c>
      <c r="F1198" s="235">
        <v>1643.48</v>
      </c>
      <c r="G1198" s="232">
        <f t="shared" si="28"/>
        <v>0.41087000000000001</v>
      </c>
    </row>
    <row r="1199" spans="1:7" ht="45">
      <c r="A1199" s="137"/>
      <c r="B1199" s="137"/>
      <c r="C1199" s="138">
        <v>4400</v>
      </c>
      <c r="D1199" s="148" t="s">
        <v>225</v>
      </c>
      <c r="E1199" s="234">
        <v>134900</v>
      </c>
      <c r="F1199" s="235">
        <v>65915.58</v>
      </c>
      <c r="G1199" s="232">
        <f t="shared" si="28"/>
        <v>0.48862550037064495</v>
      </c>
    </row>
    <row r="1200" spans="1:7">
      <c r="A1200" s="137"/>
      <c r="B1200" s="158"/>
      <c r="C1200" s="138">
        <v>4410</v>
      </c>
      <c r="D1200" s="148" t="s">
        <v>212</v>
      </c>
      <c r="E1200" s="234">
        <v>5400</v>
      </c>
      <c r="F1200" s="235">
        <v>2365.1999999999998</v>
      </c>
      <c r="G1200" s="232">
        <f t="shared" si="28"/>
        <v>0.43799999999999994</v>
      </c>
    </row>
    <row r="1201" spans="1:7">
      <c r="A1201" s="137"/>
      <c r="B1201" s="137"/>
      <c r="C1201" s="138">
        <v>4430</v>
      </c>
      <c r="D1201" s="148" t="s">
        <v>213</v>
      </c>
      <c r="E1201" s="234">
        <v>650</v>
      </c>
      <c r="F1201" s="235">
        <v>492</v>
      </c>
      <c r="G1201" s="232">
        <f t="shared" si="28"/>
        <v>0.75692307692307692</v>
      </c>
    </row>
    <row r="1202" spans="1:7" ht="30">
      <c r="A1202" s="137"/>
      <c r="B1202" s="137"/>
      <c r="C1202" s="138">
        <v>4440</v>
      </c>
      <c r="D1202" s="148" t="s">
        <v>214</v>
      </c>
      <c r="E1202" s="234">
        <v>14400</v>
      </c>
      <c r="F1202" s="235">
        <v>10256</v>
      </c>
      <c r="G1202" s="232">
        <f t="shared" si="28"/>
        <v>0.7122222222222222</v>
      </c>
    </row>
    <row r="1203" spans="1:7" ht="24" hidden="1" customHeight="1">
      <c r="A1203" s="137"/>
      <c r="B1203" s="137"/>
      <c r="C1203" s="138">
        <v>4510</v>
      </c>
      <c r="D1203" s="148" t="s">
        <v>270</v>
      </c>
      <c r="E1203" s="234">
        <v>0</v>
      </c>
      <c r="F1203" s="235"/>
      <c r="G1203" s="232" t="e">
        <f t="shared" si="28"/>
        <v>#DIV/0!</v>
      </c>
    </row>
    <row r="1204" spans="1:7" ht="55.5" customHeight="1">
      <c r="A1204" s="137"/>
      <c r="B1204" s="158"/>
      <c r="C1204" s="138">
        <v>4700</v>
      </c>
      <c r="D1204" s="148" t="s">
        <v>216</v>
      </c>
      <c r="E1204" s="234">
        <v>3100</v>
      </c>
      <c r="F1204" s="235">
        <v>310</v>
      </c>
      <c r="G1204" s="232">
        <f t="shared" si="28"/>
        <v>0.1</v>
      </c>
    </row>
    <row r="1205" spans="1:7" ht="52.5" hidden="1" customHeight="1">
      <c r="A1205" s="137"/>
      <c r="B1205" s="137"/>
      <c r="C1205" s="138">
        <v>4740</v>
      </c>
      <c r="D1205" s="148" t="s">
        <v>248</v>
      </c>
      <c r="E1205" s="234">
        <v>0</v>
      </c>
      <c r="F1205" s="235"/>
      <c r="G1205" s="232" t="e">
        <f t="shared" si="28"/>
        <v>#DIV/0!</v>
      </c>
    </row>
    <row r="1206" spans="1:7" ht="36" hidden="1" customHeight="1">
      <c r="A1206" s="137"/>
      <c r="B1206" s="137"/>
      <c r="C1206" s="138">
        <v>4750</v>
      </c>
      <c r="D1206" s="148" t="s">
        <v>294</v>
      </c>
      <c r="E1206" s="234">
        <v>0</v>
      </c>
      <c r="F1206" s="235"/>
      <c r="G1206" s="232" t="e">
        <f t="shared" si="28"/>
        <v>#DIV/0!</v>
      </c>
    </row>
    <row r="1207" spans="1:7" ht="24" hidden="1" customHeight="1">
      <c r="A1207" s="137"/>
      <c r="B1207" s="137"/>
      <c r="C1207" s="138">
        <v>6060</v>
      </c>
      <c r="D1207" s="148" t="s">
        <v>230</v>
      </c>
      <c r="E1207" s="234">
        <v>0</v>
      </c>
      <c r="F1207" s="235"/>
      <c r="G1207" s="232" t="e">
        <f t="shared" si="28"/>
        <v>#DIV/0!</v>
      </c>
    </row>
    <row r="1208" spans="1:7" ht="48" hidden="1" customHeight="1">
      <c r="A1208" s="158"/>
      <c r="B1208" s="137">
        <v>85220</v>
      </c>
      <c r="C1208" s="159"/>
      <c r="D1208" s="157" t="s">
        <v>372</v>
      </c>
      <c r="E1208" s="234">
        <v>0</v>
      </c>
      <c r="F1208" s="235">
        <f>SUM(F1210:F1220)</f>
        <v>0</v>
      </c>
      <c r="G1208" s="232" t="e">
        <f t="shared" si="28"/>
        <v>#DIV/0!</v>
      </c>
    </row>
    <row r="1209" spans="1:7" ht="12.75" hidden="1" customHeight="1">
      <c r="A1209" s="137"/>
      <c r="B1209" s="137"/>
      <c r="C1209" s="138"/>
      <c r="D1209" s="148" t="s">
        <v>370</v>
      </c>
      <c r="E1209" s="234">
        <v>0</v>
      </c>
      <c r="F1209" s="235"/>
      <c r="G1209" s="232" t="e">
        <f t="shared" si="28"/>
        <v>#DIV/0!</v>
      </c>
    </row>
    <row r="1210" spans="1:7" ht="24" hidden="1" customHeight="1">
      <c r="A1210" s="137"/>
      <c r="B1210" s="156"/>
      <c r="C1210" s="138">
        <v>4010</v>
      </c>
      <c r="D1210" s="148" t="s">
        <v>201</v>
      </c>
      <c r="E1210" s="234">
        <v>0</v>
      </c>
      <c r="F1210" s="235">
        <v>0</v>
      </c>
      <c r="G1210" s="232" t="e">
        <f t="shared" si="28"/>
        <v>#DIV/0!</v>
      </c>
    </row>
    <row r="1211" spans="1:7" ht="24" hidden="1" customHeight="1">
      <c r="A1211" s="137"/>
      <c r="B1211" s="165"/>
      <c r="C1211" s="138">
        <v>4040</v>
      </c>
      <c r="D1211" s="148" t="s">
        <v>202</v>
      </c>
      <c r="E1211" s="234">
        <v>0</v>
      </c>
      <c r="F1211" s="235">
        <v>0</v>
      </c>
      <c r="G1211" s="232" t="e">
        <f t="shared" si="28"/>
        <v>#DIV/0!</v>
      </c>
    </row>
    <row r="1212" spans="1:7" ht="24" hidden="1" customHeight="1">
      <c r="A1212" s="137"/>
      <c r="B1212" s="164"/>
      <c r="C1212" s="138">
        <v>4110</v>
      </c>
      <c r="D1212" s="148" t="s">
        <v>203</v>
      </c>
      <c r="E1212" s="234">
        <v>0</v>
      </c>
      <c r="F1212" s="235">
        <v>0</v>
      </c>
      <c r="G1212" s="232" t="e">
        <f t="shared" si="28"/>
        <v>#DIV/0!</v>
      </c>
    </row>
    <row r="1213" spans="1:7" ht="12.75" hidden="1" customHeight="1">
      <c r="A1213" s="137"/>
      <c r="B1213" s="158"/>
      <c r="C1213" s="138">
        <v>4120</v>
      </c>
      <c r="D1213" s="148" t="s">
        <v>204</v>
      </c>
      <c r="E1213" s="234">
        <v>0</v>
      </c>
      <c r="F1213" s="235">
        <v>0</v>
      </c>
      <c r="G1213" s="232" t="e">
        <f t="shared" si="28"/>
        <v>#DIV/0!</v>
      </c>
    </row>
    <row r="1214" spans="1:7" ht="12.75" hidden="1" customHeight="1">
      <c r="A1214" s="137"/>
      <c r="B1214" s="158"/>
      <c r="C1214" s="138">
        <v>4170</v>
      </c>
      <c r="D1214" s="148" t="s">
        <v>328</v>
      </c>
      <c r="E1214" s="234">
        <v>0</v>
      </c>
      <c r="F1214" s="235">
        <v>0</v>
      </c>
      <c r="G1214" s="232" t="e">
        <f t="shared" si="28"/>
        <v>#DIV/0!</v>
      </c>
    </row>
    <row r="1215" spans="1:7" ht="24" hidden="1" customHeight="1">
      <c r="A1215" s="137"/>
      <c r="B1215" s="137"/>
      <c r="C1215" s="138">
        <v>4210</v>
      </c>
      <c r="D1215" s="148" t="s">
        <v>206</v>
      </c>
      <c r="E1215" s="234">
        <v>0</v>
      </c>
      <c r="F1215" s="235">
        <v>0</v>
      </c>
      <c r="G1215" s="232" t="e">
        <f t="shared" si="28"/>
        <v>#DIV/0!</v>
      </c>
    </row>
    <row r="1216" spans="1:7" ht="12.75" hidden="1" customHeight="1">
      <c r="A1216" s="137"/>
      <c r="B1216" s="137"/>
      <c r="C1216" s="138">
        <v>4300</v>
      </c>
      <c r="D1216" s="148" t="s">
        <v>246</v>
      </c>
      <c r="E1216" s="234">
        <v>0</v>
      </c>
      <c r="F1216" s="235">
        <v>0</v>
      </c>
      <c r="G1216" s="232" t="e">
        <f t="shared" si="28"/>
        <v>#DIV/0!</v>
      </c>
    </row>
    <row r="1217" spans="1:151" ht="48" hidden="1" customHeight="1">
      <c r="A1217" s="137"/>
      <c r="B1217" s="137"/>
      <c r="C1217" s="138">
        <v>4360</v>
      </c>
      <c r="D1217" s="148" t="s">
        <v>29</v>
      </c>
      <c r="E1217" s="234">
        <v>0</v>
      </c>
      <c r="F1217" s="235">
        <v>0</v>
      </c>
      <c r="G1217" s="232" t="e">
        <f t="shared" si="28"/>
        <v>#DIV/0!</v>
      </c>
    </row>
    <row r="1218" spans="1:151" ht="12.75" hidden="1" customHeight="1">
      <c r="A1218" s="137"/>
      <c r="B1218" s="137"/>
      <c r="C1218" s="138">
        <v>4410</v>
      </c>
      <c r="D1218" s="148" t="s">
        <v>212</v>
      </c>
      <c r="E1218" s="234">
        <v>0</v>
      </c>
      <c r="F1218" s="235">
        <v>0</v>
      </c>
      <c r="G1218" s="232" t="e">
        <f t="shared" si="28"/>
        <v>#DIV/0!</v>
      </c>
    </row>
    <row r="1219" spans="1:151" ht="24" hidden="1" customHeight="1">
      <c r="A1219" s="137"/>
      <c r="B1219" s="137"/>
      <c r="C1219" s="138">
        <v>4440</v>
      </c>
      <c r="D1219" s="148" t="s">
        <v>214</v>
      </c>
      <c r="E1219" s="234">
        <v>0</v>
      </c>
      <c r="F1219" s="235">
        <v>0</v>
      </c>
      <c r="G1219" s="232" t="e">
        <f t="shared" si="28"/>
        <v>#DIV/0!</v>
      </c>
    </row>
    <row r="1220" spans="1:151" ht="36" hidden="1" customHeight="1">
      <c r="A1220" s="137"/>
      <c r="B1220" s="137"/>
      <c r="C1220" s="138">
        <v>4700</v>
      </c>
      <c r="D1220" s="148" t="s">
        <v>216</v>
      </c>
      <c r="E1220" s="234">
        <v>0</v>
      </c>
      <c r="F1220" s="235">
        <v>0</v>
      </c>
      <c r="G1220" s="232" t="e">
        <f t="shared" si="28"/>
        <v>#DIV/0!</v>
      </c>
    </row>
    <row r="1221" spans="1:151" ht="24" hidden="1" customHeight="1">
      <c r="A1221" s="158"/>
      <c r="B1221" s="137">
        <v>85233</v>
      </c>
      <c r="C1221" s="159"/>
      <c r="D1221" s="157" t="s">
        <v>373</v>
      </c>
      <c r="E1221" s="234">
        <v>0</v>
      </c>
      <c r="F1221" s="235">
        <f>SUM(F1223:F1224)</f>
        <v>0</v>
      </c>
      <c r="G1221" s="232" t="e">
        <f t="shared" si="28"/>
        <v>#DIV/0!</v>
      </c>
    </row>
    <row r="1222" spans="1:151" ht="12.75" hidden="1" customHeight="1">
      <c r="A1222" s="137"/>
      <c r="B1222" s="137"/>
      <c r="C1222" s="138"/>
      <c r="D1222" s="148" t="s">
        <v>374</v>
      </c>
      <c r="E1222" s="234"/>
      <c r="F1222" s="235"/>
      <c r="G1222" s="232" t="e">
        <f t="shared" si="28"/>
        <v>#DIV/0!</v>
      </c>
    </row>
    <row r="1223" spans="1:151" ht="12.75" hidden="1" customHeight="1">
      <c r="A1223" s="137"/>
      <c r="B1223" s="137"/>
      <c r="C1223" s="138">
        <v>4300</v>
      </c>
      <c r="D1223" s="148" t="s">
        <v>246</v>
      </c>
      <c r="E1223" s="234">
        <v>0</v>
      </c>
      <c r="F1223" s="235"/>
      <c r="G1223" s="232" t="e">
        <f t="shared" si="28"/>
        <v>#DIV/0!</v>
      </c>
    </row>
    <row r="1224" spans="1:151" ht="12.75" hidden="1" customHeight="1">
      <c r="A1224" s="137"/>
      <c r="B1224" s="137"/>
      <c r="C1224" s="138">
        <v>4410</v>
      </c>
      <c r="D1224" s="148" t="s">
        <v>212</v>
      </c>
      <c r="E1224" s="234">
        <v>0</v>
      </c>
      <c r="F1224" s="235"/>
      <c r="G1224" s="232" t="e">
        <f t="shared" si="28"/>
        <v>#DIV/0!</v>
      </c>
    </row>
    <row r="1225" spans="1:151" ht="16.5" customHeight="1">
      <c r="A1225" s="158"/>
      <c r="B1225" s="137">
        <v>85295</v>
      </c>
      <c r="C1225" s="159"/>
      <c r="D1225" s="157" t="s">
        <v>128</v>
      </c>
      <c r="E1225" s="234">
        <v>98000</v>
      </c>
      <c r="F1225" s="235">
        <f>SUM(F1227:F1229)</f>
        <v>49000</v>
      </c>
      <c r="G1225" s="232">
        <f t="shared" si="28"/>
        <v>0.5</v>
      </c>
    </row>
    <row r="1226" spans="1:151" ht="20.25" customHeight="1">
      <c r="A1226" s="137"/>
      <c r="B1226" s="137"/>
      <c r="C1226" s="138"/>
      <c r="D1226" s="148" t="s">
        <v>517</v>
      </c>
      <c r="E1226" s="234"/>
      <c r="F1226" s="235"/>
      <c r="G1226" s="232"/>
    </row>
    <row r="1227" spans="1:151" ht="24" customHeight="1">
      <c r="A1227" s="137"/>
      <c r="B1227" s="137"/>
      <c r="C1227" s="138">
        <v>4210</v>
      </c>
      <c r="D1227" s="148" t="s">
        <v>206</v>
      </c>
      <c r="E1227" s="234">
        <v>56000</v>
      </c>
      <c r="F1227" s="235">
        <v>28000</v>
      </c>
      <c r="G1227" s="232">
        <f t="shared" ref="G1227:G1290" si="29">F1227/E1227</f>
        <v>0.5</v>
      </c>
    </row>
    <row r="1228" spans="1:151" ht="24" customHeight="1">
      <c r="A1228" s="137"/>
      <c r="B1228" s="137"/>
      <c r="C1228" s="138">
        <v>4260</v>
      </c>
      <c r="D1228" s="148" t="s">
        <v>207</v>
      </c>
      <c r="E1228" s="234">
        <v>25000</v>
      </c>
      <c r="F1228" s="235">
        <v>12500</v>
      </c>
      <c r="G1228" s="232">
        <f t="shared" si="29"/>
        <v>0.5</v>
      </c>
    </row>
    <row r="1229" spans="1:151" ht="24" customHeight="1">
      <c r="A1229" s="137"/>
      <c r="B1229" s="137"/>
      <c r="C1229" s="138">
        <v>4300</v>
      </c>
      <c r="D1229" s="148" t="s">
        <v>196</v>
      </c>
      <c r="E1229" s="234">
        <v>17000</v>
      </c>
      <c r="F1229" s="235">
        <v>8500</v>
      </c>
      <c r="G1229" s="232">
        <f t="shared" si="29"/>
        <v>0.5</v>
      </c>
    </row>
    <row r="1230" spans="1:151" s="70" customFormat="1" ht="55.5" customHeight="1">
      <c r="A1230" s="126">
        <v>853</v>
      </c>
      <c r="B1230" s="136">
        <v>853</v>
      </c>
      <c r="C1230" s="127"/>
      <c r="D1230" s="69" t="s">
        <v>375</v>
      </c>
      <c r="E1230" s="235">
        <v>8213033</v>
      </c>
      <c r="F1230" s="235">
        <f>F1231+F1233+F1252+F1299+F1301</f>
        <v>3359594.85</v>
      </c>
      <c r="G1230" s="232">
        <f t="shared" si="29"/>
        <v>0.40905653855280993</v>
      </c>
      <c r="H1230" s="64"/>
      <c r="I1230" s="64"/>
      <c r="J1230" s="64"/>
      <c r="K1230" s="64"/>
      <c r="L1230" s="64"/>
      <c r="M1230" s="64"/>
      <c r="N1230" s="64"/>
      <c r="O1230" s="64"/>
      <c r="P1230" s="64"/>
      <c r="Q1230" s="64"/>
      <c r="R1230" s="64"/>
      <c r="S1230" s="64"/>
      <c r="T1230" s="64"/>
      <c r="U1230" s="64"/>
      <c r="V1230" s="64"/>
      <c r="W1230" s="64"/>
      <c r="X1230" s="64"/>
      <c r="Y1230" s="64"/>
      <c r="Z1230" s="64"/>
      <c r="AA1230" s="64"/>
      <c r="AB1230" s="64"/>
      <c r="AC1230" s="64"/>
      <c r="AD1230" s="64"/>
      <c r="AE1230" s="64"/>
      <c r="AF1230" s="64"/>
      <c r="AG1230" s="64"/>
      <c r="AH1230" s="64"/>
      <c r="AI1230" s="64"/>
      <c r="AJ1230" s="64"/>
      <c r="AK1230" s="64"/>
      <c r="AL1230" s="64"/>
      <c r="AM1230" s="64"/>
      <c r="AN1230" s="64"/>
      <c r="AO1230" s="64"/>
      <c r="AP1230" s="64"/>
      <c r="AQ1230" s="64"/>
      <c r="AR1230" s="64"/>
      <c r="AS1230" s="64"/>
      <c r="AT1230" s="64"/>
      <c r="AU1230" s="64"/>
      <c r="AV1230" s="64"/>
      <c r="AW1230" s="64"/>
      <c r="AX1230" s="64"/>
      <c r="AY1230" s="64"/>
      <c r="AZ1230" s="64"/>
      <c r="BA1230" s="64"/>
      <c r="BB1230" s="64"/>
      <c r="BC1230" s="64"/>
      <c r="BD1230" s="64"/>
      <c r="BE1230" s="64"/>
      <c r="BF1230" s="64"/>
      <c r="BG1230" s="64"/>
      <c r="BH1230" s="64"/>
      <c r="BI1230" s="64"/>
      <c r="BJ1230" s="64"/>
      <c r="BK1230" s="64"/>
      <c r="BL1230" s="64"/>
      <c r="BM1230" s="64"/>
      <c r="BN1230" s="64"/>
      <c r="BO1230" s="64"/>
      <c r="BP1230" s="64"/>
      <c r="BQ1230" s="64"/>
      <c r="BR1230" s="64"/>
      <c r="BS1230" s="64"/>
      <c r="BT1230" s="64"/>
      <c r="BU1230" s="64"/>
      <c r="BV1230" s="64"/>
      <c r="BW1230" s="64"/>
      <c r="BX1230" s="64"/>
      <c r="BY1230" s="64"/>
      <c r="BZ1230" s="64"/>
      <c r="CA1230" s="64"/>
      <c r="CB1230" s="64"/>
      <c r="CC1230" s="64"/>
      <c r="CD1230" s="64"/>
      <c r="CE1230" s="64"/>
      <c r="CF1230" s="64"/>
      <c r="CG1230" s="64"/>
      <c r="CH1230" s="64"/>
      <c r="CI1230" s="64"/>
      <c r="CJ1230" s="64"/>
      <c r="CK1230" s="64"/>
      <c r="CL1230" s="64"/>
      <c r="CM1230" s="64"/>
      <c r="CN1230" s="64"/>
      <c r="CO1230" s="64"/>
      <c r="CP1230" s="64"/>
      <c r="CQ1230" s="64"/>
      <c r="CR1230" s="64"/>
      <c r="CS1230" s="64"/>
      <c r="CT1230" s="64"/>
      <c r="CU1230" s="64"/>
      <c r="CV1230" s="64"/>
      <c r="CW1230" s="64"/>
      <c r="CX1230" s="64"/>
      <c r="CY1230" s="64"/>
      <c r="CZ1230" s="64"/>
      <c r="DA1230" s="64"/>
      <c r="DB1230" s="64"/>
      <c r="DC1230" s="64"/>
      <c r="DD1230" s="64"/>
      <c r="DE1230" s="64"/>
      <c r="DF1230" s="64"/>
      <c r="DG1230" s="64"/>
      <c r="DH1230" s="64"/>
      <c r="DI1230" s="64"/>
      <c r="DJ1230" s="64"/>
      <c r="DK1230" s="64"/>
      <c r="DL1230" s="64"/>
      <c r="DM1230" s="64"/>
      <c r="DN1230" s="64"/>
      <c r="DO1230" s="64"/>
      <c r="DP1230" s="64"/>
      <c r="DQ1230" s="64"/>
      <c r="DR1230" s="64"/>
      <c r="DS1230" s="64"/>
      <c r="DT1230" s="64"/>
      <c r="DU1230" s="64"/>
      <c r="DV1230" s="64"/>
      <c r="DW1230" s="64"/>
      <c r="DX1230" s="64"/>
      <c r="DY1230" s="64"/>
      <c r="DZ1230" s="64"/>
      <c r="EA1230" s="64"/>
      <c r="EB1230" s="64"/>
      <c r="EC1230" s="64"/>
      <c r="ED1230" s="64"/>
      <c r="EE1230" s="64"/>
      <c r="EF1230" s="64"/>
      <c r="EG1230" s="64"/>
      <c r="EH1230" s="64"/>
      <c r="EI1230" s="64"/>
      <c r="EJ1230" s="64"/>
      <c r="EK1230" s="64"/>
      <c r="EL1230" s="64"/>
      <c r="EM1230" s="64"/>
      <c r="EN1230" s="64"/>
      <c r="EO1230" s="64"/>
      <c r="EP1230" s="64"/>
      <c r="EQ1230" s="64"/>
      <c r="ER1230" s="64"/>
      <c r="ES1230" s="64"/>
      <c r="ET1230" s="64"/>
      <c r="EU1230" s="64"/>
    </row>
    <row r="1231" spans="1:151" ht="48" customHeight="1">
      <c r="A1231" s="165"/>
      <c r="B1231" s="158">
        <v>85311</v>
      </c>
      <c r="C1231" s="168"/>
      <c r="D1231" s="169" t="s">
        <v>376</v>
      </c>
      <c r="E1231" s="234">
        <v>29600</v>
      </c>
      <c r="F1231" s="235">
        <f>F1232</f>
        <v>0</v>
      </c>
      <c r="G1231" s="232">
        <f t="shared" si="29"/>
        <v>0</v>
      </c>
    </row>
    <row r="1232" spans="1:151" ht="60">
      <c r="A1232" s="164"/>
      <c r="B1232" s="137"/>
      <c r="C1232" s="135">
        <v>2320</v>
      </c>
      <c r="D1232" s="145" t="s">
        <v>345</v>
      </c>
      <c r="E1232" s="234">
        <v>29600</v>
      </c>
      <c r="F1232" s="235">
        <v>0</v>
      </c>
      <c r="G1232" s="232">
        <f t="shared" si="29"/>
        <v>0</v>
      </c>
    </row>
    <row r="1233" spans="1:7" ht="31.5">
      <c r="A1233" s="158"/>
      <c r="B1233" s="137">
        <v>85321</v>
      </c>
      <c r="C1233" s="159"/>
      <c r="D1233" s="157" t="s">
        <v>377</v>
      </c>
      <c r="E1233" s="234">
        <v>168250</v>
      </c>
      <c r="F1233" s="235">
        <f>SUM(F1235:F1251)</f>
        <v>90671.64</v>
      </c>
      <c r="G1233" s="232">
        <f t="shared" si="29"/>
        <v>0.53891019316493316</v>
      </c>
    </row>
    <row r="1234" spans="1:7">
      <c r="A1234" s="158"/>
      <c r="B1234" s="137"/>
      <c r="C1234" s="159"/>
      <c r="D1234" s="148" t="s">
        <v>370</v>
      </c>
      <c r="E1234" s="234"/>
      <c r="F1234" s="235"/>
      <c r="G1234" s="232"/>
    </row>
    <row r="1235" spans="1:7">
      <c r="A1235" s="137"/>
      <c r="B1235" s="137"/>
      <c r="C1235" s="138">
        <v>4010</v>
      </c>
      <c r="D1235" s="148" t="s">
        <v>201</v>
      </c>
      <c r="E1235" s="234">
        <v>67824</v>
      </c>
      <c r="F1235" s="235">
        <v>43611.88</v>
      </c>
      <c r="G1235" s="232">
        <f t="shared" si="29"/>
        <v>0.64301545175748998</v>
      </c>
    </row>
    <row r="1236" spans="1:7">
      <c r="A1236" s="137"/>
      <c r="B1236" s="137"/>
      <c r="C1236" s="138">
        <v>4040</v>
      </c>
      <c r="D1236" s="148" t="s">
        <v>202</v>
      </c>
      <c r="E1236" s="234">
        <v>5330</v>
      </c>
      <c r="F1236" s="235">
        <v>5247.14</v>
      </c>
      <c r="G1236" s="232">
        <f t="shared" si="29"/>
        <v>0.98445403377110696</v>
      </c>
    </row>
    <row r="1237" spans="1:7">
      <c r="A1237" s="137"/>
      <c r="B1237" s="137"/>
      <c r="C1237" s="138">
        <v>4110</v>
      </c>
      <c r="D1237" s="148" t="s">
        <v>203</v>
      </c>
      <c r="E1237" s="234">
        <v>13429</v>
      </c>
      <c r="F1237" s="235">
        <v>6674.4</v>
      </c>
      <c r="G1237" s="232">
        <f t="shared" si="29"/>
        <v>0.4970139250874972</v>
      </c>
    </row>
    <row r="1238" spans="1:7">
      <c r="A1238" s="137"/>
      <c r="B1238" s="137"/>
      <c r="C1238" s="138">
        <v>4120</v>
      </c>
      <c r="D1238" s="148" t="s">
        <v>204</v>
      </c>
      <c r="E1238" s="234">
        <v>387</v>
      </c>
      <c r="F1238" s="235">
        <v>291.5</v>
      </c>
      <c r="G1238" s="232">
        <f t="shared" si="29"/>
        <v>0.75322997416020676</v>
      </c>
    </row>
    <row r="1239" spans="1:7">
      <c r="A1239" s="137"/>
      <c r="B1239" s="137"/>
      <c r="C1239" s="138">
        <v>4170</v>
      </c>
      <c r="D1239" s="148" t="s">
        <v>205</v>
      </c>
      <c r="E1239" s="234">
        <v>32900</v>
      </c>
      <c r="F1239" s="235">
        <v>12004.63</v>
      </c>
      <c r="G1239" s="232">
        <f t="shared" si="29"/>
        <v>0.36488237082066866</v>
      </c>
    </row>
    <row r="1240" spans="1:7">
      <c r="A1240" s="137"/>
      <c r="B1240" s="137"/>
      <c r="C1240" s="138">
        <v>4210</v>
      </c>
      <c r="D1240" s="148" t="s">
        <v>206</v>
      </c>
      <c r="E1240" s="234">
        <v>3000</v>
      </c>
      <c r="F1240" s="235">
        <v>2343.06</v>
      </c>
      <c r="G1240" s="232">
        <f t="shared" si="29"/>
        <v>0.78101999999999994</v>
      </c>
    </row>
    <row r="1241" spans="1:7" ht="28.5" customHeight="1">
      <c r="A1241" s="137"/>
      <c r="B1241" s="137"/>
      <c r="C1241" s="138">
        <v>4270</v>
      </c>
      <c r="D1241" s="148" t="s">
        <v>208</v>
      </c>
      <c r="E1241" s="234">
        <v>610</v>
      </c>
      <c r="F1241" s="235">
        <v>467.01</v>
      </c>
      <c r="G1241" s="232">
        <f t="shared" si="29"/>
        <v>0.76559016393442625</v>
      </c>
    </row>
    <row r="1242" spans="1:7" ht="12.75" hidden="1" customHeight="1">
      <c r="A1242" s="137"/>
      <c r="B1242" s="137"/>
      <c r="C1242" s="138">
        <v>4280</v>
      </c>
      <c r="D1242" s="148" t="s">
        <v>209</v>
      </c>
      <c r="E1242" s="234">
        <v>0</v>
      </c>
      <c r="F1242" s="235">
        <v>0</v>
      </c>
      <c r="G1242" s="232" t="e">
        <f t="shared" si="29"/>
        <v>#DIV/0!</v>
      </c>
    </row>
    <row r="1243" spans="1:7" ht="28.5" customHeight="1">
      <c r="A1243" s="137"/>
      <c r="B1243" s="137"/>
      <c r="C1243" s="138">
        <v>4300</v>
      </c>
      <c r="D1243" s="148" t="s">
        <v>196</v>
      </c>
      <c r="E1243" s="234">
        <v>40500</v>
      </c>
      <c r="F1243" s="235">
        <v>18219.8</v>
      </c>
      <c r="G1243" s="232">
        <f t="shared" si="29"/>
        <v>0.44987160493827161</v>
      </c>
    </row>
    <row r="1244" spans="1:7">
      <c r="A1244" s="137"/>
      <c r="B1244" s="137"/>
      <c r="C1244" s="138">
        <v>4350</v>
      </c>
      <c r="D1244" s="148" t="s">
        <v>210</v>
      </c>
      <c r="E1244" s="234">
        <v>720</v>
      </c>
      <c r="F1244" s="235">
        <v>140.88</v>
      </c>
      <c r="G1244" s="232">
        <f t="shared" si="29"/>
        <v>0.19566666666666666</v>
      </c>
    </row>
    <row r="1245" spans="1:7" ht="63.75" customHeight="1">
      <c r="A1245" s="137"/>
      <c r="B1245" s="137"/>
      <c r="C1245" s="138">
        <v>4370</v>
      </c>
      <c r="D1245" s="148" t="s">
        <v>30</v>
      </c>
      <c r="E1245" s="234">
        <v>1100</v>
      </c>
      <c r="F1245" s="235">
        <v>473.34</v>
      </c>
      <c r="G1245" s="232">
        <f t="shared" si="29"/>
        <v>0.43030909090909086</v>
      </c>
    </row>
    <row r="1246" spans="1:7">
      <c r="A1246" s="137"/>
      <c r="B1246" s="137"/>
      <c r="C1246" s="138">
        <v>4410</v>
      </c>
      <c r="D1246" s="148" t="s">
        <v>378</v>
      </c>
      <c r="E1246" s="234">
        <v>220</v>
      </c>
      <c r="F1246" s="235">
        <v>0</v>
      </c>
      <c r="G1246" s="232">
        <f t="shared" si="29"/>
        <v>0</v>
      </c>
    </row>
    <row r="1247" spans="1:7" ht="30">
      <c r="A1247" s="137"/>
      <c r="B1247" s="137"/>
      <c r="C1247" s="138">
        <v>4440</v>
      </c>
      <c r="D1247" s="148" t="s">
        <v>214</v>
      </c>
      <c r="E1247" s="234">
        <v>1630</v>
      </c>
      <c r="F1247" s="235">
        <v>1198</v>
      </c>
      <c r="G1247" s="232">
        <f t="shared" si="29"/>
        <v>0.73496932515337421</v>
      </c>
    </row>
    <row r="1248" spans="1:7" ht="47.25" customHeight="1">
      <c r="A1248" s="137"/>
      <c r="B1248" s="137"/>
      <c r="C1248" s="138">
        <v>4700</v>
      </c>
      <c r="D1248" s="148" t="s">
        <v>216</v>
      </c>
      <c r="E1248" s="234">
        <v>600</v>
      </c>
      <c r="F1248" s="235">
        <v>0</v>
      </c>
      <c r="G1248" s="232">
        <f t="shared" si="29"/>
        <v>0</v>
      </c>
    </row>
    <row r="1249" spans="1:7" ht="48" hidden="1" customHeight="1">
      <c r="A1249" s="137"/>
      <c r="B1249" s="137"/>
      <c r="C1249" s="138">
        <v>4740</v>
      </c>
      <c r="D1249" s="148" t="s">
        <v>248</v>
      </c>
      <c r="E1249" s="234">
        <v>0</v>
      </c>
      <c r="F1249" s="235">
        <v>0</v>
      </c>
      <c r="G1249" s="232" t="e">
        <f t="shared" si="29"/>
        <v>#DIV/0!</v>
      </c>
    </row>
    <row r="1250" spans="1:7" ht="36" hidden="1" customHeight="1">
      <c r="A1250" s="137"/>
      <c r="B1250" s="137"/>
      <c r="C1250" s="138">
        <v>4750</v>
      </c>
      <c r="D1250" s="148" t="s">
        <v>294</v>
      </c>
      <c r="E1250" s="234">
        <v>0</v>
      </c>
      <c r="F1250" s="235">
        <v>0</v>
      </c>
      <c r="G1250" s="232" t="e">
        <f t="shared" si="29"/>
        <v>#DIV/0!</v>
      </c>
    </row>
    <row r="1251" spans="1:7" ht="24" hidden="1" customHeight="1">
      <c r="A1251" s="137"/>
      <c r="B1251" s="137"/>
      <c r="C1251" s="138">
        <v>6060</v>
      </c>
      <c r="D1251" s="148" t="s">
        <v>230</v>
      </c>
      <c r="E1251" s="234">
        <v>0</v>
      </c>
      <c r="F1251" s="235">
        <v>0</v>
      </c>
      <c r="G1251" s="232" t="e">
        <f t="shared" si="29"/>
        <v>#DIV/0!</v>
      </c>
    </row>
    <row r="1252" spans="1:7" ht="28.5" customHeight="1">
      <c r="A1252" s="137"/>
      <c r="B1252" s="137">
        <v>85333</v>
      </c>
      <c r="C1252" s="138"/>
      <c r="D1252" s="157" t="s">
        <v>379</v>
      </c>
      <c r="E1252" s="234">
        <v>3205813</v>
      </c>
      <c r="F1252" s="235">
        <f>SUM(F1254:F1298)</f>
        <v>1561108.59</v>
      </c>
      <c r="G1252" s="232">
        <f t="shared" si="29"/>
        <v>0.48696183776159124</v>
      </c>
    </row>
    <row r="1253" spans="1:7" ht="18.75" customHeight="1">
      <c r="A1253" s="137"/>
      <c r="B1253" s="137"/>
      <c r="C1253" s="138"/>
      <c r="D1253" s="157" t="s">
        <v>380</v>
      </c>
      <c r="E1253" s="234"/>
      <c r="F1253" s="235"/>
      <c r="G1253" s="232"/>
    </row>
    <row r="1254" spans="1:7" ht="113.25" customHeight="1">
      <c r="A1254" s="137"/>
      <c r="B1254" s="137"/>
      <c r="C1254" s="138">
        <v>2910</v>
      </c>
      <c r="D1254" s="187" t="s">
        <v>45</v>
      </c>
      <c r="E1254" s="234">
        <v>16058</v>
      </c>
      <c r="F1254" s="235">
        <v>7582.36</v>
      </c>
      <c r="G1254" s="232">
        <f t="shared" si="29"/>
        <v>0.47218582637937473</v>
      </c>
    </row>
    <row r="1255" spans="1:7" ht="30">
      <c r="A1255" s="137"/>
      <c r="B1255" s="137"/>
      <c r="C1255" s="138">
        <v>3020</v>
      </c>
      <c r="D1255" s="148" t="s">
        <v>242</v>
      </c>
      <c r="E1255" s="234">
        <v>3000</v>
      </c>
      <c r="F1255" s="235">
        <v>1113.2</v>
      </c>
      <c r="G1255" s="232">
        <f t="shared" si="29"/>
        <v>0.37106666666666666</v>
      </c>
    </row>
    <row r="1256" spans="1:7" ht="24" hidden="1" customHeight="1">
      <c r="A1256" s="137"/>
      <c r="B1256" s="137"/>
      <c r="C1256" s="138">
        <v>3037</v>
      </c>
      <c r="D1256" s="148" t="s">
        <v>450</v>
      </c>
      <c r="E1256" s="234">
        <v>0</v>
      </c>
      <c r="F1256" s="235">
        <v>0</v>
      </c>
      <c r="G1256" s="232" t="e">
        <f t="shared" si="29"/>
        <v>#DIV/0!</v>
      </c>
    </row>
    <row r="1257" spans="1:7" ht="24" hidden="1" customHeight="1">
      <c r="A1257" s="137"/>
      <c r="B1257" s="137"/>
      <c r="C1257" s="138">
        <v>3039</v>
      </c>
      <c r="D1257" s="148" t="s">
        <v>450</v>
      </c>
      <c r="E1257" s="234">
        <v>0</v>
      </c>
      <c r="F1257" s="235">
        <v>0</v>
      </c>
      <c r="G1257" s="232" t="e">
        <f t="shared" si="29"/>
        <v>#DIV/0!</v>
      </c>
    </row>
    <row r="1258" spans="1:7">
      <c r="A1258" s="137"/>
      <c r="B1258" s="137"/>
      <c r="C1258" s="160">
        <v>4010</v>
      </c>
      <c r="D1258" s="148" t="s">
        <v>201</v>
      </c>
      <c r="E1258" s="234">
        <v>1960900</v>
      </c>
      <c r="F1258" s="235">
        <v>875656.39</v>
      </c>
      <c r="G1258" s="232">
        <f t="shared" si="29"/>
        <v>0.44655841195369472</v>
      </c>
    </row>
    <row r="1259" spans="1:7">
      <c r="A1259" s="137"/>
      <c r="B1259" s="137"/>
      <c r="C1259" s="160">
        <v>4017</v>
      </c>
      <c r="D1259" s="148" t="s">
        <v>201</v>
      </c>
      <c r="E1259" s="234">
        <v>119641</v>
      </c>
      <c r="F1259" s="235">
        <v>59571.5</v>
      </c>
      <c r="G1259" s="232">
        <f t="shared" si="29"/>
        <v>0.49791877366454645</v>
      </c>
    </row>
    <row r="1260" spans="1:7">
      <c r="A1260" s="137"/>
      <c r="B1260" s="137"/>
      <c r="C1260" s="160">
        <v>4019</v>
      </c>
      <c r="D1260" s="148" t="s">
        <v>201</v>
      </c>
      <c r="E1260" s="234">
        <v>2346</v>
      </c>
      <c r="F1260" s="235">
        <v>1131.05</v>
      </c>
      <c r="G1260" s="232">
        <f t="shared" si="29"/>
        <v>0.48211849957374253</v>
      </c>
    </row>
    <row r="1261" spans="1:7">
      <c r="A1261" s="137"/>
      <c r="B1261" s="137"/>
      <c r="C1261" s="138">
        <v>4040</v>
      </c>
      <c r="D1261" s="148" t="s">
        <v>202</v>
      </c>
      <c r="E1261" s="234">
        <v>160000</v>
      </c>
      <c r="F1261" s="235">
        <v>153104.4</v>
      </c>
      <c r="G1261" s="232">
        <f t="shared" si="29"/>
        <v>0.95690249999999999</v>
      </c>
    </row>
    <row r="1262" spans="1:7">
      <c r="A1262" s="137"/>
      <c r="B1262" s="137"/>
      <c r="C1262" s="138">
        <v>4047</v>
      </c>
      <c r="D1262" s="148" t="s">
        <v>202</v>
      </c>
      <c r="E1262" s="234">
        <v>12439</v>
      </c>
      <c r="F1262" s="235">
        <v>8857.67</v>
      </c>
      <c r="G1262" s="232">
        <f t="shared" si="29"/>
        <v>0.7120885923305732</v>
      </c>
    </row>
    <row r="1263" spans="1:7">
      <c r="A1263" s="137"/>
      <c r="B1263" s="137"/>
      <c r="C1263" s="138">
        <v>4049</v>
      </c>
      <c r="D1263" s="148" t="s">
        <v>202</v>
      </c>
      <c r="E1263" s="234">
        <v>293</v>
      </c>
      <c r="F1263" s="235">
        <v>292.37</v>
      </c>
      <c r="G1263" s="232">
        <f t="shared" si="29"/>
        <v>0.99784982935153588</v>
      </c>
    </row>
    <row r="1264" spans="1:7">
      <c r="A1264" s="137"/>
      <c r="B1264" s="137"/>
      <c r="C1264" s="138">
        <v>4110</v>
      </c>
      <c r="D1264" s="148" t="s">
        <v>203</v>
      </c>
      <c r="E1264" s="234">
        <v>377500</v>
      </c>
      <c r="F1264" s="235">
        <v>171275.78</v>
      </c>
      <c r="G1264" s="232">
        <f t="shared" si="29"/>
        <v>0.45371067549668875</v>
      </c>
    </row>
    <row r="1265" spans="1:7">
      <c r="A1265" s="137"/>
      <c r="B1265" s="137"/>
      <c r="C1265" s="138">
        <v>4117</v>
      </c>
      <c r="D1265" s="148" t="s">
        <v>203</v>
      </c>
      <c r="E1265" s="234">
        <v>22491</v>
      </c>
      <c r="F1265" s="235">
        <v>11631.91</v>
      </c>
      <c r="G1265" s="232">
        <f t="shared" si="29"/>
        <v>0.5171806500377929</v>
      </c>
    </row>
    <row r="1266" spans="1:7">
      <c r="A1266" s="137"/>
      <c r="B1266" s="137"/>
      <c r="C1266" s="138">
        <v>4119</v>
      </c>
      <c r="D1266" s="148" t="s">
        <v>203</v>
      </c>
      <c r="E1266" s="234">
        <v>473</v>
      </c>
      <c r="F1266" s="235">
        <v>241.12</v>
      </c>
      <c r="G1266" s="232">
        <f t="shared" si="29"/>
        <v>0.50976744186046508</v>
      </c>
    </row>
    <row r="1267" spans="1:7">
      <c r="A1267" s="137"/>
      <c r="B1267" s="137"/>
      <c r="C1267" s="138">
        <v>4120</v>
      </c>
      <c r="D1267" s="148" t="s">
        <v>204</v>
      </c>
      <c r="E1267" s="234">
        <v>48000</v>
      </c>
      <c r="F1267" s="235">
        <v>16409.23</v>
      </c>
      <c r="G1267" s="232">
        <f t="shared" si="29"/>
        <v>0.34185895833333335</v>
      </c>
    </row>
    <row r="1268" spans="1:7">
      <c r="A1268" s="137"/>
      <c r="B1268" s="137"/>
      <c r="C1268" s="138">
        <v>4127</v>
      </c>
      <c r="D1268" s="148" t="s">
        <v>204</v>
      </c>
      <c r="E1268" s="234">
        <v>2359</v>
      </c>
      <c r="F1268" s="235">
        <v>1317.1</v>
      </c>
      <c r="G1268" s="232">
        <f t="shared" si="29"/>
        <v>0.55832980076303518</v>
      </c>
    </row>
    <row r="1269" spans="1:7">
      <c r="A1269" s="137"/>
      <c r="B1269" s="137"/>
      <c r="C1269" s="138">
        <v>4129</v>
      </c>
      <c r="D1269" s="148" t="s">
        <v>204</v>
      </c>
      <c r="E1269" s="234">
        <v>37</v>
      </c>
      <c r="F1269" s="235">
        <v>34.590000000000003</v>
      </c>
      <c r="G1269" s="232">
        <f t="shared" si="29"/>
        <v>0.93486486486486498</v>
      </c>
    </row>
    <row r="1270" spans="1:7" ht="12.75" hidden="1" customHeight="1">
      <c r="A1270" s="137"/>
      <c r="B1270" s="137"/>
      <c r="C1270" s="138">
        <v>4140</v>
      </c>
      <c r="D1270" s="148" t="s">
        <v>305</v>
      </c>
      <c r="E1270" s="234">
        <v>0</v>
      </c>
      <c r="F1270" s="235"/>
      <c r="G1270" s="232" t="e">
        <f t="shared" si="29"/>
        <v>#DIV/0!</v>
      </c>
    </row>
    <row r="1271" spans="1:7">
      <c r="A1271" s="137"/>
      <c r="B1271" s="158"/>
      <c r="C1271" s="138">
        <v>4210</v>
      </c>
      <c r="D1271" s="148" t="s">
        <v>206</v>
      </c>
      <c r="E1271" s="234">
        <v>32500</v>
      </c>
      <c r="F1271" s="235">
        <v>9380.66</v>
      </c>
      <c r="G1271" s="232">
        <f t="shared" si="29"/>
        <v>0.28863569230769232</v>
      </c>
    </row>
    <row r="1272" spans="1:7" ht="24" hidden="1" customHeight="1">
      <c r="A1272" s="137"/>
      <c r="B1272" s="137"/>
      <c r="C1272" s="138">
        <v>4217</v>
      </c>
      <c r="D1272" s="148" t="s">
        <v>206</v>
      </c>
      <c r="E1272" s="234">
        <v>0</v>
      </c>
      <c r="F1272" s="235">
        <v>0</v>
      </c>
      <c r="G1272" s="232" t="e">
        <f t="shared" si="29"/>
        <v>#DIV/0!</v>
      </c>
    </row>
    <row r="1273" spans="1:7">
      <c r="A1273" s="137"/>
      <c r="B1273" s="188"/>
      <c r="C1273" s="138">
        <v>4260</v>
      </c>
      <c r="D1273" s="148" t="s">
        <v>207</v>
      </c>
      <c r="E1273" s="234">
        <v>79260</v>
      </c>
      <c r="F1273" s="235">
        <v>35453.93</v>
      </c>
      <c r="G1273" s="232">
        <f t="shared" si="29"/>
        <v>0.44731175876860962</v>
      </c>
    </row>
    <row r="1274" spans="1:7">
      <c r="A1274" s="137"/>
      <c r="B1274" s="137"/>
      <c r="C1274" s="138">
        <v>4270</v>
      </c>
      <c r="D1274" s="148" t="s">
        <v>208</v>
      </c>
      <c r="E1274" s="234">
        <v>16400</v>
      </c>
      <c r="F1274" s="235">
        <v>5133.29</v>
      </c>
      <c r="G1274" s="232">
        <f t="shared" si="29"/>
        <v>0.31300548780487802</v>
      </c>
    </row>
    <row r="1275" spans="1:7">
      <c r="A1275" s="137"/>
      <c r="B1275" s="189"/>
      <c r="C1275" s="138">
        <v>4280</v>
      </c>
      <c r="D1275" s="148" t="s">
        <v>381</v>
      </c>
      <c r="E1275" s="234">
        <v>2700</v>
      </c>
      <c r="F1275" s="235">
        <v>847.1</v>
      </c>
      <c r="G1275" s="232">
        <f t="shared" si="29"/>
        <v>0.31374074074074076</v>
      </c>
    </row>
    <row r="1276" spans="1:7" ht="12.75" hidden="1" customHeight="1">
      <c r="A1276" s="137"/>
      <c r="B1276" s="189"/>
      <c r="C1276" s="138">
        <v>4287</v>
      </c>
      <c r="D1276" s="148" t="s">
        <v>381</v>
      </c>
      <c r="E1276" s="234">
        <v>0</v>
      </c>
      <c r="F1276" s="235">
        <v>0</v>
      </c>
      <c r="G1276" s="232" t="e">
        <f t="shared" si="29"/>
        <v>#DIV/0!</v>
      </c>
    </row>
    <row r="1277" spans="1:7" ht="12.75" hidden="1" customHeight="1">
      <c r="A1277" s="137"/>
      <c r="B1277" s="189"/>
      <c r="C1277" s="138">
        <v>4289</v>
      </c>
      <c r="D1277" s="148" t="s">
        <v>381</v>
      </c>
      <c r="E1277" s="234">
        <v>0</v>
      </c>
      <c r="F1277" s="235">
        <v>0</v>
      </c>
      <c r="G1277" s="232" t="e">
        <f t="shared" si="29"/>
        <v>#DIV/0!</v>
      </c>
    </row>
    <row r="1278" spans="1:7">
      <c r="A1278" s="137"/>
      <c r="B1278" s="189"/>
      <c r="C1278" s="138">
        <v>4300</v>
      </c>
      <c r="D1278" s="148" t="s">
        <v>196</v>
      </c>
      <c r="E1278" s="234">
        <v>36600</v>
      </c>
      <c r="F1278" s="235">
        <v>25286.959999999999</v>
      </c>
      <c r="G1278" s="232">
        <f t="shared" si="29"/>
        <v>0.6909005464480874</v>
      </c>
    </row>
    <row r="1279" spans="1:7" ht="12.75" hidden="1" customHeight="1">
      <c r="A1279" s="137"/>
      <c r="B1279" s="189"/>
      <c r="C1279" s="138">
        <v>4307</v>
      </c>
      <c r="D1279" s="148" t="s">
        <v>196</v>
      </c>
      <c r="E1279" s="234">
        <v>0</v>
      </c>
      <c r="F1279" s="235">
        <v>0</v>
      </c>
      <c r="G1279" s="232" t="e">
        <f t="shared" si="29"/>
        <v>#DIV/0!</v>
      </c>
    </row>
    <row r="1280" spans="1:7" ht="12.75" hidden="1" customHeight="1">
      <c r="A1280" s="137"/>
      <c r="B1280" s="189"/>
      <c r="C1280" s="138">
        <v>4309</v>
      </c>
      <c r="D1280" s="148" t="s">
        <v>196</v>
      </c>
      <c r="E1280" s="234">
        <v>0</v>
      </c>
      <c r="F1280" s="235">
        <v>0</v>
      </c>
      <c r="G1280" s="232" t="e">
        <f t="shared" si="29"/>
        <v>#DIV/0!</v>
      </c>
    </row>
    <row r="1281" spans="1:7" ht="45">
      <c r="A1281" s="137"/>
      <c r="B1281" s="189"/>
      <c r="C1281" s="138">
        <v>4360</v>
      </c>
      <c r="D1281" s="148" t="s">
        <v>29</v>
      </c>
      <c r="E1281" s="234">
        <v>2300</v>
      </c>
      <c r="F1281" s="235">
        <v>898.19</v>
      </c>
      <c r="G1281" s="232">
        <f t="shared" si="29"/>
        <v>0.39051739130434787</v>
      </c>
    </row>
    <row r="1282" spans="1:7" ht="60">
      <c r="A1282" s="137"/>
      <c r="B1282" s="189"/>
      <c r="C1282" s="138">
        <v>4370</v>
      </c>
      <c r="D1282" s="148" t="s">
        <v>30</v>
      </c>
      <c r="E1282" s="234">
        <v>2700</v>
      </c>
      <c r="F1282" s="235">
        <v>1049.47</v>
      </c>
      <c r="G1282" s="232">
        <f t="shared" si="29"/>
        <v>0.38869259259259259</v>
      </c>
    </row>
    <row r="1283" spans="1:7" ht="45">
      <c r="A1283" s="137"/>
      <c r="B1283" s="189"/>
      <c r="C1283" s="138">
        <v>4400</v>
      </c>
      <c r="D1283" s="148" t="s">
        <v>225</v>
      </c>
      <c r="E1283" s="234">
        <v>185600</v>
      </c>
      <c r="F1283" s="235">
        <v>90335.19</v>
      </c>
      <c r="G1283" s="232">
        <f t="shared" si="29"/>
        <v>0.48671977370689656</v>
      </c>
    </row>
    <row r="1284" spans="1:7">
      <c r="A1284" s="137"/>
      <c r="B1284" s="189"/>
      <c r="C1284" s="138">
        <v>4410</v>
      </c>
      <c r="D1284" s="148" t="s">
        <v>212</v>
      </c>
      <c r="E1284" s="234">
        <v>742</v>
      </c>
      <c r="F1284" s="235">
        <v>225</v>
      </c>
      <c r="G1284" s="232">
        <f t="shared" si="29"/>
        <v>0.30323450134770891</v>
      </c>
    </row>
    <row r="1285" spans="1:7">
      <c r="A1285" s="137"/>
      <c r="B1285" s="189"/>
      <c r="C1285" s="138">
        <v>4430</v>
      </c>
      <c r="D1285" s="148" t="s">
        <v>213</v>
      </c>
      <c r="E1285" s="234">
        <v>7900</v>
      </c>
      <c r="F1285" s="235">
        <v>1825</v>
      </c>
      <c r="G1285" s="232">
        <f t="shared" si="29"/>
        <v>0.23101265822784811</v>
      </c>
    </row>
    <row r="1286" spans="1:7" ht="30">
      <c r="A1286" s="137"/>
      <c r="B1286" s="189"/>
      <c r="C1286" s="138">
        <v>4440</v>
      </c>
      <c r="D1286" s="148" t="s">
        <v>214</v>
      </c>
      <c r="E1286" s="234">
        <v>68800</v>
      </c>
      <c r="F1286" s="240">
        <v>47585.96</v>
      </c>
      <c r="G1286" s="232">
        <f t="shared" si="29"/>
        <v>0.69165639534883716</v>
      </c>
    </row>
    <row r="1287" spans="1:7" ht="31.5" customHeight="1">
      <c r="A1287" s="137"/>
      <c r="B1287" s="189"/>
      <c r="C1287" s="138">
        <v>4447</v>
      </c>
      <c r="D1287" s="148" t="s">
        <v>214</v>
      </c>
      <c r="E1287" s="234">
        <v>4376</v>
      </c>
      <c r="F1287" s="235">
        <v>3281.79</v>
      </c>
      <c r="G1287" s="232">
        <f t="shared" si="29"/>
        <v>0.74995201096892139</v>
      </c>
    </row>
    <row r="1288" spans="1:7">
      <c r="A1288" s="137"/>
      <c r="B1288" s="189"/>
      <c r="C1288" s="138">
        <v>4480</v>
      </c>
      <c r="D1288" s="148" t="s">
        <v>234</v>
      </c>
      <c r="E1288" s="234">
        <v>7500</v>
      </c>
      <c r="F1288" s="235">
        <v>3383</v>
      </c>
      <c r="G1288" s="232">
        <f t="shared" si="29"/>
        <v>0.45106666666666667</v>
      </c>
    </row>
    <row r="1289" spans="1:7" ht="24" hidden="1" customHeight="1">
      <c r="A1289" s="137"/>
      <c r="B1289" s="189"/>
      <c r="C1289" s="138">
        <v>4510</v>
      </c>
      <c r="D1289" s="148" t="s">
        <v>382</v>
      </c>
      <c r="E1289" s="234">
        <v>0</v>
      </c>
      <c r="F1289" s="235">
        <v>0</v>
      </c>
      <c r="G1289" s="232" t="e">
        <f t="shared" si="29"/>
        <v>#DIV/0!</v>
      </c>
    </row>
    <row r="1290" spans="1:7">
      <c r="A1290" s="137"/>
      <c r="B1290" s="189"/>
      <c r="C1290" s="138">
        <v>4520</v>
      </c>
      <c r="D1290" s="148" t="s">
        <v>383</v>
      </c>
      <c r="E1290" s="234">
        <v>27800</v>
      </c>
      <c r="F1290" s="235">
        <v>27764.38</v>
      </c>
      <c r="G1290" s="232">
        <f t="shared" si="29"/>
        <v>0.99871870503597127</v>
      </c>
    </row>
    <row r="1291" spans="1:7" ht="12.75" hidden="1" customHeight="1">
      <c r="A1291" s="137"/>
      <c r="B1291" s="189"/>
      <c r="C1291" s="138">
        <v>4580</v>
      </c>
      <c r="D1291" s="148" t="s">
        <v>71</v>
      </c>
      <c r="E1291" s="234">
        <v>0</v>
      </c>
      <c r="F1291" s="235">
        <v>0</v>
      </c>
      <c r="G1291" s="232" t="e">
        <f t="shared" ref="G1291:G1354" si="30">F1291/E1291</f>
        <v>#DIV/0!</v>
      </c>
    </row>
    <row r="1292" spans="1:7" ht="24" hidden="1" customHeight="1">
      <c r="A1292" s="137"/>
      <c r="B1292" s="189"/>
      <c r="C1292" s="138">
        <v>4610</v>
      </c>
      <c r="D1292" s="148" t="s">
        <v>228</v>
      </c>
      <c r="E1292" s="234">
        <v>0</v>
      </c>
      <c r="F1292" s="235">
        <v>0</v>
      </c>
      <c r="G1292" s="232" t="e">
        <f t="shared" si="30"/>
        <v>#DIV/0!</v>
      </c>
    </row>
    <row r="1293" spans="1:7" ht="36" hidden="1" customHeight="1">
      <c r="A1293" s="137"/>
      <c r="B1293" s="189"/>
      <c r="C1293" s="138">
        <v>4707</v>
      </c>
      <c r="D1293" s="148" t="s">
        <v>384</v>
      </c>
      <c r="E1293" s="234">
        <v>0</v>
      </c>
      <c r="F1293" s="235">
        <v>0</v>
      </c>
      <c r="G1293" s="232" t="e">
        <f t="shared" si="30"/>
        <v>#DIV/0!</v>
      </c>
    </row>
    <row r="1294" spans="1:7" ht="33.75" customHeight="1">
      <c r="A1294" s="137"/>
      <c r="B1294" s="189"/>
      <c r="C1294" s="138">
        <v>4700</v>
      </c>
      <c r="D1294" s="148" t="s">
        <v>384</v>
      </c>
      <c r="E1294" s="234">
        <v>500</v>
      </c>
      <c r="F1294" s="235">
        <v>440</v>
      </c>
      <c r="G1294" s="232">
        <f t="shared" si="30"/>
        <v>0.88</v>
      </c>
    </row>
    <row r="1295" spans="1:7" ht="55.5" customHeight="1">
      <c r="A1295" s="137"/>
      <c r="B1295" s="189"/>
      <c r="C1295" s="138">
        <v>4707</v>
      </c>
      <c r="D1295" s="148" t="s">
        <v>384</v>
      </c>
      <c r="E1295" s="234">
        <v>4598</v>
      </c>
      <c r="F1295" s="235">
        <v>0</v>
      </c>
      <c r="G1295" s="232">
        <f t="shared" si="30"/>
        <v>0</v>
      </c>
    </row>
    <row r="1296" spans="1:7" ht="48" hidden="1" customHeight="1">
      <c r="A1296" s="137"/>
      <c r="B1296" s="189"/>
      <c r="C1296" s="138">
        <v>4740</v>
      </c>
      <c r="D1296" s="148" t="s">
        <v>248</v>
      </c>
      <c r="E1296" s="234">
        <v>0</v>
      </c>
      <c r="F1296" s="235">
        <v>0</v>
      </c>
      <c r="G1296" s="232" t="e">
        <f t="shared" si="30"/>
        <v>#DIV/0!</v>
      </c>
    </row>
    <row r="1297" spans="1:7" ht="24" hidden="1" customHeight="1">
      <c r="A1297" s="137"/>
      <c r="B1297" s="189"/>
      <c r="C1297" s="138">
        <v>6050</v>
      </c>
      <c r="D1297" s="148" t="s">
        <v>357</v>
      </c>
      <c r="E1297" s="234">
        <v>0</v>
      </c>
      <c r="F1297" s="235">
        <v>0</v>
      </c>
      <c r="G1297" s="232" t="e">
        <f t="shared" si="30"/>
        <v>#DIV/0!</v>
      </c>
    </row>
    <row r="1298" spans="1:7" ht="36" hidden="1" customHeight="1">
      <c r="A1298" s="137"/>
      <c r="B1298" s="189"/>
      <c r="C1298" s="138">
        <v>6060</v>
      </c>
      <c r="D1298" s="148" t="s">
        <v>440</v>
      </c>
      <c r="E1298" s="234">
        <v>0</v>
      </c>
      <c r="F1298" s="235">
        <v>0</v>
      </c>
      <c r="G1298" s="232" t="e">
        <f t="shared" si="30"/>
        <v>#DIV/0!</v>
      </c>
    </row>
    <row r="1299" spans="1:7" ht="12.75" hidden="1" customHeight="1">
      <c r="A1299" s="158"/>
      <c r="B1299" s="189">
        <v>85334</v>
      </c>
      <c r="C1299" s="159"/>
      <c r="D1299" s="157" t="s">
        <v>385</v>
      </c>
      <c r="E1299" s="234">
        <v>0</v>
      </c>
      <c r="F1299" s="235">
        <f>F1300</f>
        <v>0</v>
      </c>
      <c r="G1299" s="232" t="e">
        <f t="shared" si="30"/>
        <v>#DIV/0!</v>
      </c>
    </row>
    <row r="1300" spans="1:7" ht="12.75" hidden="1" customHeight="1">
      <c r="A1300" s="137"/>
      <c r="B1300" s="189"/>
      <c r="C1300" s="138">
        <v>3110</v>
      </c>
      <c r="D1300" s="148" t="s">
        <v>346</v>
      </c>
      <c r="E1300" s="234">
        <v>0</v>
      </c>
      <c r="F1300" s="235">
        <v>0</v>
      </c>
      <c r="G1300" s="232" t="e">
        <f t="shared" si="30"/>
        <v>#DIV/0!</v>
      </c>
    </row>
    <row r="1301" spans="1:7" ht="33.75" customHeight="1">
      <c r="A1301" s="137"/>
      <c r="B1301" s="189">
        <v>85395</v>
      </c>
      <c r="C1301" s="189"/>
      <c r="D1301" s="190" t="s">
        <v>128</v>
      </c>
      <c r="E1301" s="234">
        <v>4809370</v>
      </c>
      <c r="F1301" s="235">
        <f>SUM(F1302:F1342)</f>
        <v>1707814.62</v>
      </c>
      <c r="G1301" s="232">
        <f t="shared" si="30"/>
        <v>0.35510152473192957</v>
      </c>
    </row>
    <row r="1302" spans="1:7" ht="116.25" customHeight="1">
      <c r="A1302" s="137"/>
      <c r="B1302" s="189"/>
      <c r="C1302" s="189">
        <v>2910</v>
      </c>
      <c r="D1302" s="187" t="s">
        <v>45</v>
      </c>
      <c r="E1302" s="234">
        <v>852088</v>
      </c>
      <c r="F1302" s="235">
        <f>F1480+F1643+F1639+F1641+F1637+F1613+F1373</f>
        <v>851994.61</v>
      </c>
      <c r="G1302" s="232">
        <f t="shared" si="30"/>
        <v>0.99989039864427143</v>
      </c>
    </row>
    <row r="1303" spans="1:7">
      <c r="A1303" s="137"/>
      <c r="B1303" s="137"/>
      <c r="C1303" s="138">
        <v>3119</v>
      </c>
      <c r="D1303" s="148" t="s">
        <v>346</v>
      </c>
      <c r="E1303" s="234">
        <v>6157</v>
      </c>
      <c r="F1303" s="235">
        <f>F1374</f>
        <v>0</v>
      </c>
      <c r="G1303" s="232">
        <f t="shared" si="30"/>
        <v>0</v>
      </c>
    </row>
    <row r="1304" spans="1:7">
      <c r="A1304" s="137"/>
      <c r="B1304" s="137"/>
      <c r="C1304" s="138">
        <v>3247</v>
      </c>
      <c r="D1304" s="148" t="s">
        <v>406</v>
      </c>
      <c r="E1304" s="234">
        <v>126175</v>
      </c>
      <c r="F1304" s="235">
        <f>F1456+F1345+F1506</f>
        <v>0</v>
      </c>
      <c r="G1304" s="232">
        <f t="shared" si="30"/>
        <v>0</v>
      </c>
    </row>
    <row r="1305" spans="1:7">
      <c r="A1305" s="137"/>
      <c r="B1305" s="137"/>
      <c r="C1305" s="138">
        <v>3249</v>
      </c>
      <c r="D1305" s="148" t="s">
        <v>406</v>
      </c>
      <c r="E1305" s="234">
        <v>11741</v>
      </c>
      <c r="F1305" s="235">
        <f>F1457+F1346</f>
        <v>0</v>
      </c>
      <c r="G1305" s="232">
        <f t="shared" si="30"/>
        <v>0</v>
      </c>
    </row>
    <row r="1306" spans="1:7">
      <c r="A1306" s="137"/>
      <c r="B1306" s="137"/>
      <c r="C1306" s="138">
        <v>4017</v>
      </c>
      <c r="D1306" s="148" t="s">
        <v>386</v>
      </c>
      <c r="E1306" s="234">
        <v>230028</v>
      </c>
      <c r="F1306" s="235">
        <f>F1347+F1375+F1398+F1426+F1458+F1481+F1507+F1529+F1549+F1564+F1579+F1594+F1614</f>
        <v>95382.349999999991</v>
      </c>
      <c r="G1306" s="232">
        <f t="shared" si="30"/>
        <v>0.41465538977863559</v>
      </c>
    </row>
    <row r="1307" spans="1:7">
      <c r="A1307" s="137"/>
      <c r="B1307" s="137"/>
      <c r="C1307" s="138">
        <v>4019</v>
      </c>
      <c r="D1307" s="148" t="s">
        <v>386</v>
      </c>
      <c r="E1307" s="234">
        <v>24067</v>
      </c>
      <c r="F1307" s="235">
        <f>F1348+F1376+F1399+F1427+F1459+F1482+F1508+F1530+F1550+F1565+F1580+F1595+F1615</f>
        <v>9414.66</v>
      </c>
      <c r="G1307" s="232">
        <f t="shared" si="30"/>
        <v>0.39118544064486643</v>
      </c>
    </row>
    <row r="1308" spans="1:7">
      <c r="A1308" s="137"/>
      <c r="B1308" s="137"/>
      <c r="C1308" s="138">
        <v>4047</v>
      </c>
      <c r="D1308" s="148" t="s">
        <v>202</v>
      </c>
      <c r="E1308" s="234">
        <v>20856</v>
      </c>
      <c r="F1308" s="235">
        <f>F1377+F1401+F1428+F1483+F1616+F1460+F1349+F1509</f>
        <v>14268.27</v>
      </c>
      <c r="G1308" s="232">
        <f t="shared" si="30"/>
        <v>0.6841326237054085</v>
      </c>
    </row>
    <row r="1309" spans="1:7">
      <c r="A1309" s="137"/>
      <c r="B1309" s="137"/>
      <c r="C1309" s="138">
        <v>4049</v>
      </c>
      <c r="D1309" s="148" t="s">
        <v>202</v>
      </c>
      <c r="E1309" s="234">
        <v>2673</v>
      </c>
      <c r="F1309" s="235">
        <f>F1378+F1402+F1429+F1484+F1617+F1461+F1350</f>
        <v>2027.5</v>
      </c>
      <c r="G1309" s="232">
        <f t="shared" si="30"/>
        <v>0.75851103628881411</v>
      </c>
    </row>
    <row r="1310" spans="1:7">
      <c r="A1310" s="137"/>
      <c r="B1310" s="189"/>
      <c r="C1310" s="189">
        <v>4117</v>
      </c>
      <c r="D1310" s="148" t="s">
        <v>203</v>
      </c>
      <c r="E1310" s="234">
        <v>91583</v>
      </c>
      <c r="F1310" s="235">
        <f>F1351+F1379+F1400+F1430+F1462+F1485+F1510+F1531+F1551+F1566+F1581+F1596+F1618</f>
        <v>25068.68</v>
      </c>
      <c r="G1310" s="232">
        <f t="shared" si="30"/>
        <v>0.27372634659270828</v>
      </c>
    </row>
    <row r="1311" spans="1:7">
      <c r="A1311" s="137"/>
      <c r="B1311" s="189"/>
      <c r="C1311" s="189">
        <v>4119</v>
      </c>
      <c r="D1311" s="148" t="s">
        <v>203</v>
      </c>
      <c r="E1311" s="234">
        <v>10228</v>
      </c>
      <c r="F1311" s="235">
        <f>F1352+F1380+F1403+F1431+F1463+F1486+F1511+F1532+F1552+F1582+F1597+F1619</f>
        <v>3069.62</v>
      </c>
      <c r="G1311" s="232">
        <f t="shared" si="30"/>
        <v>0.30011928040672664</v>
      </c>
    </row>
    <row r="1312" spans="1:7">
      <c r="A1312" s="137"/>
      <c r="B1312" s="189"/>
      <c r="C1312" s="189">
        <v>4127</v>
      </c>
      <c r="D1312" s="191" t="s">
        <v>292</v>
      </c>
      <c r="E1312" s="234">
        <v>6212</v>
      </c>
      <c r="F1312" s="235">
        <f t="shared" ref="F1312:F1317" si="31">F1353+F1381+F1404+F1432+F1464+F1487+F1512+F1533+F1553+F1568+F1583+F1598+F1620</f>
        <v>2917.77</v>
      </c>
      <c r="G1312" s="232">
        <f t="shared" si="30"/>
        <v>0.46969896973599484</v>
      </c>
    </row>
    <row r="1313" spans="1:7">
      <c r="A1313" s="137"/>
      <c r="B1313" s="137"/>
      <c r="C1313" s="189">
        <v>4129</v>
      </c>
      <c r="D1313" s="191" t="s">
        <v>292</v>
      </c>
      <c r="E1313" s="234">
        <v>701</v>
      </c>
      <c r="F1313" s="235">
        <f t="shared" si="31"/>
        <v>341.79999999999995</v>
      </c>
      <c r="G1313" s="232">
        <f t="shared" si="30"/>
        <v>0.48758915834522104</v>
      </c>
    </row>
    <row r="1314" spans="1:7">
      <c r="A1314" s="137"/>
      <c r="B1314" s="137"/>
      <c r="C1314" s="189">
        <v>4177</v>
      </c>
      <c r="D1314" s="191" t="s">
        <v>244</v>
      </c>
      <c r="E1314" s="234">
        <v>1734740</v>
      </c>
      <c r="F1314" s="235">
        <f t="shared" si="31"/>
        <v>177158.8</v>
      </c>
      <c r="G1314" s="232">
        <f t="shared" si="30"/>
        <v>0.10212412234686466</v>
      </c>
    </row>
    <row r="1315" spans="1:7">
      <c r="A1315" s="137"/>
      <c r="B1315" s="137"/>
      <c r="C1315" s="189">
        <v>4179</v>
      </c>
      <c r="D1315" s="191" t="s">
        <v>244</v>
      </c>
      <c r="E1315" s="234">
        <v>84859</v>
      </c>
      <c r="F1315" s="235">
        <f t="shared" si="31"/>
        <v>22839.809999999998</v>
      </c>
      <c r="G1315" s="232">
        <f t="shared" si="30"/>
        <v>0.26915011961017687</v>
      </c>
    </row>
    <row r="1316" spans="1:7">
      <c r="A1316" s="137"/>
      <c r="B1316" s="137"/>
      <c r="C1316" s="189">
        <v>4217</v>
      </c>
      <c r="D1316" s="191" t="s">
        <v>206</v>
      </c>
      <c r="E1316" s="234">
        <v>109376</v>
      </c>
      <c r="F1316" s="235">
        <f t="shared" si="31"/>
        <v>64507.619999999995</v>
      </c>
      <c r="G1316" s="232">
        <f t="shared" si="30"/>
        <v>0.58977856202457568</v>
      </c>
    </row>
    <row r="1317" spans="1:7">
      <c r="A1317" s="137"/>
      <c r="B1317" s="137"/>
      <c r="C1317" s="189">
        <v>4219</v>
      </c>
      <c r="D1317" s="191" t="s">
        <v>206</v>
      </c>
      <c r="E1317" s="234">
        <v>8093</v>
      </c>
      <c r="F1317" s="235">
        <f t="shared" si="31"/>
        <v>2527.9699999999998</v>
      </c>
      <c r="G1317" s="232">
        <f t="shared" si="30"/>
        <v>0.31236500679599649</v>
      </c>
    </row>
    <row r="1318" spans="1:7" ht="30">
      <c r="A1318" s="137"/>
      <c r="B1318" s="189"/>
      <c r="C1318" s="189">
        <v>4247</v>
      </c>
      <c r="D1318" s="191" t="s">
        <v>291</v>
      </c>
      <c r="E1318" s="234">
        <v>685294</v>
      </c>
      <c r="F1318" s="235">
        <f>F1410+F1438+F1493+F1626+F1470+F1387+F1359+F1518</f>
        <v>284400.82</v>
      </c>
      <c r="G1318" s="232">
        <f t="shared" si="30"/>
        <v>0.41500555965760683</v>
      </c>
    </row>
    <row r="1319" spans="1:7" ht="30">
      <c r="A1319" s="137"/>
      <c r="B1319" s="189"/>
      <c r="C1319" s="189">
        <v>4249</v>
      </c>
      <c r="D1319" s="191" t="s">
        <v>291</v>
      </c>
      <c r="E1319" s="234">
        <v>82218</v>
      </c>
      <c r="F1319" s="235">
        <f>F1411+F1439+F1494+F1627+F1471+F1388+F1360</f>
        <v>33678.699999999997</v>
      </c>
      <c r="G1319" s="232">
        <f t="shared" si="30"/>
        <v>0.40962684570288743</v>
      </c>
    </row>
    <row r="1320" spans="1:7" ht="12.75" hidden="1" customHeight="1">
      <c r="A1320" s="156"/>
      <c r="B1320" s="156"/>
      <c r="C1320" s="189">
        <v>4227</v>
      </c>
      <c r="D1320" s="191" t="s">
        <v>347</v>
      </c>
      <c r="E1320" s="234">
        <v>0</v>
      </c>
      <c r="F1320" s="235">
        <v>0</v>
      </c>
      <c r="G1320" s="232" t="e">
        <f t="shared" si="30"/>
        <v>#DIV/0!</v>
      </c>
    </row>
    <row r="1321" spans="1:7" ht="12.75" hidden="1" customHeight="1">
      <c r="A1321" s="156"/>
      <c r="B1321" s="156"/>
      <c r="C1321" s="189">
        <v>4229</v>
      </c>
      <c r="D1321" s="191" t="s">
        <v>347</v>
      </c>
      <c r="E1321" s="234">
        <v>0</v>
      </c>
      <c r="F1321" s="235">
        <v>0</v>
      </c>
      <c r="G1321" s="232" t="e">
        <f t="shared" si="30"/>
        <v>#DIV/0!</v>
      </c>
    </row>
    <row r="1322" spans="1:7" ht="12.75" hidden="1" customHeight="1">
      <c r="A1322" s="156"/>
      <c r="B1322" s="156"/>
      <c r="C1322" s="189">
        <v>4277</v>
      </c>
      <c r="D1322" s="191" t="s">
        <v>208</v>
      </c>
      <c r="E1322" s="234">
        <v>0</v>
      </c>
      <c r="F1322" s="235">
        <f>F1361</f>
        <v>0</v>
      </c>
      <c r="G1322" s="232" t="e">
        <f t="shared" si="30"/>
        <v>#DIV/0!</v>
      </c>
    </row>
    <row r="1323" spans="1:7" ht="12.75" hidden="1" customHeight="1">
      <c r="A1323" s="156"/>
      <c r="B1323" s="156"/>
      <c r="C1323" s="189">
        <v>4279</v>
      </c>
      <c r="D1323" s="191" t="s">
        <v>208</v>
      </c>
      <c r="E1323" s="234">
        <v>0</v>
      </c>
      <c r="F1323" s="235">
        <f>F1362</f>
        <v>0</v>
      </c>
      <c r="G1323" s="232" t="e">
        <f t="shared" si="30"/>
        <v>#DIV/0!</v>
      </c>
    </row>
    <row r="1324" spans="1:7">
      <c r="A1324" s="137"/>
      <c r="B1324" s="189"/>
      <c r="C1324" s="189">
        <v>4307</v>
      </c>
      <c r="D1324" s="191" t="s">
        <v>196</v>
      </c>
      <c r="E1324" s="234">
        <v>659623</v>
      </c>
      <c r="F1324" s="235">
        <f>F1363+F1389+F1412+F1440+F1472+F1495+F1520+F1539+F1559+F1574+F1589+F1604+F1628</f>
        <v>101021.97000000002</v>
      </c>
      <c r="G1324" s="232">
        <f t="shared" si="30"/>
        <v>0.15315107265816991</v>
      </c>
    </row>
    <row r="1325" spans="1:7" ht="18.75" customHeight="1">
      <c r="A1325" s="137"/>
      <c r="B1325" s="189"/>
      <c r="C1325" s="189">
        <v>4309</v>
      </c>
      <c r="D1325" s="191" t="s">
        <v>196</v>
      </c>
      <c r="E1325" s="234">
        <v>56651</v>
      </c>
      <c r="F1325" s="235">
        <f>F1364+F1390+F1413+F1441+F1473+F1496+F1521+F1540+F1560+F1575+F1590+F1605+F1629</f>
        <v>12690.27</v>
      </c>
      <c r="G1325" s="232">
        <f t="shared" si="30"/>
        <v>0.22400787276482323</v>
      </c>
    </row>
    <row r="1326" spans="1:7" ht="45">
      <c r="A1326" s="137"/>
      <c r="B1326" s="189"/>
      <c r="C1326" s="138">
        <v>4367</v>
      </c>
      <c r="D1326" s="148" t="s">
        <v>29</v>
      </c>
      <c r="E1326" s="234">
        <v>503</v>
      </c>
      <c r="F1326" s="235">
        <f>F1541+F1561+F1576+F1591+F1606+F1630</f>
        <v>502.92</v>
      </c>
      <c r="G1326" s="232">
        <f t="shared" si="30"/>
        <v>0.99984095427435393</v>
      </c>
    </row>
    <row r="1327" spans="1:7" ht="45">
      <c r="A1327" s="137"/>
      <c r="B1327" s="189"/>
      <c r="C1327" s="138">
        <v>4369</v>
      </c>
      <c r="D1327" s="148" t="s">
        <v>293</v>
      </c>
      <c r="E1327" s="234">
        <v>89</v>
      </c>
      <c r="F1327" s="235">
        <f>F1542+F1562+F1577+F1592+F1607+F1631</f>
        <v>88.75</v>
      </c>
      <c r="G1327" s="232">
        <f t="shared" si="30"/>
        <v>0.9971910112359551</v>
      </c>
    </row>
    <row r="1328" spans="1:7" ht="48" hidden="1" customHeight="1">
      <c r="A1328" s="137"/>
      <c r="B1328" s="189"/>
      <c r="C1328" s="138">
        <v>4377</v>
      </c>
      <c r="D1328" s="148" t="s">
        <v>30</v>
      </c>
      <c r="E1328" s="234">
        <v>0</v>
      </c>
      <c r="F1328" s="235">
        <f>F1442+F1497</f>
        <v>0</v>
      </c>
      <c r="G1328" s="232" t="e">
        <f t="shared" si="30"/>
        <v>#DIV/0!</v>
      </c>
    </row>
    <row r="1329" spans="1:7" ht="48" hidden="1" customHeight="1">
      <c r="A1329" s="137"/>
      <c r="B1329" s="189"/>
      <c r="C1329" s="138">
        <v>4379</v>
      </c>
      <c r="D1329" s="148" t="s">
        <v>30</v>
      </c>
      <c r="E1329" s="234">
        <v>0</v>
      </c>
      <c r="F1329" s="235">
        <f>F1443+F1498</f>
        <v>0</v>
      </c>
      <c r="G1329" s="232" t="e">
        <f t="shared" si="30"/>
        <v>#DIV/0!</v>
      </c>
    </row>
    <row r="1330" spans="1:7">
      <c r="A1330" s="137"/>
      <c r="B1330" s="189"/>
      <c r="C1330" s="189">
        <v>4417</v>
      </c>
      <c r="D1330" s="146" t="s">
        <v>212</v>
      </c>
      <c r="E1330" s="234">
        <v>1302</v>
      </c>
      <c r="F1330" s="235">
        <f>F1391+F1414+F1444+F1499+F1632</f>
        <v>743.57</v>
      </c>
      <c r="G1330" s="232">
        <f t="shared" si="30"/>
        <v>0.57109831029185876</v>
      </c>
    </row>
    <row r="1331" spans="1:7">
      <c r="A1331" s="137"/>
      <c r="B1331" s="189"/>
      <c r="C1331" s="189">
        <v>4419</v>
      </c>
      <c r="D1331" s="148" t="s">
        <v>212</v>
      </c>
      <c r="E1331" s="234">
        <v>230</v>
      </c>
      <c r="F1331" s="235">
        <f>F1392+F1415+F1445+F1500+F1633</f>
        <v>131.22</v>
      </c>
      <c r="G1331" s="232">
        <f t="shared" si="30"/>
        <v>0.5705217391304348</v>
      </c>
    </row>
    <row r="1332" spans="1:7" ht="12.75" hidden="1" customHeight="1">
      <c r="A1332" s="137"/>
      <c r="B1332" s="189"/>
      <c r="C1332" s="138">
        <v>4427</v>
      </c>
      <c r="D1332" s="148" t="s">
        <v>263</v>
      </c>
      <c r="E1332" s="234">
        <v>0</v>
      </c>
      <c r="F1332" s="235">
        <f>F1501</f>
        <v>0</v>
      </c>
      <c r="G1332" s="232" t="e">
        <f t="shared" si="30"/>
        <v>#DIV/0!</v>
      </c>
    </row>
    <row r="1333" spans="1:7" ht="12.75" hidden="1" customHeight="1">
      <c r="A1333" s="137"/>
      <c r="B1333" s="189"/>
      <c r="C1333" s="138">
        <v>4429</v>
      </c>
      <c r="D1333" s="148" t="s">
        <v>263</v>
      </c>
      <c r="E1333" s="234">
        <v>0</v>
      </c>
      <c r="F1333" s="235">
        <f>F1502</f>
        <v>0</v>
      </c>
      <c r="G1333" s="232" t="e">
        <f t="shared" si="30"/>
        <v>#DIV/0!</v>
      </c>
    </row>
    <row r="1334" spans="1:7" ht="12.75" hidden="1" customHeight="1">
      <c r="A1334" s="137"/>
      <c r="B1334" s="189"/>
      <c r="C1334" s="189">
        <v>4437</v>
      </c>
      <c r="D1334" s="148" t="s">
        <v>213</v>
      </c>
      <c r="E1334" s="234">
        <v>0</v>
      </c>
      <c r="F1334" s="235">
        <f>F1367+F1608</f>
        <v>0</v>
      </c>
      <c r="G1334" s="232" t="e">
        <f t="shared" si="30"/>
        <v>#DIV/0!</v>
      </c>
    </row>
    <row r="1335" spans="1:7" ht="12.75" hidden="1" customHeight="1">
      <c r="A1335" s="137"/>
      <c r="B1335" s="189"/>
      <c r="C1335" s="189">
        <v>4439</v>
      </c>
      <c r="D1335" s="148" t="s">
        <v>213</v>
      </c>
      <c r="E1335" s="234">
        <v>0</v>
      </c>
      <c r="F1335" s="235">
        <f>F1368+F1609</f>
        <v>0</v>
      </c>
      <c r="G1335" s="232" t="e">
        <f t="shared" si="30"/>
        <v>#DIV/0!</v>
      </c>
    </row>
    <row r="1336" spans="1:7" ht="30">
      <c r="A1336" s="137"/>
      <c r="B1336" s="189"/>
      <c r="C1336" s="189">
        <v>4447</v>
      </c>
      <c r="D1336" s="146" t="s">
        <v>214</v>
      </c>
      <c r="E1336" s="234">
        <v>3455</v>
      </c>
      <c r="F1336" s="235">
        <f>F1393+F1423+F1446+F1503+F1474+F1365+F1522</f>
        <v>2750.02</v>
      </c>
      <c r="G1336" s="232">
        <f t="shared" si="30"/>
        <v>0.79595369030390739</v>
      </c>
    </row>
    <row r="1337" spans="1:7" ht="38.25" customHeight="1">
      <c r="A1337" s="137"/>
      <c r="B1337" s="189"/>
      <c r="C1337" s="189">
        <v>4449</v>
      </c>
      <c r="D1337" s="146" t="s">
        <v>214</v>
      </c>
      <c r="E1337" s="234">
        <v>428</v>
      </c>
      <c r="F1337" s="235">
        <f>F1394+F1424+F1447+F1504+F1475+F1366+F1523</f>
        <v>286.91999999999996</v>
      </c>
      <c r="G1337" s="232">
        <f t="shared" si="30"/>
        <v>0.67037383177570087</v>
      </c>
    </row>
    <row r="1338" spans="1:7" ht="117" hidden="1" customHeight="1">
      <c r="A1338" s="137"/>
      <c r="B1338" s="189"/>
      <c r="C1338" s="189">
        <v>4560</v>
      </c>
      <c r="D1338" s="146" t="s">
        <v>39</v>
      </c>
      <c r="E1338" s="234"/>
      <c r="F1338" s="235"/>
      <c r="G1338" s="232" t="e">
        <f t="shared" si="30"/>
        <v>#DIV/0!</v>
      </c>
    </row>
    <row r="1339" spans="1:7" ht="24" hidden="1" customHeight="1">
      <c r="A1339" s="137"/>
      <c r="B1339" s="189"/>
      <c r="C1339" s="189">
        <v>4787</v>
      </c>
      <c r="D1339" s="191" t="s">
        <v>8</v>
      </c>
      <c r="E1339" s="234">
        <v>0</v>
      </c>
      <c r="F1339" s="235">
        <f>F1369</f>
        <v>0</v>
      </c>
      <c r="G1339" s="232" t="e">
        <f t="shared" si="30"/>
        <v>#DIV/0!</v>
      </c>
    </row>
    <row r="1340" spans="1:7" ht="24" hidden="1" customHeight="1">
      <c r="A1340" s="137"/>
      <c r="B1340" s="189"/>
      <c r="C1340" s="189">
        <v>4787</v>
      </c>
      <c r="D1340" s="191" t="s">
        <v>8</v>
      </c>
      <c r="E1340" s="234">
        <v>0</v>
      </c>
      <c r="F1340" s="235">
        <f>F1370</f>
        <v>0</v>
      </c>
      <c r="G1340" s="232" t="e">
        <f t="shared" si="30"/>
        <v>#DIV/0!</v>
      </c>
    </row>
    <row r="1341" spans="1:7" ht="24" hidden="1" customHeight="1">
      <c r="A1341" s="137"/>
      <c r="B1341" s="189"/>
      <c r="C1341" s="189">
        <v>6067</v>
      </c>
      <c r="D1341" s="191" t="s">
        <v>230</v>
      </c>
      <c r="E1341" s="234">
        <v>0</v>
      </c>
      <c r="F1341" s="235">
        <f>F1634+F1420+F1476</f>
        <v>0</v>
      </c>
      <c r="G1341" s="232" t="e">
        <f t="shared" si="30"/>
        <v>#DIV/0!</v>
      </c>
    </row>
    <row r="1342" spans="1:7" ht="24" hidden="1" customHeight="1">
      <c r="A1342" s="137"/>
      <c r="B1342" s="189"/>
      <c r="C1342" s="189">
        <v>6069</v>
      </c>
      <c r="D1342" s="191" t="s">
        <v>230</v>
      </c>
      <c r="E1342" s="234">
        <v>0</v>
      </c>
      <c r="F1342" s="235">
        <f>F1477</f>
        <v>0</v>
      </c>
      <c r="G1342" s="232" t="e">
        <f t="shared" si="30"/>
        <v>#DIV/0!</v>
      </c>
    </row>
    <row r="1343" spans="1:7">
      <c r="A1343" s="137"/>
      <c r="B1343" s="189"/>
      <c r="C1343" s="189"/>
      <c r="D1343" s="190" t="s">
        <v>387</v>
      </c>
      <c r="E1343" s="234"/>
      <c r="F1343" s="235"/>
      <c r="G1343" s="232"/>
    </row>
    <row r="1344" spans="1:7">
      <c r="A1344" s="156"/>
      <c r="B1344" s="156"/>
      <c r="C1344" s="133"/>
      <c r="D1344" s="147" t="s">
        <v>506</v>
      </c>
      <c r="E1344" s="234">
        <v>1190553</v>
      </c>
      <c r="F1344" s="235">
        <f>SUM(F1345:F1371)</f>
        <v>403626.23999999999</v>
      </c>
      <c r="G1344" s="232">
        <f t="shared" si="30"/>
        <v>0.33902416776069605</v>
      </c>
    </row>
    <row r="1345" spans="1:7">
      <c r="A1345" s="156"/>
      <c r="B1345" s="156"/>
      <c r="C1345" s="138">
        <v>3247</v>
      </c>
      <c r="D1345" s="181" t="s">
        <v>406</v>
      </c>
      <c r="E1345" s="234">
        <v>63920</v>
      </c>
      <c r="F1345" s="235">
        <v>0</v>
      </c>
      <c r="G1345" s="232">
        <f t="shared" si="30"/>
        <v>0</v>
      </c>
    </row>
    <row r="1346" spans="1:7">
      <c r="A1346" s="156"/>
      <c r="B1346" s="156"/>
      <c r="C1346" s="138">
        <v>3249</v>
      </c>
      <c r="D1346" s="181" t="s">
        <v>406</v>
      </c>
      <c r="E1346" s="234">
        <v>11280</v>
      </c>
      <c r="F1346" s="235">
        <v>0</v>
      </c>
      <c r="G1346" s="232">
        <f t="shared" si="30"/>
        <v>0</v>
      </c>
    </row>
    <row r="1347" spans="1:7">
      <c r="A1347" s="156"/>
      <c r="B1347" s="156"/>
      <c r="C1347" s="138">
        <v>4017</v>
      </c>
      <c r="D1347" s="148" t="s">
        <v>386</v>
      </c>
      <c r="E1347" s="234">
        <v>53346</v>
      </c>
      <c r="F1347" s="235">
        <v>21517.31</v>
      </c>
      <c r="G1347" s="232">
        <f t="shared" si="30"/>
        <v>0.40335376598057965</v>
      </c>
    </row>
    <row r="1348" spans="1:7">
      <c r="A1348" s="156"/>
      <c r="B1348" s="156"/>
      <c r="C1348" s="138">
        <v>4019</v>
      </c>
      <c r="D1348" s="148" t="s">
        <v>386</v>
      </c>
      <c r="E1348" s="234">
        <v>9414</v>
      </c>
      <c r="F1348" s="235">
        <v>2578.2199999999998</v>
      </c>
      <c r="G1348" s="232">
        <f t="shared" si="30"/>
        <v>0.27387083067771401</v>
      </c>
    </row>
    <row r="1349" spans="1:7">
      <c r="A1349" s="156"/>
      <c r="B1349" s="156"/>
      <c r="C1349" s="138">
        <v>4047</v>
      </c>
      <c r="D1349" s="162" t="s">
        <v>390</v>
      </c>
      <c r="E1349" s="234">
        <v>3614</v>
      </c>
      <c r="F1349" s="235">
        <v>0</v>
      </c>
      <c r="G1349" s="232">
        <f t="shared" si="30"/>
        <v>0</v>
      </c>
    </row>
    <row r="1350" spans="1:7">
      <c r="A1350" s="156"/>
      <c r="B1350" s="156"/>
      <c r="C1350" s="138">
        <v>4049</v>
      </c>
      <c r="D1350" s="162" t="s">
        <v>390</v>
      </c>
      <c r="E1350" s="234">
        <v>638</v>
      </c>
      <c r="F1350" s="235">
        <v>0</v>
      </c>
      <c r="G1350" s="232">
        <f t="shared" si="30"/>
        <v>0</v>
      </c>
    </row>
    <row r="1351" spans="1:7">
      <c r="A1351" s="156"/>
      <c r="B1351" s="156"/>
      <c r="C1351" s="189">
        <v>4117</v>
      </c>
      <c r="D1351" s="148" t="s">
        <v>203</v>
      </c>
      <c r="E1351" s="234">
        <v>9758</v>
      </c>
      <c r="F1351" s="235">
        <v>3679.49</v>
      </c>
      <c r="G1351" s="232">
        <f t="shared" si="30"/>
        <v>0.37707419553187127</v>
      </c>
    </row>
    <row r="1352" spans="1:7">
      <c r="A1352" s="156"/>
      <c r="B1352" s="156"/>
      <c r="C1352" s="189">
        <v>4119</v>
      </c>
      <c r="D1352" s="148" t="s">
        <v>203</v>
      </c>
      <c r="E1352" s="234">
        <v>1722</v>
      </c>
      <c r="F1352" s="235">
        <v>440.87</v>
      </c>
      <c r="G1352" s="232">
        <f t="shared" si="30"/>
        <v>0.25602206736353078</v>
      </c>
    </row>
    <row r="1353" spans="1:7">
      <c r="A1353" s="156"/>
      <c r="B1353" s="156"/>
      <c r="C1353" s="189">
        <v>4127</v>
      </c>
      <c r="D1353" s="191" t="s">
        <v>292</v>
      </c>
      <c r="E1353" s="234">
        <v>1418</v>
      </c>
      <c r="F1353" s="235">
        <v>527.15</v>
      </c>
      <c r="G1353" s="232">
        <f t="shared" si="30"/>
        <v>0.37175599435825102</v>
      </c>
    </row>
    <row r="1354" spans="1:7">
      <c r="A1354" s="156"/>
      <c r="B1354" s="156"/>
      <c r="C1354" s="189">
        <v>4129</v>
      </c>
      <c r="D1354" s="191" t="s">
        <v>292</v>
      </c>
      <c r="E1354" s="234">
        <v>250</v>
      </c>
      <c r="F1354" s="235">
        <v>63.18</v>
      </c>
      <c r="G1354" s="232">
        <f t="shared" si="30"/>
        <v>0.25272</v>
      </c>
    </row>
    <row r="1355" spans="1:7">
      <c r="A1355" s="156"/>
      <c r="B1355" s="156"/>
      <c r="C1355" s="189">
        <v>4177</v>
      </c>
      <c r="D1355" s="191" t="s">
        <v>244</v>
      </c>
      <c r="E1355" s="234">
        <v>378355</v>
      </c>
      <c r="F1355" s="235">
        <v>67266.12</v>
      </c>
      <c r="G1355" s="232">
        <f t="shared" ref="G1355:G1418" si="32">F1355/E1355</f>
        <v>0.1777857303326241</v>
      </c>
    </row>
    <row r="1356" spans="1:7">
      <c r="A1356" s="156"/>
      <c r="B1356" s="156"/>
      <c r="C1356" s="189">
        <v>4179</v>
      </c>
      <c r="D1356" s="191" t="s">
        <v>244</v>
      </c>
      <c r="E1356" s="234">
        <v>66843</v>
      </c>
      <c r="F1356" s="235">
        <v>8059.88</v>
      </c>
      <c r="G1356" s="232">
        <f t="shared" si="32"/>
        <v>0.12057926783657227</v>
      </c>
    </row>
    <row r="1357" spans="1:7">
      <c r="A1357" s="156"/>
      <c r="B1357" s="156"/>
      <c r="C1357" s="189">
        <v>4217</v>
      </c>
      <c r="D1357" s="191" t="s">
        <v>206</v>
      </c>
      <c r="E1357" s="234">
        <v>18422</v>
      </c>
      <c r="F1357" s="235">
        <v>0</v>
      </c>
      <c r="G1357" s="232">
        <f t="shared" si="32"/>
        <v>0</v>
      </c>
    </row>
    <row r="1358" spans="1:7">
      <c r="A1358" s="156"/>
      <c r="B1358" s="156"/>
      <c r="C1358" s="189">
        <v>4219</v>
      </c>
      <c r="D1358" s="191" t="s">
        <v>206</v>
      </c>
      <c r="E1358" s="234">
        <v>3251</v>
      </c>
      <c r="F1358" s="235">
        <v>0</v>
      </c>
      <c r="G1358" s="232">
        <f t="shared" si="32"/>
        <v>0</v>
      </c>
    </row>
    <row r="1359" spans="1:7" ht="30">
      <c r="A1359" s="156"/>
      <c r="B1359" s="156"/>
      <c r="C1359" s="138">
        <v>4247</v>
      </c>
      <c r="D1359" s="148" t="s">
        <v>348</v>
      </c>
      <c r="E1359" s="234">
        <v>432471</v>
      </c>
      <c r="F1359" s="235">
        <v>262719.68</v>
      </c>
      <c r="G1359" s="232">
        <f t="shared" si="32"/>
        <v>0.60748507992443423</v>
      </c>
    </row>
    <row r="1360" spans="1:7" ht="30">
      <c r="A1360" s="156"/>
      <c r="B1360" s="156"/>
      <c r="C1360" s="138">
        <v>4249</v>
      </c>
      <c r="D1360" s="148" t="s">
        <v>348</v>
      </c>
      <c r="E1360" s="234">
        <v>76319</v>
      </c>
      <c r="F1360" s="235">
        <v>31479.3</v>
      </c>
      <c r="G1360" s="232">
        <f t="shared" si="32"/>
        <v>0.41247002712299691</v>
      </c>
    </row>
    <row r="1361" spans="1:7" ht="12.75" hidden="1" customHeight="1">
      <c r="A1361" s="156"/>
      <c r="B1361" s="156"/>
      <c r="C1361" s="189">
        <v>4277</v>
      </c>
      <c r="D1361" s="191" t="s">
        <v>208</v>
      </c>
      <c r="E1361" s="234">
        <v>0</v>
      </c>
      <c r="F1361" s="235"/>
      <c r="G1361" s="232" t="e">
        <f t="shared" si="32"/>
        <v>#DIV/0!</v>
      </c>
    </row>
    <row r="1362" spans="1:7" ht="12.75" hidden="1" customHeight="1">
      <c r="A1362" s="156"/>
      <c r="B1362" s="156"/>
      <c r="C1362" s="189">
        <v>4279</v>
      </c>
      <c r="D1362" s="191" t="s">
        <v>208</v>
      </c>
      <c r="E1362" s="234">
        <v>0</v>
      </c>
      <c r="F1362" s="235"/>
      <c r="G1362" s="232" t="e">
        <f t="shared" si="32"/>
        <v>#DIV/0!</v>
      </c>
    </row>
    <row r="1363" spans="1:7">
      <c r="A1363" s="156"/>
      <c r="B1363" s="156"/>
      <c r="C1363" s="189">
        <v>4307</v>
      </c>
      <c r="D1363" s="191" t="s">
        <v>196</v>
      </c>
      <c r="E1363" s="234">
        <v>49442</v>
      </c>
      <c r="F1363" s="235">
        <v>3568.43</v>
      </c>
      <c r="G1363" s="232">
        <f t="shared" si="32"/>
        <v>7.2174062537923217E-2</v>
      </c>
    </row>
    <row r="1364" spans="1:7">
      <c r="A1364" s="156"/>
      <c r="B1364" s="156"/>
      <c r="C1364" s="189">
        <v>4309</v>
      </c>
      <c r="D1364" s="191" t="s">
        <v>196</v>
      </c>
      <c r="E1364" s="234">
        <v>8650</v>
      </c>
      <c r="F1364" s="235">
        <v>427.57</v>
      </c>
      <c r="G1364" s="232">
        <f t="shared" si="32"/>
        <v>4.9430057803468208E-2</v>
      </c>
    </row>
    <row r="1365" spans="1:7" ht="30">
      <c r="A1365" s="156"/>
      <c r="B1365" s="156"/>
      <c r="C1365" s="189">
        <v>4447</v>
      </c>
      <c r="D1365" s="146" t="s">
        <v>214</v>
      </c>
      <c r="E1365" s="234">
        <v>1224</v>
      </c>
      <c r="F1365" s="235">
        <v>1160.04</v>
      </c>
      <c r="G1365" s="232">
        <f t="shared" si="32"/>
        <v>0.94774509803921569</v>
      </c>
    </row>
    <row r="1366" spans="1:7" ht="30">
      <c r="A1366" s="156"/>
      <c r="B1366" s="156"/>
      <c r="C1366" s="189">
        <v>4449</v>
      </c>
      <c r="D1366" s="146" t="s">
        <v>214</v>
      </c>
      <c r="E1366" s="234">
        <v>216</v>
      </c>
      <c r="F1366" s="235">
        <v>139</v>
      </c>
      <c r="G1366" s="232">
        <f t="shared" si="32"/>
        <v>0.64351851851851849</v>
      </c>
    </row>
    <row r="1367" spans="1:7" ht="12.75" hidden="1" customHeight="1">
      <c r="A1367" s="156"/>
      <c r="B1367" s="156"/>
      <c r="C1367" s="133">
        <v>4437</v>
      </c>
      <c r="D1367" s="191" t="s">
        <v>213</v>
      </c>
      <c r="E1367" s="234">
        <v>0</v>
      </c>
      <c r="F1367" s="235"/>
      <c r="G1367" s="232" t="e">
        <f t="shared" si="32"/>
        <v>#DIV/0!</v>
      </c>
    </row>
    <row r="1368" spans="1:7" ht="12.75" hidden="1" customHeight="1">
      <c r="A1368" s="156"/>
      <c r="B1368" s="156"/>
      <c r="C1368" s="133">
        <v>4439</v>
      </c>
      <c r="D1368" s="191" t="s">
        <v>213</v>
      </c>
      <c r="E1368" s="234">
        <v>0</v>
      </c>
      <c r="F1368" s="235"/>
      <c r="G1368" s="232" t="e">
        <f t="shared" si="32"/>
        <v>#DIV/0!</v>
      </c>
    </row>
    <row r="1369" spans="1:7" ht="24" hidden="1" customHeight="1">
      <c r="A1369" s="156"/>
      <c r="B1369" s="156"/>
      <c r="C1369" s="189">
        <v>4787</v>
      </c>
      <c r="D1369" s="191" t="s">
        <v>8</v>
      </c>
      <c r="E1369" s="234">
        <v>0</v>
      </c>
      <c r="F1369" s="235"/>
      <c r="G1369" s="232" t="e">
        <f t="shared" si="32"/>
        <v>#DIV/0!</v>
      </c>
    </row>
    <row r="1370" spans="1:7" ht="24" hidden="1" customHeight="1">
      <c r="A1370" s="156"/>
      <c r="B1370" s="156"/>
      <c r="C1370" s="189">
        <v>4789</v>
      </c>
      <c r="D1370" s="191" t="s">
        <v>8</v>
      </c>
      <c r="E1370" s="234">
        <v>0</v>
      </c>
      <c r="F1370" s="235"/>
      <c r="G1370" s="232" t="e">
        <f t="shared" si="32"/>
        <v>#DIV/0!</v>
      </c>
    </row>
    <row r="1371" spans="1:7" ht="36" hidden="1" customHeight="1">
      <c r="A1371" s="156"/>
      <c r="B1371" s="156"/>
      <c r="C1371" s="189">
        <v>4759</v>
      </c>
      <c r="D1371" s="191" t="s">
        <v>294</v>
      </c>
      <c r="E1371" s="234">
        <v>0</v>
      </c>
      <c r="F1371" s="235"/>
      <c r="G1371" s="232" t="e">
        <f t="shared" si="32"/>
        <v>#DIV/0!</v>
      </c>
    </row>
    <row r="1372" spans="1:7" ht="42.75" customHeight="1">
      <c r="A1372" s="156"/>
      <c r="B1372" s="156"/>
      <c r="C1372" s="159"/>
      <c r="D1372" s="166" t="s">
        <v>388</v>
      </c>
      <c r="E1372" s="234">
        <v>148567</v>
      </c>
      <c r="F1372" s="235">
        <f>SUM(F1373:F1396)</f>
        <v>30569.550000000003</v>
      </c>
      <c r="G1372" s="232">
        <f t="shared" si="32"/>
        <v>0.20576271985030326</v>
      </c>
    </row>
    <row r="1373" spans="1:7" ht="116.25" customHeight="1">
      <c r="A1373" s="182"/>
      <c r="B1373" s="182"/>
      <c r="C1373" s="138">
        <v>2910</v>
      </c>
      <c r="D1373" s="162" t="s">
        <v>45</v>
      </c>
      <c r="E1373" s="234">
        <v>4694</v>
      </c>
      <c r="F1373" s="235">
        <v>4693.74</v>
      </c>
      <c r="G1373" s="232">
        <f t="shared" si="32"/>
        <v>0.99994461014060498</v>
      </c>
    </row>
    <row r="1374" spans="1:7">
      <c r="A1374" s="182"/>
      <c r="B1374" s="182"/>
      <c r="C1374" s="138">
        <v>3119</v>
      </c>
      <c r="D1374" s="162" t="s">
        <v>346</v>
      </c>
      <c r="E1374" s="234">
        <v>6157</v>
      </c>
      <c r="F1374" s="235">
        <v>0</v>
      </c>
      <c r="G1374" s="232">
        <f t="shared" si="32"/>
        <v>0</v>
      </c>
    </row>
    <row r="1375" spans="1:7">
      <c r="A1375" s="156"/>
      <c r="B1375" s="182"/>
      <c r="C1375" s="138">
        <v>4017</v>
      </c>
      <c r="D1375" s="162" t="s">
        <v>389</v>
      </c>
      <c r="E1375" s="234">
        <v>43836</v>
      </c>
      <c r="F1375" s="235">
        <v>16990.45</v>
      </c>
      <c r="G1375" s="232">
        <f t="shared" si="32"/>
        <v>0.38759124920156951</v>
      </c>
    </row>
    <row r="1376" spans="1:7">
      <c r="A1376" s="156"/>
      <c r="B1376" s="182"/>
      <c r="C1376" s="138">
        <v>4019</v>
      </c>
      <c r="D1376" s="162" t="s">
        <v>389</v>
      </c>
      <c r="E1376" s="234">
        <v>2321</v>
      </c>
      <c r="F1376" s="235">
        <v>899.51</v>
      </c>
      <c r="G1376" s="232">
        <f t="shared" si="32"/>
        <v>0.3875527789745799</v>
      </c>
    </row>
    <row r="1377" spans="1:7">
      <c r="A1377" s="156"/>
      <c r="B1377" s="182"/>
      <c r="C1377" s="138">
        <v>4047</v>
      </c>
      <c r="D1377" s="162" t="s">
        <v>390</v>
      </c>
      <c r="E1377" s="234">
        <v>2260</v>
      </c>
      <c r="F1377" s="235">
        <v>2257.5100000000002</v>
      </c>
      <c r="G1377" s="232">
        <f t="shared" si="32"/>
        <v>0.99889823008849565</v>
      </c>
    </row>
    <row r="1378" spans="1:7">
      <c r="A1378" s="156"/>
      <c r="B1378" s="182"/>
      <c r="C1378" s="138">
        <v>4049</v>
      </c>
      <c r="D1378" s="162" t="s">
        <v>390</v>
      </c>
      <c r="E1378" s="234">
        <v>120</v>
      </c>
      <c r="F1378" s="235">
        <v>119.52</v>
      </c>
      <c r="G1378" s="232">
        <f t="shared" si="32"/>
        <v>0.996</v>
      </c>
    </row>
    <row r="1379" spans="1:7">
      <c r="A1379" s="156"/>
      <c r="B1379" s="156"/>
      <c r="C1379" s="138">
        <v>4117</v>
      </c>
      <c r="D1379" s="148" t="s">
        <v>203</v>
      </c>
      <c r="E1379" s="234">
        <v>8511</v>
      </c>
      <c r="F1379" s="235">
        <v>3307.45</v>
      </c>
      <c r="G1379" s="232">
        <f t="shared" si="32"/>
        <v>0.38860885912348725</v>
      </c>
    </row>
    <row r="1380" spans="1:7">
      <c r="A1380" s="156"/>
      <c r="B1380" s="156"/>
      <c r="C1380" s="138">
        <v>4119</v>
      </c>
      <c r="D1380" s="148" t="s">
        <v>203</v>
      </c>
      <c r="E1380" s="234">
        <v>450</v>
      </c>
      <c r="F1380" s="235">
        <v>175.08</v>
      </c>
      <c r="G1380" s="232">
        <f t="shared" si="32"/>
        <v>0.38906666666666667</v>
      </c>
    </row>
    <row r="1381" spans="1:7">
      <c r="A1381" s="156"/>
      <c r="B1381" s="156"/>
      <c r="C1381" s="138">
        <v>4127</v>
      </c>
      <c r="D1381" s="148" t="s">
        <v>204</v>
      </c>
      <c r="E1381" s="234">
        <v>1052</v>
      </c>
      <c r="F1381" s="235">
        <v>408.66</v>
      </c>
      <c r="G1381" s="232">
        <f t="shared" si="32"/>
        <v>0.38846007604562738</v>
      </c>
    </row>
    <row r="1382" spans="1:7">
      <c r="A1382" s="156"/>
      <c r="B1382" s="156"/>
      <c r="C1382" s="138">
        <v>4129</v>
      </c>
      <c r="D1382" s="148" t="s">
        <v>204</v>
      </c>
      <c r="E1382" s="234">
        <v>56</v>
      </c>
      <c r="F1382" s="235">
        <v>21.64</v>
      </c>
      <c r="G1382" s="232">
        <f t="shared" si="32"/>
        <v>0.38642857142857145</v>
      </c>
    </row>
    <row r="1383" spans="1:7">
      <c r="A1383" s="156"/>
      <c r="B1383" s="156"/>
      <c r="C1383" s="138">
        <v>4177</v>
      </c>
      <c r="D1383" s="148" t="s">
        <v>244</v>
      </c>
      <c r="E1383" s="234">
        <v>3172</v>
      </c>
      <c r="F1383" s="235">
        <v>759.78</v>
      </c>
      <c r="G1383" s="232">
        <f t="shared" si="32"/>
        <v>0.23952711223203024</v>
      </c>
    </row>
    <row r="1384" spans="1:7">
      <c r="A1384" s="156"/>
      <c r="B1384" s="156"/>
      <c r="C1384" s="138">
        <v>4179</v>
      </c>
      <c r="D1384" s="148" t="s">
        <v>244</v>
      </c>
      <c r="E1384" s="234">
        <v>168</v>
      </c>
      <c r="F1384" s="235">
        <v>40.22</v>
      </c>
      <c r="G1384" s="232">
        <f t="shared" si="32"/>
        <v>0.2394047619047619</v>
      </c>
    </row>
    <row r="1385" spans="1:7">
      <c r="A1385" s="156"/>
      <c r="B1385" s="156"/>
      <c r="C1385" s="138">
        <v>4217</v>
      </c>
      <c r="D1385" s="148" t="s">
        <v>206</v>
      </c>
      <c r="E1385" s="234">
        <v>314</v>
      </c>
      <c r="F1385" s="235">
        <v>0</v>
      </c>
      <c r="G1385" s="232">
        <f t="shared" si="32"/>
        <v>0</v>
      </c>
    </row>
    <row r="1386" spans="1:7">
      <c r="A1386" s="156"/>
      <c r="B1386" s="156"/>
      <c r="C1386" s="138">
        <v>4219</v>
      </c>
      <c r="D1386" s="148" t="s">
        <v>206</v>
      </c>
      <c r="E1386" s="234">
        <v>16</v>
      </c>
      <c r="F1386" s="235">
        <v>0</v>
      </c>
      <c r="G1386" s="232">
        <f t="shared" si="32"/>
        <v>0</v>
      </c>
    </row>
    <row r="1387" spans="1:7" ht="30">
      <c r="A1387" s="137"/>
      <c r="B1387" s="189"/>
      <c r="C1387" s="189">
        <v>4247</v>
      </c>
      <c r="D1387" s="191" t="s">
        <v>291</v>
      </c>
      <c r="E1387" s="234">
        <v>712</v>
      </c>
      <c r="F1387" s="235">
        <v>0</v>
      </c>
      <c r="G1387" s="232">
        <f t="shared" si="32"/>
        <v>0</v>
      </c>
    </row>
    <row r="1388" spans="1:7" ht="30">
      <c r="A1388" s="137"/>
      <c r="B1388" s="189"/>
      <c r="C1388" s="189">
        <v>4249</v>
      </c>
      <c r="D1388" s="191" t="s">
        <v>291</v>
      </c>
      <c r="E1388" s="234">
        <v>38</v>
      </c>
      <c r="F1388" s="235">
        <v>0</v>
      </c>
      <c r="G1388" s="232">
        <f t="shared" si="32"/>
        <v>0</v>
      </c>
    </row>
    <row r="1389" spans="1:7">
      <c r="A1389" s="156"/>
      <c r="B1389" s="156"/>
      <c r="C1389" s="138">
        <v>4307</v>
      </c>
      <c r="D1389" s="148" t="s">
        <v>323</v>
      </c>
      <c r="E1389" s="234">
        <v>69843</v>
      </c>
      <c r="F1389" s="235">
        <v>102.56</v>
      </c>
      <c r="G1389" s="232">
        <f t="shared" si="32"/>
        <v>1.4684363500995089E-3</v>
      </c>
    </row>
    <row r="1390" spans="1:7">
      <c r="A1390" s="156"/>
      <c r="B1390" s="156"/>
      <c r="C1390" s="138">
        <v>4309</v>
      </c>
      <c r="D1390" s="148" t="s">
        <v>323</v>
      </c>
      <c r="E1390" s="234">
        <v>3697</v>
      </c>
      <c r="F1390" s="235">
        <v>5.43</v>
      </c>
      <c r="G1390" s="232">
        <f t="shared" si="32"/>
        <v>1.4687584527995671E-3</v>
      </c>
    </row>
    <row r="1391" spans="1:7" ht="12.75" hidden="1" customHeight="1">
      <c r="A1391" s="156"/>
      <c r="B1391" s="156"/>
      <c r="C1391" s="138">
        <v>4417</v>
      </c>
      <c r="D1391" s="148" t="s">
        <v>212</v>
      </c>
      <c r="E1391" s="234">
        <v>0</v>
      </c>
      <c r="F1391" s="235"/>
      <c r="G1391" s="232" t="e">
        <f t="shared" si="32"/>
        <v>#DIV/0!</v>
      </c>
    </row>
    <row r="1392" spans="1:7" ht="12.75" hidden="1" customHeight="1">
      <c r="A1392" s="156"/>
      <c r="B1392" s="156"/>
      <c r="C1392" s="138">
        <v>4419</v>
      </c>
      <c r="D1392" s="148" t="s">
        <v>212</v>
      </c>
      <c r="E1392" s="234">
        <v>0</v>
      </c>
      <c r="F1392" s="235"/>
      <c r="G1392" s="232" t="e">
        <f t="shared" si="32"/>
        <v>#DIV/0!</v>
      </c>
    </row>
    <row r="1393" spans="1:7" ht="30">
      <c r="A1393" s="156"/>
      <c r="B1393" s="156"/>
      <c r="C1393" s="138">
        <v>4447</v>
      </c>
      <c r="D1393" s="148" t="s">
        <v>391</v>
      </c>
      <c r="E1393" s="234">
        <v>1092</v>
      </c>
      <c r="F1393" s="235">
        <v>748.38</v>
      </c>
      <c r="G1393" s="232">
        <f t="shared" si="32"/>
        <v>0.68532967032967029</v>
      </c>
    </row>
    <row r="1394" spans="1:7" ht="30">
      <c r="A1394" s="156"/>
      <c r="B1394" s="156"/>
      <c r="C1394" s="138">
        <v>4449</v>
      </c>
      <c r="D1394" s="148" t="s">
        <v>391</v>
      </c>
      <c r="E1394" s="234">
        <v>58</v>
      </c>
      <c r="F1394" s="235">
        <v>39.619999999999997</v>
      </c>
      <c r="G1394" s="232">
        <f t="shared" si="32"/>
        <v>0.683103448275862</v>
      </c>
    </row>
    <row r="1395" spans="1:7" ht="48" hidden="1" customHeight="1">
      <c r="A1395" s="156"/>
      <c r="B1395" s="156"/>
      <c r="C1395" s="138">
        <v>4747</v>
      </c>
      <c r="D1395" s="148" t="s">
        <v>248</v>
      </c>
      <c r="E1395" s="234">
        <v>0</v>
      </c>
      <c r="F1395" s="235"/>
      <c r="G1395" s="232" t="e">
        <f t="shared" si="32"/>
        <v>#DIV/0!</v>
      </c>
    </row>
    <row r="1396" spans="1:7" ht="48" hidden="1" customHeight="1">
      <c r="A1396" s="156"/>
      <c r="B1396" s="156"/>
      <c r="C1396" s="138">
        <v>4749</v>
      </c>
      <c r="D1396" s="148" t="s">
        <v>248</v>
      </c>
      <c r="E1396" s="234">
        <v>0</v>
      </c>
      <c r="F1396" s="235"/>
      <c r="G1396" s="232" t="e">
        <f t="shared" si="32"/>
        <v>#DIV/0!</v>
      </c>
    </row>
    <row r="1397" spans="1:7" ht="33.75" hidden="1" customHeight="1">
      <c r="A1397" s="156"/>
      <c r="B1397" s="156"/>
      <c r="C1397" s="159"/>
      <c r="D1397" s="174" t="s">
        <v>392</v>
      </c>
      <c r="E1397" s="234">
        <v>0</v>
      </c>
      <c r="F1397" s="235">
        <f>SUM(F1398:F1423)</f>
        <v>0</v>
      </c>
      <c r="G1397" s="232" t="e">
        <f t="shared" si="32"/>
        <v>#DIV/0!</v>
      </c>
    </row>
    <row r="1398" spans="1:7" ht="24" hidden="1" customHeight="1">
      <c r="A1398" s="156"/>
      <c r="B1398" s="182"/>
      <c r="C1398" s="138">
        <v>4017</v>
      </c>
      <c r="D1398" s="162" t="s">
        <v>389</v>
      </c>
      <c r="E1398" s="234">
        <v>0</v>
      </c>
      <c r="F1398" s="235"/>
      <c r="G1398" s="232" t="e">
        <f t="shared" si="32"/>
        <v>#DIV/0!</v>
      </c>
    </row>
    <row r="1399" spans="1:7" ht="24" hidden="1" customHeight="1">
      <c r="A1399" s="156"/>
      <c r="B1399" s="182"/>
      <c r="C1399" s="138">
        <v>4019</v>
      </c>
      <c r="D1399" s="162" t="s">
        <v>389</v>
      </c>
      <c r="E1399" s="234">
        <v>0</v>
      </c>
      <c r="F1399" s="235"/>
      <c r="G1399" s="232" t="e">
        <f t="shared" si="32"/>
        <v>#DIV/0!</v>
      </c>
    </row>
    <row r="1400" spans="1:7" ht="24" hidden="1" customHeight="1">
      <c r="A1400" s="156"/>
      <c r="B1400" s="156"/>
      <c r="C1400" s="138">
        <v>4117</v>
      </c>
      <c r="D1400" s="148" t="s">
        <v>203</v>
      </c>
      <c r="E1400" s="234">
        <v>0</v>
      </c>
      <c r="F1400" s="235"/>
      <c r="G1400" s="232" t="e">
        <f t="shared" si="32"/>
        <v>#DIV/0!</v>
      </c>
    </row>
    <row r="1401" spans="1:7" ht="24" hidden="1" customHeight="1">
      <c r="A1401" s="156"/>
      <c r="B1401" s="156"/>
      <c r="C1401" s="138">
        <v>4047</v>
      </c>
      <c r="D1401" s="148" t="s">
        <v>390</v>
      </c>
      <c r="E1401" s="234">
        <v>0</v>
      </c>
      <c r="F1401" s="235"/>
      <c r="G1401" s="232" t="e">
        <f t="shared" si="32"/>
        <v>#DIV/0!</v>
      </c>
    </row>
    <row r="1402" spans="1:7" ht="24" hidden="1" customHeight="1">
      <c r="A1402" s="156"/>
      <c r="B1402" s="156"/>
      <c r="C1402" s="138">
        <v>4049</v>
      </c>
      <c r="D1402" s="148" t="s">
        <v>390</v>
      </c>
      <c r="E1402" s="234">
        <v>0</v>
      </c>
      <c r="F1402" s="235"/>
      <c r="G1402" s="232" t="e">
        <f t="shared" si="32"/>
        <v>#DIV/0!</v>
      </c>
    </row>
    <row r="1403" spans="1:7" ht="24" hidden="1" customHeight="1">
      <c r="A1403" s="156"/>
      <c r="B1403" s="156"/>
      <c r="C1403" s="138">
        <v>4119</v>
      </c>
      <c r="D1403" s="148" t="s">
        <v>203</v>
      </c>
      <c r="E1403" s="234">
        <v>0</v>
      </c>
      <c r="F1403" s="235"/>
      <c r="G1403" s="232" t="e">
        <f t="shared" si="32"/>
        <v>#DIV/0!</v>
      </c>
    </row>
    <row r="1404" spans="1:7" ht="12.75" hidden="1" customHeight="1">
      <c r="A1404" s="156"/>
      <c r="B1404" s="156"/>
      <c r="C1404" s="138">
        <v>4127</v>
      </c>
      <c r="D1404" s="148" t="s">
        <v>204</v>
      </c>
      <c r="E1404" s="234">
        <v>0</v>
      </c>
      <c r="F1404" s="235"/>
      <c r="G1404" s="232" t="e">
        <f t="shared" si="32"/>
        <v>#DIV/0!</v>
      </c>
    </row>
    <row r="1405" spans="1:7" ht="12.75" hidden="1" customHeight="1">
      <c r="A1405" s="156"/>
      <c r="B1405" s="156"/>
      <c r="C1405" s="138">
        <v>4129</v>
      </c>
      <c r="D1405" s="148" t="s">
        <v>204</v>
      </c>
      <c r="E1405" s="234">
        <v>0</v>
      </c>
      <c r="F1405" s="235"/>
      <c r="G1405" s="232" t="e">
        <f t="shared" si="32"/>
        <v>#DIV/0!</v>
      </c>
    </row>
    <row r="1406" spans="1:7" ht="12.75" hidden="1" customHeight="1">
      <c r="A1406" s="156"/>
      <c r="B1406" s="156"/>
      <c r="C1406" s="138">
        <v>4177</v>
      </c>
      <c r="D1406" s="148" t="s">
        <v>244</v>
      </c>
      <c r="E1406" s="234">
        <v>0</v>
      </c>
      <c r="F1406" s="235"/>
      <c r="G1406" s="232" t="e">
        <f t="shared" si="32"/>
        <v>#DIV/0!</v>
      </c>
    </row>
    <row r="1407" spans="1:7" ht="12.75" hidden="1" customHeight="1">
      <c r="A1407" s="156"/>
      <c r="B1407" s="156"/>
      <c r="C1407" s="138">
        <v>4179</v>
      </c>
      <c r="D1407" s="148" t="s">
        <v>244</v>
      </c>
      <c r="E1407" s="234">
        <v>0</v>
      </c>
      <c r="F1407" s="235"/>
      <c r="G1407" s="232" t="e">
        <f t="shared" si="32"/>
        <v>#DIV/0!</v>
      </c>
    </row>
    <row r="1408" spans="1:7" ht="24" hidden="1" customHeight="1">
      <c r="A1408" s="156"/>
      <c r="B1408" s="156"/>
      <c r="C1408" s="138">
        <v>4217</v>
      </c>
      <c r="D1408" s="148" t="s">
        <v>206</v>
      </c>
      <c r="E1408" s="234">
        <v>0</v>
      </c>
      <c r="F1408" s="235"/>
      <c r="G1408" s="232" t="e">
        <f t="shared" si="32"/>
        <v>#DIV/0!</v>
      </c>
    </row>
    <row r="1409" spans="1:7" ht="24" hidden="1" customHeight="1">
      <c r="A1409" s="156"/>
      <c r="B1409" s="156"/>
      <c r="C1409" s="138">
        <v>4219</v>
      </c>
      <c r="D1409" s="148" t="s">
        <v>206</v>
      </c>
      <c r="E1409" s="234">
        <v>0</v>
      </c>
      <c r="F1409" s="235"/>
      <c r="G1409" s="232" t="e">
        <f t="shared" si="32"/>
        <v>#DIV/0!</v>
      </c>
    </row>
    <row r="1410" spans="1:7" ht="24" hidden="1" customHeight="1">
      <c r="A1410" s="156"/>
      <c r="B1410" s="156"/>
      <c r="C1410" s="138">
        <v>4247</v>
      </c>
      <c r="D1410" s="148" t="s">
        <v>348</v>
      </c>
      <c r="E1410" s="234">
        <v>0</v>
      </c>
      <c r="F1410" s="235"/>
      <c r="G1410" s="232" t="e">
        <f t="shared" si="32"/>
        <v>#DIV/0!</v>
      </c>
    </row>
    <row r="1411" spans="1:7" ht="24" hidden="1" customHeight="1">
      <c r="A1411" s="156"/>
      <c r="B1411" s="156"/>
      <c r="C1411" s="138">
        <v>4249</v>
      </c>
      <c r="D1411" s="148" t="s">
        <v>348</v>
      </c>
      <c r="E1411" s="234">
        <v>0</v>
      </c>
      <c r="F1411" s="235"/>
      <c r="G1411" s="232" t="e">
        <f t="shared" si="32"/>
        <v>#DIV/0!</v>
      </c>
    </row>
    <row r="1412" spans="1:7" ht="12.75" hidden="1" customHeight="1">
      <c r="A1412" s="156"/>
      <c r="B1412" s="156"/>
      <c r="C1412" s="138">
        <v>4307</v>
      </c>
      <c r="D1412" s="148" t="s">
        <v>323</v>
      </c>
      <c r="E1412" s="234">
        <v>0</v>
      </c>
      <c r="F1412" s="235"/>
      <c r="G1412" s="232" t="e">
        <f t="shared" si="32"/>
        <v>#DIV/0!</v>
      </c>
    </row>
    <row r="1413" spans="1:7" ht="12.75" hidden="1" customHeight="1">
      <c r="A1413" s="156"/>
      <c r="B1413" s="156"/>
      <c r="C1413" s="138">
        <v>4309</v>
      </c>
      <c r="D1413" s="148" t="s">
        <v>323</v>
      </c>
      <c r="E1413" s="234">
        <v>0</v>
      </c>
      <c r="F1413" s="235"/>
      <c r="G1413" s="232" t="e">
        <f t="shared" si="32"/>
        <v>#DIV/0!</v>
      </c>
    </row>
    <row r="1414" spans="1:7" ht="12.75" hidden="1" customHeight="1">
      <c r="A1414" s="156"/>
      <c r="B1414" s="156"/>
      <c r="C1414" s="138">
        <v>4417</v>
      </c>
      <c r="D1414" s="148" t="s">
        <v>212</v>
      </c>
      <c r="E1414" s="234">
        <v>0</v>
      </c>
      <c r="F1414" s="235"/>
      <c r="G1414" s="232" t="e">
        <f t="shared" si="32"/>
        <v>#DIV/0!</v>
      </c>
    </row>
    <row r="1415" spans="1:7" ht="12.75" hidden="1" customHeight="1">
      <c r="A1415" s="156"/>
      <c r="B1415" s="156"/>
      <c r="C1415" s="138">
        <v>4419</v>
      </c>
      <c r="D1415" s="148" t="s">
        <v>212</v>
      </c>
      <c r="E1415" s="234">
        <v>0</v>
      </c>
      <c r="F1415" s="235"/>
      <c r="G1415" s="232" t="e">
        <f t="shared" si="32"/>
        <v>#DIV/0!</v>
      </c>
    </row>
    <row r="1416" spans="1:7" ht="48" hidden="1" customHeight="1">
      <c r="A1416" s="156"/>
      <c r="B1416" s="156"/>
      <c r="C1416" s="138">
        <v>4747</v>
      </c>
      <c r="D1416" s="148" t="s">
        <v>248</v>
      </c>
      <c r="E1416" s="234">
        <v>0</v>
      </c>
      <c r="F1416" s="235"/>
      <c r="G1416" s="232" t="e">
        <f t="shared" si="32"/>
        <v>#DIV/0!</v>
      </c>
    </row>
    <row r="1417" spans="1:7" ht="48" hidden="1" customHeight="1">
      <c r="A1417" s="156"/>
      <c r="B1417" s="156"/>
      <c r="C1417" s="138">
        <v>4749</v>
      </c>
      <c r="D1417" s="148" t="s">
        <v>248</v>
      </c>
      <c r="E1417" s="234">
        <v>0</v>
      </c>
      <c r="F1417" s="235"/>
      <c r="G1417" s="232" t="e">
        <f t="shared" si="32"/>
        <v>#DIV/0!</v>
      </c>
    </row>
    <row r="1418" spans="1:7" ht="36" hidden="1" customHeight="1">
      <c r="A1418" s="156"/>
      <c r="B1418" s="156"/>
      <c r="C1418" s="138">
        <v>4757</v>
      </c>
      <c r="D1418" s="148" t="s">
        <v>294</v>
      </c>
      <c r="E1418" s="234">
        <v>0</v>
      </c>
      <c r="F1418" s="235"/>
      <c r="G1418" s="232" t="e">
        <f t="shared" si="32"/>
        <v>#DIV/0!</v>
      </c>
    </row>
    <row r="1419" spans="1:7" ht="36" hidden="1" customHeight="1">
      <c r="A1419" s="156"/>
      <c r="B1419" s="156"/>
      <c r="C1419" s="138">
        <v>4759</v>
      </c>
      <c r="D1419" s="148" t="s">
        <v>294</v>
      </c>
      <c r="E1419" s="234">
        <v>0</v>
      </c>
      <c r="F1419" s="235"/>
      <c r="G1419" s="232" t="e">
        <f t="shared" ref="G1419:G1482" si="33">F1419/E1419</f>
        <v>#DIV/0!</v>
      </c>
    </row>
    <row r="1420" spans="1:7" ht="38.25" hidden="1" customHeight="1">
      <c r="A1420" s="156"/>
      <c r="B1420" s="156"/>
      <c r="C1420" s="133">
        <v>6067</v>
      </c>
      <c r="D1420" s="191" t="s">
        <v>230</v>
      </c>
      <c r="E1420" s="234">
        <v>0</v>
      </c>
      <c r="F1420" s="235"/>
      <c r="G1420" s="232" t="e">
        <f t="shared" si="33"/>
        <v>#DIV/0!</v>
      </c>
    </row>
    <row r="1421" spans="1:7" ht="38.25" hidden="1" customHeight="1">
      <c r="A1421" s="156"/>
      <c r="B1421" s="156"/>
      <c r="C1421" s="133">
        <v>6069</v>
      </c>
      <c r="D1421" s="191" t="s">
        <v>230</v>
      </c>
      <c r="E1421" s="234">
        <v>0</v>
      </c>
      <c r="F1421" s="235"/>
      <c r="G1421" s="232" t="e">
        <f t="shared" si="33"/>
        <v>#DIV/0!</v>
      </c>
    </row>
    <row r="1422" spans="1:7" ht="12.75" hidden="1" customHeight="1">
      <c r="A1422" s="156"/>
      <c r="B1422" s="156"/>
      <c r="C1422" s="133"/>
      <c r="D1422" s="191" t="s">
        <v>393</v>
      </c>
      <c r="E1422" s="234">
        <v>0</v>
      </c>
      <c r="F1422" s="235"/>
      <c r="G1422" s="232" t="e">
        <f t="shared" si="33"/>
        <v>#DIV/0!</v>
      </c>
    </row>
    <row r="1423" spans="1:7" ht="38.25" hidden="1" customHeight="1">
      <c r="A1423" s="156"/>
      <c r="B1423" s="156"/>
      <c r="C1423" s="133">
        <v>4447</v>
      </c>
      <c r="D1423" s="191" t="s">
        <v>391</v>
      </c>
      <c r="E1423" s="234">
        <v>0</v>
      </c>
      <c r="F1423" s="235"/>
      <c r="G1423" s="232" t="e">
        <f t="shared" si="33"/>
        <v>#DIV/0!</v>
      </c>
    </row>
    <row r="1424" spans="1:7" ht="12.75" hidden="1" customHeight="1">
      <c r="A1424" s="156"/>
      <c r="B1424" s="156"/>
      <c r="C1424" s="133"/>
      <c r="D1424" s="191"/>
      <c r="E1424" s="234">
        <v>0</v>
      </c>
      <c r="F1424" s="235"/>
      <c r="G1424" s="232" t="e">
        <f t="shared" si="33"/>
        <v>#DIV/0!</v>
      </c>
    </row>
    <row r="1425" spans="1:7" ht="45" hidden="1" customHeight="1">
      <c r="A1425" s="156"/>
      <c r="B1425" s="156"/>
      <c r="C1425" s="159"/>
      <c r="D1425" s="174" t="s">
        <v>394</v>
      </c>
      <c r="E1425" s="234">
        <v>0</v>
      </c>
      <c r="F1425" s="235">
        <f>SUM(F1426:F1453)</f>
        <v>0</v>
      </c>
      <c r="G1425" s="232" t="e">
        <f t="shared" si="33"/>
        <v>#DIV/0!</v>
      </c>
    </row>
    <row r="1426" spans="1:7" ht="24" hidden="1" customHeight="1">
      <c r="A1426" s="156"/>
      <c r="B1426" s="182"/>
      <c r="C1426" s="138">
        <v>4017</v>
      </c>
      <c r="D1426" s="162" t="s">
        <v>389</v>
      </c>
      <c r="E1426" s="234">
        <v>0</v>
      </c>
      <c r="F1426" s="235"/>
      <c r="G1426" s="232" t="e">
        <f t="shared" si="33"/>
        <v>#DIV/0!</v>
      </c>
    </row>
    <row r="1427" spans="1:7" ht="24" hidden="1" customHeight="1">
      <c r="A1427" s="156"/>
      <c r="B1427" s="182"/>
      <c r="C1427" s="138">
        <v>4019</v>
      </c>
      <c r="D1427" s="162" t="s">
        <v>389</v>
      </c>
      <c r="E1427" s="234">
        <v>0</v>
      </c>
      <c r="F1427" s="235"/>
      <c r="G1427" s="232" t="e">
        <f t="shared" si="33"/>
        <v>#DIV/0!</v>
      </c>
    </row>
    <row r="1428" spans="1:7" ht="24" hidden="1" customHeight="1">
      <c r="A1428" s="156"/>
      <c r="B1428" s="182"/>
      <c r="C1428" s="138">
        <v>4047</v>
      </c>
      <c r="D1428" s="162" t="s">
        <v>390</v>
      </c>
      <c r="E1428" s="234">
        <v>0</v>
      </c>
      <c r="F1428" s="235"/>
      <c r="G1428" s="232" t="e">
        <f t="shared" si="33"/>
        <v>#DIV/0!</v>
      </c>
    </row>
    <row r="1429" spans="1:7" ht="24" hidden="1" customHeight="1">
      <c r="A1429" s="156"/>
      <c r="B1429" s="182"/>
      <c r="C1429" s="138">
        <v>4049</v>
      </c>
      <c r="D1429" s="162" t="s">
        <v>390</v>
      </c>
      <c r="E1429" s="234">
        <v>0</v>
      </c>
      <c r="F1429" s="235"/>
      <c r="G1429" s="232" t="e">
        <f t="shared" si="33"/>
        <v>#DIV/0!</v>
      </c>
    </row>
    <row r="1430" spans="1:7" ht="24" hidden="1" customHeight="1">
      <c r="A1430" s="156"/>
      <c r="B1430" s="156"/>
      <c r="C1430" s="138">
        <v>4117</v>
      </c>
      <c r="D1430" s="148" t="s">
        <v>203</v>
      </c>
      <c r="E1430" s="234">
        <v>0</v>
      </c>
      <c r="F1430" s="235"/>
      <c r="G1430" s="232" t="e">
        <f t="shared" si="33"/>
        <v>#DIV/0!</v>
      </c>
    </row>
    <row r="1431" spans="1:7" ht="24" hidden="1" customHeight="1">
      <c r="A1431" s="156"/>
      <c r="B1431" s="156"/>
      <c r="C1431" s="138">
        <v>4119</v>
      </c>
      <c r="D1431" s="148" t="s">
        <v>203</v>
      </c>
      <c r="E1431" s="234">
        <v>0</v>
      </c>
      <c r="F1431" s="235"/>
      <c r="G1431" s="232" t="e">
        <f t="shared" si="33"/>
        <v>#DIV/0!</v>
      </c>
    </row>
    <row r="1432" spans="1:7" ht="12.75" hidden="1" customHeight="1">
      <c r="A1432" s="156"/>
      <c r="B1432" s="156"/>
      <c r="C1432" s="138">
        <v>4127</v>
      </c>
      <c r="D1432" s="148" t="s">
        <v>204</v>
      </c>
      <c r="E1432" s="234">
        <v>0</v>
      </c>
      <c r="F1432" s="235"/>
      <c r="G1432" s="232" t="e">
        <f t="shared" si="33"/>
        <v>#DIV/0!</v>
      </c>
    </row>
    <row r="1433" spans="1:7" ht="12.75" hidden="1" customHeight="1">
      <c r="A1433" s="156"/>
      <c r="B1433" s="156"/>
      <c r="C1433" s="138">
        <v>4129</v>
      </c>
      <c r="D1433" s="148" t="s">
        <v>204</v>
      </c>
      <c r="E1433" s="234">
        <v>0</v>
      </c>
      <c r="F1433" s="235"/>
      <c r="G1433" s="232" t="e">
        <f t="shared" si="33"/>
        <v>#DIV/0!</v>
      </c>
    </row>
    <row r="1434" spans="1:7" ht="12.75" hidden="1" customHeight="1">
      <c r="A1434" s="156"/>
      <c r="B1434" s="156"/>
      <c r="C1434" s="138">
        <v>4177</v>
      </c>
      <c r="D1434" s="148" t="s">
        <v>244</v>
      </c>
      <c r="E1434" s="234">
        <v>0</v>
      </c>
      <c r="F1434" s="235"/>
      <c r="G1434" s="232" t="e">
        <f t="shared" si="33"/>
        <v>#DIV/0!</v>
      </c>
    </row>
    <row r="1435" spans="1:7" ht="12.75" hidden="1" customHeight="1">
      <c r="A1435" s="156"/>
      <c r="B1435" s="156"/>
      <c r="C1435" s="138">
        <v>4179</v>
      </c>
      <c r="D1435" s="148" t="s">
        <v>244</v>
      </c>
      <c r="E1435" s="234">
        <v>0</v>
      </c>
      <c r="F1435" s="235"/>
      <c r="G1435" s="232" t="e">
        <f t="shared" si="33"/>
        <v>#DIV/0!</v>
      </c>
    </row>
    <row r="1436" spans="1:7" ht="24" hidden="1" customHeight="1">
      <c r="A1436" s="156"/>
      <c r="B1436" s="156"/>
      <c r="C1436" s="138">
        <v>4217</v>
      </c>
      <c r="D1436" s="148" t="s">
        <v>206</v>
      </c>
      <c r="E1436" s="234">
        <v>0</v>
      </c>
      <c r="F1436" s="235"/>
      <c r="G1436" s="232" t="e">
        <f t="shared" si="33"/>
        <v>#DIV/0!</v>
      </c>
    </row>
    <row r="1437" spans="1:7" ht="24" hidden="1" customHeight="1">
      <c r="A1437" s="156"/>
      <c r="B1437" s="156"/>
      <c r="C1437" s="138">
        <v>4219</v>
      </c>
      <c r="D1437" s="148" t="s">
        <v>206</v>
      </c>
      <c r="E1437" s="234">
        <v>0</v>
      </c>
      <c r="F1437" s="235"/>
      <c r="G1437" s="232" t="e">
        <f t="shared" si="33"/>
        <v>#DIV/0!</v>
      </c>
    </row>
    <row r="1438" spans="1:7" ht="24" hidden="1" customHeight="1">
      <c r="A1438" s="156"/>
      <c r="B1438" s="156"/>
      <c r="C1438" s="138">
        <v>4247</v>
      </c>
      <c r="D1438" s="148" t="s">
        <v>348</v>
      </c>
      <c r="E1438" s="234">
        <v>0</v>
      </c>
      <c r="F1438" s="235"/>
      <c r="G1438" s="232" t="e">
        <f t="shared" si="33"/>
        <v>#DIV/0!</v>
      </c>
    </row>
    <row r="1439" spans="1:7" ht="24" hidden="1" customHeight="1">
      <c r="A1439" s="156"/>
      <c r="B1439" s="156"/>
      <c r="C1439" s="138">
        <v>4249</v>
      </c>
      <c r="D1439" s="148" t="s">
        <v>348</v>
      </c>
      <c r="E1439" s="234">
        <v>0</v>
      </c>
      <c r="F1439" s="235"/>
      <c r="G1439" s="232" t="e">
        <f t="shared" si="33"/>
        <v>#DIV/0!</v>
      </c>
    </row>
    <row r="1440" spans="1:7" ht="12.75" hidden="1" customHeight="1">
      <c r="A1440" s="156"/>
      <c r="B1440" s="156"/>
      <c r="C1440" s="138">
        <v>4307</v>
      </c>
      <c r="D1440" s="148" t="s">
        <v>323</v>
      </c>
      <c r="E1440" s="234">
        <v>0</v>
      </c>
      <c r="F1440" s="235"/>
      <c r="G1440" s="232" t="e">
        <f t="shared" si="33"/>
        <v>#DIV/0!</v>
      </c>
    </row>
    <row r="1441" spans="1:7" ht="12.75" hidden="1" customHeight="1">
      <c r="A1441" s="156"/>
      <c r="B1441" s="156"/>
      <c r="C1441" s="138">
        <v>4309</v>
      </c>
      <c r="D1441" s="148" t="s">
        <v>323</v>
      </c>
      <c r="E1441" s="234">
        <v>0</v>
      </c>
      <c r="F1441" s="235"/>
      <c r="G1441" s="232" t="e">
        <f t="shared" si="33"/>
        <v>#DIV/0!</v>
      </c>
    </row>
    <row r="1442" spans="1:7" ht="48" hidden="1" customHeight="1">
      <c r="A1442" s="137"/>
      <c r="B1442" s="137"/>
      <c r="C1442" s="138">
        <v>4377</v>
      </c>
      <c r="D1442" s="148" t="s">
        <v>30</v>
      </c>
      <c r="E1442" s="234">
        <v>0</v>
      </c>
      <c r="F1442" s="235"/>
      <c r="G1442" s="232" t="e">
        <f t="shared" si="33"/>
        <v>#DIV/0!</v>
      </c>
    </row>
    <row r="1443" spans="1:7" ht="48" hidden="1" customHeight="1">
      <c r="A1443" s="137"/>
      <c r="B1443" s="137"/>
      <c r="C1443" s="138">
        <v>4379</v>
      </c>
      <c r="D1443" s="148" t="s">
        <v>30</v>
      </c>
      <c r="E1443" s="234">
        <v>0</v>
      </c>
      <c r="F1443" s="235"/>
      <c r="G1443" s="232" t="e">
        <f t="shared" si="33"/>
        <v>#DIV/0!</v>
      </c>
    </row>
    <row r="1444" spans="1:7" ht="12.75" hidden="1" customHeight="1">
      <c r="A1444" s="156"/>
      <c r="B1444" s="156"/>
      <c r="C1444" s="138">
        <v>4417</v>
      </c>
      <c r="D1444" s="148" t="s">
        <v>212</v>
      </c>
      <c r="E1444" s="234">
        <v>0</v>
      </c>
      <c r="F1444" s="235"/>
      <c r="G1444" s="232" t="e">
        <f t="shared" si="33"/>
        <v>#DIV/0!</v>
      </c>
    </row>
    <row r="1445" spans="1:7" ht="12.75" hidden="1" customHeight="1">
      <c r="A1445" s="156"/>
      <c r="B1445" s="156"/>
      <c r="C1445" s="138">
        <v>4419</v>
      </c>
      <c r="D1445" s="148" t="s">
        <v>212</v>
      </c>
      <c r="E1445" s="234">
        <v>0</v>
      </c>
      <c r="F1445" s="235"/>
      <c r="G1445" s="232" t="e">
        <f t="shared" si="33"/>
        <v>#DIV/0!</v>
      </c>
    </row>
    <row r="1446" spans="1:7" ht="24" hidden="1" customHeight="1">
      <c r="A1446" s="156"/>
      <c r="B1446" s="156"/>
      <c r="C1446" s="138">
        <v>4447</v>
      </c>
      <c r="D1446" s="148" t="s">
        <v>391</v>
      </c>
      <c r="E1446" s="234">
        <v>0</v>
      </c>
      <c r="F1446" s="235"/>
      <c r="G1446" s="232" t="e">
        <f t="shared" si="33"/>
        <v>#DIV/0!</v>
      </c>
    </row>
    <row r="1447" spans="1:7" ht="24" hidden="1" customHeight="1">
      <c r="A1447" s="156"/>
      <c r="B1447" s="156"/>
      <c r="C1447" s="138">
        <v>4449</v>
      </c>
      <c r="D1447" s="148" t="s">
        <v>391</v>
      </c>
      <c r="E1447" s="234">
        <v>0</v>
      </c>
      <c r="F1447" s="235"/>
      <c r="G1447" s="232" t="e">
        <f t="shared" si="33"/>
        <v>#DIV/0!</v>
      </c>
    </row>
    <row r="1448" spans="1:7" ht="48" hidden="1" customHeight="1">
      <c r="A1448" s="156"/>
      <c r="B1448" s="156"/>
      <c r="C1448" s="138">
        <v>4747</v>
      </c>
      <c r="D1448" s="148" t="s">
        <v>248</v>
      </c>
      <c r="E1448" s="234">
        <v>0</v>
      </c>
      <c r="F1448" s="235"/>
      <c r="G1448" s="232" t="e">
        <f t="shared" si="33"/>
        <v>#DIV/0!</v>
      </c>
    </row>
    <row r="1449" spans="1:7" ht="48" hidden="1" customHeight="1">
      <c r="A1449" s="156"/>
      <c r="B1449" s="156"/>
      <c r="C1449" s="138">
        <v>4749</v>
      </c>
      <c r="D1449" s="148" t="s">
        <v>248</v>
      </c>
      <c r="E1449" s="234">
        <v>0</v>
      </c>
      <c r="F1449" s="235"/>
      <c r="G1449" s="232" t="e">
        <f t="shared" si="33"/>
        <v>#DIV/0!</v>
      </c>
    </row>
    <row r="1450" spans="1:7" ht="36" hidden="1" customHeight="1">
      <c r="A1450" s="156"/>
      <c r="B1450" s="156"/>
      <c r="C1450" s="138">
        <v>4757</v>
      </c>
      <c r="D1450" s="148" t="s">
        <v>294</v>
      </c>
      <c r="E1450" s="234">
        <v>0</v>
      </c>
      <c r="F1450" s="235"/>
      <c r="G1450" s="232" t="e">
        <f t="shared" si="33"/>
        <v>#DIV/0!</v>
      </c>
    </row>
    <row r="1451" spans="1:7" ht="36" hidden="1" customHeight="1">
      <c r="A1451" s="156"/>
      <c r="B1451" s="156"/>
      <c r="C1451" s="138">
        <v>4759</v>
      </c>
      <c r="D1451" s="148" t="s">
        <v>294</v>
      </c>
      <c r="E1451" s="234">
        <v>0</v>
      </c>
      <c r="F1451" s="235"/>
      <c r="G1451" s="232" t="e">
        <f t="shared" si="33"/>
        <v>#DIV/0!</v>
      </c>
    </row>
    <row r="1452" spans="1:7" ht="38.25" hidden="1" customHeight="1">
      <c r="A1452" s="156"/>
      <c r="B1452" s="156"/>
      <c r="C1452" s="133">
        <v>6067</v>
      </c>
      <c r="D1452" s="191" t="s">
        <v>230</v>
      </c>
      <c r="E1452" s="234">
        <v>0</v>
      </c>
      <c r="F1452" s="235"/>
      <c r="G1452" s="232" t="e">
        <f t="shared" si="33"/>
        <v>#DIV/0!</v>
      </c>
    </row>
    <row r="1453" spans="1:7" ht="38.25" hidden="1" customHeight="1">
      <c r="A1453" s="156"/>
      <c r="B1453" s="156"/>
      <c r="C1453" s="133">
        <v>6069</v>
      </c>
      <c r="D1453" s="191" t="s">
        <v>230</v>
      </c>
      <c r="E1453" s="234">
        <v>0</v>
      </c>
      <c r="F1453" s="235"/>
      <c r="G1453" s="232" t="e">
        <f t="shared" si="33"/>
        <v>#DIV/0!</v>
      </c>
    </row>
    <row r="1454" spans="1:7" ht="62.25" customHeight="1">
      <c r="A1454" s="156"/>
      <c r="B1454" s="156"/>
      <c r="C1454" s="159"/>
      <c r="D1454" s="174" t="s">
        <v>504</v>
      </c>
      <c r="E1454" s="234">
        <v>346246</v>
      </c>
      <c r="F1454" s="235">
        <f>SUM(F1456:F1478)</f>
        <v>180936.25</v>
      </c>
      <c r="G1454" s="232">
        <f t="shared" si="33"/>
        <v>0.52256560364596272</v>
      </c>
    </row>
    <row r="1455" spans="1:7" ht="62.25" hidden="1" customHeight="1">
      <c r="A1455" s="156"/>
      <c r="B1455" s="156"/>
      <c r="C1455" s="159"/>
      <c r="D1455" s="174"/>
      <c r="E1455" s="234"/>
      <c r="F1455" s="235"/>
      <c r="G1455" s="232" t="e">
        <f t="shared" si="33"/>
        <v>#DIV/0!</v>
      </c>
    </row>
    <row r="1456" spans="1:7">
      <c r="A1456" s="156"/>
      <c r="B1456" s="156"/>
      <c r="C1456" s="138">
        <v>3247</v>
      </c>
      <c r="D1456" s="181" t="s">
        <v>406</v>
      </c>
      <c r="E1456" s="234">
        <v>4539</v>
      </c>
      <c r="F1456" s="235">
        <v>0</v>
      </c>
      <c r="G1456" s="232">
        <f t="shared" si="33"/>
        <v>0</v>
      </c>
    </row>
    <row r="1457" spans="1:7">
      <c r="A1457" s="156"/>
      <c r="B1457" s="156"/>
      <c r="C1457" s="138">
        <v>3249</v>
      </c>
      <c r="D1457" s="181" t="s">
        <v>406</v>
      </c>
      <c r="E1457" s="234">
        <v>461</v>
      </c>
      <c r="F1457" s="235">
        <v>0</v>
      </c>
      <c r="G1457" s="232">
        <f t="shared" si="33"/>
        <v>0</v>
      </c>
    </row>
    <row r="1458" spans="1:7">
      <c r="A1458" s="156"/>
      <c r="B1458" s="156"/>
      <c r="C1458" s="138">
        <v>4017</v>
      </c>
      <c r="D1458" s="162" t="s">
        <v>389</v>
      </c>
      <c r="E1458" s="234">
        <v>39431</v>
      </c>
      <c r="F1458" s="235">
        <v>16848.82</v>
      </c>
      <c r="G1458" s="232">
        <f t="shared" si="33"/>
        <v>0.42729882579696177</v>
      </c>
    </row>
    <row r="1459" spans="1:7">
      <c r="A1459" s="156"/>
      <c r="B1459" s="156"/>
      <c r="C1459" s="138">
        <v>4019</v>
      </c>
      <c r="D1459" s="162" t="s">
        <v>389</v>
      </c>
      <c r="E1459" s="234">
        <v>3996</v>
      </c>
      <c r="F1459" s="235">
        <v>1709.18</v>
      </c>
      <c r="G1459" s="232">
        <f t="shared" si="33"/>
        <v>0.42772272272272271</v>
      </c>
    </row>
    <row r="1460" spans="1:7">
      <c r="A1460" s="156"/>
      <c r="B1460" s="156"/>
      <c r="C1460" s="138">
        <v>4047</v>
      </c>
      <c r="D1460" s="162" t="s">
        <v>390</v>
      </c>
      <c r="E1460" s="234">
        <v>2844</v>
      </c>
      <c r="F1460" s="235">
        <v>2819.81</v>
      </c>
      <c r="G1460" s="232">
        <f t="shared" si="33"/>
        <v>0.99149437412095642</v>
      </c>
    </row>
    <row r="1461" spans="1:7">
      <c r="A1461" s="156"/>
      <c r="B1461" s="156"/>
      <c r="C1461" s="138">
        <v>4049</v>
      </c>
      <c r="D1461" s="162" t="s">
        <v>390</v>
      </c>
      <c r="E1461" s="234">
        <v>293</v>
      </c>
      <c r="F1461" s="235">
        <v>286.05</v>
      </c>
      <c r="G1461" s="232">
        <f t="shared" si="33"/>
        <v>0.97627986348122875</v>
      </c>
    </row>
    <row r="1462" spans="1:7">
      <c r="A1462" s="156"/>
      <c r="B1462" s="156"/>
      <c r="C1462" s="138">
        <v>4117</v>
      </c>
      <c r="D1462" s="148" t="s">
        <v>203</v>
      </c>
      <c r="E1462" s="234">
        <v>7946</v>
      </c>
      <c r="F1462" s="235">
        <v>3363.38</v>
      </c>
      <c r="G1462" s="232">
        <f t="shared" si="33"/>
        <v>0.42327963755348602</v>
      </c>
    </row>
    <row r="1463" spans="1:7">
      <c r="A1463" s="156"/>
      <c r="B1463" s="156"/>
      <c r="C1463" s="138">
        <v>4119</v>
      </c>
      <c r="D1463" s="148" t="s">
        <v>203</v>
      </c>
      <c r="E1463" s="234">
        <v>806</v>
      </c>
      <c r="F1463" s="235">
        <v>341.19</v>
      </c>
      <c r="G1463" s="232">
        <f t="shared" si="33"/>
        <v>0.42331265508684862</v>
      </c>
    </row>
    <row r="1464" spans="1:7">
      <c r="A1464" s="156"/>
      <c r="B1464" s="156"/>
      <c r="C1464" s="138">
        <v>4127</v>
      </c>
      <c r="D1464" s="148" t="s">
        <v>204</v>
      </c>
      <c r="E1464" s="234">
        <v>718</v>
      </c>
      <c r="F1464" s="235">
        <v>310.08</v>
      </c>
      <c r="G1464" s="232">
        <f t="shared" si="33"/>
        <v>0.43186629526462395</v>
      </c>
    </row>
    <row r="1465" spans="1:7">
      <c r="A1465" s="156"/>
      <c r="B1465" s="156"/>
      <c r="C1465" s="138">
        <v>4129</v>
      </c>
      <c r="D1465" s="148" t="s">
        <v>204</v>
      </c>
      <c r="E1465" s="234">
        <v>73</v>
      </c>
      <c r="F1465" s="235">
        <v>31.44</v>
      </c>
      <c r="G1465" s="232">
        <f t="shared" si="33"/>
        <v>0.43068493150684933</v>
      </c>
    </row>
    <row r="1466" spans="1:7">
      <c r="A1466" s="156"/>
      <c r="B1466" s="156"/>
      <c r="C1466" s="138">
        <v>4177</v>
      </c>
      <c r="D1466" s="148" t="s">
        <v>244</v>
      </c>
      <c r="E1466" s="234">
        <v>69232</v>
      </c>
      <c r="F1466" s="235">
        <v>38592.21</v>
      </c>
      <c r="G1466" s="232">
        <f t="shared" si="33"/>
        <v>0.55743312341113938</v>
      </c>
    </row>
    <row r="1467" spans="1:7">
      <c r="A1467" s="156"/>
      <c r="B1467" s="156"/>
      <c r="C1467" s="138">
        <v>4179</v>
      </c>
      <c r="D1467" s="148" t="s">
        <v>244</v>
      </c>
      <c r="E1467" s="234">
        <v>7023</v>
      </c>
      <c r="F1467" s="235">
        <v>3914.89</v>
      </c>
      <c r="G1467" s="232">
        <f t="shared" si="33"/>
        <v>0.5574384166310693</v>
      </c>
    </row>
    <row r="1468" spans="1:7">
      <c r="A1468" s="156"/>
      <c r="B1468" s="156"/>
      <c r="C1468" s="138">
        <v>4217</v>
      </c>
      <c r="D1468" s="148" t="s">
        <v>206</v>
      </c>
      <c r="E1468" s="234">
        <v>29973</v>
      </c>
      <c r="F1468" s="235">
        <v>24627.49</v>
      </c>
      <c r="G1468" s="232">
        <f t="shared" si="33"/>
        <v>0.82165582357455047</v>
      </c>
    </row>
    <row r="1469" spans="1:7">
      <c r="A1469" s="156"/>
      <c r="B1469" s="156"/>
      <c r="C1469" s="138">
        <v>4219</v>
      </c>
      <c r="D1469" s="148" t="s">
        <v>206</v>
      </c>
      <c r="E1469" s="234">
        <v>3040</v>
      </c>
      <c r="F1469" s="235">
        <v>2498.27</v>
      </c>
      <c r="G1469" s="232">
        <f t="shared" si="33"/>
        <v>0.82179934210526318</v>
      </c>
    </row>
    <row r="1470" spans="1:7" ht="30">
      <c r="A1470" s="156"/>
      <c r="B1470" s="156"/>
      <c r="C1470" s="138">
        <v>4247</v>
      </c>
      <c r="D1470" s="148" t="s">
        <v>348</v>
      </c>
      <c r="E1470" s="234">
        <v>57771</v>
      </c>
      <c r="F1470" s="235">
        <v>21681.14</v>
      </c>
      <c r="G1470" s="232">
        <f t="shared" si="33"/>
        <v>0.37529452493465576</v>
      </c>
    </row>
    <row r="1471" spans="1:7" ht="30">
      <c r="A1471" s="156"/>
      <c r="B1471" s="156"/>
      <c r="C1471" s="138">
        <v>4249</v>
      </c>
      <c r="D1471" s="148" t="s">
        <v>348</v>
      </c>
      <c r="E1471" s="234">
        <v>5861</v>
      </c>
      <c r="F1471" s="235">
        <v>2199.4</v>
      </c>
      <c r="G1471" s="232">
        <f t="shared" si="33"/>
        <v>0.37526019450605702</v>
      </c>
    </row>
    <row r="1472" spans="1:7">
      <c r="A1472" s="156"/>
      <c r="B1472" s="156"/>
      <c r="C1472" s="138">
        <v>4307</v>
      </c>
      <c r="D1472" s="148" t="s">
        <v>323</v>
      </c>
      <c r="E1472" s="234">
        <v>101902</v>
      </c>
      <c r="F1472" s="235">
        <v>56029.19</v>
      </c>
      <c r="G1472" s="232">
        <f t="shared" si="33"/>
        <v>0.54983405625012272</v>
      </c>
    </row>
    <row r="1473" spans="1:7">
      <c r="A1473" s="156"/>
      <c r="B1473" s="156"/>
      <c r="C1473" s="138">
        <v>4309</v>
      </c>
      <c r="D1473" s="148" t="s">
        <v>323</v>
      </c>
      <c r="E1473" s="234">
        <v>10337</v>
      </c>
      <c r="F1473" s="235">
        <v>5683.71</v>
      </c>
      <c r="G1473" s="232">
        <f t="shared" si="33"/>
        <v>0.54984134661894168</v>
      </c>
    </row>
    <row r="1474" spans="1:7" ht="24.75" hidden="1" customHeight="1">
      <c r="A1474" s="156"/>
      <c r="B1474" s="156"/>
      <c r="C1474" s="138">
        <v>4447</v>
      </c>
      <c r="D1474" s="148" t="s">
        <v>391</v>
      </c>
      <c r="E1474" s="234">
        <v>0</v>
      </c>
      <c r="F1474" s="235"/>
      <c r="G1474" s="232" t="e">
        <f t="shared" si="33"/>
        <v>#DIV/0!</v>
      </c>
    </row>
    <row r="1475" spans="1:7" ht="24" hidden="1" customHeight="1">
      <c r="A1475" s="156"/>
      <c r="B1475" s="156"/>
      <c r="C1475" s="138">
        <v>4449</v>
      </c>
      <c r="D1475" s="148" t="s">
        <v>391</v>
      </c>
      <c r="E1475" s="234">
        <v>0</v>
      </c>
      <c r="F1475" s="235"/>
      <c r="G1475" s="232" t="e">
        <f t="shared" si="33"/>
        <v>#DIV/0!</v>
      </c>
    </row>
    <row r="1476" spans="1:7" ht="48" hidden="1" customHeight="1">
      <c r="A1476" s="156"/>
      <c r="B1476" s="156"/>
      <c r="C1476" s="138">
        <v>4747</v>
      </c>
      <c r="D1476" s="148" t="s">
        <v>248</v>
      </c>
      <c r="E1476" s="234">
        <v>0</v>
      </c>
      <c r="F1476" s="235"/>
      <c r="G1476" s="232" t="e">
        <f t="shared" si="33"/>
        <v>#DIV/0!</v>
      </c>
    </row>
    <row r="1477" spans="1:7" ht="38.25" hidden="1" customHeight="1">
      <c r="A1477" s="156"/>
      <c r="B1477" s="156"/>
      <c r="C1477" s="133">
        <v>6067</v>
      </c>
      <c r="D1477" s="191" t="s">
        <v>230</v>
      </c>
      <c r="E1477" s="234">
        <v>0</v>
      </c>
      <c r="F1477" s="235"/>
      <c r="G1477" s="232" t="e">
        <f t="shared" si="33"/>
        <v>#DIV/0!</v>
      </c>
    </row>
    <row r="1478" spans="1:7" ht="36.75" hidden="1" customHeight="1">
      <c r="A1478" s="156"/>
      <c r="B1478" s="156"/>
      <c r="C1478" s="133">
        <v>6069</v>
      </c>
      <c r="D1478" s="191" t="s">
        <v>230</v>
      </c>
      <c r="E1478" s="234">
        <v>0</v>
      </c>
      <c r="F1478" s="235"/>
      <c r="G1478" s="232" t="e">
        <f t="shared" si="33"/>
        <v>#DIV/0!</v>
      </c>
    </row>
    <row r="1479" spans="1:7" ht="40.5" customHeight="1">
      <c r="A1479" s="156"/>
      <c r="B1479" s="156"/>
      <c r="C1479" s="133"/>
      <c r="D1479" s="147" t="s">
        <v>529</v>
      </c>
      <c r="E1479" s="234">
        <v>278388</v>
      </c>
      <c r="F1479" s="235">
        <f>SUM(F1480:F1504)</f>
        <v>20829.27</v>
      </c>
      <c r="G1479" s="232">
        <f t="shared" si="33"/>
        <v>7.4821005215742059E-2</v>
      </c>
    </row>
    <row r="1480" spans="1:7" ht="114.75" hidden="1" customHeight="1">
      <c r="A1480" s="156"/>
      <c r="B1480" s="156"/>
      <c r="C1480" s="189">
        <v>2910</v>
      </c>
      <c r="D1480" s="187" t="s">
        <v>45</v>
      </c>
      <c r="E1480" s="234">
        <v>0</v>
      </c>
      <c r="F1480" s="235"/>
      <c r="G1480" s="232" t="e">
        <f t="shared" si="33"/>
        <v>#DIV/0!</v>
      </c>
    </row>
    <row r="1481" spans="1:7" ht="37.5" customHeight="1">
      <c r="A1481" s="156"/>
      <c r="B1481" s="182"/>
      <c r="C1481" s="138">
        <v>4017</v>
      </c>
      <c r="D1481" s="162" t="s">
        <v>389</v>
      </c>
      <c r="E1481" s="234">
        <v>31165</v>
      </c>
      <c r="F1481" s="241">
        <v>7885.43</v>
      </c>
      <c r="G1481" s="232">
        <f t="shared" si="33"/>
        <v>0.25302197978501523</v>
      </c>
    </row>
    <row r="1482" spans="1:7" ht="30.75" customHeight="1">
      <c r="A1482" s="156"/>
      <c r="B1482" s="182"/>
      <c r="C1482" s="138">
        <v>4019</v>
      </c>
      <c r="D1482" s="162" t="s">
        <v>389</v>
      </c>
      <c r="E1482" s="234">
        <v>5499</v>
      </c>
      <c r="F1482" s="241">
        <v>1391.54</v>
      </c>
      <c r="G1482" s="232">
        <f t="shared" si="33"/>
        <v>0.25305328241498454</v>
      </c>
    </row>
    <row r="1483" spans="1:7" ht="24" hidden="1" customHeight="1">
      <c r="A1483" s="156"/>
      <c r="B1483" s="182"/>
      <c r="C1483" s="138">
        <v>4047</v>
      </c>
      <c r="D1483" s="162" t="s">
        <v>390</v>
      </c>
      <c r="E1483" s="234">
        <v>0</v>
      </c>
      <c r="F1483" s="241"/>
      <c r="G1483" s="232" t="e">
        <f t="shared" ref="G1483:G1546" si="34">F1483/E1483</f>
        <v>#DIV/0!</v>
      </c>
    </row>
    <row r="1484" spans="1:7" ht="24" hidden="1" customHeight="1">
      <c r="A1484" s="156"/>
      <c r="B1484" s="182"/>
      <c r="C1484" s="138">
        <v>4049</v>
      </c>
      <c r="D1484" s="162" t="s">
        <v>390</v>
      </c>
      <c r="E1484" s="234">
        <v>0</v>
      </c>
      <c r="F1484" s="241"/>
      <c r="G1484" s="232" t="e">
        <f t="shared" si="34"/>
        <v>#DIV/0!</v>
      </c>
    </row>
    <row r="1485" spans="1:7" ht="24" customHeight="1">
      <c r="A1485" s="156"/>
      <c r="B1485" s="156"/>
      <c r="C1485" s="138">
        <v>4117</v>
      </c>
      <c r="D1485" s="148" t="s">
        <v>203</v>
      </c>
      <c r="E1485" s="234">
        <v>32502</v>
      </c>
      <c r="F1485" s="241">
        <v>3393.42</v>
      </c>
      <c r="G1485" s="232">
        <f t="shared" si="34"/>
        <v>0.10440649806165775</v>
      </c>
    </row>
    <row r="1486" spans="1:7" ht="24" customHeight="1">
      <c r="A1486" s="156"/>
      <c r="B1486" s="156"/>
      <c r="C1486" s="138">
        <v>4119</v>
      </c>
      <c r="D1486" s="148" t="s">
        <v>203</v>
      </c>
      <c r="E1486" s="234">
        <v>5736</v>
      </c>
      <c r="F1486" s="241">
        <v>598.86</v>
      </c>
      <c r="G1486" s="232">
        <f t="shared" si="34"/>
        <v>0.10440376569037657</v>
      </c>
    </row>
    <row r="1487" spans="1:7" ht="18.75" customHeight="1">
      <c r="A1487" s="156"/>
      <c r="B1487" s="156"/>
      <c r="C1487" s="138">
        <v>4127</v>
      </c>
      <c r="D1487" s="148" t="s">
        <v>204</v>
      </c>
      <c r="E1487" s="234">
        <v>712</v>
      </c>
      <c r="F1487" s="241">
        <v>172.41</v>
      </c>
      <c r="G1487" s="232">
        <f t="shared" si="34"/>
        <v>0.24214887640449437</v>
      </c>
    </row>
    <row r="1488" spans="1:7" ht="21" customHeight="1">
      <c r="A1488" s="156"/>
      <c r="B1488" s="156"/>
      <c r="C1488" s="138">
        <v>4129</v>
      </c>
      <c r="D1488" s="148" t="s">
        <v>204</v>
      </c>
      <c r="E1488" s="234">
        <v>126</v>
      </c>
      <c r="F1488" s="241">
        <v>30.4</v>
      </c>
      <c r="G1488" s="232">
        <f t="shared" si="34"/>
        <v>0.24126984126984125</v>
      </c>
    </row>
    <row r="1489" spans="1:7" ht="12.75" hidden="1" customHeight="1">
      <c r="A1489" s="156"/>
      <c r="B1489" s="156"/>
      <c r="C1489" s="138">
        <v>4177</v>
      </c>
      <c r="D1489" s="148" t="s">
        <v>244</v>
      </c>
      <c r="E1489" s="234">
        <v>0</v>
      </c>
      <c r="F1489" s="241"/>
      <c r="G1489" s="232" t="e">
        <f t="shared" si="34"/>
        <v>#DIV/0!</v>
      </c>
    </row>
    <row r="1490" spans="1:7" ht="12.75" hidden="1" customHeight="1">
      <c r="A1490" s="156"/>
      <c r="B1490" s="156"/>
      <c r="C1490" s="138">
        <v>4179</v>
      </c>
      <c r="D1490" s="148" t="s">
        <v>244</v>
      </c>
      <c r="E1490" s="234">
        <v>0</v>
      </c>
      <c r="F1490" s="241"/>
      <c r="G1490" s="232" t="e">
        <f t="shared" si="34"/>
        <v>#DIV/0!</v>
      </c>
    </row>
    <row r="1491" spans="1:7" ht="24" customHeight="1">
      <c r="A1491" s="156"/>
      <c r="B1491" s="156"/>
      <c r="C1491" s="138">
        <v>4217</v>
      </c>
      <c r="D1491" s="148" t="s">
        <v>206</v>
      </c>
      <c r="E1491" s="234">
        <v>9951</v>
      </c>
      <c r="F1491" s="241">
        <v>0</v>
      </c>
      <c r="G1491" s="232">
        <f t="shared" si="34"/>
        <v>0</v>
      </c>
    </row>
    <row r="1492" spans="1:7" ht="24" customHeight="1">
      <c r="A1492" s="156"/>
      <c r="B1492" s="156"/>
      <c r="C1492" s="138">
        <v>4219</v>
      </c>
      <c r="D1492" s="148" t="s">
        <v>206</v>
      </c>
      <c r="E1492" s="234">
        <v>1756</v>
      </c>
      <c r="F1492" s="241">
        <v>0</v>
      </c>
      <c r="G1492" s="232">
        <f t="shared" si="34"/>
        <v>0</v>
      </c>
    </row>
    <row r="1493" spans="1:7" ht="24" hidden="1" customHeight="1">
      <c r="A1493" s="156"/>
      <c r="B1493" s="156"/>
      <c r="C1493" s="138">
        <v>4247</v>
      </c>
      <c r="D1493" s="148" t="s">
        <v>348</v>
      </c>
      <c r="E1493" s="234">
        <v>0</v>
      </c>
      <c r="F1493" s="241"/>
      <c r="G1493" s="232" t="e">
        <f t="shared" si="34"/>
        <v>#DIV/0!</v>
      </c>
    </row>
    <row r="1494" spans="1:7" ht="24" hidden="1" customHeight="1">
      <c r="A1494" s="156"/>
      <c r="B1494" s="156"/>
      <c r="C1494" s="138">
        <v>4249</v>
      </c>
      <c r="D1494" s="148" t="s">
        <v>348</v>
      </c>
      <c r="E1494" s="234">
        <v>0</v>
      </c>
      <c r="F1494" s="241"/>
      <c r="G1494" s="232" t="e">
        <f t="shared" si="34"/>
        <v>#DIV/0!</v>
      </c>
    </row>
    <row r="1495" spans="1:7" ht="18.75" customHeight="1">
      <c r="A1495" s="156"/>
      <c r="B1495" s="156"/>
      <c r="C1495" s="138">
        <v>4307</v>
      </c>
      <c r="D1495" s="148" t="s">
        <v>323</v>
      </c>
      <c r="E1495" s="234">
        <v>160650</v>
      </c>
      <c r="F1495" s="241">
        <v>5422.09</v>
      </c>
      <c r="G1495" s="232">
        <f t="shared" si="34"/>
        <v>3.3750949268596328E-2</v>
      </c>
    </row>
    <row r="1496" spans="1:7" ht="18.75" customHeight="1">
      <c r="A1496" s="156"/>
      <c r="B1496" s="156"/>
      <c r="C1496" s="138">
        <v>4309</v>
      </c>
      <c r="D1496" s="148" t="s">
        <v>323</v>
      </c>
      <c r="E1496" s="234">
        <v>28350</v>
      </c>
      <c r="F1496" s="241">
        <v>956.82</v>
      </c>
      <c r="G1496" s="232">
        <f t="shared" si="34"/>
        <v>3.3750264550264551E-2</v>
      </c>
    </row>
    <row r="1497" spans="1:7" ht="48" hidden="1" customHeight="1">
      <c r="A1497" s="137"/>
      <c r="B1497" s="137"/>
      <c r="C1497" s="138">
        <v>4377</v>
      </c>
      <c r="D1497" s="148" t="s">
        <v>30</v>
      </c>
      <c r="E1497" s="234">
        <v>0</v>
      </c>
      <c r="F1497" s="241"/>
      <c r="G1497" s="232" t="e">
        <f t="shared" si="34"/>
        <v>#DIV/0!</v>
      </c>
    </row>
    <row r="1498" spans="1:7" ht="4.5" hidden="1" customHeight="1">
      <c r="A1498" s="137"/>
      <c r="B1498" s="137"/>
      <c r="C1498" s="138">
        <v>4379</v>
      </c>
      <c r="D1498" s="148" t="s">
        <v>30</v>
      </c>
      <c r="E1498" s="234">
        <v>0</v>
      </c>
      <c r="F1498" s="241"/>
      <c r="G1498" s="232" t="e">
        <f t="shared" si="34"/>
        <v>#DIV/0!</v>
      </c>
    </row>
    <row r="1499" spans="1:7" ht="17.25" customHeight="1">
      <c r="A1499" s="156"/>
      <c r="B1499" s="156"/>
      <c r="C1499" s="138">
        <v>4417</v>
      </c>
      <c r="D1499" s="148" t="s">
        <v>212</v>
      </c>
      <c r="E1499" s="234">
        <v>776</v>
      </c>
      <c r="F1499" s="241">
        <v>217.86</v>
      </c>
      <c r="G1499" s="232">
        <f t="shared" si="34"/>
        <v>0.28074742268041236</v>
      </c>
    </row>
    <row r="1500" spans="1:7" ht="22.5" customHeight="1">
      <c r="A1500" s="156"/>
      <c r="B1500" s="156"/>
      <c r="C1500" s="138">
        <v>4419</v>
      </c>
      <c r="D1500" s="148" t="s">
        <v>212</v>
      </c>
      <c r="E1500" s="234">
        <v>137</v>
      </c>
      <c r="F1500" s="241">
        <v>38.44</v>
      </c>
      <c r="G1500" s="232">
        <f t="shared" si="34"/>
        <v>0.28058394160583938</v>
      </c>
    </row>
    <row r="1501" spans="1:7" ht="24" hidden="1" customHeight="1">
      <c r="A1501" s="156"/>
      <c r="B1501" s="156"/>
      <c r="C1501" s="138">
        <v>4427</v>
      </c>
      <c r="D1501" s="148" t="s">
        <v>263</v>
      </c>
      <c r="E1501" s="234">
        <v>0</v>
      </c>
      <c r="F1501" s="241"/>
      <c r="G1501" s="232" t="e">
        <f t="shared" si="34"/>
        <v>#DIV/0!</v>
      </c>
    </row>
    <row r="1502" spans="1:7" ht="23.25" hidden="1" customHeight="1">
      <c r="A1502" s="156"/>
      <c r="B1502" s="156"/>
      <c r="C1502" s="138">
        <v>4429</v>
      </c>
      <c r="D1502" s="148" t="s">
        <v>263</v>
      </c>
      <c r="E1502" s="234">
        <v>0</v>
      </c>
      <c r="F1502" s="241"/>
      <c r="G1502" s="232" t="e">
        <f t="shared" si="34"/>
        <v>#DIV/0!</v>
      </c>
    </row>
    <row r="1503" spans="1:7" ht="39.75" customHeight="1">
      <c r="A1503" s="156"/>
      <c r="B1503" s="156"/>
      <c r="C1503" s="138">
        <v>4447</v>
      </c>
      <c r="D1503" s="148" t="s">
        <v>391</v>
      </c>
      <c r="E1503" s="234">
        <v>874</v>
      </c>
      <c r="F1503" s="235">
        <v>613.70000000000005</v>
      </c>
      <c r="G1503" s="232">
        <f t="shared" si="34"/>
        <v>0.70217391304347831</v>
      </c>
    </row>
    <row r="1504" spans="1:7" ht="43.5" customHeight="1">
      <c r="A1504" s="156"/>
      <c r="B1504" s="156"/>
      <c r="C1504" s="138">
        <v>4449</v>
      </c>
      <c r="D1504" s="148" t="s">
        <v>391</v>
      </c>
      <c r="E1504" s="234">
        <v>154</v>
      </c>
      <c r="F1504" s="235">
        <v>108.3</v>
      </c>
      <c r="G1504" s="232">
        <f t="shared" si="34"/>
        <v>0.70324675324675323</v>
      </c>
    </row>
    <row r="1505" spans="1:7" ht="55.5" customHeight="1">
      <c r="A1505" s="156"/>
      <c r="B1505" s="156"/>
      <c r="C1505" s="133"/>
      <c r="D1505" s="147" t="s">
        <v>535</v>
      </c>
      <c r="E1505" s="234">
        <v>1846085</v>
      </c>
      <c r="F1505" s="235">
        <f>SUM(F1506:F1527)</f>
        <v>72421.180000000008</v>
      </c>
      <c r="G1505" s="232">
        <f t="shared" si="34"/>
        <v>3.9229602103911798E-2</v>
      </c>
    </row>
    <row r="1506" spans="1:7" ht="38.25" customHeight="1">
      <c r="A1506" s="156"/>
      <c r="B1506" s="156"/>
      <c r="C1506" s="138">
        <v>3247</v>
      </c>
      <c r="D1506" s="148" t="s">
        <v>406</v>
      </c>
      <c r="E1506" s="234">
        <v>57716</v>
      </c>
      <c r="F1506" s="235">
        <v>0</v>
      </c>
      <c r="G1506" s="232">
        <f t="shared" si="34"/>
        <v>0</v>
      </c>
    </row>
    <row r="1507" spans="1:7" ht="37.5" customHeight="1">
      <c r="A1507" s="156"/>
      <c r="B1507" s="156"/>
      <c r="C1507" s="138">
        <v>4017</v>
      </c>
      <c r="D1507" s="148" t="s">
        <v>386</v>
      </c>
      <c r="E1507" s="234">
        <v>46178</v>
      </c>
      <c r="F1507" s="235">
        <v>16068.36</v>
      </c>
      <c r="G1507" s="232">
        <f t="shared" si="34"/>
        <v>0.34796569795140542</v>
      </c>
    </row>
    <row r="1508" spans="1:7" ht="24" hidden="1" customHeight="1">
      <c r="A1508" s="156"/>
      <c r="B1508" s="156"/>
      <c r="C1508" s="138">
        <v>4019</v>
      </c>
      <c r="D1508" s="148" t="s">
        <v>386</v>
      </c>
      <c r="E1508" s="234">
        <v>0</v>
      </c>
      <c r="F1508" s="235"/>
      <c r="G1508" s="232" t="e">
        <f t="shared" si="34"/>
        <v>#DIV/0!</v>
      </c>
    </row>
    <row r="1509" spans="1:7" ht="24" customHeight="1">
      <c r="A1509" s="156"/>
      <c r="B1509" s="156"/>
      <c r="C1509" s="138">
        <v>4047</v>
      </c>
      <c r="D1509" s="162" t="s">
        <v>390</v>
      </c>
      <c r="E1509" s="234">
        <v>2947</v>
      </c>
      <c r="F1509" s="235">
        <v>0</v>
      </c>
      <c r="G1509" s="232">
        <f t="shared" si="34"/>
        <v>0</v>
      </c>
    </row>
    <row r="1510" spans="1:7" ht="24" customHeight="1">
      <c r="A1510" s="156"/>
      <c r="B1510" s="156"/>
      <c r="C1510" s="189">
        <v>4117</v>
      </c>
      <c r="D1510" s="148" t="s">
        <v>203</v>
      </c>
      <c r="E1510" s="234">
        <v>24288</v>
      </c>
      <c r="F1510" s="235">
        <v>2747.68</v>
      </c>
      <c r="G1510" s="232">
        <f t="shared" si="34"/>
        <v>0.11312911725955203</v>
      </c>
    </row>
    <row r="1511" spans="1:7" ht="24" hidden="1" customHeight="1">
      <c r="A1511" s="156"/>
      <c r="B1511" s="156"/>
      <c r="C1511" s="189">
        <v>4119</v>
      </c>
      <c r="D1511" s="148" t="s">
        <v>203</v>
      </c>
      <c r="E1511" s="234">
        <v>0</v>
      </c>
      <c r="F1511" s="235"/>
      <c r="G1511" s="232" t="e">
        <f t="shared" si="34"/>
        <v>#DIV/0!</v>
      </c>
    </row>
    <row r="1512" spans="1:7" ht="24.75" customHeight="1">
      <c r="A1512" s="156"/>
      <c r="B1512" s="156"/>
      <c r="C1512" s="189">
        <v>4127</v>
      </c>
      <c r="D1512" s="191" t="s">
        <v>292</v>
      </c>
      <c r="E1512" s="234">
        <v>1206</v>
      </c>
      <c r="F1512" s="235">
        <v>393.68</v>
      </c>
      <c r="G1512" s="232">
        <f t="shared" si="34"/>
        <v>0.32643449419568821</v>
      </c>
    </row>
    <row r="1513" spans="1:7" ht="12.75" hidden="1" customHeight="1">
      <c r="A1513" s="156"/>
      <c r="B1513" s="156"/>
      <c r="C1513" s="189">
        <v>4129</v>
      </c>
      <c r="D1513" s="191" t="s">
        <v>292</v>
      </c>
      <c r="E1513" s="234">
        <v>0</v>
      </c>
      <c r="F1513" s="235"/>
      <c r="G1513" s="232" t="e">
        <f t="shared" si="34"/>
        <v>#DIV/0!</v>
      </c>
    </row>
    <row r="1514" spans="1:7" ht="22.5" customHeight="1">
      <c r="A1514" s="156"/>
      <c r="B1514" s="156"/>
      <c r="C1514" s="189">
        <v>4177</v>
      </c>
      <c r="D1514" s="191" t="s">
        <v>244</v>
      </c>
      <c r="E1514" s="234">
        <v>1222640</v>
      </c>
      <c r="F1514" s="235">
        <v>9200</v>
      </c>
      <c r="G1514" s="232">
        <f t="shared" si="34"/>
        <v>7.5247006477785778E-3</v>
      </c>
    </row>
    <row r="1515" spans="1:7" ht="12.75" hidden="1" customHeight="1">
      <c r="A1515" s="156"/>
      <c r="B1515" s="156"/>
      <c r="C1515" s="189">
        <v>4179</v>
      </c>
      <c r="D1515" s="191" t="s">
        <v>244</v>
      </c>
      <c r="E1515" s="234">
        <v>0</v>
      </c>
      <c r="F1515" s="235"/>
      <c r="G1515" s="232" t="e">
        <f t="shared" si="34"/>
        <v>#DIV/0!</v>
      </c>
    </row>
    <row r="1516" spans="1:7" ht="24" customHeight="1">
      <c r="A1516" s="156"/>
      <c r="B1516" s="156"/>
      <c r="C1516" s="189">
        <v>4217</v>
      </c>
      <c r="D1516" s="191" t="s">
        <v>206</v>
      </c>
      <c r="E1516" s="234">
        <v>50547</v>
      </c>
      <c r="F1516" s="235">
        <v>39711.85</v>
      </c>
      <c r="G1516" s="232">
        <f t="shared" si="34"/>
        <v>0.78564207569193023</v>
      </c>
    </row>
    <row r="1517" spans="1:7" ht="24" hidden="1" customHeight="1">
      <c r="A1517" s="156"/>
      <c r="B1517" s="156"/>
      <c r="C1517" s="189">
        <v>4219</v>
      </c>
      <c r="D1517" s="191" t="s">
        <v>206</v>
      </c>
      <c r="E1517" s="234">
        <v>0</v>
      </c>
      <c r="F1517" s="235"/>
      <c r="G1517" s="232" t="e">
        <f t="shared" si="34"/>
        <v>#DIV/0!</v>
      </c>
    </row>
    <row r="1518" spans="1:7" ht="39.75" customHeight="1">
      <c r="A1518" s="156"/>
      <c r="B1518" s="156"/>
      <c r="C1518" s="138">
        <v>4247</v>
      </c>
      <c r="D1518" s="148" t="s">
        <v>348</v>
      </c>
      <c r="E1518" s="234">
        <v>194340</v>
      </c>
      <c r="F1518" s="235">
        <v>0</v>
      </c>
      <c r="G1518" s="232">
        <f t="shared" si="34"/>
        <v>0</v>
      </c>
    </row>
    <row r="1519" spans="1:7" ht="24" hidden="1" customHeight="1">
      <c r="A1519" s="156"/>
      <c r="B1519" s="156"/>
      <c r="C1519" s="138">
        <v>4249</v>
      </c>
      <c r="D1519" s="148" t="s">
        <v>348</v>
      </c>
      <c r="E1519" s="234">
        <v>0</v>
      </c>
      <c r="F1519" s="235"/>
      <c r="G1519" s="232" t="e">
        <f t="shared" si="34"/>
        <v>#DIV/0!</v>
      </c>
    </row>
    <row r="1520" spans="1:7" ht="20.25" customHeight="1">
      <c r="A1520" s="156"/>
      <c r="B1520" s="156"/>
      <c r="C1520" s="189">
        <v>4307</v>
      </c>
      <c r="D1520" s="191" t="s">
        <v>196</v>
      </c>
      <c r="E1520" s="234">
        <v>245958</v>
      </c>
      <c r="F1520" s="235">
        <v>4071.71</v>
      </c>
      <c r="G1520" s="232">
        <f t="shared" si="34"/>
        <v>1.6554493043527758E-2</v>
      </c>
    </row>
    <row r="1521" spans="1:7" ht="12.75" hidden="1" customHeight="1">
      <c r="A1521" s="156"/>
      <c r="B1521" s="156"/>
      <c r="C1521" s="189">
        <v>4309</v>
      </c>
      <c r="D1521" s="191" t="s">
        <v>196</v>
      </c>
      <c r="E1521" s="234">
        <v>0</v>
      </c>
      <c r="F1521" s="235"/>
      <c r="G1521" s="232" t="e">
        <f t="shared" si="34"/>
        <v>#DIV/0!</v>
      </c>
    </row>
    <row r="1522" spans="1:7" ht="48" customHeight="1">
      <c r="A1522" s="156"/>
      <c r="B1522" s="156"/>
      <c r="C1522" s="138">
        <v>4447</v>
      </c>
      <c r="D1522" s="148" t="s">
        <v>391</v>
      </c>
      <c r="E1522" s="234">
        <v>265</v>
      </c>
      <c r="F1522" s="235">
        <v>227.9</v>
      </c>
      <c r="G1522" s="232">
        <f t="shared" si="34"/>
        <v>0.86</v>
      </c>
    </row>
    <row r="1523" spans="1:7" ht="36" hidden="1" customHeight="1">
      <c r="A1523" s="156"/>
      <c r="B1523" s="156"/>
      <c r="C1523" s="138">
        <v>4449</v>
      </c>
      <c r="D1523" s="148" t="s">
        <v>391</v>
      </c>
      <c r="E1523" s="234">
        <v>0</v>
      </c>
      <c r="F1523" s="235"/>
      <c r="G1523" s="232" t="e">
        <f t="shared" si="34"/>
        <v>#DIV/0!</v>
      </c>
    </row>
    <row r="1524" spans="1:7" ht="51" hidden="1" customHeight="1">
      <c r="A1524" s="156"/>
      <c r="B1524" s="156"/>
      <c r="C1524" s="133">
        <v>4747</v>
      </c>
      <c r="D1524" s="191" t="s">
        <v>248</v>
      </c>
      <c r="E1524" s="234">
        <v>0</v>
      </c>
      <c r="F1524" s="235"/>
      <c r="G1524" s="232" t="e">
        <f t="shared" si="34"/>
        <v>#DIV/0!</v>
      </c>
    </row>
    <row r="1525" spans="1:7" ht="51" hidden="1" customHeight="1">
      <c r="A1525" s="156"/>
      <c r="B1525" s="156"/>
      <c r="C1525" s="133">
        <v>4749</v>
      </c>
      <c r="D1525" s="191" t="s">
        <v>248</v>
      </c>
      <c r="E1525" s="234">
        <v>0</v>
      </c>
      <c r="F1525" s="235"/>
      <c r="G1525" s="232" t="e">
        <f t="shared" si="34"/>
        <v>#DIV/0!</v>
      </c>
    </row>
    <row r="1526" spans="1:7" ht="36" hidden="1" customHeight="1">
      <c r="A1526" s="156"/>
      <c r="B1526" s="156"/>
      <c r="C1526" s="189">
        <v>4757</v>
      </c>
      <c r="D1526" s="191" t="s">
        <v>294</v>
      </c>
      <c r="E1526" s="234">
        <v>0</v>
      </c>
      <c r="F1526" s="235"/>
      <c r="G1526" s="232" t="e">
        <f t="shared" si="34"/>
        <v>#DIV/0!</v>
      </c>
    </row>
    <row r="1527" spans="1:7" ht="36" hidden="1" customHeight="1">
      <c r="A1527" s="156"/>
      <c r="B1527" s="156"/>
      <c r="C1527" s="189">
        <v>4759</v>
      </c>
      <c r="D1527" s="191" t="s">
        <v>294</v>
      </c>
      <c r="E1527" s="234">
        <v>0</v>
      </c>
      <c r="F1527" s="235"/>
      <c r="G1527" s="232" t="e">
        <f t="shared" si="34"/>
        <v>#DIV/0!</v>
      </c>
    </row>
    <row r="1528" spans="1:7" ht="25.5" hidden="1" customHeight="1">
      <c r="A1528" s="156"/>
      <c r="B1528" s="156"/>
      <c r="C1528" s="133"/>
      <c r="D1528" s="147" t="s">
        <v>396</v>
      </c>
      <c r="E1528" s="234">
        <v>0</v>
      </c>
      <c r="F1528" s="235">
        <f>SUM(F1529:F1546)</f>
        <v>0</v>
      </c>
      <c r="G1528" s="232" t="e">
        <f t="shared" si="34"/>
        <v>#DIV/0!</v>
      </c>
    </row>
    <row r="1529" spans="1:7" ht="24" hidden="1" customHeight="1">
      <c r="A1529" s="156"/>
      <c r="B1529" s="156"/>
      <c r="C1529" s="138">
        <v>4017</v>
      </c>
      <c r="D1529" s="148" t="s">
        <v>386</v>
      </c>
      <c r="E1529" s="234">
        <v>0</v>
      </c>
      <c r="F1529" s="235"/>
      <c r="G1529" s="232" t="e">
        <f t="shared" si="34"/>
        <v>#DIV/0!</v>
      </c>
    </row>
    <row r="1530" spans="1:7" ht="24" hidden="1" customHeight="1">
      <c r="A1530" s="156"/>
      <c r="B1530" s="156"/>
      <c r="C1530" s="138">
        <v>4019</v>
      </c>
      <c r="D1530" s="148" t="s">
        <v>386</v>
      </c>
      <c r="E1530" s="234">
        <v>0</v>
      </c>
      <c r="F1530" s="235"/>
      <c r="G1530" s="232" t="e">
        <f t="shared" si="34"/>
        <v>#DIV/0!</v>
      </c>
    </row>
    <row r="1531" spans="1:7" ht="24" hidden="1" customHeight="1">
      <c r="A1531" s="156"/>
      <c r="B1531" s="156"/>
      <c r="C1531" s="189">
        <v>4117</v>
      </c>
      <c r="D1531" s="148" t="s">
        <v>203</v>
      </c>
      <c r="E1531" s="234">
        <v>0</v>
      </c>
      <c r="F1531" s="235"/>
      <c r="G1531" s="232" t="e">
        <f t="shared" si="34"/>
        <v>#DIV/0!</v>
      </c>
    </row>
    <row r="1532" spans="1:7" ht="24" hidden="1" customHeight="1">
      <c r="A1532" s="156"/>
      <c r="B1532" s="156"/>
      <c r="C1532" s="189">
        <v>4119</v>
      </c>
      <c r="D1532" s="148" t="s">
        <v>203</v>
      </c>
      <c r="E1532" s="234">
        <v>0</v>
      </c>
      <c r="F1532" s="235"/>
      <c r="G1532" s="232" t="e">
        <f t="shared" si="34"/>
        <v>#DIV/0!</v>
      </c>
    </row>
    <row r="1533" spans="1:7" ht="12.75" hidden="1" customHeight="1">
      <c r="A1533" s="156"/>
      <c r="B1533" s="156"/>
      <c r="C1533" s="189">
        <v>4127</v>
      </c>
      <c r="D1533" s="191" t="s">
        <v>292</v>
      </c>
      <c r="E1533" s="234">
        <v>0</v>
      </c>
      <c r="F1533" s="235"/>
      <c r="G1533" s="232" t="e">
        <f t="shared" si="34"/>
        <v>#DIV/0!</v>
      </c>
    </row>
    <row r="1534" spans="1:7" ht="12.75" hidden="1" customHeight="1">
      <c r="A1534" s="156"/>
      <c r="B1534" s="156"/>
      <c r="C1534" s="189">
        <v>4129</v>
      </c>
      <c r="D1534" s="191" t="s">
        <v>292</v>
      </c>
      <c r="E1534" s="234">
        <v>0</v>
      </c>
      <c r="F1534" s="235"/>
      <c r="G1534" s="232" t="e">
        <f t="shared" si="34"/>
        <v>#DIV/0!</v>
      </c>
    </row>
    <row r="1535" spans="1:7" ht="12.75" hidden="1" customHeight="1">
      <c r="A1535" s="156"/>
      <c r="B1535" s="156"/>
      <c r="C1535" s="189">
        <v>4177</v>
      </c>
      <c r="D1535" s="191" t="s">
        <v>244</v>
      </c>
      <c r="E1535" s="234">
        <v>0</v>
      </c>
      <c r="F1535" s="235"/>
      <c r="G1535" s="232" t="e">
        <f t="shared" si="34"/>
        <v>#DIV/0!</v>
      </c>
    </row>
    <row r="1536" spans="1:7" ht="12.75" hidden="1" customHeight="1">
      <c r="A1536" s="156"/>
      <c r="B1536" s="156"/>
      <c r="C1536" s="189">
        <v>4179</v>
      </c>
      <c r="D1536" s="191" t="s">
        <v>244</v>
      </c>
      <c r="E1536" s="234">
        <v>0</v>
      </c>
      <c r="F1536" s="235"/>
      <c r="G1536" s="232" t="e">
        <f t="shared" si="34"/>
        <v>#DIV/0!</v>
      </c>
    </row>
    <row r="1537" spans="1:7" ht="24" hidden="1" customHeight="1">
      <c r="A1537" s="156"/>
      <c r="B1537" s="156"/>
      <c r="C1537" s="189">
        <v>4217</v>
      </c>
      <c r="D1537" s="191" t="s">
        <v>206</v>
      </c>
      <c r="E1537" s="234">
        <v>0</v>
      </c>
      <c r="F1537" s="235"/>
      <c r="G1537" s="232" t="e">
        <f t="shared" si="34"/>
        <v>#DIV/0!</v>
      </c>
    </row>
    <row r="1538" spans="1:7" ht="24" hidden="1" customHeight="1">
      <c r="A1538" s="156"/>
      <c r="B1538" s="156"/>
      <c r="C1538" s="189">
        <v>4219</v>
      </c>
      <c r="D1538" s="191" t="s">
        <v>206</v>
      </c>
      <c r="E1538" s="234">
        <v>0</v>
      </c>
      <c r="F1538" s="235"/>
      <c r="G1538" s="232" t="e">
        <f t="shared" si="34"/>
        <v>#DIV/0!</v>
      </c>
    </row>
    <row r="1539" spans="1:7" ht="12.75" hidden="1" customHeight="1">
      <c r="A1539" s="156"/>
      <c r="B1539" s="156"/>
      <c r="C1539" s="189">
        <v>4307</v>
      </c>
      <c r="D1539" s="191" t="s">
        <v>196</v>
      </c>
      <c r="E1539" s="234">
        <v>0</v>
      </c>
      <c r="F1539" s="235"/>
      <c r="G1539" s="232" t="e">
        <f t="shared" si="34"/>
        <v>#DIV/0!</v>
      </c>
    </row>
    <row r="1540" spans="1:7" ht="12.75" hidden="1" customHeight="1">
      <c r="A1540" s="156"/>
      <c r="B1540" s="156"/>
      <c r="C1540" s="189">
        <v>4309</v>
      </c>
      <c r="D1540" s="191" t="s">
        <v>196</v>
      </c>
      <c r="E1540" s="234">
        <v>0</v>
      </c>
      <c r="F1540" s="235"/>
      <c r="G1540" s="232" t="e">
        <f t="shared" si="34"/>
        <v>#DIV/0!</v>
      </c>
    </row>
    <row r="1541" spans="1:7" ht="48" hidden="1" customHeight="1">
      <c r="A1541" s="156"/>
      <c r="B1541" s="156"/>
      <c r="C1541" s="189">
        <v>4367</v>
      </c>
      <c r="D1541" s="148" t="s">
        <v>29</v>
      </c>
      <c r="E1541" s="234">
        <v>0</v>
      </c>
      <c r="F1541" s="235"/>
      <c r="G1541" s="232" t="e">
        <f t="shared" si="34"/>
        <v>#DIV/0!</v>
      </c>
    </row>
    <row r="1542" spans="1:7" ht="36" hidden="1" customHeight="1">
      <c r="A1542" s="156"/>
      <c r="B1542" s="156"/>
      <c r="C1542" s="189">
        <v>4369</v>
      </c>
      <c r="D1542" s="148" t="s">
        <v>293</v>
      </c>
      <c r="E1542" s="234">
        <v>0</v>
      </c>
      <c r="F1542" s="235"/>
      <c r="G1542" s="232" t="e">
        <f t="shared" si="34"/>
        <v>#DIV/0!</v>
      </c>
    </row>
    <row r="1543" spans="1:7" ht="51" hidden="1" customHeight="1">
      <c r="A1543" s="156"/>
      <c r="B1543" s="156"/>
      <c r="C1543" s="133">
        <v>4747</v>
      </c>
      <c r="D1543" s="191" t="s">
        <v>248</v>
      </c>
      <c r="E1543" s="234">
        <v>0</v>
      </c>
      <c r="F1543" s="235"/>
      <c r="G1543" s="232" t="e">
        <f t="shared" si="34"/>
        <v>#DIV/0!</v>
      </c>
    </row>
    <row r="1544" spans="1:7" ht="51" hidden="1" customHeight="1">
      <c r="A1544" s="156"/>
      <c r="B1544" s="156"/>
      <c r="C1544" s="133">
        <v>4749</v>
      </c>
      <c r="D1544" s="191" t="s">
        <v>248</v>
      </c>
      <c r="E1544" s="234">
        <v>0</v>
      </c>
      <c r="F1544" s="235"/>
      <c r="G1544" s="232" t="e">
        <f t="shared" si="34"/>
        <v>#DIV/0!</v>
      </c>
    </row>
    <row r="1545" spans="1:7" ht="36" hidden="1" customHeight="1">
      <c r="A1545" s="156"/>
      <c r="B1545" s="156"/>
      <c r="C1545" s="189">
        <v>4757</v>
      </c>
      <c r="D1545" s="191" t="s">
        <v>294</v>
      </c>
      <c r="E1545" s="234">
        <v>0</v>
      </c>
      <c r="F1545" s="235"/>
      <c r="G1545" s="232" t="e">
        <f t="shared" si="34"/>
        <v>#DIV/0!</v>
      </c>
    </row>
    <row r="1546" spans="1:7" ht="36" hidden="1" customHeight="1">
      <c r="A1546" s="156"/>
      <c r="B1546" s="156"/>
      <c r="C1546" s="189">
        <v>4759</v>
      </c>
      <c r="D1546" s="191" t="s">
        <v>294</v>
      </c>
      <c r="E1546" s="234">
        <v>0</v>
      </c>
      <c r="F1546" s="235"/>
      <c r="G1546" s="232" t="e">
        <f t="shared" si="34"/>
        <v>#DIV/0!</v>
      </c>
    </row>
    <row r="1547" spans="1:7" ht="12.75" hidden="1" customHeight="1">
      <c r="A1547" s="156"/>
      <c r="B1547" s="156"/>
      <c r="C1547" s="189"/>
      <c r="D1547" s="191"/>
      <c r="E1547" s="234">
        <v>0</v>
      </c>
      <c r="F1547" s="235"/>
      <c r="G1547" s="232" t="e">
        <f t="shared" ref="G1547:G1610" si="35">F1547/E1547</f>
        <v>#DIV/0!</v>
      </c>
    </row>
    <row r="1548" spans="1:7" ht="38.25" hidden="1" customHeight="1">
      <c r="A1548" s="156"/>
      <c r="B1548" s="156"/>
      <c r="C1548" s="133"/>
      <c r="D1548" s="147" t="s">
        <v>9</v>
      </c>
      <c r="E1548" s="234">
        <v>0</v>
      </c>
      <c r="F1548" s="235">
        <f>SUM(F1549:F1562)</f>
        <v>0</v>
      </c>
      <c r="G1548" s="232" t="e">
        <f t="shared" si="35"/>
        <v>#DIV/0!</v>
      </c>
    </row>
    <row r="1549" spans="1:7" ht="24" hidden="1" customHeight="1">
      <c r="A1549" s="156"/>
      <c r="B1549" s="156"/>
      <c r="C1549" s="138">
        <v>4017</v>
      </c>
      <c r="D1549" s="148" t="s">
        <v>386</v>
      </c>
      <c r="E1549" s="234">
        <v>0</v>
      </c>
      <c r="F1549" s="235"/>
      <c r="G1549" s="232" t="e">
        <f t="shared" si="35"/>
        <v>#DIV/0!</v>
      </c>
    </row>
    <row r="1550" spans="1:7" ht="24" hidden="1" customHeight="1">
      <c r="A1550" s="156"/>
      <c r="B1550" s="156"/>
      <c r="C1550" s="138">
        <v>4019</v>
      </c>
      <c r="D1550" s="148" t="s">
        <v>386</v>
      </c>
      <c r="E1550" s="234">
        <v>0</v>
      </c>
      <c r="F1550" s="235"/>
      <c r="G1550" s="232" t="e">
        <f t="shared" si="35"/>
        <v>#DIV/0!</v>
      </c>
    </row>
    <row r="1551" spans="1:7" ht="24" hidden="1" customHeight="1">
      <c r="A1551" s="156"/>
      <c r="B1551" s="156"/>
      <c r="C1551" s="189">
        <v>4117</v>
      </c>
      <c r="D1551" s="148" t="s">
        <v>203</v>
      </c>
      <c r="E1551" s="234">
        <v>0</v>
      </c>
      <c r="F1551" s="235"/>
      <c r="G1551" s="232" t="e">
        <f t="shared" si="35"/>
        <v>#DIV/0!</v>
      </c>
    </row>
    <row r="1552" spans="1:7" ht="24" hidden="1" customHeight="1">
      <c r="A1552" s="156"/>
      <c r="B1552" s="156"/>
      <c r="C1552" s="189">
        <v>4119</v>
      </c>
      <c r="D1552" s="148" t="s">
        <v>203</v>
      </c>
      <c r="E1552" s="234">
        <v>0</v>
      </c>
      <c r="F1552" s="235"/>
      <c r="G1552" s="232" t="e">
        <f t="shared" si="35"/>
        <v>#DIV/0!</v>
      </c>
    </row>
    <row r="1553" spans="1:7" ht="12.75" hidden="1" customHeight="1">
      <c r="A1553" s="156"/>
      <c r="B1553" s="156"/>
      <c r="C1553" s="189">
        <v>4127</v>
      </c>
      <c r="D1553" s="191" t="s">
        <v>292</v>
      </c>
      <c r="E1553" s="234">
        <v>0</v>
      </c>
      <c r="F1553" s="235"/>
      <c r="G1553" s="232" t="e">
        <f t="shared" si="35"/>
        <v>#DIV/0!</v>
      </c>
    </row>
    <row r="1554" spans="1:7" ht="12.75" hidden="1" customHeight="1">
      <c r="A1554" s="156"/>
      <c r="B1554" s="156"/>
      <c r="C1554" s="189">
        <v>4129</v>
      </c>
      <c r="D1554" s="191" t="s">
        <v>292</v>
      </c>
      <c r="E1554" s="234">
        <v>0</v>
      </c>
      <c r="F1554" s="235"/>
      <c r="G1554" s="232" t="e">
        <f t="shared" si="35"/>
        <v>#DIV/0!</v>
      </c>
    </row>
    <row r="1555" spans="1:7" ht="12.75" hidden="1" customHeight="1">
      <c r="A1555" s="156"/>
      <c r="B1555" s="156"/>
      <c r="C1555" s="189">
        <v>4177</v>
      </c>
      <c r="D1555" s="191" t="s">
        <v>244</v>
      </c>
      <c r="E1555" s="234">
        <v>0</v>
      </c>
      <c r="F1555" s="235"/>
      <c r="G1555" s="232" t="e">
        <f t="shared" si="35"/>
        <v>#DIV/0!</v>
      </c>
    </row>
    <row r="1556" spans="1:7" ht="12.75" hidden="1" customHeight="1">
      <c r="A1556" s="156"/>
      <c r="B1556" s="156"/>
      <c r="C1556" s="189">
        <v>4179</v>
      </c>
      <c r="D1556" s="191" t="s">
        <v>244</v>
      </c>
      <c r="E1556" s="234">
        <v>0</v>
      </c>
      <c r="F1556" s="235"/>
      <c r="G1556" s="232" t="e">
        <f t="shared" si="35"/>
        <v>#DIV/0!</v>
      </c>
    </row>
    <row r="1557" spans="1:7" ht="24" hidden="1" customHeight="1">
      <c r="A1557" s="156"/>
      <c r="B1557" s="156"/>
      <c r="C1557" s="189">
        <v>4217</v>
      </c>
      <c r="D1557" s="191" t="s">
        <v>206</v>
      </c>
      <c r="E1557" s="234">
        <v>0</v>
      </c>
      <c r="F1557" s="235"/>
      <c r="G1557" s="232" t="e">
        <f t="shared" si="35"/>
        <v>#DIV/0!</v>
      </c>
    </row>
    <row r="1558" spans="1:7" ht="24" hidden="1" customHeight="1">
      <c r="A1558" s="156"/>
      <c r="B1558" s="156"/>
      <c r="C1558" s="189">
        <v>4219</v>
      </c>
      <c r="D1558" s="191" t="s">
        <v>206</v>
      </c>
      <c r="E1558" s="234">
        <v>0</v>
      </c>
      <c r="F1558" s="235"/>
      <c r="G1558" s="232" t="e">
        <f t="shared" si="35"/>
        <v>#DIV/0!</v>
      </c>
    </row>
    <row r="1559" spans="1:7" ht="12.75" hidden="1" customHeight="1">
      <c r="A1559" s="156"/>
      <c r="B1559" s="156"/>
      <c r="C1559" s="189">
        <v>4307</v>
      </c>
      <c r="D1559" s="148" t="s">
        <v>255</v>
      </c>
      <c r="E1559" s="234">
        <v>0</v>
      </c>
      <c r="F1559" s="235"/>
      <c r="G1559" s="232" t="e">
        <f t="shared" si="35"/>
        <v>#DIV/0!</v>
      </c>
    </row>
    <row r="1560" spans="1:7" ht="12.75" hidden="1" customHeight="1">
      <c r="A1560" s="156"/>
      <c r="B1560" s="156"/>
      <c r="C1560" s="189">
        <v>4309</v>
      </c>
      <c r="D1560" s="148" t="s">
        <v>255</v>
      </c>
      <c r="E1560" s="234">
        <v>0</v>
      </c>
      <c r="F1560" s="235"/>
      <c r="G1560" s="232" t="e">
        <f t="shared" si="35"/>
        <v>#DIV/0!</v>
      </c>
    </row>
    <row r="1561" spans="1:7" ht="48" hidden="1" customHeight="1">
      <c r="A1561" s="156"/>
      <c r="B1561" s="156"/>
      <c r="C1561" s="189">
        <v>4367</v>
      </c>
      <c r="D1561" s="148" t="s">
        <v>29</v>
      </c>
      <c r="E1561" s="234">
        <v>0</v>
      </c>
      <c r="F1561" s="235"/>
      <c r="G1561" s="232" t="e">
        <f t="shared" si="35"/>
        <v>#DIV/0!</v>
      </c>
    </row>
    <row r="1562" spans="1:7" ht="36" hidden="1" customHeight="1">
      <c r="A1562" s="156"/>
      <c r="B1562" s="156"/>
      <c r="C1562" s="189">
        <v>4369</v>
      </c>
      <c r="D1562" s="148" t="s">
        <v>293</v>
      </c>
      <c r="E1562" s="234">
        <v>0</v>
      </c>
      <c r="F1562" s="235"/>
      <c r="G1562" s="232" t="e">
        <f t="shared" si="35"/>
        <v>#DIV/0!</v>
      </c>
    </row>
    <row r="1563" spans="1:7" ht="25.5" hidden="1" customHeight="1">
      <c r="A1563" s="156"/>
      <c r="B1563" s="156"/>
      <c r="C1563" s="133"/>
      <c r="D1563" s="147" t="s">
        <v>191</v>
      </c>
      <c r="E1563" s="234">
        <v>0</v>
      </c>
      <c r="F1563" s="235">
        <f>SUM(F1564:F1577)</f>
        <v>0</v>
      </c>
      <c r="G1563" s="232" t="e">
        <f t="shared" si="35"/>
        <v>#DIV/0!</v>
      </c>
    </row>
    <row r="1564" spans="1:7" ht="24" hidden="1" customHeight="1">
      <c r="A1564" s="156"/>
      <c r="B1564" s="156"/>
      <c r="C1564" s="138">
        <v>4017</v>
      </c>
      <c r="D1564" s="148" t="s">
        <v>386</v>
      </c>
      <c r="E1564" s="234">
        <v>0</v>
      </c>
      <c r="F1564" s="235"/>
      <c r="G1564" s="232" t="e">
        <f t="shared" si="35"/>
        <v>#DIV/0!</v>
      </c>
    </row>
    <row r="1565" spans="1:7" ht="24" hidden="1" customHeight="1">
      <c r="A1565" s="156"/>
      <c r="B1565" s="156"/>
      <c r="C1565" s="138">
        <v>4019</v>
      </c>
      <c r="D1565" s="148" t="s">
        <v>386</v>
      </c>
      <c r="E1565" s="234">
        <v>0</v>
      </c>
      <c r="F1565" s="235"/>
      <c r="G1565" s="232" t="e">
        <f t="shared" si="35"/>
        <v>#DIV/0!</v>
      </c>
    </row>
    <row r="1566" spans="1:7" ht="24" hidden="1" customHeight="1">
      <c r="A1566" s="156"/>
      <c r="B1566" s="156"/>
      <c r="C1566" s="189">
        <v>4117</v>
      </c>
      <c r="D1566" s="148" t="s">
        <v>203</v>
      </c>
      <c r="E1566" s="234">
        <v>0</v>
      </c>
      <c r="F1566" s="235"/>
      <c r="G1566" s="232" t="e">
        <f t="shared" si="35"/>
        <v>#DIV/0!</v>
      </c>
    </row>
    <row r="1567" spans="1:7" ht="24" hidden="1" customHeight="1">
      <c r="A1567" s="156"/>
      <c r="B1567" s="156"/>
      <c r="C1567" s="189">
        <v>4119</v>
      </c>
      <c r="D1567" s="148" t="s">
        <v>203</v>
      </c>
      <c r="E1567" s="234">
        <v>0</v>
      </c>
      <c r="F1567" s="235"/>
      <c r="G1567" s="232" t="e">
        <f t="shared" si="35"/>
        <v>#DIV/0!</v>
      </c>
    </row>
    <row r="1568" spans="1:7" ht="12.75" hidden="1" customHeight="1">
      <c r="A1568" s="156"/>
      <c r="B1568" s="156"/>
      <c r="C1568" s="189">
        <v>4127</v>
      </c>
      <c r="D1568" s="191" t="s">
        <v>292</v>
      </c>
      <c r="E1568" s="234">
        <v>0</v>
      </c>
      <c r="F1568" s="235"/>
      <c r="G1568" s="232" t="e">
        <f t="shared" si="35"/>
        <v>#DIV/0!</v>
      </c>
    </row>
    <row r="1569" spans="1:7" ht="12.75" hidden="1" customHeight="1">
      <c r="A1569" s="156"/>
      <c r="B1569" s="156"/>
      <c r="C1569" s="189">
        <v>4129</v>
      </c>
      <c r="D1569" s="191" t="s">
        <v>292</v>
      </c>
      <c r="E1569" s="234">
        <v>0</v>
      </c>
      <c r="F1569" s="235"/>
      <c r="G1569" s="232" t="e">
        <f t="shared" si="35"/>
        <v>#DIV/0!</v>
      </c>
    </row>
    <row r="1570" spans="1:7" ht="12.75" hidden="1" customHeight="1">
      <c r="A1570" s="156"/>
      <c r="B1570" s="156"/>
      <c r="C1570" s="189">
        <v>4177</v>
      </c>
      <c r="D1570" s="191" t="s">
        <v>244</v>
      </c>
      <c r="E1570" s="234">
        <v>0</v>
      </c>
      <c r="F1570" s="235"/>
      <c r="G1570" s="232" t="e">
        <f t="shared" si="35"/>
        <v>#DIV/0!</v>
      </c>
    </row>
    <row r="1571" spans="1:7" ht="12.75" hidden="1" customHeight="1">
      <c r="A1571" s="156"/>
      <c r="B1571" s="156"/>
      <c r="C1571" s="189">
        <v>4179</v>
      </c>
      <c r="D1571" s="191" t="s">
        <v>244</v>
      </c>
      <c r="E1571" s="234">
        <v>0</v>
      </c>
      <c r="F1571" s="235"/>
      <c r="G1571" s="232" t="e">
        <f t="shared" si="35"/>
        <v>#DIV/0!</v>
      </c>
    </row>
    <row r="1572" spans="1:7" ht="24" hidden="1" customHeight="1">
      <c r="A1572" s="156"/>
      <c r="B1572" s="156"/>
      <c r="C1572" s="189">
        <v>4217</v>
      </c>
      <c r="D1572" s="191" t="s">
        <v>206</v>
      </c>
      <c r="E1572" s="234">
        <v>0</v>
      </c>
      <c r="F1572" s="235"/>
      <c r="G1572" s="232" t="e">
        <f t="shared" si="35"/>
        <v>#DIV/0!</v>
      </c>
    </row>
    <row r="1573" spans="1:7" ht="24" hidden="1" customHeight="1">
      <c r="A1573" s="156"/>
      <c r="B1573" s="156"/>
      <c r="C1573" s="189">
        <v>4219</v>
      </c>
      <c r="D1573" s="191" t="s">
        <v>206</v>
      </c>
      <c r="E1573" s="234">
        <v>0</v>
      </c>
      <c r="F1573" s="235"/>
      <c r="G1573" s="232" t="e">
        <f t="shared" si="35"/>
        <v>#DIV/0!</v>
      </c>
    </row>
    <row r="1574" spans="1:7" ht="12.75" hidden="1" customHeight="1">
      <c r="A1574" s="156"/>
      <c r="B1574" s="156"/>
      <c r="C1574" s="189">
        <v>4307</v>
      </c>
      <c r="D1574" s="148" t="s">
        <v>255</v>
      </c>
      <c r="E1574" s="234">
        <v>0</v>
      </c>
      <c r="F1574" s="235"/>
      <c r="G1574" s="232" t="e">
        <f t="shared" si="35"/>
        <v>#DIV/0!</v>
      </c>
    </row>
    <row r="1575" spans="1:7" ht="12.75" hidden="1" customHeight="1">
      <c r="A1575" s="156"/>
      <c r="B1575" s="156"/>
      <c r="C1575" s="189">
        <v>4309</v>
      </c>
      <c r="D1575" s="148" t="s">
        <v>255</v>
      </c>
      <c r="E1575" s="234">
        <v>0</v>
      </c>
      <c r="F1575" s="235"/>
      <c r="G1575" s="232" t="e">
        <f t="shared" si="35"/>
        <v>#DIV/0!</v>
      </c>
    </row>
    <row r="1576" spans="1:7" ht="48" hidden="1" customHeight="1">
      <c r="A1576" s="156"/>
      <c r="B1576" s="156"/>
      <c r="C1576" s="189">
        <v>4367</v>
      </c>
      <c r="D1576" s="148" t="s">
        <v>29</v>
      </c>
      <c r="E1576" s="234">
        <v>0</v>
      </c>
      <c r="F1576" s="235"/>
      <c r="G1576" s="232" t="e">
        <f t="shared" si="35"/>
        <v>#DIV/0!</v>
      </c>
    </row>
    <row r="1577" spans="1:7" ht="36" hidden="1" customHeight="1">
      <c r="A1577" s="156"/>
      <c r="B1577" s="156"/>
      <c r="C1577" s="189">
        <v>4369</v>
      </c>
      <c r="D1577" s="148" t="s">
        <v>293</v>
      </c>
      <c r="E1577" s="234">
        <v>0</v>
      </c>
      <c r="F1577" s="235"/>
      <c r="G1577" s="232" t="e">
        <f t="shared" si="35"/>
        <v>#DIV/0!</v>
      </c>
    </row>
    <row r="1578" spans="1:7" ht="38.25" hidden="1" customHeight="1">
      <c r="A1578" s="156"/>
      <c r="B1578" s="156"/>
      <c r="C1578" s="133"/>
      <c r="D1578" s="147" t="s">
        <v>192</v>
      </c>
      <c r="E1578" s="234">
        <v>0</v>
      </c>
      <c r="F1578" s="235">
        <f>SUM(F1579:F1592)</f>
        <v>0</v>
      </c>
      <c r="G1578" s="232" t="e">
        <f t="shared" si="35"/>
        <v>#DIV/0!</v>
      </c>
    </row>
    <row r="1579" spans="1:7" ht="24" hidden="1" customHeight="1">
      <c r="A1579" s="156"/>
      <c r="B1579" s="156"/>
      <c r="C1579" s="138">
        <v>4017</v>
      </c>
      <c r="D1579" s="148" t="s">
        <v>386</v>
      </c>
      <c r="E1579" s="234">
        <v>0</v>
      </c>
      <c r="F1579" s="235"/>
      <c r="G1579" s="232" t="e">
        <f t="shared" si="35"/>
        <v>#DIV/0!</v>
      </c>
    </row>
    <row r="1580" spans="1:7" ht="24" hidden="1" customHeight="1">
      <c r="A1580" s="156"/>
      <c r="B1580" s="156"/>
      <c r="C1580" s="138">
        <v>4019</v>
      </c>
      <c r="D1580" s="148" t="s">
        <v>386</v>
      </c>
      <c r="E1580" s="234">
        <v>0</v>
      </c>
      <c r="F1580" s="235"/>
      <c r="G1580" s="232" t="e">
        <f t="shared" si="35"/>
        <v>#DIV/0!</v>
      </c>
    </row>
    <row r="1581" spans="1:7" ht="24" hidden="1" customHeight="1">
      <c r="A1581" s="156"/>
      <c r="B1581" s="156"/>
      <c r="C1581" s="189">
        <v>4117</v>
      </c>
      <c r="D1581" s="148" t="s">
        <v>203</v>
      </c>
      <c r="E1581" s="234">
        <v>0</v>
      </c>
      <c r="F1581" s="235"/>
      <c r="G1581" s="232" t="e">
        <f t="shared" si="35"/>
        <v>#DIV/0!</v>
      </c>
    </row>
    <row r="1582" spans="1:7" ht="24" hidden="1" customHeight="1">
      <c r="A1582" s="156"/>
      <c r="B1582" s="156"/>
      <c r="C1582" s="189">
        <v>4119</v>
      </c>
      <c r="D1582" s="148" t="s">
        <v>203</v>
      </c>
      <c r="E1582" s="234">
        <v>0</v>
      </c>
      <c r="F1582" s="235"/>
      <c r="G1582" s="232" t="e">
        <f t="shared" si="35"/>
        <v>#DIV/0!</v>
      </c>
    </row>
    <row r="1583" spans="1:7" ht="12.75" hidden="1" customHeight="1">
      <c r="A1583" s="156"/>
      <c r="B1583" s="156"/>
      <c r="C1583" s="189">
        <v>4127</v>
      </c>
      <c r="D1583" s="191" t="s">
        <v>292</v>
      </c>
      <c r="E1583" s="234">
        <v>0</v>
      </c>
      <c r="F1583" s="235"/>
      <c r="G1583" s="232" t="e">
        <f t="shared" si="35"/>
        <v>#DIV/0!</v>
      </c>
    </row>
    <row r="1584" spans="1:7" ht="12.75" hidden="1" customHeight="1">
      <c r="A1584" s="156"/>
      <c r="B1584" s="156"/>
      <c r="C1584" s="189">
        <v>4129</v>
      </c>
      <c r="D1584" s="191" t="s">
        <v>292</v>
      </c>
      <c r="E1584" s="234">
        <v>0</v>
      </c>
      <c r="F1584" s="235"/>
      <c r="G1584" s="232" t="e">
        <f t="shared" si="35"/>
        <v>#DIV/0!</v>
      </c>
    </row>
    <row r="1585" spans="1:7" ht="12.75" hidden="1" customHeight="1">
      <c r="A1585" s="156"/>
      <c r="B1585" s="156"/>
      <c r="C1585" s="189">
        <v>4177</v>
      </c>
      <c r="D1585" s="191" t="s">
        <v>244</v>
      </c>
      <c r="E1585" s="234">
        <v>0</v>
      </c>
      <c r="F1585" s="235"/>
      <c r="G1585" s="232" t="e">
        <f t="shared" si="35"/>
        <v>#DIV/0!</v>
      </c>
    </row>
    <row r="1586" spans="1:7" ht="12.75" hidden="1" customHeight="1">
      <c r="A1586" s="156"/>
      <c r="B1586" s="156"/>
      <c r="C1586" s="189">
        <v>4179</v>
      </c>
      <c r="D1586" s="191" t="s">
        <v>244</v>
      </c>
      <c r="E1586" s="234">
        <v>0</v>
      </c>
      <c r="F1586" s="235"/>
      <c r="G1586" s="232" t="e">
        <f t="shared" si="35"/>
        <v>#DIV/0!</v>
      </c>
    </row>
    <row r="1587" spans="1:7" ht="24" hidden="1" customHeight="1">
      <c r="A1587" s="156"/>
      <c r="B1587" s="156"/>
      <c r="C1587" s="189">
        <v>4217</v>
      </c>
      <c r="D1587" s="191" t="s">
        <v>206</v>
      </c>
      <c r="E1587" s="234">
        <v>0</v>
      </c>
      <c r="F1587" s="235"/>
      <c r="G1587" s="232" t="e">
        <f t="shared" si="35"/>
        <v>#DIV/0!</v>
      </c>
    </row>
    <row r="1588" spans="1:7" ht="24" hidden="1" customHeight="1">
      <c r="A1588" s="156"/>
      <c r="B1588" s="156"/>
      <c r="C1588" s="189">
        <v>4219</v>
      </c>
      <c r="D1588" s="191" t="s">
        <v>206</v>
      </c>
      <c r="E1588" s="234">
        <v>0</v>
      </c>
      <c r="F1588" s="235"/>
      <c r="G1588" s="232" t="e">
        <f t="shared" si="35"/>
        <v>#DIV/0!</v>
      </c>
    </row>
    <row r="1589" spans="1:7" ht="12.75" hidden="1" customHeight="1">
      <c r="A1589" s="156"/>
      <c r="B1589" s="156"/>
      <c r="C1589" s="189">
        <v>4307</v>
      </c>
      <c r="D1589" s="148" t="s">
        <v>255</v>
      </c>
      <c r="E1589" s="234">
        <v>0</v>
      </c>
      <c r="F1589" s="235"/>
      <c r="G1589" s="232" t="e">
        <f t="shared" si="35"/>
        <v>#DIV/0!</v>
      </c>
    </row>
    <row r="1590" spans="1:7" ht="12.75" hidden="1" customHeight="1">
      <c r="A1590" s="156"/>
      <c r="B1590" s="156"/>
      <c r="C1590" s="189">
        <v>4309</v>
      </c>
      <c r="D1590" s="148" t="s">
        <v>255</v>
      </c>
      <c r="E1590" s="234">
        <v>0</v>
      </c>
      <c r="F1590" s="235"/>
      <c r="G1590" s="232" t="e">
        <f t="shared" si="35"/>
        <v>#DIV/0!</v>
      </c>
    </row>
    <row r="1591" spans="1:7" ht="48" hidden="1" customHeight="1">
      <c r="A1591" s="156"/>
      <c r="B1591" s="156"/>
      <c r="C1591" s="189">
        <v>4367</v>
      </c>
      <c r="D1591" s="148" t="s">
        <v>29</v>
      </c>
      <c r="E1591" s="234">
        <v>0</v>
      </c>
      <c r="F1591" s="235"/>
      <c r="G1591" s="232" t="e">
        <f t="shared" si="35"/>
        <v>#DIV/0!</v>
      </c>
    </row>
    <row r="1592" spans="1:7" ht="36" hidden="1" customHeight="1">
      <c r="A1592" s="156"/>
      <c r="B1592" s="156"/>
      <c r="C1592" s="189">
        <v>4369</v>
      </c>
      <c r="D1592" s="148" t="s">
        <v>293</v>
      </c>
      <c r="E1592" s="234">
        <v>0</v>
      </c>
      <c r="F1592" s="235"/>
      <c r="G1592" s="232" t="e">
        <f t="shared" si="35"/>
        <v>#DIV/0!</v>
      </c>
    </row>
    <row r="1593" spans="1:7" ht="12.75" hidden="1" customHeight="1">
      <c r="A1593" s="156"/>
      <c r="B1593" s="156"/>
      <c r="C1593" s="133"/>
      <c r="D1593" s="147" t="s">
        <v>397</v>
      </c>
      <c r="E1593" s="234">
        <v>0</v>
      </c>
      <c r="F1593" s="235">
        <f>SUM(F1594:F1609)</f>
        <v>0</v>
      </c>
      <c r="G1593" s="232" t="e">
        <f t="shared" si="35"/>
        <v>#DIV/0!</v>
      </c>
    </row>
    <row r="1594" spans="1:7" ht="24" hidden="1" customHeight="1">
      <c r="A1594" s="156"/>
      <c r="B1594" s="156"/>
      <c r="C1594" s="138">
        <v>4017</v>
      </c>
      <c r="D1594" s="148" t="s">
        <v>386</v>
      </c>
      <c r="E1594" s="234">
        <v>0</v>
      </c>
      <c r="F1594" s="235"/>
      <c r="G1594" s="232" t="e">
        <f t="shared" si="35"/>
        <v>#DIV/0!</v>
      </c>
    </row>
    <row r="1595" spans="1:7" ht="24" hidden="1" customHeight="1">
      <c r="A1595" s="156"/>
      <c r="B1595" s="156"/>
      <c r="C1595" s="138">
        <v>4019</v>
      </c>
      <c r="D1595" s="148" t="s">
        <v>386</v>
      </c>
      <c r="E1595" s="234">
        <v>0</v>
      </c>
      <c r="F1595" s="235"/>
      <c r="G1595" s="232" t="e">
        <f t="shared" si="35"/>
        <v>#DIV/0!</v>
      </c>
    </row>
    <row r="1596" spans="1:7" ht="24" hidden="1" customHeight="1">
      <c r="A1596" s="156"/>
      <c r="B1596" s="156"/>
      <c r="C1596" s="189">
        <v>4117</v>
      </c>
      <c r="D1596" s="148" t="s">
        <v>203</v>
      </c>
      <c r="E1596" s="234">
        <v>0</v>
      </c>
      <c r="F1596" s="235"/>
      <c r="G1596" s="232" t="e">
        <f t="shared" si="35"/>
        <v>#DIV/0!</v>
      </c>
    </row>
    <row r="1597" spans="1:7" ht="24" hidden="1" customHeight="1">
      <c r="A1597" s="156"/>
      <c r="B1597" s="156"/>
      <c r="C1597" s="189">
        <v>4119</v>
      </c>
      <c r="D1597" s="148" t="s">
        <v>203</v>
      </c>
      <c r="E1597" s="234">
        <v>0</v>
      </c>
      <c r="F1597" s="235"/>
      <c r="G1597" s="232" t="e">
        <f t="shared" si="35"/>
        <v>#DIV/0!</v>
      </c>
    </row>
    <row r="1598" spans="1:7" ht="12.75" hidden="1" customHeight="1">
      <c r="A1598" s="156"/>
      <c r="B1598" s="156"/>
      <c r="C1598" s="189">
        <v>4127</v>
      </c>
      <c r="D1598" s="191" t="s">
        <v>292</v>
      </c>
      <c r="E1598" s="234">
        <v>0</v>
      </c>
      <c r="F1598" s="235"/>
      <c r="G1598" s="232" t="e">
        <f t="shared" si="35"/>
        <v>#DIV/0!</v>
      </c>
    </row>
    <row r="1599" spans="1:7" ht="12.75" hidden="1" customHeight="1">
      <c r="A1599" s="156"/>
      <c r="B1599" s="156"/>
      <c r="C1599" s="189">
        <v>4129</v>
      </c>
      <c r="D1599" s="191" t="s">
        <v>292</v>
      </c>
      <c r="E1599" s="234">
        <v>0</v>
      </c>
      <c r="F1599" s="235"/>
      <c r="G1599" s="232" t="e">
        <f t="shared" si="35"/>
        <v>#DIV/0!</v>
      </c>
    </row>
    <row r="1600" spans="1:7" ht="12.75" hidden="1" customHeight="1">
      <c r="A1600" s="156"/>
      <c r="B1600" s="156"/>
      <c r="C1600" s="189">
        <v>4177</v>
      </c>
      <c r="D1600" s="191" t="s">
        <v>244</v>
      </c>
      <c r="E1600" s="234">
        <v>0</v>
      </c>
      <c r="F1600" s="235"/>
      <c r="G1600" s="232" t="e">
        <f t="shared" si="35"/>
        <v>#DIV/0!</v>
      </c>
    </row>
    <row r="1601" spans="1:7" ht="12.75" hidden="1" customHeight="1">
      <c r="A1601" s="156"/>
      <c r="B1601" s="156"/>
      <c r="C1601" s="189">
        <v>4179</v>
      </c>
      <c r="D1601" s="191" t="s">
        <v>244</v>
      </c>
      <c r="E1601" s="234">
        <v>0</v>
      </c>
      <c r="F1601" s="235"/>
      <c r="G1601" s="232" t="e">
        <f t="shared" si="35"/>
        <v>#DIV/0!</v>
      </c>
    </row>
    <row r="1602" spans="1:7" ht="24" hidden="1" customHeight="1">
      <c r="A1602" s="156"/>
      <c r="B1602" s="156"/>
      <c r="C1602" s="189">
        <v>4217</v>
      </c>
      <c r="D1602" s="191" t="s">
        <v>206</v>
      </c>
      <c r="E1602" s="234">
        <v>0</v>
      </c>
      <c r="F1602" s="235"/>
      <c r="G1602" s="232" t="e">
        <f t="shared" si="35"/>
        <v>#DIV/0!</v>
      </c>
    </row>
    <row r="1603" spans="1:7" ht="24" hidden="1" customHeight="1">
      <c r="A1603" s="156"/>
      <c r="B1603" s="156"/>
      <c r="C1603" s="189">
        <v>4219</v>
      </c>
      <c r="D1603" s="191" t="s">
        <v>206</v>
      </c>
      <c r="E1603" s="234">
        <v>0</v>
      </c>
      <c r="F1603" s="235"/>
      <c r="G1603" s="232" t="e">
        <f t="shared" si="35"/>
        <v>#DIV/0!</v>
      </c>
    </row>
    <row r="1604" spans="1:7" ht="12.75" hidden="1" customHeight="1">
      <c r="A1604" s="156"/>
      <c r="B1604" s="156"/>
      <c r="C1604" s="189">
        <v>4307</v>
      </c>
      <c r="D1604" s="148" t="s">
        <v>255</v>
      </c>
      <c r="E1604" s="234">
        <v>0</v>
      </c>
      <c r="F1604" s="235"/>
      <c r="G1604" s="232" t="e">
        <f t="shared" si="35"/>
        <v>#DIV/0!</v>
      </c>
    </row>
    <row r="1605" spans="1:7" ht="12.75" hidden="1" customHeight="1">
      <c r="A1605" s="156"/>
      <c r="B1605" s="156"/>
      <c r="C1605" s="189">
        <v>4309</v>
      </c>
      <c r="D1605" s="148" t="s">
        <v>255</v>
      </c>
      <c r="E1605" s="234">
        <v>0</v>
      </c>
      <c r="F1605" s="235"/>
      <c r="G1605" s="232" t="e">
        <f t="shared" si="35"/>
        <v>#DIV/0!</v>
      </c>
    </row>
    <row r="1606" spans="1:7" ht="48" hidden="1" customHeight="1">
      <c r="A1606" s="156"/>
      <c r="B1606" s="156"/>
      <c r="C1606" s="189">
        <v>4367</v>
      </c>
      <c r="D1606" s="148" t="s">
        <v>29</v>
      </c>
      <c r="E1606" s="234">
        <v>0</v>
      </c>
      <c r="F1606" s="235"/>
      <c r="G1606" s="232" t="e">
        <f t="shared" si="35"/>
        <v>#DIV/0!</v>
      </c>
    </row>
    <row r="1607" spans="1:7" ht="36" hidden="1" customHeight="1">
      <c r="A1607" s="156"/>
      <c r="B1607" s="156"/>
      <c r="C1607" s="189">
        <v>4369</v>
      </c>
      <c r="D1607" s="148" t="s">
        <v>293</v>
      </c>
      <c r="E1607" s="234">
        <v>0</v>
      </c>
      <c r="F1607" s="235"/>
      <c r="G1607" s="232" t="e">
        <f t="shared" si="35"/>
        <v>#DIV/0!</v>
      </c>
    </row>
    <row r="1608" spans="1:7" ht="12.75" hidden="1" customHeight="1">
      <c r="A1608" s="156"/>
      <c r="B1608" s="156"/>
      <c r="C1608" s="189">
        <v>4437</v>
      </c>
      <c r="D1608" s="148" t="s">
        <v>213</v>
      </c>
      <c r="E1608" s="234">
        <v>0</v>
      </c>
      <c r="F1608" s="235"/>
      <c r="G1608" s="232" t="e">
        <f t="shared" si="35"/>
        <v>#DIV/0!</v>
      </c>
    </row>
    <row r="1609" spans="1:7" ht="12.75" hidden="1" customHeight="1">
      <c r="A1609" s="156"/>
      <c r="B1609" s="156"/>
      <c r="C1609" s="189">
        <v>4439</v>
      </c>
      <c r="D1609" s="148" t="s">
        <v>213</v>
      </c>
      <c r="E1609" s="234">
        <v>0</v>
      </c>
      <c r="F1609" s="235"/>
      <c r="G1609" s="232" t="e">
        <f t="shared" si="35"/>
        <v>#DIV/0!</v>
      </c>
    </row>
    <row r="1610" spans="1:7" ht="12.75" hidden="1" customHeight="1">
      <c r="A1610" s="156"/>
      <c r="B1610" s="156"/>
      <c r="C1610" s="189"/>
      <c r="D1610" s="148"/>
      <c r="E1610" s="234"/>
      <c r="F1610" s="235"/>
      <c r="G1610" s="232" t="e">
        <f t="shared" si="35"/>
        <v>#DIV/0!</v>
      </c>
    </row>
    <row r="1611" spans="1:7" ht="12.75" hidden="1" customHeight="1">
      <c r="A1611" s="156"/>
      <c r="B1611" s="156"/>
      <c r="C1611" s="189"/>
      <c r="D1611" s="148"/>
      <c r="E1611" s="234"/>
      <c r="F1611" s="235"/>
      <c r="G1611" s="232" t="e">
        <f t="shared" ref="G1611:G1674" si="36">F1611/E1611</f>
        <v>#DIV/0!</v>
      </c>
    </row>
    <row r="1612" spans="1:7" ht="47.25" customHeight="1">
      <c r="A1612" s="156"/>
      <c r="B1612" s="156"/>
      <c r="C1612" s="159"/>
      <c r="D1612" s="174" t="s">
        <v>398</v>
      </c>
      <c r="E1612" s="234">
        <v>920544</v>
      </c>
      <c r="F1612" s="235">
        <f>SUM(F1613:F1635)</f>
        <v>920538.03</v>
      </c>
      <c r="G1612" s="232">
        <f t="shared" si="36"/>
        <v>0.99999351470434872</v>
      </c>
    </row>
    <row r="1613" spans="1:7" ht="114.75" customHeight="1">
      <c r="A1613" s="156"/>
      <c r="B1613" s="156"/>
      <c r="C1613" s="189">
        <v>2910</v>
      </c>
      <c r="D1613" s="187" t="s">
        <v>45</v>
      </c>
      <c r="E1613" s="234">
        <v>768407</v>
      </c>
      <c r="F1613" s="235">
        <v>768406.77</v>
      </c>
      <c r="G1613" s="232">
        <f t="shared" si="36"/>
        <v>0.99999970067945765</v>
      </c>
    </row>
    <row r="1614" spans="1:7">
      <c r="A1614" s="156"/>
      <c r="B1614" s="156"/>
      <c r="C1614" s="138">
        <v>4017</v>
      </c>
      <c r="D1614" s="162" t="s">
        <v>389</v>
      </c>
      <c r="E1614" s="234">
        <v>16072</v>
      </c>
      <c r="F1614" s="235">
        <v>16071.98</v>
      </c>
      <c r="G1614" s="232">
        <f t="shared" si="36"/>
        <v>0.99999875559980089</v>
      </c>
    </row>
    <row r="1615" spans="1:7">
      <c r="A1615" s="156"/>
      <c r="B1615" s="156"/>
      <c r="C1615" s="138">
        <v>4019</v>
      </c>
      <c r="D1615" s="162" t="s">
        <v>389</v>
      </c>
      <c r="E1615" s="234">
        <v>2837</v>
      </c>
      <c r="F1615" s="235">
        <v>2836.21</v>
      </c>
      <c r="G1615" s="232">
        <f t="shared" si="36"/>
        <v>0.99972153683468457</v>
      </c>
    </row>
    <row r="1616" spans="1:7">
      <c r="A1616" s="156"/>
      <c r="B1616" s="156"/>
      <c r="C1616" s="138">
        <v>4047</v>
      </c>
      <c r="D1616" s="162" t="s">
        <v>202</v>
      </c>
      <c r="E1616" s="234">
        <v>9191</v>
      </c>
      <c r="F1616" s="235">
        <v>9190.9500000000007</v>
      </c>
      <c r="G1616" s="232">
        <f t="shared" si="36"/>
        <v>0.99999455989555008</v>
      </c>
    </row>
    <row r="1617" spans="1:7">
      <c r="A1617" s="156"/>
      <c r="B1617" s="156"/>
      <c r="C1617" s="138">
        <v>4049</v>
      </c>
      <c r="D1617" s="162" t="s">
        <v>202</v>
      </c>
      <c r="E1617" s="234">
        <v>1622</v>
      </c>
      <c r="F1617" s="235">
        <v>1621.93</v>
      </c>
      <c r="G1617" s="232">
        <f t="shared" si="36"/>
        <v>0.99995684340320601</v>
      </c>
    </row>
    <row r="1618" spans="1:7">
      <c r="A1618" s="156"/>
      <c r="B1618" s="156"/>
      <c r="C1618" s="138">
        <v>4117</v>
      </c>
      <c r="D1618" s="148" t="s">
        <v>203</v>
      </c>
      <c r="E1618" s="234">
        <v>8578</v>
      </c>
      <c r="F1618" s="235">
        <v>8577.26</v>
      </c>
      <c r="G1618" s="232">
        <f t="shared" si="36"/>
        <v>0.99991373280484963</v>
      </c>
    </row>
    <row r="1619" spans="1:7">
      <c r="A1619" s="156"/>
      <c r="B1619" s="156"/>
      <c r="C1619" s="138">
        <v>4119</v>
      </c>
      <c r="D1619" s="148" t="s">
        <v>203</v>
      </c>
      <c r="E1619" s="234">
        <v>1514</v>
      </c>
      <c r="F1619" s="235">
        <v>1513.62</v>
      </c>
      <c r="G1619" s="232">
        <f t="shared" si="36"/>
        <v>0.9997490092470277</v>
      </c>
    </row>
    <row r="1620" spans="1:7">
      <c r="A1620" s="156"/>
      <c r="B1620" s="156"/>
      <c r="C1620" s="138">
        <v>4127</v>
      </c>
      <c r="D1620" s="148" t="s">
        <v>204</v>
      </c>
      <c r="E1620" s="234">
        <v>1106</v>
      </c>
      <c r="F1620" s="235">
        <v>1105.79</v>
      </c>
      <c r="G1620" s="232">
        <f t="shared" si="36"/>
        <v>0.99981012658227841</v>
      </c>
    </row>
    <row r="1621" spans="1:7">
      <c r="A1621" s="156"/>
      <c r="B1621" s="156"/>
      <c r="C1621" s="138">
        <v>4129</v>
      </c>
      <c r="D1621" s="148" t="s">
        <v>204</v>
      </c>
      <c r="E1621" s="234">
        <v>196</v>
      </c>
      <c r="F1621" s="235">
        <v>195.14</v>
      </c>
      <c r="G1621" s="232">
        <f t="shared" si="36"/>
        <v>0.99561224489795908</v>
      </c>
    </row>
    <row r="1622" spans="1:7">
      <c r="A1622" s="156"/>
      <c r="B1622" s="156"/>
      <c r="C1622" s="138">
        <v>4177</v>
      </c>
      <c r="D1622" s="148" t="s">
        <v>244</v>
      </c>
      <c r="E1622" s="234">
        <v>61341</v>
      </c>
      <c r="F1622" s="235">
        <v>61340.69</v>
      </c>
      <c r="G1622" s="232">
        <f t="shared" si="36"/>
        <v>0.99999494628388852</v>
      </c>
    </row>
    <row r="1623" spans="1:7">
      <c r="A1623" s="156"/>
      <c r="B1623" s="156"/>
      <c r="C1623" s="138">
        <v>4179</v>
      </c>
      <c r="D1623" s="148" t="s">
        <v>244</v>
      </c>
      <c r="E1623" s="234">
        <v>10825</v>
      </c>
      <c r="F1623" s="235">
        <v>10824.82</v>
      </c>
      <c r="G1623" s="232">
        <f t="shared" si="36"/>
        <v>0.99998337182448038</v>
      </c>
    </row>
    <row r="1624" spans="1:7">
      <c r="A1624" s="156"/>
      <c r="B1624" s="156"/>
      <c r="C1624" s="138">
        <v>4217</v>
      </c>
      <c r="D1624" s="148" t="s">
        <v>206</v>
      </c>
      <c r="E1624" s="234">
        <v>169</v>
      </c>
      <c r="F1624" s="235">
        <v>168.28</v>
      </c>
      <c r="G1624" s="232">
        <f t="shared" si="36"/>
        <v>0.99573964497041423</v>
      </c>
    </row>
    <row r="1625" spans="1:7">
      <c r="A1625" s="156"/>
      <c r="B1625" s="156"/>
      <c r="C1625" s="138">
        <v>4219</v>
      </c>
      <c r="D1625" s="148" t="s">
        <v>206</v>
      </c>
      <c r="E1625" s="234">
        <v>30</v>
      </c>
      <c r="F1625" s="235">
        <v>29.7</v>
      </c>
      <c r="G1625" s="232">
        <f t="shared" si="36"/>
        <v>0.99</v>
      </c>
    </row>
    <row r="1626" spans="1:7" ht="24" hidden="1" customHeight="1">
      <c r="A1626" s="156"/>
      <c r="B1626" s="156"/>
      <c r="C1626" s="138">
        <v>4247</v>
      </c>
      <c r="D1626" s="148" t="s">
        <v>348</v>
      </c>
      <c r="E1626" s="234">
        <v>0</v>
      </c>
      <c r="F1626" s="235"/>
      <c r="G1626" s="232" t="e">
        <f t="shared" si="36"/>
        <v>#DIV/0!</v>
      </c>
    </row>
    <row r="1627" spans="1:7" ht="24" hidden="1" customHeight="1">
      <c r="A1627" s="156"/>
      <c r="B1627" s="156"/>
      <c r="C1627" s="138">
        <v>4249</v>
      </c>
      <c r="D1627" s="148" t="s">
        <v>348</v>
      </c>
      <c r="E1627" s="234">
        <v>0</v>
      </c>
      <c r="F1627" s="235"/>
      <c r="G1627" s="232" t="e">
        <f t="shared" si="36"/>
        <v>#DIV/0!</v>
      </c>
    </row>
    <row r="1628" spans="1:7">
      <c r="A1628" s="156"/>
      <c r="B1628" s="156"/>
      <c r="C1628" s="138">
        <v>4307</v>
      </c>
      <c r="D1628" s="148" t="s">
        <v>323</v>
      </c>
      <c r="E1628" s="234">
        <v>31828</v>
      </c>
      <c r="F1628" s="235">
        <v>31827.99</v>
      </c>
      <c r="G1628" s="232">
        <f t="shared" si="36"/>
        <v>0.99999968581123544</v>
      </c>
    </row>
    <row r="1629" spans="1:7">
      <c r="A1629" s="156"/>
      <c r="B1629" s="156"/>
      <c r="C1629" s="138">
        <v>4309</v>
      </c>
      <c r="D1629" s="148" t="s">
        <v>323</v>
      </c>
      <c r="E1629" s="234">
        <v>5617</v>
      </c>
      <c r="F1629" s="235">
        <v>5616.74</v>
      </c>
      <c r="G1629" s="232">
        <f t="shared" si="36"/>
        <v>0.99995371194587857</v>
      </c>
    </row>
    <row r="1630" spans="1:7" ht="45">
      <c r="A1630" s="156"/>
      <c r="B1630" s="156"/>
      <c r="C1630" s="138">
        <v>4367</v>
      </c>
      <c r="D1630" s="148" t="s">
        <v>29</v>
      </c>
      <c r="E1630" s="234">
        <v>503</v>
      </c>
      <c r="F1630" s="235">
        <v>502.92</v>
      </c>
      <c r="G1630" s="232">
        <f t="shared" si="36"/>
        <v>0.99984095427435393</v>
      </c>
    </row>
    <row r="1631" spans="1:7" ht="45">
      <c r="A1631" s="156"/>
      <c r="B1631" s="156"/>
      <c r="C1631" s="138">
        <v>4369</v>
      </c>
      <c r="D1631" s="148" t="s">
        <v>293</v>
      </c>
      <c r="E1631" s="234">
        <v>89</v>
      </c>
      <c r="F1631" s="235">
        <v>88.75</v>
      </c>
      <c r="G1631" s="232">
        <f t="shared" si="36"/>
        <v>0.9971910112359551</v>
      </c>
    </row>
    <row r="1632" spans="1:7" ht="24.75" customHeight="1">
      <c r="A1632" s="156"/>
      <c r="B1632" s="156"/>
      <c r="C1632" s="138">
        <v>4417</v>
      </c>
      <c r="D1632" s="148" t="s">
        <v>212</v>
      </c>
      <c r="E1632" s="234">
        <v>526</v>
      </c>
      <c r="F1632" s="235">
        <v>525.71</v>
      </c>
      <c r="G1632" s="232">
        <f t="shared" si="36"/>
        <v>0.99944866920152098</v>
      </c>
    </row>
    <row r="1633" spans="1:151" ht="33.75" customHeight="1">
      <c r="A1633" s="156"/>
      <c r="B1633" s="156"/>
      <c r="C1633" s="138">
        <v>4419</v>
      </c>
      <c r="D1633" s="148" t="s">
        <v>212</v>
      </c>
      <c r="E1633" s="234">
        <v>93</v>
      </c>
      <c r="F1633" s="235">
        <v>92.78</v>
      </c>
      <c r="G1633" s="232">
        <f t="shared" si="36"/>
        <v>0.99763440860215058</v>
      </c>
    </row>
    <row r="1634" spans="1:151" ht="37.5" hidden="1" customHeight="1">
      <c r="A1634" s="156"/>
      <c r="B1634" s="156"/>
      <c r="C1634" s="138">
        <v>6067</v>
      </c>
      <c r="D1634" s="148" t="s">
        <v>230</v>
      </c>
      <c r="E1634" s="234">
        <v>0</v>
      </c>
      <c r="F1634" s="235"/>
      <c r="G1634" s="232" t="e">
        <f t="shared" si="36"/>
        <v>#DIV/0!</v>
      </c>
    </row>
    <row r="1635" spans="1:151" ht="39.75" hidden="1" customHeight="1">
      <c r="A1635" s="156"/>
      <c r="B1635" s="156"/>
      <c r="C1635" s="138">
        <v>6069</v>
      </c>
      <c r="D1635" s="148" t="s">
        <v>230</v>
      </c>
      <c r="E1635" s="234">
        <v>0</v>
      </c>
      <c r="F1635" s="235"/>
      <c r="G1635" s="232" t="e">
        <f t="shared" si="36"/>
        <v>#DIV/0!</v>
      </c>
    </row>
    <row r="1636" spans="1:151" ht="38.25" customHeight="1">
      <c r="A1636" s="156"/>
      <c r="B1636" s="156"/>
      <c r="C1636" s="138"/>
      <c r="D1636" s="157" t="s">
        <v>536</v>
      </c>
      <c r="E1636" s="234">
        <v>29000</v>
      </c>
      <c r="F1636" s="235">
        <f>F1637</f>
        <v>28700.080000000002</v>
      </c>
      <c r="G1636" s="232">
        <f t="shared" si="36"/>
        <v>0.98965793103448285</v>
      </c>
    </row>
    <row r="1637" spans="1:151" ht="114.75" customHeight="1">
      <c r="A1637" s="156"/>
      <c r="B1637" s="156"/>
      <c r="C1637" s="189">
        <v>2910</v>
      </c>
      <c r="D1637" s="187" t="s">
        <v>45</v>
      </c>
      <c r="E1637" s="234">
        <v>29000</v>
      </c>
      <c r="F1637" s="235">
        <v>28700.080000000002</v>
      </c>
      <c r="G1637" s="232">
        <f t="shared" si="36"/>
        <v>0.98965793103448285</v>
      </c>
    </row>
    <row r="1638" spans="1:151" ht="34.5" customHeight="1">
      <c r="A1638" s="156"/>
      <c r="B1638" s="156"/>
      <c r="C1638" s="138"/>
      <c r="D1638" s="157" t="s">
        <v>466</v>
      </c>
      <c r="E1638" s="234">
        <v>23621</v>
      </c>
      <c r="F1638" s="235">
        <f>F1639</f>
        <v>23772.58</v>
      </c>
      <c r="G1638" s="232">
        <f t="shared" si="36"/>
        <v>1.0064171711612548</v>
      </c>
    </row>
    <row r="1639" spans="1:151" ht="114.75" customHeight="1">
      <c r="A1639" s="156"/>
      <c r="B1639" s="156"/>
      <c r="C1639" s="189">
        <v>2910</v>
      </c>
      <c r="D1639" s="187" t="s">
        <v>45</v>
      </c>
      <c r="E1639" s="234">
        <v>23621</v>
      </c>
      <c r="F1639" s="235">
        <f>20720.97+3051.61</f>
        <v>23772.58</v>
      </c>
      <c r="G1639" s="232">
        <f t="shared" si="36"/>
        <v>1.0064171711612548</v>
      </c>
    </row>
    <row r="1640" spans="1:151" ht="96.75" customHeight="1">
      <c r="A1640" s="156"/>
      <c r="B1640" s="156"/>
      <c r="C1640" s="138"/>
      <c r="D1640" s="157" t="s">
        <v>395</v>
      </c>
      <c r="E1640" s="234">
        <v>14876</v>
      </c>
      <c r="F1640" s="235">
        <f>F1641</f>
        <v>14876</v>
      </c>
      <c r="G1640" s="232">
        <f t="shared" si="36"/>
        <v>1</v>
      </c>
    </row>
    <row r="1641" spans="1:151" ht="114.75" customHeight="1">
      <c r="A1641" s="156"/>
      <c r="B1641" s="156"/>
      <c r="C1641" s="189">
        <v>2910</v>
      </c>
      <c r="D1641" s="187" t="s">
        <v>45</v>
      </c>
      <c r="E1641" s="234">
        <v>14876</v>
      </c>
      <c r="F1641" s="235">
        <v>14876</v>
      </c>
      <c r="G1641" s="232">
        <f t="shared" si="36"/>
        <v>1</v>
      </c>
    </row>
    <row r="1642" spans="1:151" ht="52.5" customHeight="1">
      <c r="A1642" s="156"/>
      <c r="B1642" s="156"/>
      <c r="C1642" s="138"/>
      <c r="D1642" s="157" t="s">
        <v>538</v>
      </c>
      <c r="E1642" s="234">
        <v>11490</v>
      </c>
      <c r="F1642" s="235">
        <f>F1643</f>
        <v>11545.44</v>
      </c>
      <c r="G1642" s="232">
        <f t="shared" si="36"/>
        <v>1.0048250652741515</v>
      </c>
    </row>
    <row r="1643" spans="1:151" ht="114.75" customHeight="1">
      <c r="A1643" s="156"/>
      <c r="B1643" s="156"/>
      <c r="C1643" s="189">
        <v>2910</v>
      </c>
      <c r="D1643" s="187" t="s">
        <v>45</v>
      </c>
      <c r="E1643" s="234">
        <v>11490</v>
      </c>
      <c r="F1643" s="235">
        <f>11487.44+58</f>
        <v>11545.44</v>
      </c>
      <c r="G1643" s="232">
        <f t="shared" si="36"/>
        <v>1.0048250652741515</v>
      </c>
      <c r="H1643" s="151"/>
    </row>
    <row r="1644" spans="1:151" s="70" customFormat="1" ht="42" customHeight="1">
      <c r="A1644" s="126">
        <v>854</v>
      </c>
      <c r="B1644" s="134"/>
      <c r="C1644" s="127"/>
      <c r="D1644" s="69" t="s">
        <v>166</v>
      </c>
      <c r="E1644" s="235">
        <v>2799912</v>
      </c>
      <c r="F1644" s="235">
        <f>F1645+F1653+F1700+F1749+F1724+F1737+F1718</f>
        <v>1236021.52</v>
      </c>
      <c r="G1644" s="232">
        <f t="shared" si="36"/>
        <v>0.44145013128984056</v>
      </c>
      <c r="H1644" s="64"/>
      <c r="I1644" s="64"/>
      <c r="J1644" s="64"/>
      <c r="K1644" s="64"/>
      <c r="L1644" s="64"/>
      <c r="M1644" s="64"/>
      <c r="N1644" s="64"/>
      <c r="O1644" s="64"/>
      <c r="P1644" s="64"/>
      <c r="Q1644" s="64"/>
      <c r="R1644" s="64"/>
      <c r="S1644" s="64"/>
      <c r="T1644" s="64"/>
      <c r="U1644" s="64"/>
      <c r="V1644" s="64"/>
      <c r="W1644" s="64"/>
      <c r="X1644" s="64"/>
      <c r="Y1644" s="64"/>
      <c r="Z1644" s="64"/>
      <c r="AA1644" s="64"/>
      <c r="AB1644" s="64"/>
      <c r="AC1644" s="64"/>
      <c r="AD1644" s="64"/>
      <c r="AE1644" s="64"/>
      <c r="AF1644" s="64"/>
      <c r="AG1644" s="64"/>
      <c r="AH1644" s="64"/>
      <c r="AI1644" s="64"/>
      <c r="AJ1644" s="64"/>
      <c r="AK1644" s="64"/>
      <c r="AL1644" s="64"/>
      <c r="AM1644" s="64"/>
      <c r="AN1644" s="64"/>
      <c r="AO1644" s="64"/>
      <c r="AP1644" s="64"/>
      <c r="AQ1644" s="64"/>
      <c r="AR1644" s="64"/>
      <c r="AS1644" s="64"/>
      <c r="AT1644" s="64"/>
      <c r="AU1644" s="64"/>
      <c r="AV1644" s="64"/>
      <c r="AW1644" s="64"/>
      <c r="AX1644" s="64"/>
      <c r="AY1644" s="64"/>
      <c r="AZ1644" s="64"/>
      <c r="BA1644" s="64"/>
      <c r="BB1644" s="64"/>
      <c r="BC1644" s="64"/>
      <c r="BD1644" s="64"/>
      <c r="BE1644" s="64"/>
      <c r="BF1644" s="64"/>
      <c r="BG1644" s="64"/>
      <c r="BH1644" s="64"/>
      <c r="BI1644" s="64"/>
      <c r="BJ1644" s="64"/>
      <c r="BK1644" s="64"/>
      <c r="BL1644" s="64"/>
      <c r="BM1644" s="64"/>
      <c r="BN1644" s="64"/>
      <c r="BO1644" s="64"/>
      <c r="BP1644" s="64"/>
      <c r="BQ1644" s="64"/>
      <c r="BR1644" s="64"/>
      <c r="BS1644" s="64"/>
      <c r="BT1644" s="64"/>
      <c r="BU1644" s="64"/>
      <c r="BV1644" s="64"/>
      <c r="BW1644" s="64"/>
      <c r="BX1644" s="64"/>
      <c r="BY1644" s="64"/>
      <c r="BZ1644" s="64"/>
      <c r="CA1644" s="64"/>
      <c r="CB1644" s="64"/>
      <c r="CC1644" s="64"/>
      <c r="CD1644" s="64"/>
      <c r="CE1644" s="64"/>
      <c r="CF1644" s="64"/>
      <c r="CG1644" s="64"/>
      <c r="CH1644" s="64"/>
      <c r="CI1644" s="64"/>
      <c r="CJ1644" s="64"/>
      <c r="CK1644" s="64"/>
      <c r="CL1644" s="64"/>
      <c r="CM1644" s="64"/>
      <c r="CN1644" s="64"/>
      <c r="CO1644" s="64"/>
      <c r="CP1644" s="64"/>
      <c r="CQ1644" s="64"/>
      <c r="CR1644" s="64"/>
      <c r="CS1644" s="64"/>
      <c r="CT1644" s="64"/>
      <c r="CU1644" s="64"/>
      <c r="CV1644" s="64"/>
      <c r="CW1644" s="64"/>
      <c r="CX1644" s="64"/>
      <c r="CY1644" s="64"/>
      <c r="CZ1644" s="64"/>
      <c r="DA1644" s="64"/>
      <c r="DB1644" s="64"/>
      <c r="DC1644" s="64"/>
      <c r="DD1644" s="64"/>
      <c r="DE1644" s="64"/>
      <c r="DF1644" s="64"/>
      <c r="DG1644" s="64"/>
      <c r="DH1644" s="64"/>
      <c r="DI1644" s="64"/>
      <c r="DJ1644" s="64"/>
      <c r="DK1644" s="64"/>
      <c r="DL1644" s="64"/>
      <c r="DM1644" s="64"/>
      <c r="DN1644" s="64"/>
      <c r="DO1644" s="64"/>
      <c r="DP1644" s="64"/>
      <c r="DQ1644" s="64"/>
      <c r="DR1644" s="64"/>
      <c r="DS1644" s="64"/>
      <c r="DT1644" s="64"/>
      <c r="DU1644" s="64"/>
      <c r="DV1644" s="64"/>
      <c r="DW1644" s="64"/>
      <c r="DX1644" s="64"/>
      <c r="DY1644" s="64"/>
      <c r="DZ1644" s="64"/>
      <c r="EA1644" s="64"/>
      <c r="EB1644" s="64"/>
      <c r="EC1644" s="64"/>
      <c r="ED1644" s="64"/>
      <c r="EE1644" s="64"/>
      <c r="EF1644" s="64"/>
      <c r="EG1644" s="64"/>
      <c r="EH1644" s="64"/>
      <c r="EI1644" s="64"/>
      <c r="EJ1644" s="64"/>
      <c r="EK1644" s="64"/>
      <c r="EL1644" s="64"/>
      <c r="EM1644" s="64"/>
      <c r="EN1644" s="64"/>
      <c r="EO1644" s="64"/>
      <c r="EP1644" s="64"/>
      <c r="EQ1644" s="64"/>
      <c r="ER1644" s="64"/>
      <c r="ES1644" s="64"/>
      <c r="ET1644" s="64"/>
      <c r="EU1644" s="64"/>
    </row>
    <row r="1645" spans="1:151" ht="26.25" customHeight="1">
      <c r="A1645" s="158"/>
      <c r="B1645" s="137">
        <v>85401</v>
      </c>
      <c r="C1645" s="159"/>
      <c r="D1645" s="157" t="s">
        <v>399</v>
      </c>
      <c r="E1645" s="234">
        <v>218420</v>
      </c>
      <c r="F1645" s="235">
        <f>SUM(F1647:F1652)</f>
        <v>108945.88</v>
      </c>
      <c r="G1645" s="232">
        <f t="shared" si="36"/>
        <v>0.49879077007600037</v>
      </c>
    </row>
    <row r="1646" spans="1:151" ht="28.5" customHeight="1">
      <c r="A1646" s="137"/>
      <c r="B1646" s="137"/>
      <c r="C1646" s="138"/>
      <c r="D1646" s="157" t="s">
        <v>400</v>
      </c>
      <c r="E1646" s="234"/>
      <c r="F1646" s="235"/>
      <c r="G1646" s="232"/>
    </row>
    <row r="1647" spans="1:151" ht="30">
      <c r="A1647" s="137"/>
      <c r="B1647" s="137"/>
      <c r="C1647" s="138">
        <v>3020</v>
      </c>
      <c r="D1647" s="148" t="s">
        <v>242</v>
      </c>
      <c r="E1647" s="234">
        <v>420</v>
      </c>
      <c r="F1647" s="235">
        <v>300</v>
      </c>
      <c r="G1647" s="232">
        <f t="shared" si="36"/>
        <v>0.7142857142857143</v>
      </c>
    </row>
    <row r="1648" spans="1:151">
      <c r="A1648" s="137"/>
      <c r="B1648" s="137"/>
      <c r="C1648" s="138">
        <v>4010</v>
      </c>
      <c r="D1648" s="148" t="s">
        <v>201</v>
      </c>
      <c r="E1648" s="234">
        <v>164290</v>
      </c>
      <c r="F1648" s="235">
        <v>76246.52</v>
      </c>
      <c r="G1648" s="232">
        <f t="shared" si="36"/>
        <v>0.46409714529186197</v>
      </c>
    </row>
    <row r="1649" spans="1:7">
      <c r="A1649" s="137"/>
      <c r="B1649" s="137"/>
      <c r="C1649" s="138">
        <v>4040</v>
      </c>
      <c r="D1649" s="148" t="s">
        <v>202</v>
      </c>
      <c r="E1649" s="234">
        <v>13840</v>
      </c>
      <c r="F1649" s="235">
        <v>12394.05</v>
      </c>
      <c r="G1649" s="232">
        <f t="shared" si="36"/>
        <v>0.89552384393063578</v>
      </c>
    </row>
    <row r="1650" spans="1:7">
      <c r="A1650" s="137"/>
      <c r="B1650" s="137"/>
      <c r="C1650" s="138">
        <v>4110</v>
      </c>
      <c r="D1650" s="148" t="s">
        <v>203</v>
      </c>
      <c r="E1650" s="234">
        <v>28685</v>
      </c>
      <c r="F1650" s="235">
        <v>12981.8</v>
      </c>
      <c r="G1650" s="232">
        <f t="shared" si="36"/>
        <v>0.45256405786996684</v>
      </c>
    </row>
    <row r="1651" spans="1:7">
      <c r="A1651" s="137"/>
      <c r="B1651" s="137"/>
      <c r="C1651" s="138">
        <v>4120</v>
      </c>
      <c r="D1651" s="148" t="s">
        <v>204</v>
      </c>
      <c r="E1651" s="234">
        <v>4275</v>
      </c>
      <c r="F1651" s="235">
        <v>1840.51</v>
      </c>
      <c r="G1651" s="232">
        <f t="shared" si="36"/>
        <v>0.43052865497076021</v>
      </c>
    </row>
    <row r="1652" spans="1:7" ht="30">
      <c r="A1652" s="137"/>
      <c r="B1652" s="137"/>
      <c r="C1652" s="138">
        <v>4440</v>
      </c>
      <c r="D1652" s="148" t="s">
        <v>214</v>
      </c>
      <c r="E1652" s="234">
        <v>6910</v>
      </c>
      <c r="F1652" s="235">
        <v>5183</v>
      </c>
      <c r="G1652" s="232">
        <f t="shared" si="36"/>
        <v>0.75007235890014468</v>
      </c>
    </row>
    <row r="1653" spans="1:7" ht="47.25">
      <c r="A1653" s="158"/>
      <c r="B1653" s="137">
        <v>85406</v>
      </c>
      <c r="C1653" s="159"/>
      <c r="D1653" s="157" t="s">
        <v>167</v>
      </c>
      <c r="E1653" s="234">
        <v>1339940</v>
      </c>
      <c r="F1653" s="235">
        <f>SUM(F1654:F1675)</f>
        <v>653951.14</v>
      </c>
      <c r="G1653" s="232">
        <f t="shared" si="36"/>
        <v>0.48804509157126441</v>
      </c>
    </row>
    <row r="1654" spans="1:7" ht="60">
      <c r="A1654" s="137"/>
      <c r="B1654" s="137"/>
      <c r="C1654" s="138">
        <v>2310</v>
      </c>
      <c r="D1654" s="148" t="s">
        <v>40</v>
      </c>
      <c r="E1654" s="234">
        <v>395000</v>
      </c>
      <c r="F1654" s="235">
        <f>F1699</f>
        <v>188199</v>
      </c>
      <c r="G1654" s="232">
        <f t="shared" si="36"/>
        <v>0.47645316455696202</v>
      </c>
    </row>
    <row r="1655" spans="1:7" ht="30">
      <c r="A1655" s="137"/>
      <c r="B1655" s="137"/>
      <c r="C1655" s="138">
        <v>3020</v>
      </c>
      <c r="D1655" s="148" t="s">
        <v>242</v>
      </c>
      <c r="E1655" s="234">
        <v>13550</v>
      </c>
      <c r="F1655" s="235">
        <f t="shared" ref="F1655:F1670" si="37">F1677</f>
        <v>5713.51</v>
      </c>
      <c r="G1655" s="232">
        <f t="shared" si="36"/>
        <v>0.42166125461254617</v>
      </c>
    </row>
    <row r="1656" spans="1:7">
      <c r="A1656" s="137"/>
      <c r="B1656" s="137"/>
      <c r="C1656" s="138">
        <v>4010</v>
      </c>
      <c r="D1656" s="148" t="s">
        <v>201</v>
      </c>
      <c r="E1656" s="234">
        <v>638813</v>
      </c>
      <c r="F1656" s="235">
        <f t="shared" si="37"/>
        <v>292236.84000000003</v>
      </c>
      <c r="G1656" s="232">
        <f t="shared" si="36"/>
        <v>0.45746852365246171</v>
      </c>
    </row>
    <row r="1657" spans="1:7">
      <c r="A1657" s="137"/>
      <c r="B1657" s="137"/>
      <c r="C1657" s="138">
        <v>4040</v>
      </c>
      <c r="D1657" s="148" t="s">
        <v>202</v>
      </c>
      <c r="E1657" s="234">
        <v>51680</v>
      </c>
      <c r="F1657" s="235">
        <f t="shared" si="37"/>
        <v>50966.57</v>
      </c>
      <c r="G1657" s="232">
        <f t="shared" si="36"/>
        <v>0.98619523993808045</v>
      </c>
    </row>
    <row r="1658" spans="1:7">
      <c r="A1658" s="137"/>
      <c r="B1658" s="137"/>
      <c r="C1658" s="138">
        <v>4110</v>
      </c>
      <c r="D1658" s="148" t="s">
        <v>203</v>
      </c>
      <c r="E1658" s="234">
        <v>113161</v>
      </c>
      <c r="F1658" s="235">
        <f t="shared" si="37"/>
        <v>52307.82</v>
      </c>
      <c r="G1658" s="232">
        <f t="shared" si="36"/>
        <v>0.46224246869504509</v>
      </c>
    </row>
    <row r="1659" spans="1:7">
      <c r="A1659" s="137"/>
      <c r="B1659" s="137"/>
      <c r="C1659" s="138">
        <v>4120</v>
      </c>
      <c r="D1659" s="148" t="s">
        <v>204</v>
      </c>
      <c r="E1659" s="234">
        <v>16866</v>
      </c>
      <c r="F1659" s="235">
        <f t="shared" si="37"/>
        <v>6286.7</v>
      </c>
      <c r="G1659" s="232">
        <f t="shared" si="36"/>
        <v>0.37274398197557213</v>
      </c>
    </row>
    <row r="1660" spans="1:7">
      <c r="A1660" s="137"/>
      <c r="B1660" s="137"/>
      <c r="C1660" s="138">
        <v>4170</v>
      </c>
      <c r="D1660" s="148" t="s">
        <v>308</v>
      </c>
      <c r="E1660" s="234">
        <v>9232</v>
      </c>
      <c r="F1660" s="235">
        <f t="shared" si="37"/>
        <v>3759.31</v>
      </c>
      <c r="G1660" s="232">
        <f t="shared" si="36"/>
        <v>0.40720428942807624</v>
      </c>
    </row>
    <row r="1661" spans="1:7">
      <c r="A1661" s="137"/>
      <c r="B1661" s="137"/>
      <c r="C1661" s="138">
        <v>4210</v>
      </c>
      <c r="D1661" s="148" t="s">
        <v>206</v>
      </c>
      <c r="E1661" s="234">
        <v>18380</v>
      </c>
      <c r="F1661" s="235">
        <f t="shared" si="37"/>
        <v>10392.790000000001</v>
      </c>
      <c r="G1661" s="232">
        <f t="shared" si="36"/>
        <v>0.56544015233949951</v>
      </c>
    </row>
    <row r="1662" spans="1:7" ht="30">
      <c r="A1662" s="137"/>
      <c r="B1662" s="137"/>
      <c r="C1662" s="138">
        <v>4240</v>
      </c>
      <c r="D1662" s="148" t="s">
        <v>291</v>
      </c>
      <c r="E1662" s="234">
        <v>5000</v>
      </c>
      <c r="F1662" s="235">
        <f t="shared" si="37"/>
        <v>1733.11</v>
      </c>
      <c r="G1662" s="232">
        <f t="shared" si="36"/>
        <v>0.34662199999999999</v>
      </c>
    </row>
    <row r="1663" spans="1:7">
      <c r="A1663" s="137"/>
      <c r="B1663" s="137"/>
      <c r="C1663" s="138">
        <v>4260</v>
      </c>
      <c r="D1663" s="148" t="s">
        <v>207</v>
      </c>
      <c r="E1663" s="234">
        <v>15750</v>
      </c>
      <c r="F1663" s="235">
        <f t="shared" si="37"/>
        <v>6230.08</v>
      </c>
      <c r="G1663" s="232">
        <f t="shared" si="36"/>
        <v>0.39556063492063492</v>
      </c>
    </row>
    <row r="1664" spans="1:7">
      <c r="A1664" s="137"/>
      <c r="B1664" s="137"/>
      <c r="C1664" s="138">
        <v>4270</v>
      </c>
      <c r="D1664" s="148" t="s">
        <v>208</v>
      </c>
      <c r="E1664" s="234">
        <v>5820</v>
      </c>
      <c r="F1664" s="235">
        <f t="shared" si="37"/>
        <v>359.55</v>
      </c>
      <c r="G1664" s="232">
        <f t="shared" si="36"/>
        <v>6.1778350515463917E-2</v>
      </c>
    </row>
    <row r="1665" spans="1:7">
      <c r="A1665" s="137"/>
      <c r="B1665" s="137"/>
      <c r="C1665" s="138">
        <v>4280</v>
      </c>
      <c r="D1665" s="148" t="s">
        <v>209</v>
      </c>
      <c r="E1665" s="234">
        <v>390</v>
      </c>
      <c r="F1665" s="235">
        <f t="shared" si="37"/>
        <v>246</v>
      </c>
      <c r="G1665" s="232">
        <f t="shared" si="36"/>
        <v>0.63076923076923075</v>
      </c>
    </row>
    <row r="1666" spans="1:7">
      <c r="A1666" s="137"/>
      <c r="B1666" s="137"/>
      <c r="C1666" s="138">
        <v>4300</v>
      </c>
      <c r="D1666" s="148" t="s">
        <v>233</v>
      </c>
      <c r="E1666" s="234">
        <v>9118</v>
      </c>
      <c r="F1666" s="235">
        <f t="shared" si="37"/>
        <v>4042.2</v>
      </c>
      <c r="G1666" s="232">
        <f t="shared" si="36"/>
        <v>0.44332090370695326</v>
      </c>
    </row>
    <row r="1667" spans="1:7">
      <c r="A1667" s="137"/>
      <c r="B1667" s="137"/>
      <c r="C1667" s="138">
        <v>4350</v>
      </c>
      <c r="D1667" s="148" t="s">
        <v>210</v>
      </c>
      <c r="E1667" s="234">
        <v>1070</v>
      </c>
      <c r="F1667" s="235">
        <f t="shared" si="37"/>
        <v>350.88</v>
      </c>
      <c r="G1667" s="232">
        <f t="shared" si="36"/>
        <v>0.32792523364485981</v>
      </c>
    </row>
    <row r="1668" spans="1:7" ht="60">
      <c r="A1668" s="137"/>
      <c r="B1668" s="137"/>
      <c r="C1668" s="138">
        <v>4370</v>
      </c>
      <c r="D1668" s="148" t="s">
        <v>30</v>
      </c>
      <c r="E1668" s="234">
        <v>5120</v>
      </c>
      <c r="F1668" s="235">
        <f t="shared" si="37"/>
        <v>2384.38</v>
      </c>
      <c r="G1668" s="232">
        <f t="shared" si="36"/>
        <v>0.46569921875000003</v>
      </c>
    </row>
    <row r="1669" spans="1:7">
      <c r="A1669" s="137"/>
      <c r="B1669" s="137"/>
      <c r="C1669" s="138">
        <v>4410</v>
      </c>
      <c r="D1669" s="148" t="s">
        <v>212</v>
      </c>
      <c r="E1669" s="234">
        <v>3840</v>
      </c>
      <c r="F1669" s="235">
        <f t="shared" si="37"/>
        <v>2097.4</v>
      </c>
      <c r="G1669" s="232">
        <f t="shared" si="36"/>
        <v>0.54619791666666673</v>
      </c>
    </row>
    <row r="1670" spans="1:7">
      <c r="A1670" s="137"/>
      <c r="B1670" s="137"/>
      <c r="C1670" s="138">
        <v>4430</v>
      </c>
      <c r="D1670" s="148" t="s">
        <v>213</v>
      </c>
      <c r="E1670" s="234">
        <v>1190</v>
      </c>
      <c r="F1670" s="235">
        <f t="shared" si="37"/>
        <v>397</v>
      </c>
      <c r="G1670" s="232">
        <f t="shared" si="36"/>
        <v>0.33361344537815124</v>
      </c>
    </row>
    <row r="1671" spans="1:7" ht="30">
      <c r="A1671" s="137"/>
      <c r="B1671" s="137"/>
      <c r="C1671" s="138">
        <v>4440</v>
      </c>
      <c r="D1671" s="148" t="s">
        <v>214</v>
      </c>
      <c r="E1671" s="234">
        <v>34410</v>
      </c>
      <c r="F1671" s="235">
        <f>F1694</f>
        <v>25808</v>
      </c>
      <c r="G1671" s="232">
        <f t="shared" si="36"/>
        <v>0.75001453065969192</v>
      </c>
    </row>
    <row r="1672" spans="1:7">
      <c r="A1672" s="137"/>
      <c r="B1672" s="137"/>
      <c r="C1672" s="138">
        <v>4510</v>
      </c>
      <c r="D1672" s="148" t="s">
        <v>270</v>
      </c>
      <c r="E1672" s="234">
        <v>100</v>
      </c>
      <c r="F1672" s="235">
        <f>F1693</f>
        <v>0</v>
      </c>
      <c r="G1672" s="232">
        <f t="shared" si="36"/>
        <v>0</v>
      </c>
    </row>
    <row r="1673" spans="1:7" ht="30">
      <c r="A1673" s="137"/>
      <c r="B1673" s="137"/>
      <c r="C1673" s="138">
        <v>4700</v>
      </c>
      <c r="D1673" s="148" t="s">
        <v>216</v>
      </c>
      <c r="E1673" s="234">
        <v>1450</v>
      </c>
      <c r="F1673" s="235">
        <f>F1695</f>
        <v>440</v>
      </c>
      <c r="G1673" s="232">
        <f t="shared" si="36"/>
        <v>0.30344827586206896</v>
      </c>
    </row>
    <row r="1674" spans="1:7" ht="48" hidden="1" customHeight="1">
      <c r="A1674" s="137"/>
      <c r="B1674" s="137"/>
      <c r="C1674" s="138">
        <v>4740</v>
      </c>
      <c r="D1674" s="148" t="s">
        <v>248</v>
      </c>
      <c r="E1674" s="234">
        <v>0</v>
      </c>
      <c r="F1674" s="235">
        <f>F1696</f>
        <v>0</v>
      </c>
      <c r="G1674" s="232" t="e">
        <f t="shared" si="36"/>
        <v>#DIV/0!</v>
      </c>
    </row>
    <row r="1675" spans="1:7" ht="36" hidden="1" customHeight="1">
      <c r="A1675" s="137"/>
      <c r="B1675" s="137"/>
      <c r="C1675" s="138">
        <v>4750</v>
      </c>
      <c r="D1675" s="148" t="s">
        <v>294</v>
      </c>
      <c r="E1675" s="234">
        <v>0</v>
      </c>
      <c r="F1675" s="235">
        <f>F1697</f>
        <v>0</v>
      </c>
      <c r="G1675" s="232" t="e">
        <f t="shared" ref="G1675:G1738" si="38">F1675/E1675</f>
        <v>#DIV/0!</v>
      </c>
    </row>
    <row r="1676" spans="1:7" ht="31.5">
      <c r="A1676" s="137"/>
      <c r="B1676" s="137"/>
      <c r="C1676" s="139" t="s">
        <v>299</v>
      </c>
      <c r="D1676" s="157" t="s">
        <v>401</v>
      </c>
      <c r="E1676" s="234">
        <v>944940</v>
      </c>
      <c r="F1676" s="235">
        <f>SUM(F1677:F1697)</f>
        <v>465752.14000000007</v>
      </c>
      <c r="G1676" s="232">
        <f t="shared" si="38"/>
        <v>0.492890702055157</v>
      </c>
    </row>
    <row r="1677" spans="1:7" ht="30">
      <c r="A1677" s="137"/>
      <c r="B1677" s="137"/>
      <c r="C1677" s="138">
        <v>3020</v>
      </c>
      <c r="D1677" s="148" t="s">
        <v>242</v>
      </c>
      <c r="E1677" s="234">
        <v>13550</v>
      </c>
      <c r="F1677" s="235">
        <v>5713.51</v>
      </c>
      <c r="G1677" s="232">
        <f t="shared" si="38"/>
        <v>0.42166125461254617</v>
      </c>
    </row>
    <row r="1678" spans="1:7">
      <c r="A1678" s="137"/>
      <c r="B1678" s="137"/>
      <c r="C1678" s="138">
        <v>4010</v>
      </c>
      <c r="D1678" s="148" t="s">
        <v>201</v>
      </c>
      <c r="E1678" s="234">
        <v>638813</v>
      </c>
      <c r="F1678" s="235">
        <v>292236.84000000003</v>
      </c>
      <c r="G1678" s="232">
        <f t="shared" si="38"/>
        <v>0.45746852365246171</v>
      </c>
    </row>
    <row r="1679" spans="1:7">
      <c r="A1679" s="137"/>
      <c r="B1679" s="158"/>
      <c r="C1679" s="138">
        <v>4040</v>
      </c>
      <c r="D1679" s="148" t="s">
        <v>202</v>
      </c>
      <c r="E1679" s="234">
        <v>51680</v>
      </c>
      <c r="F1679" s="235">
        <v>50966.57</v>
      </c>
      <c r="G1679" s="232">
        <f t="shared" si="38"/>
        <v>0.98619523993808045</v>
      </c>
    </row>
    <row r="1680" spans="1:7">
      <c r="A1680" s="137"/>
      <c r="B1680" s="158"/>
      <c r="C1680" s="138">
        <v>4110</v>
      </c>
      <c r="D1680" s="148" t="s">
        <v>203</v>
      </c>
      <c r="E1680" s="234">
        <v>113161</v>
      </c>
      <c r="F1680" s="235">
        <v>52307.82</v>
      </c>
      <c r="G1680" s="232">
        <f t="shared" si="38"/>
        <v>0.46224246869504509</v>
      </c>
    </row>
    <row r="1681" spans="1:7">
      <c r="A1681" s="137"/>
      <c r="B1681" s="137"/>
      <c r="C1681" s="138">
        <v>4120</v>
      </c>
      <c r="D1681" s="148" t="s">
        <v>204</v>
      </c>
      <c r="E1681" s="234">
        <v>16866</v>
      </c>
      <c r="F1681" s="235">
        <v>6286.7</v>
      </c>
      <c r="G1681" s="232">
        <f t="shared" si="38"/>
        <v>0.37274398197557213</v>
      </c>
    </row>
    <row r="1682" spans="1:7">
      <c r="A1682" s="137"/>
      <c r="B1682" s="137"/>
      <c r="C1682" s="138">
        <v>4170</v>
      </c>
      <c r="D1682" s="148" t="s">
        <v>308</v>
      </c>
      <c r="E1682" s="234">
        <v>9232</v>
      </c>
      <c r="F1682" s="235">
        <v>3759.31</v>
      </c>
      <c r="G1682" s="232">
        <f t="shared" si="38"/>
        <v>0.40720428942807624</v>
      </c>
    </row>
    <row r="1683" spans="1:7">
      <c r="A1683" s="137"/>
      <c r="B1683" s="137"/>
      <c r="C1683" s="138">
        <v>4210</v>
      </c>
      <c r="D1683" s="148" t="s">
        <v>206</v>
      </c>
      <c r="E1683" s="234">
        <v>18380</v>
      </c>
      <c r="F1683" s="235">
        <v>10392.790000000001</v>
      </c>
      <c r="G1683" s="232">
        <f t="shared" si="38"/>
        <v>0.56544015233949951</v>
      </c>
    </row>
    <row r="1684" spans="1:7" ht="30">
      <c r="A1684" s="137"/>
      <c r="B1684" s="137"/>
      <c r="C1684" s="138">
        <v>4240</v>
      </c>
      <c r="D1684" s="148" t="s">
        <v>291</v>
      </c>
      <c r="E1684" s="234">
        <v>5000</v>
      </c>
      <c r="F1684" s="235">
        <v>1733.11</v>
      </c>
      <c r="G1684" s="232">
        <f t="shared" si="38"/>
        <v>0.34662199999999999</v>
      </c>
    </row>
    <row r="1685" spans="1:7">
      <c r="A1685" s="137"/>
      <c r="B1685" s="137"/>
      <c r="C1685" s="138">
        <v>4260</v>
      </c>
      <c r="D1685" s="148" t="s">
        <v>207</v>
      </c>
      <c r="E1685" s="234">
        <v>15750</v>
      </c>
      <c r="F1685" s="235">
        <v>6230.08</v>
      </c>
      <c r="G1685" s="232">
        <f t="shared" si="38"/>
        <v>0.39556063492063492</v>
      </c>
    </row>
    <row r="1686" spans="1:7">
      <c r="A1686" s="137"/>
      <c r="B1686" s="137"/>
      <c r="C1686" s="138">
        <v>4270</v>
      </c>
      <c r="D1686" s="148" t="s">
        <v>208</v>
      </c>
      <c r="E1686" s="234">
        <v>5820</v>
      </c>
      <c r="F1686" s="235">
        <v>359.55</v>
      </c>
      <c r="G1686" s="232">
        <f t="shared" si="38"/>
        <v>6.1778350515463917E-2</v>
      </c>
    </row>
    <row r="1687" spans="1:7">
      <c r="A1687" s="137"/>
      <c r="B1687" s="137"/>
      <c r="C1687" s="138">
        <v>4280</v>
      </c>
      <c r="D1687" s="148" t="s">
        <v>209</v>
      </c>
      <c r="E1687" s="234">
        <v>390</v>
      </c>
      <c r="F1687" s="235">
        <v>246</v>
      </c>
      <c r="G1687" s="232">
        <f t="shared" si="38"/>
        <v>0.63076923076923075</v>
      </c>
    </row>
    <row r="1688" spans="1:7">
      <c r="A1688" s="137"/>
      <c r="B1688" s="137"/>
      <c r="C1688" s="138">
        <v>4300</v>
      </c>
      <c r="D1688" s="148" t="s">
        <v>233</v>
      </c>
      <c r="E1688" s="234">
        <v>9118</v>
      </c>
      <c r="F1688" s="235">
        <v>4042.2</v>
      </c>
      <c r="G1688" s="232">
        <f t="shared" si="38"/>
        <v>0.44332090370695326</v>
      </c>
    </row>
    <row r="1689" spans="1:7">
      <c r="A1689" s="137"/>
      <c r="B1689" s="137"/>
      <c r="C1689" s="138">
        <v>4350</v>
      </c>
      <c r="D1689" s="148" t="s">
        <v>210</v>
      </c>
      <c r="E1689" s="234">
        <v>1070</v>
      </c>
      <c r="F1689" s="235">
        <v>350.88</v>
      </c>
      <c r="G1689" s="232">
        <f t="shared" si="38"/>
        <v>0.32792523364485981</v>
      </c>
    </row>
    <row r="1690" spans="1:7" ht="60">
      <c r="A1690" s="137"/>
      <c r="B1690" s="137"/>
      <c r="C1690" s="138">
        <v>4370</v>
      </c>
      <c r="D1690" s="148" t="s">
        <v>30</v>
      </c>
      <c r="E1690" s="234">
        <v>5120</v>
      </c>
      <c r="F1690" s="235">
        <v>2384.38</v>
      </c>
      <c r="G1690" s="232">
        <f t="shared" si="38"/>
        <v>0.46569921875000003</v>
      </c>
    </row>
    <row r="1691" spans="1:7">
      <c r="A1691" s="137"/>
      <c r="B1691" s="137"/>
      <c r="C1691" s="138">
        <v>4410</v>
      </c>
      <c r="D1691" s="148" t="s">
        <v>212</v>
      </c>
      <c r="E1691" s="234">
        <v>3840</v>
      </c>
      <c r="F1691" s="235">
        <v>2097.4</v>
      </c>
      <c r="G1691" s="232">
        <f t="shared" si="38"/>
        <v>0.54619791666666673</v>
      </c>
    </row>
    <row r="1692" spans="1:7">
      <c r="A1692" s="137"/>
      <c r="B1692" s="137"/>
      <c r="C1692" s="138">
        <v>4430</v>
      </c>
      <c r="D1692" s="148" t="s">
        <v>213</v>
      </c>
      <c r="E1692" s="234">
        <v>1190</v>
      </c>
      <c r="F1692" s="235">
        <v>397</v>
      </c>
      <c r="G1692" s="232">
        <f t="shared" si="38"/>
        <v>0.33361344537815124</v>
      </c>
    </row>
    <row r="1693" spans="1:7">
      <c r="A1693" s="137"/>
      <c r="B1693" s="137"/>
      <c r="C1693" s="138">
        <v>4510</v>
      </c>
      <c r="D1693" s="148" t="s">
        <v>270</v>
      </c>
      <c r="E1693" s="234">
        <v>100</v>
      </c>
      <c r="F1693" s="235">
        <v>0</v>
      </c>
      <c r="G1693" s="232">
        <f t="shared" si="38"/>
        <v>0</v>
      </c>
    </row>
    <row r="1694" spans="1:7" ht="30">
      <c r="A1694" s="137"/>
      <c r="B1694" s="137"/>
      <c r="C1694" s="138">
        <v>4440</v>
      </c>
      <c r="D1694" s="148" t="s">
        <v>214</v>
      </c>
      <c r="E1694" s="234">
        <v>34410</v>
      </c>
      <c r="F1694" s="235">
        <v>25808</v>
      </c>
      <c r="G1694" s="232">
        <f t="shared" si="38"/>
        <v>0.75001453065969192</v>
      </c>
    </row>
    <row r="1695" spans="1:7" ht="30">
      <c r="A1695" s="137"/>
      <c r="B1695" s="137"/>
      <c r="C1695" s="138">
        <v>4700</v>
      </c>
      <c r="D1695" s="148" t="s">
        <v>216</v>
      </c>
      <c r="E1695" s="234">
        <v>1450</v>
      </c>
      <c r="F1695" s="235">
        <v>440</v>
      </c>
      <c r="G1695" s="232">
        <f t="shared" si="38"/>
        <v>0.30344827586206896</v>
      </c>
    </row>
    <row r="1696" spans="1:7" ht="48" hidden="1" customHeight="1">
      <c r="A1696" s="137"/>
      <c r="B1696" s="137"/>
      <c r="C1696" s="138">
        <v>4740</v>
      </c>
      <c r="D1696" s="148" t="s">
        <v>248</v>
      </c>
      <c r="E1696" s="234">
        <v>0</v>
      </c>
      <c r="F1696" s="235"/>
      <c r="G1696" s="232" t="e">
        <f t="shared" si="38"/>
        <v>#DIV/0!</v>
      </c>
    </row>
    <row r="1697" spans="1:7" ht="36" hidden="1" customHeight="1">
      <c r="A1697" s="137"/>
      <c r="B1697" s="188"/>
      <c r="C1697" s="138">
        <v>4750</v>
      </c>
      <c r="D1697" s="148" t="s">
        <v>294</v>
      </c>
      <c r="E1697" s="234">
        <v>0</v>
      </c>
      <c r="F1697" s="235"/>
      <c r="G1697" s="232" t="e">
        <f t="shared" si="38"/>
        <v>#DIV/0!</v>
      </c>
    </row>
    <row r="1698" spans="1:7" ht="27" customHeight="1">
      <c r="A1698" s="137"/>
      <c r="B1698" s="188"/>
      <c r="C1698" s="138"/>
      <c r="D1698" s="157" t="s">
        <v>310</v>
      </c>
      <c r="E1698" s="234">
        <v>395000</v>
      </c>
      <c r="F1698" s="235">
        <f>F1699</f>
        <v>188199</v>
      </c>
      <c r="G1698" s="232">
        <f t="shared" si="38"/>
        <v>0.47645316455696202</v>
      </c>
    </row>
    <row r="1699" spans="1:7" ht="76.5" customHeight="1">
      <c r="A1699" s="137"/>
      <c r="B1699" s="192"/>
      <c r="C1699" s="138">
        <v>2310</v>
      </c>
      <c r="D1699" s="148" t="s">
        <v>40</v>
      </c>
      <c r="E1699" s="234">
        <v>395000</v>
      </c>
      <c r="F1699" s="235">
        <v>188199</v>
      </c>
      <c r="G1699" s="232">
        <f t="shared" si="38"/>
        <v>0.47645316455696202</v>
      </c>
    </row>
    <row r="1700" spans="1:7" ht="31.5" customHeight="1">
      <c r="A1700" s="158"/>
      <c r="B1700" s="192">
        <v>85410</v>
      </c>
      <c r="C1700" s="159"/>
      <c r="D1700" s="157" t="s">
        <v>402</v>
      </c>
      <c r="E1700" s="234">
        <v>1091495</v>
      </c>
      <c r="F1700" s="235">
        <f>SUM(F1702:F1717)</f>
        <v>386722.25</v>
      </c>
      <c r="G1700" s="232">
        <f t="shared" si="38"/>
        <v>0.3543051044668093</v>
      </c>
    </row>
    <row r="1701" spans="1:7" ht="30.75" customHeight="1">
      <c r="A1701" s="158"/>
      <c r="B1701" s="192"/>
      <c r="C1701" s="160" t="s">
        <v>366</v>
      </c>
      <c r="D1701" s="157" t="s">
        <v>403</v>
      </c>
      <c r="E1701" s="234"/>
      <c r="F1701" s="235"/>
      <c r="G1701" s="232"/>
    </row>
    <row r="1702" spans="1:7" ht="30">
      <c r="A1702" s="137"/>
      <c r="B1702" s="192"/>
      <c r="C1702" s="138">
        <v>3020</v>
      </c>
      <c r="D1702" s="148" t="s">
        <v>242</v>
      </c>
      <c r="E1702" s="234">
        <v>25650</v>
      </c>
      <c r="F1702" s="235">
        <v>12056.74</v>
      </c>
      <c r="G1702" s="232">
        <f t="shared" si="38"/>
        <v>0.47004834307992199</v>
      </c>
    </row>
    <row r="1703" spans="1:7">
      <c r="A1703" s="137"/>
      <c r="B1703" s="158"/>
      <c r="C1703" s="138">
        <v>4010</v>
      </c>
      <c r="D1703" s="148" t="s">
        <v>201</v>
      </c>
      <c r="E1703" s="234">
        <v>388123</v>
      </c>
      <c r="F1703" s="235">
        <v>175001.35</v>
      </c>
      <c r="G1703" s="232">
        <f t="shared" si="38"/>
        <v>0.45089146997214802</v>
      </c>
    </row>
    <row r="1704" spans="1:7">
      <c r="A1704" s="137"/>
      <c r="B1704" s="137"/>
      <c r="C1704" s="138">
        <v>4040</v>
      </c>
      <c r="D1704" s="148" t="s">
        <v>202</v>
      </c>
      <c r="E1704" s="234">
        <v>32200</v>
      </c>
      <c r="F1704" s="235">
        <v>29491.53</v>
      </c>
      <c r="G1704" s="232">
        <f t="shared" si="38"/>
        <v>0.91588602484472048</v>
      </c>
    </row>
    <row r="1705" spans="1:7">
      <c r="A1705" s="137"/>
      <c r="B1705" s="182"/>
      <c r="C1705" s="138">
        <v>4170</v>
      </c>
      <c r="D1705" s="148" t="s">
        <v>328</v>
      </c>
      <c r="E1705" s="234">
        <v>5100</v>
      </c>
      <c r="F1705" s="235">
        <v>0</v>
      </c>
      <c r="G1705" s="232">
        <f t="shared" si="38"/>
        <v>0</v>
      </c>
    </row>
    <row r="1706" spans="1:7">
      <c r="A1706" s="137"/>
      <c r="B1706" s="182"/>
      <c r="C1706" s="138">
        <v>4110</v>
      </c>
      <c r="D1706" s="148" t="s">
        <v>203</v>
      </c>
      <c r="E1706" s="234">
        <v>68911</v>
      </c>
      <c r="F1706" s="235">
        <v>31883.38</v>
      </c>
      <c r="G1706" s="232">
        <f t="shared" si="38"/>
        <v>0.46267475439334793</v>
      </c>
    </row>
    <row r="1707" spans="1:7">
      <c r="A1707" s="137"/>
      <c r="B1707" s="182"/>
      <c r="C1707" s="138">
        <v>4120</v>
      </c>
      <c r="D1707" s="148" t="s">
        <v>204</v>
      </c>
      <c r="E1707" s="234">
        <v>10211</v>
      </c>
      <c r="F1707" s="235">
        <v>2541.4699999999998</v>
      </c>
      <c r="G1707" s="232">
        <f t="shared" si="38"/>
        <v>0.24889530898051118</v>
      </c>
    </row>
    <row r="1708" spans="1:7">
      <c r="A1708" s="137"/>
      <c r="B1708" s="182"/>
      <c r="C1708" s="138">
        <v>4210</v>
      </c>
      <c r="D1708" s="148" t="s">
        <v>206</v>
      </c>
      <c r="E1708" s="234">
        <v>325540</v>
      </c>
      <c r="F1708" s="235">
        <v>89152.05</v>
      </c>
      <c r="G1708" s="232">
        <f t="shared" si="38"/>
        <v>0.27385897278368249</v>
      </c>
    </row>
    <row r="1709" spans="1:7">
      <c r="A1709" s="137"/>
      <c r="B1709" s="182"/>
      <c r="C1709" s="138">
        <v>4260</v>
      </c>
      <c r="D1709" s="148" t="s">
        <v>207</v>
      </c>
      <c r="E1709" s="234">
        <v>39420</v>
      </c>
      <c r="F1709" s="235">
        <v>13005.44</v>
      </c>
      <c r="G1709" s="232">
        <f t="shared" si="38"/>
        <v>0.32991983764586508</v>
      </c>
    </row>
    <row r="1710" spans="1:7">
      <c r="A1710" s="137"/>
      <c r="B1710" s="182"/>
      <c r="C1710" s="138">
        <v>4270</v>
      </c>
      <c r="D1710" s="148" t="s">
        <v>208</v>
      </c>
      <c r="E1710" s="234">
        <v>145500</v>
      </c>
      <c r="F1710" s="235">
        <v>1845</v>
      </c>
      <c r="G1710" s="232">
        <f t="shared" si="38"/>
        <v>1.2680412371134021E-2</v>
      </c>
    </row>
    <row r="1711" spans="1:7">
      <c r="A1711" s="137"/>
      <c r="B1711" s="182"/>
      <c r="C1711" s="138">
        <v>4280</v>
      </c>
      <c r="D1711" s="148" t="s">
        <v>209</v>
      </c>
      <c r="E1711" s="234">
        <v>280</v>
      </c>
      <c r="F1711" s="235">
        <v>0</v>
      </c>
      <c r="G1711" s="232">
        <f t="shared" si="38"/>
        <v>0</v>
      </c>
    </row>
    <row r="1712" spans="1:7">
      <c r="A1712" s="137"/>
      <c r="B1712" s="182"/>
      <c r="C1712" s="138">
        <v>4300</v>
      </c>
      <c r="D1712" s="148" t="s">
        <v>233</v>
      </c>
      <c r="E1712" s="234">
        <v>23740</v>
      </c>
      <c r="F1712" s="235">
        <v>13719.86</v>
      </c>
      <c r="G1712" s="232">
        <f t="shared" si="38"/>
        <v>0.57792165122156702</v>
      </c>
    </row>
    <row r="1713" spans="1:7" ht="45">
      <c r="A1713" s="137"/>
      <c r="B1713" s="182"/>
      <c r="C1713" s="138">
        <v>4360</v>
      </c>
      <c r="D1713" s="148" t="s">
        <v>29</v>
      </c>
      <c r="E1713" s="234">
        <v>1020</v>
      </c>
      <c r="F1713" s="235">
        <v>485.43</v>
      </c>
      <c r="G1713" s="232">
        <f t="shared" si="38"/>
        <v>0.47591176470588237</v>
      </c>
    </row>
    <row r="1714" spans="1:7" ht="60">
      <c r="A1714" s="137"/>
      <c r="B1714" s="182"/>
      <c r="C1714" s="138">
        <v>4370</v>
      </c>
      <c r="D1714" s="148" t="s">
        <v>30</v>
      </c>
      <c r="E1714" s="234">
        <v>1770</v>
      </c>
      <c r="F1714" s="235">
        <v>267.5</v>
      </c>
      <c r="G1714" s="232">
        <f t="shared" si="38"/>
        <v>0.15112994350282485</v>
      </c>
    </row>
    <row r="1715" spans="1:7">
      <c r="A1715" s="137"/>
      <c r="B1715" s="182"/>
      <c r="C1715" s="138">
        <v>4410</v>
      </c>
      <c r="D1715" s="148" t="s">
        <v>212</v>
      </c>
      <c r="E1715" s="234">
        <v>420</v>
      </c>
      <c r="F1715" s="235">
        <v>0</v>
      </c>
      <c r="G1715" s="232">
        <f t="shared" si="38"/>
        <v>0</v>
      </c>
    </row>
    <row r="1716" spans="1:7">
      <c r="A1716" s="137"/>
      <c r="B1716" s="158"/>
      <c r="C1716" s="138">
        <v>4430</v>
      </c>
      <c r="D1716" s="148" t="s">
        <v>213</v>
      </c>
      <c r="E1716" s="234">
        <v>580</v>
      </c>
      <c r="F1716" s="235">
        <v>0</v>
      </c>
      <c r="G1716" s="232">
        <f t="shared" si="38"/>
        <v>0</v>
      </c>
    </row>
    <row r="1717" spans="1:7" ht="30">
      <c r="A1717" s="137"/>
      <c r="B1717" s="137"/>
      <c r="C1717" s="138">
        <v>4440</v>
      </c>
      <c r="D1717" s="148" t="s">
        <v>214</v>
      </c>
      <c r="E1717" s="234">
        <v>23030</v>
      </c>
      <c r="F1717" s="235">
        <v>17272.5</v>
      </c>
      <c r="G1717" s="232">
        <f t="shared" si="38"/>
        <v>0.75</v>
      </c>
    </row>
    <row r="1718" spans="1:7" ht="24" hidden="1" customHeight="1">
      <c r="A1718" s="188"/>
      <c r="B1718" s="137">
        <v>85413</v>
      </c>
      <c r="C1718" s="188"/>
      <c r="D1718" s="193" t="s">
        <v>169</v>
      </c>
      <c r="E1718" s="234">
        <v>0</v>
      </c>
      <c r="F1718" s="235">
        <f>SUM(F1720:F1723)</f>
        <v>0</v>
      </c>
      <c r="G1718" s="232" t="e">
        <f t="shared" si="38"/>
        <v>#DIV/0!</v>
      </c>
    </row>
    <row r="1719" spans="1:7" ht="12.75" hidden="1" customHeight="1">
      <c r="A1719" s="188"/>
      <c r="B1719" s="137"/>
      <c r="C1719" s="188"/>
      <c r="D1719" s="193" t="s">
        <v>404</v>
      </c>
      <c r="E1719" s="234">
        <v>0</v>
      </c>
      <c r="F1719" s="235"/>
      <c r="G1719" s="232" t="e">
        <f t="shared" si="38"/>
        <v>#DIV/0!</v>
      </c>
    </row>
    <row r="1720" spans="1:7" ht="12.75" hidden="1" customHeight="1">
      <c r="A1720" s="192"/>
      <c r="B1720" s="137"/>
      <c r="C1720" s="194">
        <v>4170</v>
      </c>
      <c r="D1720" s="195" t="s">
        <v>328</v>
      </c>
      <c r="E1720" s="234">
        <v>0</v>
      </c>
      <c r="F1720" s="235"/>
      <c r="G1720" s="232" t="e">
        <f t="shared" si="38"/>
        <v>#DIV/0!</v>
      </c>
    </row>
    <row r="1721" spans="1:7" ht="24" hidden="1" customHeight="1">
      <c r="A1721" s="192"/>
      <c r="B1721" s="137"/>
      <c r="C1721" s="194">
        <v>4210</v>
      </c>
      <c r="D1721" s="195" t="s">
        <v>206</v>
      </c>
      <c r="E1721" s="234">
        <v>0</v>
      </c>
      <c r="F1721" s="235"/>
      <c r="G1721" s="232" t="e">
        <f t="shared" si="38"/>
        <v>#DIV/0!</v>
      </c>
    </row>
    <row r="1722" spans="1:7" ht="12.75" hidden="1" customHeight="1">
      <c r="A1722" s="192"/>
      <c r="B1722" s="137"/>
      <c r="C1722" s="194">
        <v>4300</v>
      </c>
      <c r="D1722" s="195" t="s">
        <v>233</v>
      </c>
      <c r="E1722" s="234">
        <v>0</v>
      </c>
      <c r="F1722" s="235"/>
      <c r="G1722" s="232" t="e">
        <f t="shared" si="38"/>
        <v>#DIV/0!</v>
      </c>
    </row>
    <row r="1723" spans="1:7" ht="12.75" hidden="1" customHeight="1">
      <c r="A1723" s="192"/>
      <c r="B1723" s="182"/>
      <c r="C1723" s="194">
        <v>4430</v>
      </c>
      <c r="D1723" s="195" t="s">
        <v>213</v>
      </c>
      <c r="E1723" s="234">
        <v>0</v>
      </c>
      <c r="F1723" s="235"/>
      <c r="G1723" s="232" t="e">
        <f t="shared" si="38"/>
        <v>#DIV/0!</v>
      </c>
    </row>
    <row r="1724" spans="1:7">
      <c r="A1724" s="158"/>
      <c r="B1724" s="137">
        <v>85415</v>
      </c>
      <c r="C1724" s="159"/>
      <c r="D1724" s="157" t="s">
        <v>170</v>
      </c>
      <c r="E1724" s="234">
        <v>122000</v>
      </c>
      <c r="F1724" s="235">
        <f>F1725</f>
        <v>73200</v>
      </c>
      <c r="G1724" s="232">
        <f t="shared" si="38"/>
        <v>0.6</v>
      </c>
    </row>
    <row r="1725" spans="1:7">
      <c r="A1725" s="137"/>
      <c r="B1725" s="137"/>
      <c r="C1725" s="138">
        <v>3240</v>
      </c>
      <c r="D1725" s="148" t="s">
        <v>41</v>
      </c>
      <c r="E1725" s="234">
        <v>122000</v>
      </c>
      <c r="F1725" s="235">
        <f>F1727+F1729+F1733+F1735+F1731</f>
        <v>73200</v>
      </c>
      <c r="G1725" s="232">
        <f t="shared" si="38"/>
        <v>0.6</v>
      </c>
    </row>
    <row r="1726" spans="1:7">
      <c r="A1726" s="137"/>
      <c r="B1726" s="182"/>
      <c r="C1726" s="138"/>
      <c r="D1726" s="157" t="s">
        <v>405</v>
      </c>
      <c r="E1726" s="234">
        <v>110000</v>
      </c>
      <c r="F1726" s="235">
        <f>F1727</f>
        <v>66000</v>
      </c>
      <c r="G1726" s="232">
        <f t="shared" si="38"/>
        <v>0.6</v>
      </c>
    </row>
    <row r="1727" spans="1:7">
      <c r="A1727" s="137"/>
      <c r="B1727" s="137"/>
      <c r="C1727" s="138">
        <v>3240</v>
      </c>
      <c r="D1727" s="148" t="s">
        <v>406</v>
      </c>
      <c r="E1727" s="234">
        <v>110000</v>
      </c>
      <c r="F1727" s="235">
        <v>66000</v>
      </c>
      <c r="G1727" s="232">
        <f t="shared" si="38"/>
        <v>0.6</v>
      </c>
    </row>
    <row r="1728" spans="1:7">
      <c r="A1728" s="137"/>
      <c r="B1728" s="158"/>
      <c r="C1728" s="138"/>
      <c r="D1728" s="157" t="s">
        <v>407</v>
      </c>
      <c r="E1728" s="234">
        <v>6000</v>
      </c>
      <c r="F1728" s="235">
        <f>F1729</f>
        <v>3600</v>
      </c>
      <c r="G1728" s="232">
        <f t="shared" si="38"/>
        <v>0.6</v>
      </c>
    </row>
    <row r="1729" spans="1:7">
      <c r="A1729" s="137"/>
      <c r="B1729" s="137"/>
      <c r="C1729" s="138">
        <v>3240</v>
      </c>
      <c r="D1729" s="148" t="s">
        <v>41</v>
      </c>
      <c r="E1729" s="234">
        <v>6000</v>
      </c>
      <c r="F1729" s="235">
        <v>3600</v>
      </c>
      <c r="G1729" s="232">
        <f t="shared" si="38"/>
        <v>0.6</v>
      </c>
    </row>
    <row r="1730" spans="1:7" ht="31.5">
      <c r="A1730" s="137"/>
      <c r="B1730" s="137"/>
      <c r="C1730" s="138"/>
      <c r="D1730" s="157" t="s">
        <v>408</v>
      </c>
      <c r="E1730" s="234">
        <v>6000</v>
      </c>
      <c r="F1730" s="235">
        <f>F1731</f>
        <v>3600</v>
      </c>
      <c r="G1730" s="232">
        <f t="shared" si="38"/>
        <v>0.6</v>
      </c>
    </row>
    <row r="1731" spans="1:7">
      <c r="A1731" s="137"/>
      <c r="B1731" s="137"/>
      <c r="C1731" s="138">
        <v>3240</v>
      </c>
      <c r="D1731" s="148" t="s">
        <v>41</v>
      </c>
      <c r="E1731" s="234">
        <v>6000</v>
      </c>
      <c r="F1731" s="235">
        <v>3600</v>
      </c>
      <c r="G1731" s="232">
        <f t="shared" si="38"/>
        <v>0.6</v>
      </c>
    </row>
    <row r="1732" spans="1:7" ht="24" hidden="1" customHeight="1">
      <c r="A1732" s="137"/>
      <c r="B1732" s="182"/>
      <c r="C1732" s="138"/>
      <c r="D1732" s="157" t="s">
        <v>409</v>
      </c>
      <c r="E1732" s="234">
        <v>0</v>
      </c>
      <c r="F1732" s="235">
        <f>F1733</f>
        <v>0</v>
      </c>
      <c r="G1732" s="232" t="e">
        <f t="shared" si="38"/>
        <v>#DIV/0!</v>
      </c>
    </row>
    <row r="1733" spans="1:7" ht="12.75" hidden="1" customHeight="1">
      <c r="A1733" s="137"/>
      <c r="B1733" s="137"/>
      <c r="C1733" s="138">
        <v>3240</v>
      </c>
      <c r="D1733" s="148" t="s">
        <v>41</v>
      </c>
      <c r="E1733" s="234">
        <v>0</v>
      </c>
      <c r="F1733" s="235"/>
      <c r="G1733" s="232" t="e">
        <f t="shared" si="38"/>
        <v>#DIV/0!</v>
      </c>
    </row>
    <row r="1734" spans="1:7" ht="24" hidden="1" customHeight="1">
      <c r="A1734" s="137"/>
      <c r="B1734" s="182"/>
      <c r="C1734" s="138"/>
      <c r="D1734" s="157" t="s">
        <v>410</v>
      </c>
      <c r="E1734" s="234">
        <v>0</v>
      </c>
      <c r="F1734" s="235">
        <f>F1735</f>
        <v>0</v>
      </c>
      <c r="G1734" s="232" t="e">
        <f t="shared" si="38"/>
        <v>#DIV/0!</v>
      </c>
    </row>
    <row r="1735" spans="1:7" ht="12.75" hidden="1" customHeight="1">
      <c r="A1735" s="137"/>
      <c r="B1735" s="137"/>
      <c r="C1735" s="138">
        <v>3240</v>
      </c>
      <c r="D1735" s="148" t="s">
        <v>41</v>
      </c>
      <c r="E1735" s="234">
        <v>0</v>
      </c>
      <c r="F1735" s="235"/>
      <c r="G1735" s="232" t="e">
        <f t="shared" si="38"/>
        <v>#DIV/0!</v>
      </c>
    </row>
    <row r="1736" spans="1:7" ht="12.75" hidden="1" customHeight="1">
      <c r="A1736" s="137"/>
      <c r="B1736" s="137"/>
      <c r="C1736" s="138"/>
      <c r="D1736" s="148"/>
      <c r="E1736" s="234">
        <v>0</v>
      </c>
      <c r="F1736" s="235"/>
      <c r="G1736" s="232" t="e">
        <f t="shared" si="38"/>
        <v>#DIV/0!</v>
      </c>
    </row>
    <row r="1737" spans="1:7" ht="31.5">
      <c r="A1737" s="158"/>
      <c r="B1737" s="137">
        <v>85446</v>
      </c>
      <c r="C1737" s="159"/>
      <c r="D1737" s="157" t="s">
        <v>314</v>
      </c>
      <c r="E1737" s="234">
        <v>14230</v>
      </c>
      <c r="F1737" s="235">
        <f>F1738+F1739</f>
        <v>1575</v>
      </c>
      <c r="G1737" s="232">
        <f t="shared" si="38"/>
        <v>0.1106816584680253</v>
      </c>
    </row>
    <row r="1738" spans="1:7">
      <c r="A1738" s="137"/>
      <c r="B1738" s="137"/>
      <c r="C1738" s="138">
        <v>4300</v>
      </c>
      <c r="D1738" s="148" t="s">
        <v>233</v>
      </c>
      <c r="E1738" s="234">
        <v>11750</v>
      </c>
      <c r="F1738" s="235">
        <f>F1741+F1744+F1747</f>
        <v>1440</v>
      </c>
      <c r="G1738" s="232">
        <f t="shared" si="38"/>
        <v>0.1225531914893617</v>
      </c>
    </row>
    <row r="1739" spans="1:7">
      <c r="A1739" s="137"/>
      <c r="B1739" s="156"/>
      <c r="C1739" s="138">
        <v>4410</v>
      </c>
      <c r="D1739" s="148" t="s">
        <v>212</v>
      </c>
      <c r="E1739" s="234">
        <v>2480</v>
      </c>
      <c r="F1739" s="235">
        <f>F1742+F1745+F1748</f>
        <v>135</v>
      </c>
      <c r="G1739" s="232">
        <f t="shared" ref="G1739:G1802" si="39">F1739/E1739</f>
        <v>5.4435483870967742E-2</v>
      </c>
    </row>
    <row r="1740" spans="1:7" ht="39" hidden="1" customHeight="1">
      <c r="A1740" s="137"/>
      <c r="B1740" s="158"/>
      <c r="C1740" s="159" t="s">
        <v>366</v>
      </c>
      <c r="D1740" s="157" t="s">
        <v>405</v>
      </c>
      <c r="E1740" s="234">
        <v>0</v>
      </c>
      <c r="F1740" s="235">
        <f>SUM(F1741:F1742)</f>
        <v>0</v>
      </c>
      <c r="G1740" s="232" t="e">
        <f t="shared" si="39"/>
        <v>#DIV/0!</v>
      </c>
    </row>
    <row r="1741" spans="1:7" hidden="1">
      <c r="A1741" s="137"/>
      <c r="B1741" s="158"/>
      <c r="C1741" s="138">
        <v>4300</v>
      </c>
      <c r="D1741" s="148" t="s">
        <v>233</v>
      </c>
      <c r="E1741" s="234">
        <v>0</v>
      </c>
      <c r="F1741" s="235"/>
      <c r="G1741" s="232" t="e">
        <f t="shared" si="39"/>
        <v>#DIV/0!</v>
      </c>
    </row>
    <row r="1742" spans="1:7" hidden="1">
      <c r="A1742" s="137"/>
      <c r="B1742" s="158"/>
      <c r="C1742" s="138">
        <v>4410</v>
      </c>
      <c r="D1742" s="148" t="s">
        <v>212</v>
      </c>
      <c r="E1742" s="234">
        <v>0</v>
      </c>
      <c r="F1742" s="235"/>
      <c r="G1742" s="232" t="e">
        <f t="shared" si="39"/>
        <v>#DIV/0!</v>
      </c>
    </row>
    <row r="1743" spans="1:7" ht="17.25" customHeight="1">
      <c r="A1743" s="137"/>
      <c r="B1743" s="137"/>
      <c r="C1743" s="159"/>
      <c r="D1743" s="157" t="s">
        <v>524</v>
      </c>
      <c r="E1743" s="234">
        <v>2000</v>
      </c>
      <c r="F1743" s="235">
        <f>SUM(F1744:F1745)</f>
        <v>0</v>
      </c>
      <c r="G1743" s="232">
        <f t="shared" si="39"/>
        <v>0</v>
      </c>
    </row>
    <row r="1744" spans="1:7" ht="18.75" customHeight="1">
      <c r="A1744" s="137"/>
      <c r="B1744" s="137"/>
      <c r="C1744" s="138">
        <v>4300</v>
      </c>
      <c r="D1744" s="148" t="s">
        <v>233</v>
      </c>
      <c r="E1744" s="234">
        <v>2000</v>
      </c>
      <c r="F1744" s="235">
        <v>0</v>
      </c>
      <c r="G1744" s="232">
        <f t="shared" si="39"/>
        <v>0</v>
      </c>
    </row>
    <row r="1745" spans="1:151" ht="17.25" hidden="1" customHeight="1">
      <c r="A1745" s="137"/>
      <c r="B1745" s="137"/>
      <c r="C1745" s="138">
        <v>4410</v>
      </c>
      <c r="D1745" s="148" t="s">
        <v>212</v>
      </c>
      <c r="E1745" s="234">
        <v>0</v>
      </c>
      <c r="F1745" s="235">
        <v>0</v>
      </c>
      <c r="G1745" s="232" t="e">
        <f t="shared" si="39"/>
        <v>#DIV/0!</v>
      </c>
    </row>
    <row r="1746" spans="1:151" ht="17.25" customHeight="1">
      <c r="A1746" s="137"/>
      <c r="B1746" s="137"/>
      <c r="C1746" s="159"/>
      <c r="D1746" s="157" t="s">
        <v>411</v>
      </c>
      <c r="E1746" s="234">
        <v>12230</v>
      </c>
      <c r="F1746" s="235">
        <f>SUM(F1747:F1748)</f>
        <v>1575</v>
      </c>
      <c r="G1746" s="232">
        <f t="shared" si="39"/>
        <v>0.12878168438266557</v>
      </c>
    </row>
    <row r="1747" spans="1:151" ht="19.5" customHeight="1">
      <c r="A1747" s="137"/>
      <c r="B1747" s="137"/>
      <c r="C1747" s="138">
        <v>4300</v>
      </c>
      <c r="D1747" s="148" t="s">
        <v>233</v>
      </c>
      <c r="E1747" s="234">
        <v>9750</v>
      </c>
      <c r="F1747" s="235">
        <v>1440</v>
      </c>
      <c r="G1747" s="232">
        <f t="shared" si="39"/>
        <v>0.14769230769230771</v>
      </c>
    </row>
    <row r="1748" spans="1:151" ht="17.25" customHeight="1">
      <c r="A1748" s="137"/>
      <c r="B1748" s="156"/>
      <c r="C1748" s="138">
        <v>4410</v>
      </c>
      <c r="D1748" s="148" t="s">
        <v>212</v>
      </c>
      <c r="E1748" s="234">
        <v>2480</v>
      </c>
      <c r="F1748" s="235">
        <v>135</v>
      </c>
      <c r="G1748" s="232">
        <f t="shared" si="39"/>
        <v>5.4435483870967742E-2</v>
      </c>
    </row>
    <row r="1749" spans="1:151" ht="31.5" customHeight="1">
      <c r="A1749" s="158"/>
      <c r="B1749" s="137">
        <v>85495</v>
      </c>
      <c r="C1749" s="159"/>
      <c r="D1749" s="157" t="s">
        <v>175</v>
      </c>
      <c r="E1749" s="234">
        <v>13827</v>
      </c>
      <c r="F1749" s="235">
        <f>F1750</f>
        <v>11627.25</v>
      </c>
      <c r="G1749" s="232">
        <f t="shared" si="39"/>
        <v>0.84090909090909094</v>
      </c>
    </row>
    <row r="1750" spans="1:151" ht="30">
      <c r="A1750" s="137"/>
      <c r="B1750" s="137"/>
      <c r="C1750" s="138">
        <v>4440</v>
      </c>
      <c r="D1750" s="148" t="s">
        <v>214</v>
      </c>
      <c r="E1750" s="234">
        <v>13827</v>
      </c>
      <c r="F1750" s="235">
        <f>F1753+F1755+F1757+F1759</f>
        <v>11627.25</v>
      </c>
      <c r="G1750" s="232">
        <f t="shared" si="39"/>
        <v>0.84090909090909094</v>
      </c>
    </row>
    <row r="1751" spans="1:151">
      <c r="A1751" s="137"/>
      <c r="B1751" s="137"/>
      <c r="C1751" s="138"/>
      <c r="D1751" s="148" t="s">
        <v>231</v>
      </c>
      <c r="E1751" s="234"/>
      <c r="F1751" s="235"/>
      <c r="G1751" s="232"/>
    </row>
    <row r="1752" spans="1:151" hidden="1">
      <c r="A1752" s="137"/>
      <c r="B1752" s="156"/>
      <c r="C1752" s="138"/>
      <c r="D1752" s="157" t="s">
        <v>405</v>
      </c>
      <c r="E1752" s="234">
        <v>0</v>
      </c>
      <c r="F1752" s="235">
        <f>F1753</f>
        <v>0</v>
      </c>
      <c r="G1752" s="232" t="e">
        <f t="shared" si="39"/>
        <v>#DIV/0!</v>
      </c>
    </row>
    <row r="1753" spans="1:151" ht="30" hidden="1">
      <c r="A1753" s="137"/>
      <c r="B1753" s="158"/>
      <c r="C1753" s="138">
        <v>4440</v>
      </c>
      <c r="D1753" s="148" t="s">
        <v>214</v>
      </c>
      <c r="E1753" s="234">
        <v>0</v>
      </c>
      <c r="F1753" s="235"/>
      <c r="G1753" s="232" t="e">
        <f t="shared" si="39"/>
        <v>#DIV/0!</v>
      </c>
    </row>
    <row r="1754" spans="1:151" ht="19.5" customHeight="1">
      <c r="A1754" s="137"/>
      <c r="B1754" s="137"/>
      <c r="C1754" s="138"/>
      <c r="D1754" s="157" t="s">
        <v>412</v>
      </c>
      <c r="E1754" s="234">
        <v>8799</v>
      </c>
      <c r="F1754" s="235">
        <f>F1755</f>
        <v>6599.25</v>
      </c>
      <c r="G1754" s="232">
        <f t="shared" si="39"/>
        <v>0.75</v>
      </c>
    </row>
    <row r="1755" spans="1:151" ht="36" customHeight="1">
      <c r="A1755" s="137"/>
      <c r="B1755" s="158"/>
      <c r="C1755" s="138">
        <v>4440</v>
      </c>
      <c r="D1755" s="148" t="s">
        <v>214</v>
      </c>
      <c r="E1755" s="234">
        <v>8799</v>
      </c>
      <c r="F1755" s="235">
        <v>6599.25</v>
      </c>
      <c r="G1755" s="232">
        <f t="shared" si="39"/>
        <v>0.75</v>
      </c>
    </row>
    <row r="1756" spans="1:151" ht="19.5" customHeight="1">
      <c r="A1756" s="137"/>
      <c r="B1756" s="137"/>
      <c r="C1756" s="138"/>
      <c r="D1756" s="157" t="s">
        <v>413</v>
      </c>
      <c r="E1756" s="234">
        <v>2514</v>
      </c>
      <c r="F1756" s="235">
        <f>F1757</f>
        <v>2514</v>
      </c>
      <c r="G1756" s="232">
        <f t="shared" si="39"/>
        <v>1</v>
      </c>
    </row>
    <row r="1757" spans="1:151" ht="34.5" customHeight="1">
      <c r="A1757" s="137"/>
      <c r="B1757" s="137"/>
      <c r="C1757" s="138">
        <v>4440</v>
      </c>
      <c r="D1757" s="148" t="s">
        <v>214</v>
      </c>
      <c r="E1757" s="234">
        <v>2514</v>
      </c>
      <c r="F1757" s="235">
        <v>2514</v>
      </c>
      <c r="G1757" s="232">
        <f t="shared" si="39"/>
        <v>1</v>
      </c>
    </row>
    <row r="1758" spans="1:151" ht="16.5" customHeight="1">
      <c r="A1758" s="137"/>
      <c r="B1758" s="158"/>
      <c r="C1758" s="138"/>
      <c r="D1758" s="157" t="s">
        <v>414</v>
      </c>
      <c r="E1758" s="234">
        <v>2514</v>
      </c>
      <c r="F1758" s="235">
        <f>F1759</f>
        <v>2514</v>
      </c>
      <c r="G1758" s="232">
        <f t="shared" si="39"/>
        <v>1</v>
      </c>
    </row>
    <row r="1759" spans="1:151" ht="35.25" customHeight="1">
      <c r="A1759" s="137"/>
      <c r="B1759" s="137"/>
      <c r="C1759" s="138">
        <v>4440</v>
      </c>
      <c r="D1759" s="148" t="s">
        <v>214</v>
      </c>
      <c r="E1759" s="234">
        <v>2514</v>
      </c>
      <c r="F1759" s="235">
        <v>2514</v>
      </c>
      <c r="G1759" s="232">
        <f t="shared" si="39"/>
        <v>1</v>
      </c>
    </row>
    <row r="1760" spans="1:151" s="70" customFormat="1" ht="43.5" customHeight="1">
      <c r="A1760" s="126">
        <v>900</v>
      </c>
      <c r="B1760" s="134"/>
      <c r="C1760" s="127"/>
      <c r="D1760" s="69" t="s">
        <v>176</v>
      </c>
      <c r="E1760" s="235">
        <v>1694247</v>
      </c>
      <c r="F1760" s="235">
        <f>F1761</f>
        <v>136839.31</v>
      </c>
      <c r="G1760" s="232">
        <f t="shared" si="39"/>
        <v>8.0767036919646304E-2</v>
      </c>
      <c r="H1760" s="64"/>
      <c r="I1760" s="64"/>
      <c r="J1760" s="64"/>
      <c r="K1760" s="64"/>
      <c r="L1760" s="64"/>
      <c r="M1760" s="64"/>
      <c r="N1760" s="64"/>
      <c r="O1760" s="64"/>
      <c r="P1760" s="64"/>
      <c r="Q1760" s="64"/>
      <c r="R1760" s="64"/>
      <c r="S1760" s="64"/>
      <c r="T1760" s="64"/>
      <c r="U1760" s="64"/>
      <c r="V1760" s="64"/>
      <c r="W1760" s="64"/>
      <c r="X1760" s="64"/>
      <c r="Y1760" s="64"/>
      <c r="Z1760" s="64"/>
      <c r="AA1760" s="64"/>
      <c r="AB1760" s="64"/>
      <c r="AC1760" s="64"/>
      <c r="AD1760" s="64"/>
      <c r="AE1760" s="64"/>
      <c r="AF1760" s="64"/>
      <c r="AG1760" s="64"/>
      <c r="AH1760" s="64"/>
      <c r="AI1760" s="64"/>
      <c r="AJ1760" s="64"/>
      <c r="AK1760" s="64"/>
      <c r="AL1760" s="64"/>
      <c r="AM1760" s="64"/>
      <c r="AN1760" s="64"/>
      <c r="AO1760" s="64"/>
      <c r="AP1760" s="64"/>
      <c r="AQ1760" s="64"/>
      <c r="AR1760" s="64"/>
      <c r="AS1760" s="64"/>
      <c r="AT1760" s="64"/>
      <c r="AU1760" s="64"/>
      <c r="AV1760" s="64"/>
      <c r="AW1760" s="64"/>
      <c r="AX1760" s="64"/>
      <c r="AY1760" s="64"/>
      <c r="AZ1760" s="64"/>
      <c r="BA1760" s="64"/>
      <c r="BB1760" s="64"/>
      <c r="BC1760" s="64"/>
      <c r="BD1760" s="64"/>
      <c r="BE1760" s="64"/>
      <c r="BF1760" s="64"/>
      <c r="BG1760" s="64"/>
      <c r="BH1760" s="64"/>
      <c r="BI1760" s="64"/>
      <c r="BJ1760" s="64"/>
      <c r="BK1760" s="64"/>
      <c r="BL1760" s="64"/>
      <c r="BM1760" s="64"/>
      <c r="BN1760" s="64"/>
      <c r="BO1760" s="64"/>
      <c r="BP1760" s="64"/>
      <c r="BQ1760" s="64"/>
      <c r="BR1760" s="64"/>
      <c r="BS1760" s="64"/>
      <c r="BT1760" s="64"/>
      <c r="BU1760" s="64"/>
      <c r="BV1760" s="64"/>
      <c r="BW1760" s="64"/>
      <c r="BX1760" s="64"/>
      <c r="BY1760" s="64"/>
      <c r="BZ1760" s="64"/>
      <c r="CA1760" s="64"/>
      <c r="CB1760" s="64"/>
      <c r="CC1760" s="64"/>
      <c r="CD1760" s="64"/>
      <c r="CE1760" s="64"/>
      <c r="CF1760" s="64"/>
      <c r="CG1760" s="64"/>
      <c r="CH1760" s="64"/>
      <c r="CI1760" s="64"/>
      <c r="CJ1760" s="64"/>
      <c r="CK1760" s="64"/>
      <c r="CL1760" s="64"/>
      <c r="CM1760" s="64"/>
      <c r="CN1760" s="64"/>
      <c r="CO1760" s="64"/>
      <c r="CP1760" s="64"/>
      <c r="CQ1760" s="64"/>
      <c r="CR1760" s="64"/>
      <c r="CS1760" s="64"/>
      <c r="CT1760" s="64"/>
      <c r="CU1760" s="64"/>
      <c r="CV1760" s="64"/>
      <c r="CW1760" s="64"/>
      <c r="CX1760" s="64"/>
      <c r="CY1760" s="64"/>
      <c r="CZ1760" s="64"/>
      <c r="DA1760" s="64"/>
      <c r="DB1760" s="64"/>
      <c r="DC1760" s="64"/>
      <c r="DD1760" s="64"/>
      <c r="DE1760" s="64"/>
      <c r="DF1760" s="64"/>
      <c r="DG1760" s="64"/>
      <c r="DH1760" s="64"/>
      <c r="DI1760" s="64"/>
      <c r="DJ1760" s="64"/>
      <c r="DK1760" s="64"/>
      <c r="DL1760" s="64"/>
      <c r="DM1760" s="64"/>
      <c r="DN1760" s="64"/>
      <c r="DO1760" s="64"/>
      <c r="DP1760" s="64"/>
      <c r="DQ1760" s="64"/>
      <c r="DR1760" s="64"/>
      <c r="DS1760" s="64"/>
      <c r="DT1760" s="64"/>
      <c r="DU1760" s="64"/>
      <c r="DV1760" s="64"/>
      <c r="DW1760" s="64"/>
      <c r="DX1760" s="64"/>
      <c r="DY1760" s="64"/>
      <c r="DZ1760" s="64"/>
      <c r="EA1760" s="64"/>
      <c r="EB1760" s="64"/>
      <c r="EC1760" s="64"/>
      <c r="ED1760" s="64"/>
      <c r="EE1760" s="64"/>
      <c r="EF1760" s="64"/>
      <c r="EG1760" s="64"/>
      <c r="EH1760" s="64"/>
      <c r="EI1760" s="64"/>
      <c r="EJ1760" s="64"/>
      <c r="EK1760" s="64"/>
      <c r="EL1760" s="64"/>
      <c r="EM1760" s="64"/>
      <c r="EN1760" s="64"/>
      <c r="EO1760" s="64"/>
      <c r="EP1760" s="64"/>
      <c r="EQ1760" s="64"/>
      <c r="ER1760" s="64"/>
      <c r="ES1760" s="64"/>
      <c r="ET1760" s="64"/>
      <c r="EU1760" s="64"/>
    </row>
    <row r="1761" spans="1:7" ht="65.25" customHeight="1">
      <c r="A1761" s="158"/>
      <c r="B1761" s="137">
        <v>90019</v>
      </c>
      <c r="C1761" s="159"/>
      <c r="D1761" s="157" t="s">
        <v>177</v>
      </c>
      <c r="E1761" s="234">
        <v>1694247</v>
      </c>
      <c r="F1761" s="235">
        <f>SUM(F1762:F1777)</f>
        <v>136839.31</v>
      </c>
      <c r="G1761" s="232">
        <f t="shared" si="39"/>
        <v>8.0767036919646304E-2</v>
      </c>
    </row>
    <row r="1762" spans="1:7" ht="60">
      <c r="A1762" s="158"/>
      <c r="B1762" s="137"/>
      <c r="C1762" s="138">
        <v>2810</v>
      </c>
      <c r="D1762" s="148" t="s">
        <v>415</v>
      </c>
      <c r="E1762" s="234">
        <v>16000</v>
      </c>
      <c r="F1762" s="235">
        <f t="shared" ref="F1762:F1767" si="40">F1779</f>
        <v>16000</v>
      </c>
      <c r="G1762" s="232">
        <f t="shared" si="39"/>
        <v>1</v>
      </c>
    </row>
    <row r="1763" spans="1:7" ht="60">
      <c r="A1763" s="158"/>
      <c r="B1763" s="137"/>
      <c r="C1763" s="138">
        <v>2820</v>
      </c>
      <c r="D1763" s="148" t="s">
        <v>416</v>
      </c>
      <c r="E1763" s="234">
        <v>36000</v>
      </c>
      <c r="F1763" s="235">
        <f t="shared" si="40"/>
        <v>30141.9</v>
      </c>
      <c r="G1763" s="232">
        <f t="shared" si="39"/>
        <v>0.83727499999999999</v>
      </c>
    </row>
    <row r="1764" spans="1:7" ht="72" hidden="1" customHeight="1">
      <c r="A1764" s="158"/>
      <c r="B1764" s="137"/>
      <c r="C1764" s="138">
        <v>2830</v>
      </c>
      <c r="D1764" s="148" t="s">
        <v>442</v>
      </c>
      <c r="E1764" s="234">
        <v>0</v>
      </c>
      <c r="F1764" s="235">
        <f t="shared" si="40"/>
        <v>0</v>
      </c>
      <c r="G1764" s="232" t="e">
        <f t="shared" si="39"/>
        <v>#DIV/0!</v>
      </c>
    </row>
    <row r="1765" spans="1:7" ht="12.75" hidden="1" customHeight="1">
      <c r="A1765" s="158"/>
      <c r="B1765" s="137"/>
      <c r="C1765" s="138">
        <v>3250</v>
      </c>
      <c r="D1765" s="148" t="s">
        <v>417</v>
      </c>
      <c r="E1765" s="234">
        <v>0</v>
      </c>
      <c r="F1765" s="235">
        <f t="shared" si="40"/>
        <v>0</v>
      </c>
      <c r="G1765" s="232" t="e">
        <f t="shared" si="39"/>
        <v>#DIV/0!</v>
      </c>
    </row>
    <row r="1766" spans="1:7">
      <c r="A1766" s="137"/>
      <c r="B1766" s="137"/>
      <c r="C1766" s="138">
        <v>4210</v>
      </c>
      <c r="D1766" s="148" t="s">
        <v>206</v>
      </c>
      <c r="E1766" s="234">
        <v>50000</v>
      </c>
      <c r="F1766" s="235">
        <f t="shared" si="40"/>
        <v>16307.01</v>
      </c>
      <c r="G1766" s="232">
        <f t="shared" si="39"/>
        <v>0.32614019999999999</v>
      </c>
    </row>
    <row r="1767" spans="1:7" ht="12.75" hidden="1" customHeight="1">
      <c r="A1767" s="137"/>
      <c r="B1767" s="137"/>
      <c r="C1767" s="138">
        <v>4270</v>
      </c>
      <c r="D1767" s="148" t="s">
        <v>208</v>
      </c>
      <c r="E1767" s="234">
        <v>0</v>
      </c>
      <c r="F1767" s="235">
        <f t="shared" si="40"/>
        <v>0</v>
      </c>
      <c r="G1767" s="232" t="e">
        <f t="shared" si="39"/>
        <v>#DIV/0!</v>
      </c>
    </row>
    <row r="1768" spans="1:7" ht="27.75" customHeight="1">
      <c r="A1768" s="137"/>
      <c r="B1768" s="137"/>
      <c r="C1768" s="138">
        <v>4300</v>
      </c>
      <c r="D1768" s="148" t="s">
        <v>233</v>
      </c>
      <c r="E1768" s="234">
        <v>75900</v>
      </c>
      <c r="F1768" s="235">
        <f>F1785+F1796</f>
        <v>38919.4</v>
      </c>
      <c r="G1768" s="232">
        <f t="shared" si="39"/>
        <v>0.51277206851119894</v>
      </c>
    </row>
    <row r="1769" spans="1:7" ht="30">
      <c r="A1769" s="137"/>
      <c r="B1769" s="137"/>
      <c r="C1769" s="138">
        <v>4700</v>
      </c>
      <c r="D1769" s="148" t="s">
        <v>216</v>
      </c>
      <c r="E1769" s="234">
        <v>4000</v>
      </c>
      <c r="F1769" s="235">
        <f>F1786</f>
        <v>795</v>
      </c>
      <c r="G1769" s="232">
        <f t="shared" si="39"/>
        <v>0.19875000000000001</v>
      </c>
    </row>
    <row r="1770" spans="1:7" ht="45">
      <c r="A1770" s="137"/>
      <c r="B1770" s="137"/>
      <c r="C1770" s="138">
        <v>6170</v>
      </c>
      <c r="D1770" s="148" t="s">
        <v>418</v>
      </c>
      <c r="E1770" s="234">
        <v>100000</v>
      </c>
      <c r="F1770" s="235">
        <f>F1787</f>
        <v>0</v>
      </c>
      <c r="G1770" s="232">
        <f t="shared" si="39"/>
        <v>0</v>
      </c>
    </row>
    <row r="1771" spans="1:7" ht="72" hidden="1" customHeight="1">
      <c r="A1771" s="156"/>
      <c r="B1771" s="137"/>
      <c r="C1771" s="138">
        <v>6620</v>
      </c>
      <c r="D1771" s="181" t="s">
        <v>419</v>
      </c>
      <c r="E1771" s="234">
        <v>0</v>
      </c>
      <c r="F1771" s="235">
        <f>F1788</f>
        <v>0</v>
      </c>
      <c r="G1771" s="232" t="e">
        <f t="shared" si="39"/>
        <v>#DIV/0!</v>
      </c>
    </row>
    <row r="1772" spans="1:7" ht="87" hidden="1" customHeight="1">
      <c r="A1772" s="156"/>
      <c r="B1772" s="137"/>
      <c r="C1772" s="138">
        <v>6230</v>
      </c>
      <c r="D1772" s="181" t="s">
        <v>1</v>
      </c>
      <c r="E1772" s="234">
        <v>0</v>
      </c>
      <c r="F1772" s="235">
        <f>F1789</f>
        <v>0</v>
      </c>
      <c r="G1772" s="232" t="e">
        <f t="shared" si="39"/>
        <v>#DIV/0!</v>
      </c>
    </row>
    <row r="1773" spans="1:7" ht="36" hidden="1" customHeight="1">
      <c r="A1773" s="137"/>
      <c r="B1773" s="137"/>
      <c r="C1773" s="138">
        <v>6060</v>
      </c>
      <c r="D1773" s="148" t="s">
        <v>440</v>
      </c>
      <c r="E1773" s="234">
        <v>0</v>
      </c>
      <c r="F1773" s="235">
        <f>F1790</f>
        <v>0</v>
      </c>
      <c r="G1773" s="232" t="e">
        <f t="shared" si="39"/>
        <v>#DIV/0!</v>
      </c>
    </row>
    <row r="1774" spans="1:7" ht="30">
      <c r="A1774" s="137"/>
      <c r="B1774" s="137"/>
      <c r="C1774" s="138">
        <v>6050</v>
      </c>
      <c r="D1774" s="148" t="s">
        <v>357</v>
      </c>
      <c r="E1774" s="234">
        <v>313800</v>
      </c>
      <c r="F1774" s="235">
        <f>F1791+F1797</f>
        <v>34676</v>
      </c>
      <c r="G1774" s="232">
        <f t="shared" si="39"/>
        <v>0.11050350541746336</v>
      </c>
    </row>
    <row r="1775" spans="1:7" ht="24" hidden="1" customHeight="1">
      <c r="A1775" s="137"/>
      <c r="B1775" s="137"/>
      <c r="C1775" s="138">
        <v>6057</v>
      </c>
      <c r="D1775" s="148" t="s">
        <v>501</v>
      </c>
      <c r="E1775" s="234">
        <v>0</v>
      </c>
      <c r="F1775" s="235"/>
      <c r="G1775" s="232" t="e">
        <f t="shared" si="39"/>
        <v>#DIV/0!</v>
      </c>
    </row>
    <row r="1776" spans="1:7" ht="30">
      <c r="A1776" s="137"/>
      <c r="B1776" s="137"/>
      <c r="C1776" s="138">
        <v>6059</v>
      </c>
      <c r="D1776" s="148" t="s">
        <v>357</v>
      </c>
      <c r="E1776" s="234">
        <v>1082247</v>
      </c>
      <c r="F1776" s="235">
        <f>F1793+F1798</f>
        <v>0</v>
      </c>
      <c r="G1776" s="232">
        <f t="shared" si="39"/>
        <v>0</v>
      </c>
    </row>
    <row r="1777" spans="1:7" ht="84" customHeight="1">
      <c r="A1777" s="137"/>
      <c r="B1777" s="137"/>
      <c r="C1777" s="138">
        <v>6300</v>
      </c>
      <c r="D1777" s="148" t="s">
        <v>441</v>
      </c>
      <c r="E1777" s="234">
        <v>16300</v>
      </c>
      <c r="F1777" s="235">
        <f>F1794</f>
        <v>0</v>
      </c>
      <c r="G1777" s="232">
        <f t="shared" si="39"/>
        <v>0</v>
      </c>
    </row>
    <row r="1778" spans="1:7" ht="41.25" customHeight="1">
      <c r="A1778" s="137"/>
      <c r="B1778" s="137"/>
      <c r="C1778" s="138"/>
      <c r="D1778" s="157" t="s">
        <v>446</v>
      </c>
      <c r="E1778" s="234">
        <v>776496</v>
      </c>
      <c r="F1778" s="235">
        <f>SUM(F1779:F1794)</f>
        <v>127218.89</v>
      </c>
      <c r="G1778" s="232">
        <f t="shared" si="39"/>
        <v>0.1638371479054625</v>
      </c>
    </row>
    <row r="1779" spans="1:7" ht="60">
      <c r="A1779" s="158"/>
      <c r="B1779" s="137"/>
      <c r="C1779" s="138">
        <v>2810</v>
      </c>
      <c r="D1779" s="148" t="s">
        <v>415</v>
      </c>
      <c r="E1779" s="234">
        <v>16000</v>
      </c>
      <c r="F1779" s="235">
        <v>16000</v>
      </c>
      <c r="G1779" s="232">
        <f t="shared" si="39"/>
        <v>1</v>
      </c>
    </row>
    <row r="1780" spans="1:7" ht="60">
      <c r="A1780" s="158"/>
      <c r="B1780" s="137"/>
      <c r="C1780" s="138">
        <v>2820</v>
      </c>
      <c r="D1780" s="148" t="s">
        <v>416</v>
      </c>
      <c r="E1780" s="234">
        <v>36000</v>
      </c>
      <c r="F1780" s="235">
        <v>30141.9</v>
      </c>
      <c r="G1780" s="232">
        <f t="shared" si="39"/>
        <v>0.83727499999999999</v>
      </c>
    </row>
    <row r="1781" spans="1:7" ht="72" hidden="1" customHeight="1">
      <c r="A1781" s="158"/>
      <c r="B1781" s="137"/>
      <c r="C1781" s="138">
        <v>2830</v>
      </c>
      <c r="D1781" s="148" t="s">
        <v>442</v>
      </c>
      <c r="E1781" s="234">
        <v>0</v>
      </c>
      <c r="F1781" s="235"/>
      <c r="G1781" s="232" t="e">
        <f t="shared" si="39"/>
        <v>#DIV/0!</v>
      </c>
    </row>
    <row r="1782" spans="1:7" ht="12.75" hidden="1" customHeight="1">
      <c r="A1782" s="158"/>
      <c r="B1782" s="137"/>
      <c r="C1782" s="138">
        <v>3250</v>
      </c>
      <c r="D1782" s="148" t="s">
        <v>265</v>
      </c>
      <c r="E1782" s="234">
        <v>0</v>
      </c>
      <c r="F1782" s="235"/>
      <c r="G1782" s="232" t="e">
        <f t="shared" si="39"/>
        <v>#DIV/0!</v>
      </c>
    </row>
    <row r="1783" spans="1:7">
      <c r="A1783" s="137"/>
      <c r="B1783" s="137"/>
      <c r="C1783" s="138">
        <v>4210</v>
      </c>
      <c r="D1783" s="148" t="s">
        <v>206</v>
      </c>
      <c r="E1783" s="234">
        <v>50000</v>
      </c>
      <c r="F1783" s="235">
        <v>16307.01</v>
      </c>
      <c r="G1783" s="232">
        <f t="shared" si="39"/>
        <v>0.32614019999999999</v>
      </c>
    </row>
    <row r="1784" spans="1:7" ht="12.75" hidden="1" customHeight="1">
      <c r="A1784" s="137"/>
      <c r="B1784" s="137"/>
      <c r="C1784" s="138">
        <v>4270</v>
      </c>
      <c r="D1784" s="148" t="s">
        <v>208</v>
      </c>
      <c r="E1784" s="234">
        <v>0</v>
      </c>
      <c r="F1784" s="235"/>
      <c r="G1784" s="232" t="e">
        <f t="shared" si="39"/>
        <v>#DIV/0!</v>
      </c>
    </row>
    <row r="1785" spans="1:7">
      <c r="A1785" s="137"/>
      <c r="B1785" s="137"/>
      <c r="C1785" s="138">
        <v>4300</v>
      </c>
      <c r="D1785" s="148" t="s">
        <v>233</v>
      </c>
      <c r="E1785" s="234">
        <v>55900</v>
      </c>
      <c r="F1785" s="235">
        <v>29298.98</v>
      </c>
      <c r="G1785" s="232">
        <f t="shared" si="39"/>
        <v>0.52413202146690518</v>
      </c>
    </row>
    <row r="1786" spans="1:7" ht="30">
      <c r="A1786" s="137"/>
      <c r="B1786" s="137"/>
      <c r="C1786" s="138">
        <v>4700</v>
      </c>
      <c r="D1786" s="148" t="s">
        <v>216</v>
      </c>
      <c r="E1786" s="234">
        <v>4000</v>
      </c>
      <c r="F1786" s="235">
        <v>795</v>
      </c>
      <c r="G1786" s="232">
        <f t="shared" si="39"/>
        <v>0.19875000000000001</v>
      </c>
    </row>
    <row r="1787" spans="1:7" ht="45">
      <c r="A1787" s="137"/>
      <c r="B1787" s="137"/>
      <c r="C1787" s="138">
        <v>6170</v>
      </c>
      <c r="D1787" s="148" t="s">
        <v>449</v>
      </c>
      <c r="E1787" s="234">
        <v>100000</v>
      </c>
      <c r="F1787" s="235">
        <v>0</v>
      </c>
      <c r="G1787" s="232">
        <f t="shared" si="39"/>
        <v>0</v>
      </c>
    </row>
    <row r="1788" spans="1:7" ht="72" hidden="1" customHeight="1">
      <c r="A1788" s="156"/>
      <c r="B1788" s="137"/>
      <c r="C1788" s="138">
        <v>6620</v>
      </c>
      <c r="D1788" s="181" t="s">
        <v>419</v>
      </c>
      <c r="E1788" s="234">
        <v>0</v>
      </c>
      <c r="F1788" s="235"/>
      <c r="G1788" s="232" t="e">
        <f t="shared" si="39"/>
        <v>#DIV/0!</v>
      </c>
    </row>
    <row r="1789" spans="1:7" ht="87" hidden="1" customHeight="1">
      <c r="A1789" s="156"/>
      <c r="B1789" s="137"/>
      <c r="C1789" s="138">
        <v>6230</v>
      </c>
      <c r="D1789" s="181" t="s">
        <v>1</v>
      </c>
      <c r="E1789" s="234">
        <v>0</v>
      </c>
      <c r="F1789" s="235"/>
      <c r="G1789" s="232" t="e">
        <f t="shared" si="39"/>
        <v>#DIV/0!</v>
      </c>
    </row>
    <row r="1790" spans="1:7" ht="36" hidden="1" customHeight="1">
      <c r="A1790" s="137"/>
      <c r="B1790" s="137"/>
      <c r="C1790" s="138">
        <v>6060</v>
      </c>
      <c r="D1790" s="148" t="s">
        <v>440</v>
      </c>
      <c r="E1790" s="234">
        <v>0</v>
      </c>
      <c r="F1790" s="235"/>
      <c r="G1790" s="232" t="e">
        <f t="shared" si="39"/>
        <v>#DIV/0!</v>
      </c>
    </row>
    <row r="1791" spans="1:7" ht="39" customHeight="1">
      <c r="A1791" s="137"/>
      <c r="B1791" s="137"/>
      <c r="C1791" s="138">
        <v>6050</v>
      </c>
      <c r="D1791" s="148" t="s">
        <v>357</v>
      </c>
      <c r="E1791" s="234">
        <v>273800</v>
      </c>
      <c r="F1791" s="235">
        <v>34676</v>
      </c>
      <c r="G1791" s="232">
        <f t="shared" si="39"/>
        <v>0.1266471877282688</v>
      </c>
    </row>
    <row r="1792" spans="1:7" ht="24" hidden="1" customHeight="1">
      <c r="A1792" s="137"/>
      <c r="B1792" s="137"/>
      <c r="C1792" s="138">
        <v>6057</v>
      </c>
      <c r="D1792" s="148" t="s">
        <v>357</v>
      </c>
      <c r="E1792" s="234">
        <v>0</v>
      </c>
      <c r="F1792" s="235"/>
      <c r="G1792" s="232" t="e">
        <f t="shared" si="39"/>
        <v>#DIV/0!</v>
      </c>
    </row>
    <row r="1793" spans="1:151" ht="43.5" customHeight="1">
      <c r="A1793" s="137"/>
      <c r="B1793" s="137"/>
      <c r="C1793" s="138">
        <v>6059</v>
      </c>
      <c r="D1793" s="148" t="s">
        <v>357</v>
      </c>
      <c r="E1793" s="234">
        <v>224496</v>
      </c>
      <c r="F1793" s="235">
        <v>0</v>
      </c>
      <c r="G1793" s="232">
        <f t="shared" si="39"/>
        <v>0</v>
      </c>
    </row>
    <row r="1794" spans="1:151" ht="105.75" customHeight="1">
      <c r="A1794" s="137"/>
      <c r="B1794" s="137"/>
      <c r="C1794" s="138">
        <v>6300</v>
      </c>
      <c r="D1794" s="148" t="s">
        <v>441</v>
      </c>
      <c r="E1794" s="234">
        <v>16300</v>
      </c>
      <c r="F1794" s="235">
        <v>0</v>
      </c>
      <c r="G1794" s="232">
        <f t="shared" si="39"/>
        <v>0</v>
      </c>
    </row>
    <row r="1795" spans="1:151" ht="33" customHeight="1">
      <c r="A1795" s="137"/>
      <c r="B1795" s="137"/>
      <c r="C1795" s="138"/>
      <c r="D1795" s="157" t="s">
        <v>447</v>
      </c>
      <c r="E1795" s="234">
        <v>917751</v>
      </c>
      <c r="F1795" s="235">
        <f>SUM(F1796:F1798)</f>
        <v>9620.42</v>
      </c>
      <c r="G1795" s="232">
        <f t="shared" si="39"/>
        <v>1.0482603669186958E-2</v>
      </c>
    </row>
    <row r="1796" spans="1:151" ht="30" customHeight="1">
      <c r="A1796" s="137"/>
      <c r="B1796" s="137"/>
      <c r="C1796" s="138">
        <v>4300</v>
      </c>
      <c r="D1796" s="148" t="s">
        <v>233</v>
      </c>
      <c r="E1796" s="234">
        <v>20000</v>
      </c>
      <c r="F1796" s="235">
        <v>9620.42</v>
      </c>
      <c r="G1796" s="232">
        <f t="shared" si="39"/>
        <v>0.48102099999999998</v>
      </c>
    </row>
    <row r="1797" spans="1:151" ht="33.75" customHeight="1">
      <c r="A1797" s="137"/>
      <c r="B1797" s="137"/>
      <c r="C1797" s="138">
        <v>6050</v>
      </c>
      <c r="D1797" s="148" t="s">
        <v>357</v>
      </c>
      <c r="E1797" s="234">
        <v>40000</v>
      </c>
      <c r="F1797" s="235">
        <v>0</v>
      </c>
      <c r="G1797" s="232">
        <f t="shared" si="39"/>
        <v>0</v>
      </c>
    </row>
    <row r="1798" spans="1:151" ht="37.5" customHeight="1">
      <c r="A1798" s="137"/>
      <c r="B1798" s="137"/>
      <c r="C1798" s="138">
        <v>6059</v>
      </c>
      <c r="D1798" s="148" t="s">
        <v>357</v>
      </c>
      <c r="E1798" s="234">
        <v>857751</v>
      </c>
      <c r="F1798" s="235">
        <v>0</v>
      </c>
      <c r="G1798" s="232">
        <f t="shared" si="39"/>
        <v>0</v>
      </c>
    </row>
    <row r="1799" spans="1:151" ht="12.75" hidden="1" customHeight="1">
      <c r="A1799" s="137"/>
      <c r="B1799" s="137"/>
      <c r="C1799" s="138"/>
      <c r="D1799" s="157" t="s">
        <v>500</v>
      </c>
      <c r="E1799" s="234">
        <v>0</v>
      </c>
      <c r="F1799" s="235">
        <f>SUM(F1800:F1803)</f>
        <v>0</v>
      </c>
      <c r="G1799" s="232" t="e">
        <f t="shared" si="39"/>
        <v>#DIV/0!</v>
      </c>
    </row>
    <row r="1800" spans="1:151" ht="12.75" hidden="1" customHeight="1">
      <c r="A1800" s="137"/>
      <c r="B1800" s="137"/>
      <c r="C1800" s="138">
        <v>4300</v>
      </c>
      <c r="D1800" s="148" t="s">
        <v>233</v>
      </c>
      <c r="E1800" s="234">
        <v>0</v>
      </c>
      <c r="F1800" s="235"/>
      <c r="G1800" s="232" t="e">
        <f t="shared" si="39"/>
        <v>#DIV/0!</v>
      </c>
    </row>
    <row r="1801" spans="1:151" ht="24" hidden="1" customHeight="1">
      <c r="A1801" s="137"/>
      <c r="B1801" s="137"/>
      <c r="C1801" s="138">
        <v>6050</v>
      </c>
      <c r="D1801" s="148" t="s">
        <v>357</v>
      </c>
      <c r="E1801" s="234">
        <v>0</v>
      </c>
      <c r="F1801" s="235"/>
      <c r="G1801" s="232" t="e">
        <f t="shared" si="39"/>
        <v>#DIV/0!</v>
      </c>
    </row>
    <row r="1802" spans="1:151" ht="24" hidden="1" customHeight="1">
      <c r="A1802" s="137"/>
      <c r="B1802" s="137"/>
      <c r="C1802" s="138">
        <v>6057</v>
      </c>
      <c r="D1802" s="148" t="s">
        <v>501</v>
      </c>
      <c r="E1802" s="234">
        <v>0</v>
      </c>
      <c r="F1802" s="235"/>
      <c r="G1802" s="232" t="e">
        <f t="shared" si="39"/>
        <v>#DIV/0!</v>
      </c>
    </row>
    <row r="1803" spans="1:151" ht="24" hidden="1" customHeight="1">
      <c r="A1803" s="137"/>
      <c r="B1803" s="137"/>
      <c r="C1803" s="138">
        <v>6059</v>
      </c>
      <c r="D1803" s="148" t="s">
        <v>357</v>
      </c>
      <c r="E1803" s="234">
        <v>0</v>
      </c>
      <c r="F1803" s="235"/>
      <c r="G1803" s="232" t="e">
        <f t="shared" ref="G1803:G1866" si="41">F1803/E1803</f>
        <v>#DIV/0!</v>
      </c>
    </row>
    <row r="1804" spans="1:151" s="70" customFormat="1" ht="50.25" customHeight="1">
      <c r="A1804" s="126">
        <v>921</v>
      </c>
      <c r="B1804" s="134"/>
      <c r="C1804" s="127"/>
      <c r="D1804" s="69" t="s">
        <v>193</v>
      </c>
      <c r="E1804" s="242">
        <v>245060</v>
      </c>
      <c r="F1804" s="242">
        <f>F1805+F1810+F1807</f>
        <v>143538.38</v>
      </c>
      <c r="G1804" s="232">
        <f t="shared" si="41"/>
        <v>0.58572749530727175</v>
      </c>
      <c r="H1804" s="64"/>
      <c r="I1804" s="64"/>
      <c r="J1804" s="64"/>
      <c r="K1804" s="64"/>
      <c r="L1804" s="64"/>
      <c r="M1804" s="64"/>
      <c r="N1804" s="64"/>
      <c r="O1804" s="64"/>
      <c r="P1804" s="64"/>
      <c r="Q1804" s="64"/>
      <c r="R1804" s="64"/>
      <c r="S1804" s="64"/>
      <c r="T1804" s="64"/>
      <c r="U1804" s="64"/>
      <c r="V1804" s="64"/>
      <c r="W1804" s="64"/>
      <c r="X1804" s="64"/>
      <c r="Y1804" s="64"/>
      <c r="Z1804" s="64"/>
      <c r="AA1804" s="64"/>
      <c r="AB1804" s="64"/>
      <c r="AC1804" s="64"/>
      <c r="AD1804" s="64"/>
      <c r="AE1804" s="64"/>
      <c r="AF1804" s="64"/>
      <c r="AG1804" s="64"/>
      <c r="AH1804" s="64"/>
      <c r="AI1804" s="64"/>
      <c r="AJ1804" s="64"/>
      <c r="AK1804" s="64"/>
      <c r="AL1804" s="64"/>
      <c r="AM1804" s="64"/>
      <c r="AN1804" s="64"/>
      <c r="AO1804" s="64"/>
      <c r="AP1804" s="64"/>
      <c r="AQ1804" s="64"/>
      <c r="AR1804" s="64"/>
      <c r="AS1804" s="64"/>
      <c r="AT1804" s="64"/>
      <c r="AU1804" s="64"/>
      <c r="AV1804" s="64"/>
      <c r="AW1804" s="64"/>
      <c r="AX1804" s="64"/>
      <c r="AY1804" s="64"/>
      <c r="AZ1804" s="64"/>
      <c r="BA1804" s="64"/>
      <c r="BB1804" s="64"/>
      <c r="BC1804" s="64"/>
      <c r="BD1804" s="64"/>
      <c r="BE1804" s="64"/>
      <c r="BF1804" s="64"/>
      <c r="BG1804" s="64"/>
      <c r="BH1804" s="64"/>
      <c r="BI1804" s="64"/>
      <c r="BJ1804" s="64"/>
      <c r="BK1804" s="64"/>
      <c r="BL1804" s="64"/>
      <c r="BM1804" s="64"/>
      <c r="BN1804" s="64"/>
      <c r="BO1804" s="64"/>
      <c r="BP1804" s="64"/>
      <c r="BQ1804" s="64"/>
      <c r="BR1804" s="64"/>
      <c r="BS1804" s="64"/>
      <c r="BT1804" s="64"/>
      <c r="BU1804" s="64"/>
      <c r="BV1804" s="64"/>
      <c r="BW1804" s="64"/>
      <c r="BX1804" s="64"/>
      <c r="BY1804" s="64"/>
      <c r="BZ1804" s="64"/>
      <c r="CA1804" s="64"/>
      <c r="CB1804" s="64"/>
      <c r="CC1804" s="64"/>
      <c r="CD1804" s="64"/>
      <c r="CE1804" s="64"/>
      <c r="CF1804" s="64"/>
      <c r="CG1804" s="64"/>
      <c r="CH1804" s="64"/>
      <c r="CI1804" s="64"/>
      <c r="CJ1804" s="64"/>
      <c r="CK1804" s="64"/>
      <c r="CL1804" s="64"/>
      <c r="CM1804" s="64"/>
      <c r="CN1804" s="64"/>
      <c r="CO1804" s="64"/>
      <c r="CP1804" s="64"/>
      <c r="CQ1804" s="64"/>
      <c r="CR1804" s="64"/>
      <c r="CS1804" s="64"/>
      <c r="CT1804" s="64"/>
      <c r="CU1804" s="64"/>
      <c r="CV1804" s="64"/>
      <c r="CW1804" s="64"/>
      <c r="CX1804" s="64"/>
      <c r="CY1804" s="64"/>
      <c r="CZ1804" s="64"/>
      <c r="DA1804" s="64"/>
      <c r="DB1804" s="64"/>
      <c r="DC1804" s="64"/>
      <c r="DD1804" s="64"/>
      <c r="DE1804" s="64"/>
      <c r="DF1804" s="64"/>
      <c r="DG1804" s="64"/>
      <c r="DH1804" s="64"/>
      <c r="DI1804" s="64"/>
      <c r="DJ1804" s="64"/>
      <c r="DK1804" s="64"/>
      <c r="DL1804" s="64"/>
      <c r="DM1804" s="64"/>
      <c r="DN1804" s="64"/>
      <c r="DO1804" s="64"/>
      <c r="DP1804" s="64"/>
      <c r="DQ1804" s="64"/>
      <c r="DR1804" s="64"/>
      <c r="DS1804" s="64"/>
      <c r="DT1804" s="64"/>
      <c r="DU1804" s="64"/>
      <c r="DV1804" s="64"/>
      <c r="DW1804" s="64"/>
      <c r="DX1804" s="64"/>
      <c r="DY1804" s="64"/>
      <c r="DZ1804" s="64"/>
      <c r="EA1804" s="64"/>
      <c r="EB1804" s="64"/>
      <c r="EC1804" s="64"/>
      <c r="ED1804" s="64"/>
      <c r="EE1804" s="64"/>
      <c r="EF1804" s="64"/>
      <c r="EG1804" s="64"/>
      <c r="EH1804" s="64"/>
      <c r="EI1804" s="64"/>
      <c r="EJ1804" s="64"/>
      <c r="EK1804" s="64"/>
      <c r="EL1804" s="64"/>
      <c r="EM1804" s="64"/>
      <c r="EN1804" s="64"/>
      <c r="EO1804" s="64"/>
      <c r="EP1804" s="64"/>
      <c r="EQ1804" s="64"/>
      <c r="ER1804" s="64"/>
      <c r="ES1804" s="64"/>
      <c r="ET1804" s="64"/>
      <c r="EU1804" s="64"/>
    </row>
    <row r="1805" spans="1:151" ht="37.5" customHeight="1">
      <c r="A1805" s="158"/>
      <c r="B1805" s="137">
        <v>92108</v>
      </c>
      <c r="C1805" s="159"/>
      <c r="D1805" s="157" t="s">
        <v>448</v>
      </c>
      <c r="E1805" s="234">
        <v>6000</v>
      </c>
      <c r="F1805" s="235">
        <f>F1806</f>
        <v>4000</v>
      </c>
      <c r="G1805" s="232">
        <f t="shared" si="41"/>
        <v>0.66666666666666663</v>
      </c>
    </row>
    <row r="1806" spans="1:151" ht="60">
      <c r="A1806" s="137"/>
      <c r="B1806" s="137"/>
      <c r="C1806" s="138">
        <v>2820</v>
      </c>
      <c r="D1806" s="148" t="s">
        <v>416</v>
      </c>
      <c r="E1806" s="234">
        <v>6000</v>
      </c>
      <c r="F1806" s="235">
        <v>4000</v>
      </c>
      <c r="G1806" s="232">
        <f t="shared" si="41"/>
        <v>0.66666666666666663</v>
      </c>
    </row>
    <row r="1807" spans="1:151" ht="24" customHeight="1">
      <c r="A1807" s="158"/>
      <c r="B1807" s="137">
        <v>92116</v>
      </c>
      <c r="C1807" s="159"/>
      <c r="D1807" s="157" t="s">
        <v>173</v>
      </c>
      <c r="E1807" s="234">
        <v>79060</v>
      </c>
      <c r="F1807" s="235">
        <f>SUM(F1808:F1809)</f>
        <v>44385</v>
      </c>
      <c r="G1807" s="232">
        <f t="shared" si="41"/>
        <v>0.56140905641285099</v>
      </c>
    </row>
    <row r="1808" spans="1:151" ht="60">
      <c r="A1808" s="137"/>
      <c r="B1808" s="137"/>
      <c r="C1808" s="138">
        <v>2310</v>
      </c>
      <c r="D1808" s="148" t="s">
        <v>420</v>
      </c>
      <c r="E1808" s="234">
        <v>79060</v>
      </c>
      <c r="F1808" s="235">
        <v>44385</v>
      </c>
      <c r="G1808" s="232">
        <f t="shared" si="41"/>
        <v>0.56140905641285099</v>
      </c>
    </row>
    <row r="1809" spans="1:7" ht="24" hidden="1" customHeight="1">
      <c r="A1809" s="137"/>
      <c r="B1809" s="137"/>
      <c r="C1809" s="138">
        <v>4210</v>
      </c>
      <c r="D1809" s="148" t="s">
        <v>206</v>
      </c>
      <c r="E1809" s="234">
        <v>0</v>
      </c>
      <c r="F1809" s="235"/>
      <c r="G1809" s="232" t="e">
        <f t="shared" si="41"/>
        <v>#DIV/0!</v>
      </c>
    </row>
    <row r="1810" spans="1:7" ht="32.25" customHeight="1">
      <c r="A1810" s="158"/>
      <c r="B1810" s="137">
        <v>92195</v>
      </c>
      <c r="C1810" s="159"/>
      <c r="D1810" s="157" t="s">
        <v>175</v>
      </c>
      <c r="E1810" s="234">
        <v>160000</v>
      </c>
      <c r="F1810" s="235">
        <f>SUM(F1811:F1816)</f>
        <v>95153.37999999999</v>
      </c>
      <c r="G1810" s="232">
        <f t="shared" si="41"/>
        <v>0.59470862499999999</v>
      </c>
    </row>
    <row r="1811" spans="1:7" ht="60">
      <c r="A1811" s="137"/>
      <c r="B1811" s="137"/>
      <c r="C1811" s="138">
        <v>2810</v>
      </c>
      <c r="D1811" s="148" t="s">
        <v>421</v>
      </c>
      <c r="E1811" s="234">
        <v>2000</v>
      </c>
      <c r="F1811" s="235">
        <f>F1819</f>
        <v>2000</v>
      </c>
      <c r="G1811" s="232">
        <f t="shared" si="41"/>
        <v>1</v>
      </c>
    </row>
    <row r="1812" spans="1:7" ht="68.25" customHeight="1">
      <c r="A1812" s="137"/>
      <c r="B1812" s="137"/>
      <c r="C1812" s="138">
        <v>2820</v>
      </c>
      <c r="D1812" s="148" t="s">
        <v>416</v>
      </c>
      <c r="E1812" s="234">
        <v>10000</v>
      </c>
      <c r="F1812" s="235">
        <f>F1820</f>
        <v>6984.55</v>
      </c>
      <c r="G1812" s="232">
        <f t="shared" si="41"/>
        <v>0.69845500000000005</v>
      </c>
    </row>
    <row r="1813" spans="1:7" ht="24" hidden="1" customHeight="1">
      <c r="A1813" s="137"/>
      <c r="B1813" s="137"/>
      <c r="C1813" s="138">
        <v>4110</v>
      </c>
      <c r="D1813" s="148" t="s">
        <v>203</v>
      </c>
      <c r="E1813" s="234">
        <v>0</v>
      </c>
      <c r="F1813" s="235"/>
      <c r="G1813" s="232" t="e">
        <f t="shared" si="41"/>
        <v>#DIV/0!</v>
      </c>
    </row>
    <row r="1814" spans="1:7" ht="27" customHeight="1">
      <c r="A1814" s="137"/>
      <c r="B1814" s="137"/>
      <c r="C1814" s="138">
        <v>4170</v>
      </c>
      <c r="D1814" s="148" t="s">
        <v>328</v>
      </c>
      <c r="E1814" s="234">
        <v>4100</v>
      </c>
      <c r="F1814" s="235">
        <f>F1822+F1826</f>
        <v>1600</v>
      </c>
      <c r="G1814" s="232">
        <f t="shared" si="41"/>
        <v>0.3902439024390244</v>
      </c>
    </row>
    <row r="1815" spans="1:7">
      <c r="A1815" s="137"/>
      <c r="B1815" s="137"/>
      <c r="C1815" s="138">
        <v>4210</v>
      </c>
      <c r="D1815" s="148" t="s">
        <v>206</v>
      </c>
      <c r="E1815" s="234">
        <v>63110</v>
      </c>
      <c r="F1815" s="235">
        <f>F1823+F1827+F1830</f>
        <v>32596.769999999997</v>
      </c>
      <c r="G1815" s="232">
        <f t="shared" si="41"/>
        <v>0.51650720963397234</v>
      </c>
    </row>
    <row r="1816" spans="1:7">
      <c r="A1816" s="137"/>
      <c r="B1816" s="137"/>
      <c r="C1816" s="138">
        <v>4300</v>
      </c>
      <c r="D1816" s="148" t="s">
        <v>233</v>
      </c>
      <c r="E1816" s="234">
        <v>80790</v>
      </c>
      <c r="F1816" s="235">
        <f>F1824+F1828</f>
        <v>51972.06</v>
      </c>
      <c r="G1816" s="232">
        <f t="shared" si="41"/>
        <v>0.64329818046787968</v>
      </c>
    </row>
    <row r="1817" spans="1:7" ht="19.5" customHeight="1">
      <c r="A1817" s="137"/>
      <c r="B1817" s="137"/>
      <c r="C1817" s="138"/>
      <c r="D1817" s="157" t="s">
        <v>48</v>
      </c>
      <c r="E1817" s="234"/>
      <c r="F1817" s="235"/>
      <c r="G1817" s="232"/>
    </row>
    <row r="1818" spans="1:7">
      <c r="A1818" s="137"/>
      <c r="B1818" s="137"/>
      <c r="C1818" s="138"/>
      <c r="D1818" s="157" t="s">
        <v>438</v>
      </c>
      <c r="E1818" s="234">
        <v>149500</v>
      </c>
      <c r="F1818" s="235">
        <f>SUM(F1819:F1824)</f>
        <v>84653.37</v>
      </c>
      <c r="G1818" s="232">
        <f t="shared" si="41"/>
        <v>0.56624327759197324</v>
      </c>
    </row>
    <row r="1819" spans="1:7" ht="60">
      <c r="A1819" s="137"/>
      <c r="B1819" s="137"/>
      <c r="C1819" s="138">
        <v>2810</v>
      </c>
      <c r="D1819" s="148" t="s">
        <v>421</v>
      </c>
      <c r="E1819" s="234">
        <v>2000</v>
      </c>
      <c r="F1819" s="235">
        <v>2000</v>
      </c>
      <c r="G1819" s="232">
        <f t="shared" si="41"/>
        <v>1</v>
      </c>
    </row>
    <row r="1820" spans="1:7" ht="68.25" customHeight="1">
      <c r="A1820" s="137"/>
      <c r="B1820" s="137"/>
      <c r="C1820" s="138">
        <v>2820</v>
      </c>
      <c r="D1820" s="148" t="s">
        <v>416</v>
      </c>
      <c r="E1820" s="234">
        <v>10000</v>
      </c>
      <c r="F1820" s="235">
        <v>6984.55</v>
      </c>
      <c r="G1820" s="232">
        <f t="shared" si="41"/>
        <v>0.69845500000000005</v>
      </c>
    </row>
    <row r="1821" spans="1:7" ht="24" hidden="1" customHeight="1">
      <c r="A1821" s="137"/>
      <c r="B1821" s="137"/>
      <c r="C1821" s="138">
        <v>4110</v>
      </c>
      <c r="D1821" s="148" t="s">
        <v>203</v>
      </c>
      <c r="E1821" s="234">
        <v>0</v>
      </c>
      <c r="F1821" s="235"/>
      <c r="G1821" s="232" t="e">
        <f t="shared" si="41"/>
        <v>#DIV/0!</v>
      </c>
    </row>
    <row r="1822" spans="1:7" ht="27" customHeight="1">
      <c r="A1822" s="137"/>
      <c r="B1822" s="137"/>
      <c r="C1822" s="138">
        <v>4170</v>
      </c>
      <c r="D1822" s="148" t="s">
        <v>328</v>
      </c>
      <c r="E1822" s="234">
        <v>2500</v>
      </c>
      <c r="F1822" s="235">
        <v>0</v>
      </c>
      <c r="G1822" s="232">
        <f t="shared" si="41"/>
        <v>0</v>
      </c>
    </row>
    <row r="1823" spans="1:7">
      <c r="A1823" s="137"/>
      <c r="B1823" s="137"/>
      <c r="C1823" s="138">
        <v>4210</v>
      </c>
      <c r="D1823" s="148" t="s">
        <v>206</v>
      </c>
      <c r="E1823" s="234">
        <v>57800</v>
      </c>
      <c r="F1823" s="235">
        <v>27286.76</v>
      </c>
      <c r="G1823" s="232">
        <f t="shared" si="41"/>
        <v>0.47208927335640133</v>
      </c>
    </row>
    <row r="1824" spans="1:7">
      <c r="A1824" s="137"/>
      <c r="B1824" s="137"/>
      <c r="C1824" s="138">
        <v>4300</v>
      </c>
      <c r="D1824" s="148" t="s">
        <v>233</v>
      </c>
      <c r="E1824" s="234">
        <v>77200</v>
      </c>
      <c r="F1824" s="235">
        <v>48382.06</v>
      </c>
      <c r="G1824" s="232">
        <f t="shared" si="41"/>
        <v>0.62671062176165804</v>
      </c>
    </row>
    <row r="1825" spans="1:151" ht="31.5">
      <c r="A1825" s="137"/>
      <c r="B1825" s="137"/>
      <c r="C1825" s="138"/>
      <c r="D1825" s="157" t="s">
        <v>486</v>
      </c>
      <c r="E1825" s="234">
        <v>7500</v>
      </c>
      <c r="F1825" s="235">
        <f>SUM(F1826:F1828)</f>
        <v>7500.01</v>
      </c>
      <c r="G1825" s="232">
        <f t="shared" si="41"/>
        <v>1.0000013333333333</v>
      </c>
    </row>
    <row r="1826" spans="1:151" ht="27" customHeight="1">
      <c r="A1826" s="137"/>
      <c r="B1826" s="137"/>
      <c r="C1826" s="138">
        <v>4170</v>
      </c>
      <c r="D1826" s="148" t="s">
        <v>328</v>
      </c>
      <c r="E1826" s="234">
        <v>1600</v>
      </c>
      <c r="F1826" s="235">
        <v>1600</v>
      </c>
      <c r="G1826" s="232">
        <f t="shared" si="41"/>
        <v>1</v>
      </c>
    </row>
    <row r="1827" spans="1:151">
      <c r="A1827" s="137"/>
      <c r="B1827" s="137"/>
      <c r="C1827" s="138">
        <v>4210</v>
      </c>
      <c r="D1827" s="148" t="s">
        <v>206</v>
      </c>
      <c r="E1827" s="234">
        <v>2310</v>
      </c>
      <c r="F1827" s="235">
        <v>2310.0100000000002</v>
      </c>
      <c r="G1827" s="232">
        <f t="shared" si="41"/>
        <v>1.000004329004329</v>
      </c>
    </row>
    <row r="1828" spans="1:151">
      <c r="A1828" s="137"/>
      <c r="B1828" s="137"/>
      <c r="C1828" s="138">
        <v>4300</v>
      </c>
      <c r="D1828" s="148" t="s">
        <v>233</v>
      </c>
      <c r="E1828" s="234">
        <v>3590</v>
      </c>
      <c r="F1828" s="235">
        <v>3590</v>
      </c>
      <c r="G1828" s="232">
        <f t="shared" si="41"/>
        <v>1</v>
      </c>
    </row>
    <row r="1829" spans="1:151">
      <c r="A1829" s="137"/>
      <c r="B1829" s="137"/>
      <c r="C1829" s="138"/>
      <c r="D1829" s="157" t="s">
        <v>539</v>
      </c>
      <c r="E1829" s="234">
        <v>3000</v>
      </c>
      <c r="F1829" s="235">
        <f>SUM(F1830)</f>
        <v>3000</v>
      </c>
      <c r="G1829" s="232">
        <f t="shared" si="41"/>
        <v>1</v>
      </c>
    </row>
    <row r="1830" spans="1:151">
      <c r="A1830" s="137"/>
      <c r="B1830" s="137"/>
      <c r="C1830" s="138">
        <v>4210</v>
      </c>
      <c r="D1830" s="148" t="s">
        <v>206</v>
      </c>
      <c r="E1830" s="234">
        <v>3000</v>
      </c>
      <c r="F1830" s="235">
        <v>3000</v>
      </c>
      <c r="G1830" s="232">
        <f t="shared" si="41"/>
        <v>1</v>
      </c>
    </row>
    <row r="1831" spans="1:151" s="64" customFormat="1" hidden="1">
      <c r="A1831" s="137"/>
      <c r="B1831" s="137"/>
      <c r="C1831" s="138"/>
      <c r="D1831" s="148"/>
      <c r="E1831" s="234"/>
      <c r="F1831" s="235"/>
      <c r="G1831" s="232" t="e">
        <f t="shared" si="41"/>
        <v>#DIV/0!</v>
      </c>
    </row>
    <row r="1832" spans="1:151" s="70" customFormat="1" ht="22.5" customHeight="1">
      <c r="A1832" s="126">
        <v>926</v>
      </c>
      <c r="B1832" s="134"/>
      <c r="C1832" s="127"/>
      <c r="D1832" s="69" t="s">
        <v>12</v>
      </c>
      <c r="E1832" s="235">
        <v>249380</v>
      </c>
      <c r="F1832" s="235">
        <f>SUM(F1833+F1842)</f>
        <v>120034.16</v>
      </c>
      <c r="G1832" s="232">
        <f t="shared" si="41"/>
        <v>0.48133033924131846</v>
      </c>
      <c r="H1832" s="64"/>
      <c r="I1832" s="64"/>
      <c r="J1832" s="64"/>
      <c r="K1832" s="64"/>
      <c r="L1832" s="64"/>
      <c r="M1832" s="64"/>
      <c r="N1832" s="64"/>
      <c r="O1832" s="64"/>
      <c r="P1832" s="64"/>
      <c r="Q1832" s="64"/>
      <c r="R1832" s="64"/>
      <c r="S1832" s="64"/>
      <c r="T1832" s="64"/>
      <c r="U1832" s="64"/>
      <c r="V1832" s="64"/>
      <c r="W1832" s="64"/>
      <c r="X1832" s="64"/>
      <c r="Y1832" s="64"/>
      <c r="Z1832" s="64"/>
      <c r="AA1832" s="64"/>
      <c r="AB1832" s="64"/>
      <c r="AC1832" s="64"/>
      <c r="AD1832" s="64"/>
      <c r="AE1832" s="64"/>
      <c r="AF1832" s="64"/>
      <c r="AG1832" s="64"/>
      <c r="AH1832" s="64"/>
      <c r="AI1832" s="64"/>
      <c r="AJ1832" s="64"/>
      <c r="AK1832" s="64"/>
      <c r="AL1832" s="64"/>
      <c r="AM1832" s="64"/>
      <c r="AN1832" s="64"/>
      <c r="AO1832" s="64"/>
      <c r="AP1832" s="64"/>
      <c r="AQ1832" s="64"/>
      <c r="AR1832" s="64"/>
      <c r="AS1832" s="64"/>
      <c r="AT1832" s="64"/>
      <c r="AU1832" s="64"/>
      <c r="AV1832" s="64"/>
      <c r="AW1832" s="64"/>
      <c r="AX1832" s="64"/>
      <c r="AY1832" s="64"/>
      <c r="AZ1832" s="64"/>
      <c r="BA1832" s="64"/>
      <c r="BB1832" s="64"/>
      <c r="BC1832" s="64"/>
      <c r="BD1832" s="64"/>
      <c r="BE1832" s="64"/>
      <c r="BF1832" s="64"/>
      <c r="BG1832" s="64"/>
      <c r="BH1832" s="64"/>
      <c r="BI1832" s="64"/>
      <c r="BJ1832" s="64"/>
      <c r="BK1832" s="64"/>
      <c r="BL1832" s="64"/>
      <c r="BM1832" s="64"/>
      <c r="BN1832" s="64"/>
      <c r="BO1832" s="64"/>
      <c r="BP1832" s="64"/>
      <c r="BQ1832" s="64"/>
      <c r="BR1832" s="64"/>
      <c r="BS1832" s="64"/>
      <c r="BT1832" s="64"/>
      <c r="BU1832" s="64"/>
      <c r="BV1832" s="64"/>
      <c r="BW1832" s="64"/>
      <c r="BX1832" s="64"/>
      <c r="BY1832" s="64"/>
      <c r="BZ1832" s="64"/>
      <c r="CA1832" s="64"/>
      <c r="CB1832" s="64"/>
      <c r="CC1832" s="64"/>
      <c r="CD1832" s="64"/>
      <c r="CE1832" s="64"/>
      <c r="CF1832" s="64"/>
      <c r="CG1832" s="64"/>
      <c r="CH1832" s="64"/>
      <c r="CI1832" s="64"/>
      <c r="CJ1832" s="64"/>
      <c r="CK1832" s="64"/>
      <c r="CL1832" s="64"/>
      <c r="CM1832" s="64"/>
      <c r="CN1832" s="64"/>
      <c r="CO1832" s="64"/>
      <c r="CP1832" s="64"/>
      <c r="CQ1832" s="64"/>
      <c r="CR1832" s="64"/>
      <c r="CS1832" s="64"/>
      <c r="CT1832" s="64"/>
      <c r="CU1832" s="64"/>
      <c r="CV1832" s="64"/>
      <c r="CW1832" s="64"/>
      <c r="CX1832" s="64"/>
      <c r="CY1832" s="64"/>
      <c r="CZ1832" s="64"/>
      <c r="DA1832" s="64"/>
      <c r="DB1832" s="64"/>
      <c r="DC1832" s="64"/>
      <c r="DD1832" s="64"/>
      <c r="DE1832" s="64"/>
      <c r="DF1832" s="64"/>
      <c r="DG1832" s="64"/>
      <c r="DH1832" s="64"/>
      <c r="DI1832" s="64"/>
      <c r="DJ1832" s="64"/>
      <c r="DK1832" s="64"/>
      <c r="DL1832" s="64"/>
      <c r="DM1832" s="64"/>
      <c r="DN1832" s="64"/>
      <c r="DO1832" s="64"/>
      <c r="DP1832" s="64"/>
      <c r="DQ1832" s="64"/>
      <c r="DR1832" s="64"/>
      <c r="DS1832" s="64"/>
      <c r="DT1832" s="64"/>
      <c r="DU1832" s="64"/>
      <c r="DV1832" s="64"/>
      <c r="DW1832" s="64"/>
      <c r="DX1832" s="64"/>
      <c r="DY1832" s="64"/>
      <c r="DZ1832" s="64"/>
      <c r="EA1832" s="64"/>
      <c r="EB1832" s="64"/>
      <c r="EC1832" s="64"/>
      <c r="ED1832" s="64"/>
      <c r="EE1832" s="64"/>
      <c r="EF1832" s="64"/>
      <c r="EG1832" s="64"/>
      <c r="EH1832" s="64"/>
      <c r="EI1832" s="64"/>
      <c r="EJ1832" s="64"/>
      <c r="EK1832" s="64"/>
      <c r="EL1832" s="64"/>
      <c r="EM1832" s="64"/>
      <c r="EN1832" s="64"/>
      <c r="EO1832" s="64"/>
      <c r="EP1832" s="64"/>
      <c r="EQ1832" s="64"/>
      <c r="ER1832" s="64"/>
      <c r="ES1832" s="64"/>
      <c r="ET1832" s="64"/>
      <c r="EU1832" s="64"/>
    </row>
    <row r="1833" spans="1:151" ht="27" customHeight="1">
      <c r="A1833" s="158"/>
      <c r="B1833" s="137">
        <v>92601</v>
      </c>
      <c r="C1833" s="159"/>
      <c r="D1833" s="157" t="s">
        <v>444</v>
      </c>
      <c r="E1833" s="234">
        <v>69380</v>
      </c>
      <c r="F1833" s="235">
        <f>SUM(F1835:F1841)</f>
        <v>8614.52</v>
      </c>
      <c r="G1833" s="232">
        <f t="shared" si="41"/>
        <v>0.12416431248198329</v>
      </c>
    </row>
    <row r="1834" spans="1:151" ht="23.25" customHeight="1">
      <c r="A1834" s="158"/>
      <c r="B1834" s="137"/>
      <c r="C1834" s="159"/>
      <c r="D1834" s="157" t="s">
        <v>507</v>
      </c>
      <c r="E1834" s="234"/>
      <c r="F1834" s="235"/>
      <c r="G1834" s="232"/>
    </row>
    <row r="1835" spans="1:151">
      <c r="A1835" s="158"/>
      <c r="B1835" s="137"/>
      <c r="C1835" s="138">
        <v>4110</v>
      </c>
      <c r="D1835" s="148" t="s">
        <v>203</v>
      </c>
      <c r="E1835" s="234">
        <v>6020</v>
      </c>
      <c r="F1835" s="235">
        <v>250.29</v>
      </c>
      <c r="G1835" s="232">
        <f t="shared" si="41"/>
        <v>4.157641196013289E-2</v>
      </c>
    </row>
    <row r="1836" spans="1:151">
      <c r="A1836" s="158"/>
      <c r="B1836" s="137"/>
      <c r="C1836" s="138">
        <v>4120</v>
      </c>
      <c r="D1836" s="148" t="s">
        <v>204</v>
      </c>
      <c r="E1836" s="234">
        <v>860</v>
      </c>
      <c r="F1836" s="235">
        <v>35.67</v>
      </c>
      <c r="G1836" s="232">
        <f t="shared" si="41"/>
        <v>4.1476744186046514E-2</v>
      </c>
    </row>
    <row r="1837" spans="1:151">
      <c r="A1837" s="158"/>
      <c r="B1837" s="137"/>
      <c r="C1837" s="138">
        <v>4170</v>
      </c>
      <c r="D1837" s="148" t="s">
        <v>328</v>
      </c>
      <c r="E1837" s="234">
        <v>35000</v>
      </c>
      <c r="F1837" s="235">
        <v>4621.6099999999997</v>
      </c>
      <c r="G1837" s="232">
        <f t="shared" si="41"/>
        <v>0.132046</v>
      </c>
    </row>
    <row r="1838" spans="1:151">
      <c r="A1838" s="158"/>
      <c r="B1838" s="137"/>
      <c r="C1838" s="138">
        <v>4210</v>
      </c>
      <c r="D1838" s="148" t="s">
        <v>460</v>
      </c>
      <c r="E1838" s="234">
        <v>10000</v>
      </c>
      <c r="F1838" s="235">
        <v>68.86</v>
      </c>
      <c r="G1838" s="232">
        <f t="shared" si="41"/>
        <v>6.8859999999999998E-3</v>
      </c>
    </row>
    <row r="1839" spans="1:151">
      <c r="A1839" s="158"/>
      <c r="B1839" s="137"/>
      <c r="C1839" s="138">
        <v>4260</v>
      </c>
      <c r="D1839" s="148" t="s">
        <v>207</v>
      </c>
      <c r="E1839" s="234">
        <v>11000</v>
      </c>
      <c r="F1839" s="235">
        <v>2209.64</v>
      </c>
      <c r="G1839" s="232">
        <f t="shared" si="41"/>
        <v>0.20087636363636363</v>
      </c>
    </row>
    <row r="1840" spans="1:151">
      <c r="A1840" s="158"/>
      <c r="B1840" s="137"/>
      <c r="C1840" s="138">
        <v>4300</v>
      </c>
      <c r="D1840" s="148" t="s">
        <v>233</v>
      </c>
      <c r="E1840" s="234">
        <v>6500</v>
      </c>
      <c r="F1840" s="235">
        <v>1428.45</v>
      </c>
      <c r="G1840" s="232">
        <f t="shared" si="41"/>
        <v>0.21976153846153848</v>
      </c>
    </row>
    <row r="1841" spans="1:7" ht="24" hidden="1" customHeight="1">
      <c r="A1841" s="137"/>
      <c r="B1841" s="137"/>
      <c r="C1841" s="138">
        <v>6050</v>
      </c>
      <c r="D1841" s="148" t="s">
        <v>357</v>
      </c>
      <c r="E1841" s="234">
        <v>0</v>
      </c>
      <c r="F1841" s="235"/>
      <c r="G1841" s="232" t="e">
        <f t="shared" si="41"/>
        <v>#DIV/0!</v>
      </c>
    </row>
    <row r="1842" spans="1:7" ht="42.75" customHeight="1">
      <c r="A1842" s="158"/>
      <c r="B1842" s="137">
        <v>92605</v>
      </c>
      <c r="C1842" s="159"/>
      <c r="D1842" s="157" t="s">
        <v>13</v>
      </c>
      <c r="E1842" s="234">
        <v>180000</v>
      </c>
      <c r="F1842" s="235">
        <f>SUM(F1843:F1851)</f>
        <v>111419.64</v>
      </c>
      <c r="G1842" s="232">
        <f t="shared" si="41"/>
        <v>0.61899800000000005</v>
      </c>
    </row>
    <row r="1843" spans="1:7" ht="60">
      <c r="A1843" s="137"/>
      <c r="B1843" s="137"/>
      <c r="C1843" s="138">
        <v>2820</v>
      </c>
      <c r="D1843" s="148" t="s">
        <v>422</v>
      </c>
      <c r="E1843" s="234">
        <v>52000</v>
      </c>
      <c r="F1843" s="235">
        <f>F1854</f>
        <v>37000</v>
      </c>
      <c r="G1843" s="232">
        <f t="shared" si="41"/>
        <v>0.71153846153846156</v>
      </c>
    </row>
    <row r="1844" spans="1:7">
      <c r="A1844" s="137"/>
      <c r="B1844" s="137"/>
      <c r="C1844" s="138">
        <v>4110</v>
      </c>
      <c r="D1844" s="148" t="s">
        <v>203</v>
      </c>
      <c r="E1844" s="234">
        <v>1300</v>
      </c>
      <c r="F1844" s="235">
        <f>F1855</f>
        <v>451.44</v>
      </c>
      <c r="G1844" s="232">
        <f t="shared" si="41"/>
        <v>0.34726153846153845</v>
      </c>
    </row>
    <row r="1845" spans="1:7" ht="24.75" customHeight="1">
      <c r="A1845" s="137"/>
      <c r="B1845" s="137"/>
      <c r="C1845" s="138">
        <v>4120</v>
      </c>
      <c r="D1845" s="148" t="s">
        <v>204</v>
      </c>
      <c r="E1845" s="234">
        <v>200</v>
      </c>
      <c r="F1845" s="235">
        <f>F1856</f>
        <v>61.25</v>
      </c>
      <c r="G1845" s="232">
        <f t="shared" si="41"/>
        <v>0.30625000000000002</v>
      </c>
    </row>
    <row r="1846" spans="1:7" ht="36" customHeight="1">
      <c r="A1846" s="137"/>
      <c r="B1846" s="137"/>
      <c r="C1846" s="138">
        <v>4210</v>
      </c>
      <c r="D1846" s="148" t="s">
        <v>206</v>
      </c>
      <c r="E1846" s="234">
        <v>56000</v>
      </c>
      <c r="F1846" s="235">
        <f>F1857+F1862+F1864+F1866</f>
        <v>38683.97</v>
      </c>
      <c r="G1846" s="232">
        <f t="shared" si="41"/>
        <v>0.69078517857142863</v>
      </c>
    </row>
    <row r="1847" spans="1:7" ht="24.75" customHeight="1">
      <c r="A1847" s="137"/>
      <c r="B1847" s="137"/>
      <c r="C1847" s="138">
        <v>4170</v>
      </c>
      <c r="D1847" s="148" t="s">
        <v>244</v>
      </c>
      <c r="E1847" s="234">
        <v>15500</v>
      </c>
      <c r="F1847" s="235">
        <f>F1858</f>
        <v>10750.62</v>
      </c>
      <c r="G1847" s="232">
        <f t="shared" si="41"/>
        <v>0.69358838709677428</v>
      </c>
    </row>
    <row r="1848" spans="1:7" ht="30.75" customHeight="1">
      <c r="A1848" s="137"/>
      <c r="B1848" s="137"/>
      <c r="C1848" s="138">
        <v>4300</v>
      </c>
      <c r="D1848" s="148" t="s">
        <v>233</v>
      </c>
      <c r="E1848" s="234">
        <v>55000</v>
      </c>
      <c r="F1848" s="235">
        <f>F1859</f>
        <v>24472.36</v>
      </c>
      <c r="G1848" s="232">
        <f t="shared" si="41"/>
        <v>0.44495200000000001</v>
      </c>
    </row>
    <row r="1849" spans="1:7" ht="24" hidden="1" customHeight="1">
      <c r="A1849" s="137"/>
      <c r="B1849" s="137"/>
      <c r="C1849" s="138">
        <v>4440</v>
      </c>
      <c r="D1849" s="148" t="s">
        <v>214</v>
      </c>
      <c r="E1849" s="234">
        <v>0</v>
      </c>
      <c r="F1849" s="235">
        <v>0</v>
      </c>
      <c r="G1849" s="232" t="e">
        <f t="shared" si="41"/>
        <v>#DIV/0!</v>
      </c>
    </row>
    <row r="1850" spans="1:7" ht="12.75" hidden="1" customHeight="1">
      <c r="A1850" s="137"/>
      <c r="B1850" s="137"/>
      <c r="C1850" s="138">
        <v>4410</v>
      </c>
      <c r="D1850" s="148" t="s">
        <v>212</v>
      </c>
      <c r="E1850" s="234">
        <v>0</v>
      </c>
      <c r="F1850" s="235">
        <v>0</v>
      </c>
      <c r="G1850" s="232" t="e">
        <f t="shared" si="41"/>
        <v>#DIV/0!</v>
      </c>
    </row>
    <row r="1851" spans="1:7" ht="24" hidden="1" customHeight="1">
      <c r="A1851" s="137"/>
      <c r="B1851" s="137"/>
      <c r="C1851" s="138">
        <v>6050</v>
      </c>
      <c r="D1851" s="148" t="s">
        <v>357</v>
      </c>
      <c r="E1851" s="234">
        <v>0</v>
      </c>
      <c r="F1851" s="235"/>
      <c r="G1851" s="232" t="e">
        <f t="shared" si="41"/>
        <v>#DIV/0!</v>
      </c>
    </row>
    <row r="1852" spans="1:7" ht="24" customHeight="1">
      <c r="A1852" s="137"/>
      <c r="B1852" s="137"/>
      <c r="C1852" s="138"/>
      <c r="D1852" s="157" t="s">
        <v>541</v>
      </c>
      <c r="E1852" s="234"/>
      <c r="F1852" s="235"/>
      <c r="G1852" s="232"/>
    </row>
    <row r="1853" spans="1:7" ht="34.5" customHeight="1">
      <c r="A1853" s="158"/>
      <c r="B1853" s="137"/>
      <c r="C1853" s="159"/>
      <c r="D1853" s="157" t="s">
        <v>508</v>
      </c>
      <c r="E1853" s="234">
        <v>171100</v>
      </c>
      <c r="F1853" s="235">
        <f>SUM(F1854:F1859)</f>
        <v>104119.65</v>
      </c>
      <c r="G1853" s="232">
        <f t="shared" si="41"/>
        <v>0.60853097603740502</v>
      </c>
    </row>
    <row r="1854" spans="1:7" ht="60">
      <c r="A1854" s="137"/>
      <c r="B1854" s="137"/>
      <c r="C1854" s="138">
        <v>2820</v>
      </c>
      <c r="D1854" s="148" t="s">
        <v>422</v>
      </c>
      <c r="E1854" s="234">
        <v>52000</v>
      </c>
      <c r="F1854" s="235">
        <v>37000</v>
      </c>
      <c r="G1854" s="232">
        <f t="shared" si="41"/>
        <v>0.71153846153846156</v>
      </c>
    </row>
    <row r="1855" spans="1:7">
      <c r="A1855" s="137"/>
      <c r="B1855" s="137"/>
      <c r="C1855" s="138">
        <v>4110</v>
      </c>
      <c r="D1855" s="148" t="s">
        <v>203</v>
      </c>
      <c r="E1855" s="234">
        <v>1300</v>
      </c>
      <c r="F1855" s="235">
        <v>451.44</v>
      </c>
      <c r="G1855" s="232">
        <f t="shared" si="41"/>
        <v>0.34726153846153845</v>
      </c>
    </row>
    <row r="1856" spans="1:7" ht="24.75" customHeight="1">
      <c r="A1856" s="137"/>
      <c r="B1856" s="137"/>
      <c r="C1856" s="138">
        <v>4120</v>
      </c>
      <c r="D1856" s="148" t="s">
        <v>204</v>
      </c>
      <c r="E1856" s="234">
        <v>200</v>
      </c>
      <c r="F1856" s="235">
        <v>61.25</v>
      </c>
      <c r="G1856" s="232">
        <f t="shared" si="41"/>
        <v>0.30625000000000002</v>
      </c>
    </row>
    <row r="1857" spans="1:151" ht="36" customHeight="1">
      <c r="A1857" s="137"/>
      <c r="B1857" s="137"/>
      <c r="C1857" s="138">
        <v>4210</v>
      </c>
      <c r="D1857" s="148" t="s">
        <v>206</v>
      </c>
      <c r="E1857" s="234">
        <v>47100</v>
      </c>
      <c r="F1857" s="235">
        <v>31383.98</v>
      </c>
      <c r="G1857" s="232">
        <f t="shared" si="41"/>
        <v>0.66632653927813168</v>
      </c>
    </row>
    <row r="1858" spans="1:151" ht="24.75" customHeight="1">
      <c r="A1858" s="137"/>
      <c r="B1858" s="137"/>
      <c r="C1858" s="138">
        <v>4170</v>
      </c>
      <c r="D1858" s="148" t="s">
        <v>244</v>
      </c>
      <c r="E1858" s="234">
        <v>15500</v>
      </c>
      <c r="F1858" s="235">
        <v>10750.62</v>
      </c>
      <c r="G1858" s="232">
        <f t="shared" si="41"/>
        <v>0.69358838709677428</v>
      </c>
    </row>
    <row r="1859" spans="1:151" ht="30.75" customHeight="1">
      <c r="A1859" s="137"/>
      <c r="B1859" s="137"/>
      <c r="C1859" s="138">
        <v>4300</v>
      </c>
      <c r="D1859" s="148" t="s">
        <v>233</v>
      </c>
      <c r="E1859" s="234">
        <v>55000</v>
      </c>
      <c r="F1859" s="235">
        <v>24472.36</v>
      </c>
      <c r="G1859" s="232">
        <f t="shared" si="41"/>
        <v>0.44495200000000001</v>
      </c>
    </row>
    <row r="1860" spans="1:151" ht="24" hidden="1" customHeight="1">
      <c r="A1860" s="137"/>
      <c r="B1860" s="137"/>
      <c r="C1860" s="138"/>
      <c r="D1860" s="148"/>
      <c r="E1860" s="234"/>
      <c r="F1860" s="235"/>
      <c r="G1860" s="232" t="e">
        <f t="shared" si="41"/>
        <v>#DIV/0!</v>
      </c>
    </row>
    <row r="1861" spans="1:151" ht="24" customHeight="1">
      <c r="A1861" s="137"/>
      <c r="B1861" s="137"/>
      <c r="C1861" s="138"/>
      <c r="D1861" s="157" t="s">
        <v>540</v>
      </c>
      <c r="E1861" s="234">
        <v>1600</v>
      </c>
      <c r="F1861" s="235">
        <f>SUM(F1862)</f>
        <v>0</v>
      </c>
      <c r="G1861" s="232">
        <f t="shared" si="41"/>
        <v>0</v>
      </c>
    </row>
    <row r="1862" spans="1:151" ht="36" customHeight="1">
      <c r="A1862" s="137"/>
      <c r="B1862" s="137"/>
      <c r="C1862" s="138">
        <v>4210</v>
      </c>
      <c r="D1862" s="148" t="s">
        <v>206</v>
      </c>
      <c r="E1862" s="234">
        <v>1600</v>
      </c>
      <c r="F1862" s="235">
        <v>0</v>
      </c>
      <c r="G1862" s="232">
        <f t="shared" si="41"/>
        <v>0</v>
      </c>
    </row>
    <row r="1863" spans="1:151" ht="24" customHeight="1">
      <c r="A1863" s="137"/>
      <c r="B1863" s="137"/>
      <c r="C1863" s="138"/>
      <c r="D1863" s="157" t="s">
        <v>542</v>
      </c>
      <c r="E1863" s="234">
        <v>5300</v>
      </c>
      <c r="F1863" s="235">
        <f>SUM(F1864)</f>
        <v>5299.99</v>
      </c>
      <c r="G1863" s="232">
        <f t="shared" si="41"/>
        <v>0.99999811320754717</v>
      </c>
    </row>
    <row r="1864" spans="1:151" ht="36" customHeight="1">
      <c r="A1864" s="137"/>
      <c r="B1864" s="137"/>
      <c r="C1864" s="138">
        <v>4210</v>
      </c>
      <c r="D1864" s="148" t="s">
        <v>206</v>
      </c>
      <c r="E1864" s="234">
        <v>5300</v>
      </c>
      <c r="F1864" s="235">
        <v>5299.99</v>
      </c>
      <c r="G1864" s="232">
        <f t="shared" si="41"/>
        <v>0.99999811320754717</v>
      </c>
    </row>
    <row r="1865" spans="1:151" ht="24" customHeight="1">
      <c r="A1865" s="137"/>
      <c r="B1865" s="137"/>
      <c r="C1865" s="138"/>
      <c r="D1865" s="157" t="s">
        <v>543</v>
      </c>
      <c r="E1865" s="234">
        <v>2000</v>
      </c>
      <c r="F1865" s="235">
        <f>SUM(F1866)</f>
        <v>2000</v>
      </c>
      <c r="G1865" s="232">
        <f t="shared" si="41"/>
        <v>1</v>
      </c>
    </row>
    <row r="1866" spans="1:151" ht="36" customHeight="1">
      <c r="A1866" s="137"/>
      <c r="B1866" s="137"/>
      <c r="C1866" s="138">
        <v>4210</v>
      </c>
      <c r="D1866" s="148" t="s">
        <v>206</v>
      </c>
      <c r="E1866" s="234">
        <v>2000</v>
      </c>
      <c r="F1866" s="235">
        <v>2000</v>
      </c>
      <c r="G1866" s="232">
        <f t="shared" si="41"/>
        <v>1</v>
      </c>
    </row>
    <row r="1867" spans="1:151" ht="24" hidden="1" customHeight="1">
      <c r="A1867" s="137"/>
      <c r="B1867" s="137"/>
      <c r="C1867" s="138"/>
      <c r="D1867" s="148"/>
      <c r="E1867" s="234"/>
      <c r="F1867" s="235"/>
      <c r="G1867" s="232" t="e">
        <f t="shared" ref="G1867:G1876" si="42">F1867/E1867</f>
        <v>#DIV/0!</v>
      </c>
    </row>
    <row r="1868" spans="1:151" s="73" customFormat="1" ht="58.5" customHeight="1">
      <c r="A1868" s="196"/>
      <c r="B1868" s="196"/>
      <c r="C1868" s="197"/>
      <c r="D1868" s="152" t="s">
        <v>423</v>
      </c>
      <c r="E1868" s="243">
        <v>97791922</v>
      </c>
      <c r="F1868" s="243">
        <f>F10+F14+F20+F86+F133+F179+F298+F306+F320+F326+F338+F823+F844+F1230+F1644+F1760+F1832+F1804+F83</f>
        <v>36883331.259999998</v>
      </c>
      <c r="G1868" s="232">
        <f t="shared" si="42"/>
        <v>0.37716132892857956</v>
      </c>
      <c r="H1868" s="72"/>
      <c r="I1868" s="72"/>
      <c r="J1868" s="72"/>
      <c r="K1868" s="72"/>
      <c r="L1868" s="72"/>
      <c r="M1868" s="72"/>
      <c r="N1868" s="72"/>
      <c r="O1868" s="72"/>
      <c r="P1868" s="72"/>
      <c r="Q1868" s="72"/>
      <c r="R1868" s="72"/>
      <c r="S1868" s="72"/>
      <c r="T1868" s="72"/>
      <c r="U1868" s="72"/>
      <c r="V1868" s="72"/>
      <c r="W1868" s="72"/>
      <c r="X1868" s="72"/>
      <c r="Y1868" s="72"/>
      <c r="Z1868" s="72"/>
      <c r="AA1868" s="72"/>
      <c r="AB1868" s="72"/>
      <c r="AC1868" s="72"/>
      <c r="AD1868" s="72"/>
      <c r="AE1868" s="72"/>
      <c r="AF1868" s="72"/>
      <c r="AG1868" s="72"/>
      <c r="AH1868" s="72"/>
      <c r="AI1868" s="72"/>
      <c r="AJ1868" s="72"/>
      <c r="AK1868" s="72"/>
      <c r="AL1868" s="72"/>
      <c r="AM1868" s="72"/>
      <c r="AN1868" s="72"/>
      <c r="AO1868" s="72"/>
      <c r="AP1868" s="72"/>
      <c r="AQ1868" s="72"/>
      <c r="AR1868" s="72"/>
      <c r="AS1868" s="72"/>
      <c r="AT1868" s="72"/>
      <c r="AU1868" s="72"/>
      <c r="AV1868" s="72"/>
      <c r="AW1868" s="72"/>
      <c r="AX1868" s="72"/>
      <c r="AY1868" s="72"/>
      <c r="AZ1868" s="72"/>
      <c r="BA1868" s="72"/>
      <c r="BB1868" s="72"/>
      <c r="BC1868" s="72"/>
      <c r="BD1868" s="72"/>
      <c r="BE1868" s="72"/>
      <c r="BF1868" s="72"/>
      <c r="BG1868" s="72"/>
      <c r="BH1868" s="72"/>
      <c r="BI1868" s="72"/>
      <c r="BJ1868" s="72"/>
      <c r="BK1868" s="72"/>
      <c r="BL1868" s="72"/>
      <c r="BM1868" s="72"/>
      <c r="BN1868" s="72"/>
      <c r="BO1868" s="72"/>
      <c r="BP1868" s="72"/>
      <c r="BQ1868" s="72"/>
      <c r="BR1868" s="72"/>
      <c r="BS1868" s="72"/>
      <c r="BT1868" s="72"/>
      <c r="BU1868" s="72"/>
      <c r="BV1868" s="72"/>
      <c r="BW1868" s="72"/>
      <c r="BX1868" s="72"/>
      <c r="BY1868" s="72"/>
      <c r="BZ1868" s="72"/>
      <c r="CA1868" s="72"/>
      <c r="CB1868" s="72"/>
      <c r="CC1868" s="72"/>
      <c r="CD1868" s="72"/>
      <c r="CE1868" s="72"/>
      <c r="CF1868" s="72"/>
      <c r="CG1868" s="72"/>
      <c r="CH1868" s="72"/>
      <c r="CI1868" s="72"/>
      <c r="CJ1868" s="72"/>
      <c r="CK1868" s="72"/>
      <c r="CL1868" s="72"/>
      <c r="CM1868" s="72"/>
      <c r="CN1868" s="72"/>
      <c r="CO1868" s="72"/>
      <c r="CP1868" s="72"/>
      <c r="CQ1868" s="72"/>
      <c r="CR1868" s="72"/>
      <c r="CS1868" s="72"/>
      <c r="CT1868" s="72"/>
      <c r="CU1868" s="72"/>
      <c r="CV1868" s="72"/>
      <c r="CW1868" s="72"/>
      <c r="CX1868" s="72"/>
      <c r="CY1868" s="72"/>
      <c r="CZ1868" s="72"/>
      <c r="DA1868" s="72"/>
      <c r="DB1868" s="72"/>
      <c r="DC1868" s="72"/>
      <c r="DD1868" s="72"/>
      <c r="DE1868" s="72"/>
      <c r="DF1868" s="72"/>
      <c r="DG1868" s="72"/>
      <c r="DH1868" s="72"/>
      <c r="DI1868" s="72"/>
      <c r="DJ1868" s="72"/>
      <c r="DK1868" s="72"/>
      <c r="DL1868" s="72"/>
      <c r="DM1868" s="72"/>
      <c r="DN1868" s="72"/>
      <c r="DO1868" s="72"/>
      <c r="DP1868" s="72"/>
      <c r="DQ1868" s="72"/>
      <c r="DR1868" s="72"/>
      <c r="DS1868" s="72"/>
      <c r="DT1868" s="72"/>
      <c r="DU1868" s="72"/>
      <c r="DV1868" s="72"/>
      <c r="DW1868" s="72"/>
      <c r="DX1868" s="72"/>
      <c r="DY1868" s="72"/>
      <c r="DZ1868" s="72"/>
      <c r="EA1868" s="72"/>
      <c r="EB1868" s="72"/>
      <c r="EC1868" s="72"/>
      <c r="ED1868" s="72"/>
      <c r="EE1868" s="72"/>
      <c r="EF1868" s="72"/>
      <c r="EG1868" s="72"/>
      <c r="EH1868" s="72"/>
      <c r="EI1868" s="72"/>
      <c r="EJ1868" s="72"/>
      <c r="EK1868" s="72"/>
      <c r="EL1868" s="72"/>
      <c r="EM1868" s="72"/>
      <c r="EN1868" s="72"/>
      <c r="EO1868" s="72"/>
      <c r="EP1868" s="72"/>
      <c r="EQ1868" s="72"/>
      <c r="ER1868" s="72"/>
      <c r="ES1868" s="72"/>
      <c r="ET1868" s="72"/>
      <c r="EU1868" s="72"/>
    </row>
    <row r="1869" spans="1:151" s="73" customFormat="1" ht="50.25" customHeight="1">
      <c r="A1869" s="198"/>
      <c r="B1869" s="199"/>
      <c r="C1869" s="197"/>
      <c r="D1869" s="152" t="s">
        <v>424</v>
      </c>
      <c r="E1869" s="243">
        <f>E47+E48+E359+E360+E361+E1304+E1305+E498+E499+E943+E944+E1259+E1262+E1265+E1268+E1287+E1295+E1303+E1306+E1307+E1308+E1309+E1310+E1311+E1312+E1313+E1314+E1315+E1316+E1317+E1318+E1319+E1324+E1325+E1326+E1327+E1328+E1329+E1330+E1331+E1332+E1333+E1334+E1335+E1336+E1337+E1339+E1341+E1342+E1776+E1320+E1321+E1340+E1260+E1266+E1269+E1263+E274+E147+E148+E242</f>
        <v>15905598</v>
      </c>
      <c r="F1869" s="243">
        <f>F47+F48+F359+F360+F361+F1304+F1305+F498+F499+F943+F944+F1259+F1262+F1265+F1268+F1287+F1295+F1303+F1306+F1307+F1308+F1309+F1310+F1311+F1312+F1313+F1314+F1315+F1316+F1317+F1318+F1319+F1324+F1325+F1326+F1327+F1328+F1329+F1330+F1331+F1332+F1333+F1334+F1335+F1336+F1337+F1339+F1341+F1342+F1776+F1320+F1321+F1340+F1260+F1266+F1269+F1263+F274+F147+F148+F242</f>
        <v>2891194.4899999998</v>
      </c>
      <c r="G1869" s="232">
        <f t="shared" si="42"/>
        <v>0.18177213393674352</v>
      </c>
      <c r="H1869" s="72"/>
      <c r="I1869" s="72"/>
      <c r="J1869" s="72"/>
      <c r="K1869" s="72"/>
      <c r="L1869" s="72"/>
      <c r="M1869" s="72"/>
      <c r="N1869" s="72"/>
      <c r="O1869" s="72"/>
      <c r="P1869" s="72"/>
      <c r="Q1869" s="72"/>
      <c r="R1869" s="72"/>
      <c r="S1869" s="72"/>
      <c r="T1869" s="72"/>
      <c r="U1869" s="72"/>
      <c r="V1869" s="72"/>
      <c r="W1869" s="72"/>
      <c r="X1869" s="72"/>
      <c r="Y1869" s="72"/>
      <c r="Z1869" s="72"/>
      <c r="AA1869" s="72"/>
      <c r="AB1869" s="72"/>
      <c r="AC1869" s="72"/>
      <c r="AD1869" s="72"/>
      <c r="AE1869" s="72"/>
      <c r="AF1869" s="72"/>
      <c r="AG1869" s="72"/>
      <c r="AH1869" s="72"/>
      <c r="AI1869" s="72"/>
      <c r="AJ1869" s="72"/>
      <c r="AK1869" s="72"/>
      <c r="AL1869" s="72"/>
      <c r="AM1869" s="72"/>
      <c r="AN1869" s="72"/>
      <c r="AO1869" s="72"/>
      <c r="AP1869" s="72"/>
      <c r="AQ1869" s="72"/>
      <c r="AR1869" s="72"/>
      <c r="AS1869" s="72"/>
      <c r="AT1869" s="72"/>
      <c r="AU1869" s="72"/>
      <c r="AV1869" s="72"/>
      <c r="AW1869" s="72"/>
      <c r="AX1869" s="72"/>
      <c r="AY1869" s="72"/>
      <c r="AZ1869" s="72"/>
      <c r="BA1869" s="72"/>
      <c r="BB1869" s="72"/>
      <c r="BC1869" s="72"/>
      <c r="BD1869" s="72"/>
      <c r="BE1869" s="72"/>
      <c r="BF1869" s="72"/>
      <c r="BG1869" s="72"/>
      <c r="BH1869" s="72"/>
      <c r="BI1869" s="72"/>
      <c r="BJ1869" s="72"/>
      <c r="BK1869" s="72"/>
      <c r="BL1869" s="72"/>
      <c r="BM1869" s="72"/>
      <c r="BN1869" s="72"/>
      <c r="BO1869" s="72"/>
      <c r="BP1869" s="72"/>
      <c r="BQ1869" s="72"/>
      <c r="BR1869" s="72"/>
      <c r="BS1869" s="72"/>
      <c r="BT1869" s="72"/>
      <c r="BU1869" s="72"/>
      <c r="BV1869" s="72"/>
      <c r="BW1869" s="72"/>
      <c r="BX1869" s="72"/>
      <c r="BY1869" s="72"/>
      <c r="BZ1869" s="72"/>
      <c r="CA1869" s="72"/>
      <c r="CB1869" s="72"/>
      <c r="CC1869" s="72"/>
      <c r="CD1869" s="72"/>
      <c r="CE1869" s="72"/>
      <c r="CF1869" s="72"/>
      <c r="CG1869" s="72"/>
      <c r="CH1869" s="72"/>
      <c r="CI1869" s="72"/>
      <c r="CJ1869" s="72"/>
      <c r="CK1869" s="72"/>
      <c r="CL1869" s="72"/>
      <c r="CM1869" s="72"/>
      <c r="CN1869" s="72"/>
      <c r="CO1869" s="72"/>
      <c r="CP1869" s="72"/>
      <c r="CQ1869" s="72"/>
      <c r="CR1869" s="72"/>
      <c r="CS1869" s="72"/>
      <c r="CT1869" s="72"/>
      <c r="CU1869" s="72"/>
      <c r="CV1869" s="72"/>
      <c r="CW1869" s="72"/>
      <c r="CX1869" s="72"/>
      <c r="CY1869" s="72"/>
      <c r="CZ1869" s="72"/>
      <c r="DA1869" s="72"/>
      <c r="DB1869" s="72"/>
      <c r="DC1869" s="72"/>
      <c r="DD1869" s="72"/>
      <c r="DE1869" s="72"/>
      <c r="DF1869" s="72"/>
      <c r="DG1869" s="72"/>
      <c r="DH1869" s="72"/>
      <c r="DI1869" s="72"/>
      <c r="DJ1869" s="72"/>
      <c r="DK1869" s="72"/>
      <c r="DL1869" s="72"/>
      <c r="DM1869" s="72"/>
      <c r="DN1869" s="72"/>
      <c r="DO1869" s="72"/>
      <c r="DP1869" s="72"/>
      <c r="DQ1869" s="72"/>
      <c r="DR1869" s="72"/>
      <c r="DS1869" s="72"/>
      <c r="DT1869" s="72"/>
      <c r="DU1869" s="72"/>
      <c r="DV1869" s="72"/>
      <c r="DW1869" s="72"/>
      <c r="DX1869" s="72"/>
      <c r="DY1869" s="72"/>
      <c r="DZ1869" s="72"/>
      <c r="EA1869" s="72"/>
      <c r="EB1869" s="72"/>
      <c r="EC1869" s="72"/>
      <c r="ED1869" s="72"/>
      <c r="EE1869" s="72"/>
      <c r="EF1869" s="72"/>
      <c r="EG1869" s="72"/>
      <c r="EH1869" s="72"/>
      <c r="EI1869" s="72"/>
      <c r="EJ1869" s="72"/>
      <c r="EK1869" s="72"/>
      <c r="EL1869" s="72"/>
      <c r="EM1869" s="72"/>
      <c r="EN1869" s="72"/>
      <c r="EO1869" s="72"/>
      <c r="EP1869" s="72"/>
      <c r="EQ1869" s="72"/>
      <c r="ER1869" s="72"/>
      <c r="ES1869" s="72"/>
      <c r="ET1869" s="72"/>
      <c r="EU1869" s="72"/>
    </row>
    <row r="1870" spans="1:151" s="73" customFormat="1" ht="39" customHeight="1">
      <c r="A1870" s="199"/>
      <c r="B1870" s="199"/>
      <c r="C1870" s="199"/>
      <c r="D1870" s="207" t="s">
        <v>425</v>
      </c>
      <c r="E1870" s="243">
        <f>E1868-E1869</f>
        <v>81886324</v>
      </c>
      <c r="F1870" s="243">
        <f>F1868-F1869</f>
        <v>33992136.769999996</v>
      </c>
      <c r="G1870" s="232">
        <f t="shared" si="42"/>
        <v>0.41511372240864047</v>
      </c>
      <c r="H1870" s="72"/>
      <c r="I1870" s="72"/>
      <c r="J1870" s="72"/>
      <c r="K1870" s="72"/>
      <c r="L1870" s="72"/>
      <c r="M1870" s="72"/>
      <c r="N1870" s="72"/>
      <c r="O1870" s="72"/>
      <c r="P1870" s="72"/>
      <c r="Q1870" s="72"/>
      <c r="R1870" s="72"/>
      <c r="S1870" s="72"/>
      <c r="T1870" s="72"/>
      <c r="U1870" s="72"/>
      <c r="V1870" s="72"/>
      <c r="W1870" s="72"/>
      <c r="X1870" s="72"/>
      <c r="Y1870" s="72"/>
      <c r="Z1870" s="72"/>
      <c r="AA1870" s="72"/>
      <c r="AB1870" s="72"/>
      <c r="AC1870" s="72"/>
      <c r="AD1870" s="72"/>
      <c r="AE1870" s="72"/>
      <c r="AF1870" s="72"/>
      <c r="AG1870" s="72"/>
      <c r="AH1870" s="72"/>
      <c r="AI1870" s="72"/>
      <c r="AJ1870" s="72"/>
      <c r="AK1870" s="72"/>
      <c r="AL1870" s="72"/>
      <c r="AM1870" s="72"/>
      <c r="AN1870" s="72"/>
      <c r="AO1870" s="72"/>
      <c r="AP1870" s="72"/>
      <c r="AQ1870" s="72"/>
      <c r="AR1870" s="72"/>
      <c r="AS1870" s="72"/>
      <c r="AT1870" s="72"/>
      <c r="AU1870" s="72"/>
      <c r="AV1870" s="72"/>
      <c r="AW1870" s="72"/>
      <c r="AX1870" s="72"/>
      <c r="AY1870" s="72"/>
      <c r="AZ1870" s="72"/>
      <c r="BA1870" s="72"/>
      <c r="BB1870" s="72"/>
      <c r="BC1870" s="72"/>
      <c r="BD1870" s="72"/>
      <c r="BE1870" s="72"/>
      <c r="BF1870" s="72"/>
      <c r="BG1870" s="72"/>
      <c r="BH1870" s="72"/>
      <c r="BI1870" s="72"/>
      <c r="BJ1870" s="72"/>
      <c r="BK1870" s="72"/>
      <c r="BL1870" s="72"/>
      <c r="BM1870" s="72"/>
      <c r="BN1870" s="72"/>
      <c r="BO1870" s="72"/>
      <c r="BP1870" s="72"/>
      <c r="BQ1870" s="72"/>
      <c r="BR1870" s="72"/>
      <c r="BS1870" s="72"/>
      <c r="BT1870" s="72"/>
      <c r="BU1870" s="72"/>
      <c r="BV1870" s="72"/>
      <c r="BW1870" s="72"/>
      <c r="BX1870" s="72"/>
      <c r="BY1870" s="72"/>
      <c r="BZ1870" s="72"/>
      <c r="CA1870" s="72"/>
      <c r="CB1870" s="72"/>
      <c r="CC1870" s="72"/>
      <c r="CD1870" s="72"/>
      <c r="CE1870" s="72"/>
      <c r="CF1870" s="72"/>
      <c r="CG1870" s="72"/>
      <c r="CH1870" s="72"/>
      <c r="CI1870" s="72"/>
      <c r="CJ1870" s="72"/>
      <c r="CK1870" s="72"/>
      <c r="CL1870" s="72"/>
      <c r="CM1870" s="72"/>
      <c r="CN1870" s="72"/>
      <c r="CO1870" s="72"/>
      <c r="CP1870" s="72"/>
      <c r="CQ1870" s="72"/>
      <c r="CR1870" s="72"/>
      <c r="CS1870" s="72"/>
      <c r="CT1870" s="72"/>
      <c r="CU1870" s="72"/>
      <c r="CV1870" s="72"/>
      <c r="CW1870" s="72"/>
      <c r="CX1870" s="72"/>
      <c r="CY1870" s="72"/>
      <c r="CZ1870" s="72"/>
      <c r="DA1870" s="72"/>
      <c r="DB1870" s="72"/>
      <c r="DC1870" s="72"/>
      <c r="DD1870" s="72"/>
      <c r="DE1870" s="72"/>
      <c r="DF1870" s="72"/>
      <c r="DG1870" s="72"/>
      <c r="DH1870" s="72"/>
      <c r="DI1870" s="72"/>
      <c r="DJ1870" s="72"/>
      <c r="DK1870" s="72"/>
      <c r="DL1870" s="72"/>
      <c r="DM1870" s="72"/>
      <c r="DN1870" s="72"/>
      <c r="DO1870" s="72"/>
      <c r="DP1870" s="72"/>
      <c r="DQ1870" s="72"/>
      <c r="DR1870" s="72"/>
      <c r="DS1870" s="72"/>
      <c r="DT1870" s="72"/>
      <c r="DU1870" s="72"/>
      <c r="DV1870" s="72"/>
      <c r="DW1870" s="72"/>
      <c r="DX1870" s="72"/>
      <c r="DY1870" s="72"/>
      <c r="DZ1870" s="72"/>
      <c r="EA1870" s="72"/>
      <c r="EB1870" s="72"/>
      <c r="EC1870" s="72"/>
      <c r="ED1870" s="72"/>
      <c r="EE1870" s="72"/>
      <c r="EF1870" s="72"/>
      <c r="EG1870" s="72"/>
      <c r="EH1870" s="72"/>
      <c r="EI1870" s="72"/>
      <c r="EJ1870" s="72"/>
      <c r="EK1870" s="72"/>
      <c r="EL1870" s="72"/>
      <c r="EM1870" s="72"/>
      <c r="EN1870" s="72"/>
      <c r="EO1870" s="72"/>
      <c r="EP1870" s="72"/>
      <c r="EQ1870" s="72"/>
      <c r="ER1870" s="72"/>
      <c r="ES1870" s="72"/>
      <c r="ET1870" s="72"/>
      <c r="EU1870" s="72"/>
    </row>
    <row r="1871" spans="1:151" s="74" customFormat="1" ht="39.75" customHeight="1">
      <c r="A1871" s="140"/>
      <c r="B1871" s="140"/>
      <c r="C1871" s="140"/>
      <c r="D1871" s="208"/>
      <c r="E1871" s="244"/>
      <c r="F1871" s="244"/>
      <c r="G1871" s="141"/>
    </row>
    <row r="1872" spans="1:151" s="73" customFormat="1" ht="45.75" customHeight="1">
      <c r="A1872" s="200"/>
      <c r="B1872" s="200"/>
      <c r="C1872" s="200"/>
      <c r="D1872" s="207" t="s">
        <v>0</v>
      </c>
      <c r="E1872" s="245">
        <f>E75+E76+E77+E78+E82+E148+E275+E330+E567+E565+E566+E825+E1770+E1774+E1776+E1777+E1772+E623+E313+E336+E361+E945+E274+E1775+E943+E309</f>
        <v>27504676</v>
      </c>
      <c r="F1872" s="245">
        <f>F75+F76+F77+F78+F82+F148+F275+F330+F567+F565+F566+F825+F1770+F1774+F1776+F1777+F1772+F623+F313+F336+F361+F945+F274+F1775+F943+F309</f>
        <v>4386663.99</v>
      </c>
      <c r="G1872" s="232">
        <f t="shared" si="42"/>
        <v>0.15948793543323325</v>
      </c>
      <c r="H1872" s="72"/>
      <c r="I1872" s="72"/>
      <c r="J1872" s="72"/>
      <c r="K1872" s="72"/>
      <c r="L1872" s="72"/>
      <c r="M1872" s="72"/>
      <c r="N1872" s="72"/>
      <c r="O1872" s="72"/>
      <c r="P1872" s="72"/>
      <c r="Q1872" s="72"/>
      <c r="R1872" s="72"/>
      <c r="S1872" s="72"/>
      <c r="T1872" s="72"/>
      <c r="U1872" s="72"/>
      <c r="V1872" s="72"/>
      <c r="W1872" s="72"/>
      <c r="X1872" s="72"/>
      <c r="Y1872" s="72"/>
      <c r="Z1872" s="72"/>
      <c r="AA1872" s="72"/>
      <c r="AB1872" s="72"/>
      <c r="AC1872" s="72"/>
      <c r="AD1872" s="72"/>
      <c r="AE1872" s="72"/>
      <c r="AF1872" s="72"/>
      <c r="AG1872" s="72"/>
      <c r="AH1872" s="72"/>
      <c r="AI1872" s="72"/>
      <c r="AJ1872" s="72"/>
      <c r="AK1872" s="72"/>
      <c r="AL1872" s="72"/>
      <c r="AM1872" s="72"/>
      <c r="AN1872" s="72"/>
      <c r="AO1872" s="72"/>
      <c r="AP1872" s="72"/>
      <c r="AQ1872" s="72"/>
      <c r="AR1872" s="72"/>
      <c r="AS1872" s="72"/>
      <c r="AT1872" s="72"/>
      <c r="AU1872" s="72"/>
      <c r="AV1872" s="72"/>
      <c r="AW1872" s="72"/>
      <c r="AX1872" s="72"/>
      <c r="AY1872" s="72"/>
      <c r="AZ1872" s="72"/>
      <c r="BA1872" s="72"/>
      <c r="BB1872" s="72"/>
      <c r="BC1872" s="72"/>
      <c r="BD1872" s="72"/>
      <c r="BE1872" s="72"/>
      <c r="BF1872" s="72"/>
      <c r="BG1872" s="72"/>
      <c r="BH1872" s="72"/>
      <c r="BI1872" s="72"/>
      <c r="BJ1872" s="72"/>
      <c r="BK1872" s="72"/>
      <c r="BL1872" s="72"/>
      <c r="BM1872" s="72"/>
      <c r="BN1872" s="72"/>
      <c r="BO1872" s="72"/>
      <c r="BP1872" s="72"/>
      <c r="BQ1872" s="72"/>
      <c r="BR1872" s="72"/>
      <c r="BS1872" s="72"/>
      <c r="BT1872" s="72"/>
      <c r="BU1872" s="72"/>
      <c r="BV1872" s="72"/>
      <c r="BW1872" s="72"/>
      <c r="BX1872" s="72"/>
      <c r="BY1872" s="72"/>
      <c r="BZ1872" s="72"/>
      <c r="CA1872" s="72"/>
      <c r="CB1872" s="72"/>
      <c r="CC1872" s="72"/>
      <c r="CD1872" s="72"/>
      <c r="CE1872" s="72"/>
      <c r="CF1872" s="72"/>
      <c r="CG1872" s="72"/>
      <c r="CH1872" s="72"/>
      <c r="CI1872" s="72"/>
      <c r="CJ1872" s="72"/>
      <c r="CK1872" s="72"/>
      <c r="CL1872" s="72"/>
      <c r="CM1872" s="72"/>
      <c r="CN1872" s="72"/>
      <c r="CO1872" s="72"/>
      <c r="CP1872" s="72"/>
      <c r="CQ1872" s="72"/>
      <c r="CR1872" s="72"/>
      <c r="CS1872" s="72"/>
      <c r="CT1872" s="72"/>
      <c r="CU1872" s="72"/>
      <c r="CV1872" s="72"/>
      <c r="CW1872" s="72"/>
      <c r="CX1872" s="72"/>
      <c r="CY1872" s="72"/>
      <c r="CZ1872" s="72"/>
      <c r="DA1872" s="72"/>
      <c r="DB1872" s="72"/>
      <c r="DC1872" s="72"/>
      <c r="DD1872" s="72"/>
      <c r="DE1872" s="72"/>
      <c r="DF1872" s="72"/>
      <c r="DG1872" s="72"/>
      <c r="DH1872" s="72"/>
      <c r="DI1872" s="72"/>
      <c r="DJ1872" s="72"/>
      <c r="DK1872" s="72"/>
      <c r="DL1872" s="72"/>
      <c r="DM1872" s="72"/>
      <c r="DN1872" s="72"/>
      <c r="DO1872" s="72"/>
      <c r="DP1872" s="72"/>
      <c r="DQ1872" s="72"/>
      <c r="DR1872" s="72"/>
      <c r="DS1872" s="72"/>
      <c r="DT1872" s="72"/>
      <c r="DU1872" s="72"/>
      <c r="DV1872" s="72"/>
      <c r="DW1872" s="72"/>
      <c r="DX1872" s="72"/>
      <c r="DY1872" s="72"/>
      <c r="DZ1872" s="72"/>
      <c r="EA1872" s="72"/>
      <c r="EB1872" s="72"/>
      <c r="EC1872" s="72"/>
      <c r="ED1872" s="72"/>
      <c r="EE1872" s="72"/>
      <c r="EF1872" s="72"/>
      <c r="EG1872" s="72"/>
      <c r="EH1872" s="72"/>
      <c r="EI1872" s="72"/>
      <c r="EJ1872" s="72"/>
      <c r="EK1872" s="72"/>
      <c r="EL1872" s="72"/>
      <c r="EM1872" s="72"/>
      <c r="EN1872" s="72"/>
      <c r="EO1872" s="72"/>
      <c r="EP1872" s="72"/>
      <c r="EQ1872" s="72"/>
      <c r="ER1872" s="72"/>
      <c r="ES1872" s="72"/>
      <c r="ET1872" s="72"/>
      <c r="EU1872" s="72"/>
    </row>
    <row r="1873" spans="1:151" s="73" customFormat="1" hidden="1">
      <c r="A1873" s="200"/>
      <c r="B1873" s="200"/>
      <c r="C1873" s="200"/>
      <c r="D1873" s="207"/>
      <c r="E1873" s="251"/>
      <c r="F1873" s="246"/>
      <c r="G1873" s="232" t="e">
        <f t="shared" si="42"/>
        <v>#DIV/0!</v>
      </c>
      <c r="H1873" s="72"/>
      <c r="I1873" s="72"/>
      <c r="J1873" s="72"/>
      <c r="K1873" s="72"/>
      <c r="L1873" s="72"/>
      <c r="M1873" s="72"/>
      <c r="N1873" s="72"/>
      <c r="O1873" s="72"/>
      <c r="P1873" s="72"/>
      <c r="Q1873" s="72"/>
      <c r="R1873" s="72"/>
      <c r="S1873" s="72"/>
      <c r="T1873" s="72"/>
      <c r="U1873" s="72"/>
      <c r="V1873" s="72"/>
      <c r="W1873" s="72"/>
      <c r="X1873" s="72"/>
      <c r="Y1873" s="72"/>
      <c r="Z1873" s="72"/>
      <c r="AA1873" s="72"/>
      <c r="AB1873" s="72"/>
      <c r="AC1873" s="72"/>
      <c r="AD1873" s="72"/>
      <c r="AE1873" s="72"/>
      <c r="AF1873" s="72"/>
      <c r="AG1873" s="72"/>
      <c r="AH1873" s="72"/>
      <c r="AI1873" s="72"/>
      <c r="AJ1873" s="72"/>
      <c r="AK1873" s="72"/>
      <c r="AL1873" s="72"/>
      <c r="AM1873" s="72"/>
      <c r="AN1873" s="72"/>
      <c r="AO1873" s="72"/>
      <c r="AP1873" s="72"/>
      <c r="AQ1873" s="72"/>
      <c r="AR1873" s="72"/>
      <c r="AS1873" s="72"/>
      <c r="AT1873" s="72"/>
      <c r="AU1873" s="72"/>
      <c r="AV1873" s="72"/>
      <c r="AW1873" s="72"/>
      <c r="AX1873" s="72"/>
      <c r="AY1873" s="72"/>
      <c r="AZ1873" s="72"/>
      <c r="BA1873" s="72"/>
      <c r="BB1873" s="72"/>
      <c r="BC1873" s="72"/>
      <c r="BD1873" s="72"/>
      <c r="BE1873" s="72"/>
      <c r="BF1873" s="72"/>
      <c r="BG1873" s="72"/>
      <c r="BH1873" s="72"/>
      <c r="BI1873" s="72"/>
      <c r="BJ1873" s="72"/>
      <c r="BK1873" s="72"/>
      <c r="BL1873" s="72"/>
      <c r="BM1873" s="72"/>
      <c r="BN1873" s="72"/>
      <c r="BO1873" s="72"/>
      <c r="BP1873" s="72"/>
      <c r="BQ1873" s="72"/>
      <c r="BR1873" s="72"/>
      <c r="BS1873" s="72"/>
      <c r="BT1873" s="72"/>
      <c r="BU1873" s="72"/>
      <c r="BV1873" s="72"/>
      <c r="BW1873" s="72"/>
      <c r="BX1873" s="72"/>
      <c r="BY1873" s="72"/>
      <c r="BZ1873" s="72"/>
      <c r="CA1873" s="72"/>
      <c r="CB1873" s="72"/>
      <c r="CC1873" s="72"/>
      <c r="CD1873" s="72"/>
      <c r="CE1873" s="72"/>
      <c r="CF1873" s="72"/>
      <c r="CG1873" s="72"/>
      <c r="CH1873" s="72"/>
      <c r="CI1873" s="72"/>
      <c r="CJ1873" s="72"/>
      <c r="CK1873" s="72"/>
      <c r="CL1873" s="72"/>
      <c r="CM1873" s="72"/>
      <c r="CN1873" s="72"/>
      <c r="CO1873" s="72"/>
      <c r="CP1873" s="72"/>
      <c r="CQ1873" s="72"/>
      <c r="CR1873" s="72"/>
      <c r="CS1873" s="72"/>
      <c r="CT1873" s="72"/>
      <c r="CU1873" s="72"/>
      <c r="CV1873" s="72"/>
      <c r="CW1873" s="72"/>
      <c r="CX1873" s="72"/>
      <c r="CY1873" s="72"/>
      <c r="CZ1873" s="72"/>
      <c r="DA1873" s="72"/>
      <c r="DB1873" s="72"/>
      <c r="DC1873" s="72"/>
      <c r="DD1873" s="72"/>
      <c r="DE1873" s="72"/>
      <c r="DF1873" s="72"/>
      <c r="DG1873" s="72"/>
      <c r="DH1873" s="72"/>
      <c r="DI1873" s="72"/>
      <c r="DJ1873" s="72"/>
      <c r="DK1873" s="72"/>
      <c r="DL1873" s="72"/>
      <c r="DM1873" s="72"/>
      <c r="DN1873" s="72"/>
      <c r="DO1873" s="72"/>
      <c r="DP1873" s="72"/>
      <c r="DQ1873" s="72"/>
      <c r="DR1873" s="72"/>
      <c r="DS1873" s="72"/>
      <c r="DT1873" s="72"/>
      <c r="DU1873" s="72"/>
      <c r="DV1873" s="72"/>
      <c r="DW1873" s="72"/>
      <c r="DX1873" s="72"/>
      <c r="DY1873" s="72"/>
      <c r="DZ1873" s="72"/>
      <c r="EA1873" s="72"/>
      <c r="EB1873" s="72"/>
      <c r="EC1873" s="72"/>
      <c r="ED1873" s="72"/>
      <c r="EE1873" s="72"/>
      <c r="EF1873" s="72"/>
      <c r="EG1873" s="72"/>
      <c r="EH1873" s="72"/>
      <c r="EI1873" s="72"/>
      <c r="EJ1873" s="72"/>
      <c r="EK1873" s="72"/>
      <c r="EL1873" s="72"/>
      <c r="EM1873" s="72"/>
      <c r="EN1873" s="72"/>
      <c r="EO1873" s="72"/>
      <c r="EP1873" s="72"/>
      <c r="EQ1873" s="72"/>
      <c r="ER1873" s="72"/>
      <c r="ES1873" s="72"/>
      <c r="ET1873" s="72"/>
      <c r="EU1873" s="72"/>
    </row>
    <row r="1874" spans="1:151" s="73" customFormat="1" ht="30" customHeight="1">
      <c r="A1874" s="200" t="s">
        <v>520</v>
      </c>
      <c r="B1874" s="200"/>
      <c r="C1874" s="200"/>
      <c r="D1874" s="207" t="s">
        <v>46</v>
      </c>
      <c r="E1874" s="245">
        <f>E1868-E1872</f>
        <v>70287246</v>
      </c>
      <c r="F1874" s="245">
        <f>F1868-F1872</f>
        <v>32496667.269999996</v>
      </c>
      <c r="G1874" s="232">
        <f t="shared" si="42"/>
        <v>0.46234088144526242</v>
      </c>
      <c r="H1874" s="72"/>
      <c r="I1874" s="72"/>
      <c r="J1874" s="72"/>
      <c r="K1874" s="72"/>
      <c r="L1874" s="72"/>
      <c r="M1874" s="72"/>
      <c r="N1874" s="72"/>
      <c r="O1874" s="72"/>
      <c r="P1874" s="72"/>
      <c r="Q1874" s="72"/>
      <c r="R1874" s="72"/>
      <c r="S1874" s="72"/>
      <c r="T1874" s="72"/>
      <c r="U1874" s="72"/>
      <c r="V1874" s="72"/>
      <c r="W1874" s="72"/>
      <c r="X1874" s="72"/>
      <c r="Y1874" s="72"/>
      <c r="Z1874" s="72"/>
      <c r="AA1874" s="72"/>
      <c r="AB1874" s="72"/>
      <c r="AC1874" s="72"/>
      <c r="AD1874" s="72"/>
      <c r="AE1874" s="72"/>
      <c r="AF1874" s="72"/>
      <c r="AG1874" s="72"/>
      <c r="AH1874" s="72"/>
      <c r="AI1874" s="72"/>
      <c r="AJ1874" s="72"/>
      <c r="AK1874" s="72"/>
      <c r="AL1874" s="72"/>
      <c r="AM1874" s="72"/>
      <c r="AN1874" s="72"/>
      <c r="AO1874" s="72"/>
      <c r="AP1874" s="72"/>
      <c r="AQ1874" s="72"/>
      <c r="AR1874" s="72"/>
      <c r="AS1874" s="72"/>
      <c r="AT1874" s="72"/>
      <c r="AU1874" s="72"/>
      <c r="AV1874" s="72"/>
      <c r="AW1874" s="72"/>
      <c r="AX1874" s="72"/>
      <c r="AY1874" s="72"/>
      <c r="AZ1874" s="72"/>
      <c r="BA1874" s="72"/>
      <c r="BB1874" s="72"/>
      <c r="BC1874" s="72"/>
      <c r="BD1874" s="72"/>
      <c r="BE1874" s="72"/>
      <c r="BF1874" s="72"/>
      <c r="BG1874" s="72"/>
      <c r="BH1874" s="72"/>
      <c r="BI1874" s="72"/>
      <c r="BJ1874" s="72"/>
      <c r="BK1874" s="72"/>
      <c r="BL1874" s="72"/>
      <c r="BM1874" s="72"/>
      <c r="BN1874" s="72"/>
      <c r="BO1874" s="72"/>
      <c r="BP1874" s="72"/>
      <c r="BQ1874" s="72"/>
      <c r="BR1874" s="72"/>
      <c r="BS1874" s="72"/>
      <c r="BT1874" s="72"/>
      <c r="BU1874" s="72"/>
      <c r="BV1874" s="72"/>
      <c r="BW1874" s="72"/>
      <c r="BX1874" s="72"/>
      <c r="BY1874" s="72"/>
      <c r="BZ1874" s="72"/>
      <c r="CA1874" s="72"/>
      <c r="CB1874" s="72"/>
      <c r="CC1874" s="72"/>
      <c r="CD1874" s="72"/>
      <c r="CE1874" s="72"/>
      <c r="CF1874" s="72"/>
      <c r="CG1874" s="72"/>
      <c r="CH1874" s="72"/>
      <c r="CI1874" s="72"/>
      <c r="CJ1874" s="72"/>
      <c r="CK1874" s="72"/>
      <c r="CL1874" s="72"/>
      <c r="CM1874" s="72"/>
      <c r="CN1874" s="72"/>
      <c r="CO1874" s="72"/>
      <c r="CP1874" s="72"/>
      <c r="CQ1874" s="72"/>
      <c r="CR1874" s="72"/>
      <c r="CS1874" s="72"/>
      <c r="CT1874" s="72"/>
      <c r="CU1874" s="72"/>
      <c r="CV1874" s="72"/>
      <c r="CW1874" s="72"/>
      <c r="CX1874" s="72"/>
      <c r="CY1874" s="72"/>
      <c r="CZ1874" s="72"/>
      <c r="DA1874" s="72"/>
      <c r="DB1874" s="72"/>
      <c r="DC1874" s="72"/>
      <c r="DD1874" s="72"/>
      <c r="DE1874" s="72"/>
      <c r="DF1874" s="72"/>
      <c r="DG1874" s="72"/>
      <c r="DH1874" s="72"/>
      <c r="DI1874" s="72"/>
      <c r="DJ1874" s="72"/>
      <c r="DK1874" s="72"/>
      <c r="DL1874" s="72"/>
      <c r="DM1874" s="72"/>
      <c r="DN1874" s="72"/>
      <c r="DO1874" s="72"/>
      <c r="DP1874" s="72"/>
      <c r="DQ1874" s="72"/>
      <c r="DR1874" s="72"/>
      <c r="DS1874" s="72"/>
      <c r="DT1874" s="72"/>
      <c r="DU1874" s="72"/>
      <c r="DV1874" s="72"/>
      <c r="DW1874" s="72"/>
      <c r="DX1874" s="72"/>
      <c r="DY1874" s="72"/>
      <c r="DZ1874" s="72"/>
      <c r="EA1874" s="72"/>
      <c r="EB1874" s="72"/>
      <c r="EC1874" s="72"/>
      <c r="ED1874" s="72"/>
      <c r="EE1874" s="72"/>
      <c r="EF1874" s="72"/>
      <c r="EG1874" s="72"/>
      <c r="EH1874" s="72"/>
      <c r="EI1874" s="72"/>
      <c r="EJ1874" s="72"/>
      <c r="EK1874" s="72"/>
      <c r="EL1874" s="72"/>
      <c r="EM1874" s="72"/>
      <c r="EN1874" s="72"/>
      <c r="EO1874" s="72"/>
      <c r="EP1874" s="72"/>
      <c r="EQ1874" s="72"/>
      <c r="ER1874" s="72"/>
      <c r="ES1874" s="72"/>
      <c r="ET1874" s="72"/>
      <c r="EU1874" s="72"/>
    </row>
    <row r="1875" spans="1:151" s="73" customFormat="1" ht="28.5" hidden="1" customHeight="1">
      <c r="A1875" s="72"/>
      <c r="B1875" s="72"/>
      <c r="C1875" s="72"/>
      <c r="D1875" s="149"/>
      <c r="E1875" s="252"/>
      <c r="F1875" s="247"/>
      <c r="G1875" s="58" t="e">
        <f t="shared" si="42"/>
        <v>#DIV/0!</v>
      </c>
      <c r="H1875" s="72"/>
      <c r="I1875" s="72"/>
      <c r="J1875" s="72"/>
      <c r="K1875" s="72"/>
      <c r="L1875" s="72"/>
      <c r="M1875" s="72"/>
      <c r="N1875" s="72"/>
      <c r="O1875" s="72"/>
      <c r="P1875" s="72"/>
      <c r="Q1875" s="72"/>
      <c r="R1875" s="72"/>
      <c r="S1875" s="72"/>
      <c r="T1875" s="72"/>
      <c r="U1875" s="72"/>
      <c r="V1875" s="72"/>
      <c r="W1875" s="72"/>
      <c r="X1875" s="72"/>
      <c r="Y1875" s="72"/>
      <c r="Z1875" s="72"/>
      <c r="AA1875" s="72"/>
      <c r="AB1875" s="72"/>
      <c r="AC1875" s="72"/>
      <c r="AD1875" s="72"/>
      <c r="AE1875" s="72"/>
      <c r="AF1875" s="72"/>
      <c r="AG1875" s="72"/>
      <c r="AH1875" s="72"/>
      <c r="AI1875" s="72"/>
      <c r="AJ1875" s="72"/>
      <c r="AK1875" s="72"/>
      <c r="AL1875" s="72"/>
      <c r="AM1875" s="72"/>
      <c r="AN1875" s="72"/>
      <c r="AO1875" s="72"/>
      <c r="AP1875" s="72"/>
      <c r="AQ1875" s="72"/>
      <c r="AR1875" s="72"/>
      <c r="AS1875" s="72"/>
      <c r="AT1875" s="72"/>
      <c r="AU1875" s="72"/>
      <c r="AV1875" s="72"/>
      <c r="AW1875" s="72"/>
      <c r="AX1875" s="72"/>
      <c r="AY1875" s="72"/>
      <c r="AZ1875" s="72"/>
      <c r="BA1875" s="72"/>
      <c r="BB1875" s="72"/>
      <c r="BC1875" s="72"/>
      <c r="BD1875" s="72"/>
      <c r="BE1875" s="72"/>
      <c r="BF1875" s="72"/>
      <c r="BG1875" s="72"/>
      <c r="BH1875" s="72"/>
      <c r="BI1875" s="72"/>
      <c r="BJ1875" s="72"/>
      <c r="BK1875" s="72"/>
      <c r="BL1875" s="72"/>
      <c r="BM1875" s="72"/>
      <c r="BN1875" s="72"/>
      <c r="BO1875" s="72"/>
      <c r="BP1875" s="72"/>
      <c r="BQ1875" s="72"/>
      <c r="BR1875" s="72"/>
      <c r="BS1875" s="72"/>
      <c r="BT1875" s="72"/>
      <c r="BU1875" s="72"/>
      <c r="BV1875" s="72"/>
      <c r="BW1875" s="72"/>
      <c r="BX1875" s="72"/>
      <c r="BY1875" s="72"/>
      <c r="BZ1875" s="72"/>
      <c r="CA1875" s="72"/>
      <c r="CB1875" s="72"/>
      <c r="CC1875" s="72"/>
      <c r="CD1875" s="72"/>
      <c r="CE1875" s="72"/>
      <c r="CF1875" s="72"/>
      <c r="CG1875" s="72"/>
      <c r="CH1875" s="72"/>
      <c r="CI1875" s="72"/>
      <c r="CJ1875" s="72"/>
      <c r="CK1875" s="72"/>
      <c r="CL1875" s="72"/>
      <c r="CM1875" s="72"/>
      <c r="CN1875" s="72"/>
      <c r="CO1875" s="72"/>
      <c r="CP1875" s="72"/>
      <c r="CQ1875" s="72"/>
      <c r="CR1875" s="72"/>
      <c r="CS1875" s="72"/>
      <c r="CT1875" s="72"/>
      <c r="CU1875" s="72"/>
      <c r="CV1875" s="72"/>
      <c r="CW1875" s="72"/>
      <c r="CX1875" s="72"/>
      <c r="CY1875" s="72"/>
      <c r="CZ1875" s="72"/>
      <c r="DA1875" s="72"/>
      <c r="DB1875" s="72"/>
      <c r="DC1875" s="72"/>
      <c r="DD1875" s="72"/>
      <c r="DE1875" s="72"/>
      <c r="DF1875" s="72"/>
      <c r="DG1875" s="72"/>
      <c r="DH1875" s="72"/>
      <c r="DI1875" s="72"/>
      <c r="DJ1875" s="72"/>
      <c r="DK1875" s="72"/>
      <c r="DL1875" s="72"/>
      <c r="DM1875" s="72"/>
      <c r="DN1875" s="72"/>
      <c r="DO1875" s="72"/>
      <c r="DP1875" s="72"/>
      <c r="DQ1875" s="72"/>
      <c r="DR1875" s="72"/>
      <c r="DS1875" s="72"/>
      <c r="DT1875" s="72"/>
      <c r="DU1875" s="72"/>
      <c r="DV1875" s="72"/>
      <c r="DW1875" s="72"/>
      <c r="DX1875" s="72"/>
      <c r="DY1875" s="72"/>
      <c r="DZ1875" s="72"/>
      <c r="EA1875" s="72"/>
      <c r="EB1875" s="72"/>
      <c r="EC1875" s="72"/>
      <c r="ED1875" s="72"/>
      <c r="EE1875" s="72"/>
      <c r="EF1875" s="72"/>
      <c r="EG1875" s="72"/>
      <c r="EH1875" s="72"/>
      <c r="EI1875" s="72"/>
      <c r="EJ1875" s="72"/>
      <c r="EK1875" s="72"/>
      <c r="EL1875" s="72"/>
      <c r="EM1875" s="72"/>
      <c r="EN1875" s="72"/>
      <c r="EO1875" s="72"/>
      <c r="EP1875" s="72"/>
      <c r="EQ1875" s="72"/>
      <c r="ER1875" s="72"/>
      <c r="ES1875" s="72"/>
      <c r="ET1875" s="72"/>
      <c r="EU1875" s="72"/>
    </row>
    <row r="1876" spans="1:151" s="73" customFormat="1" ht="48" hidden="1" customHeight="1">
      <c r="A1876" s="72"/>
      <c r="B1876" s="72"/>
      <c r="C1876" s="72"/>
      <c r="D1876" s="150" t="s">
        <v>44</v>
      </c>
      <c r="E1876" s="253"/>
      <c r="F1876" s="248"/>
      <c r="G1876" s="57" t="e">
        <f t="shared" si="42"/>
        <v>#DIV/0!</v>
      </c>
      <c r="H1876" s="72"/>
      <c r="I1876" s="72"/>
      <c r="J1876" s="72"/>
      <c r="K1876" s="72"/>
      <c r="L1876" s="72"/>
      <c r="M1876" s="72"/>
      <c r="N1876" s="72"/>
      <c r="O1876" s="72"/>
      <c r="P1876" s="72"/>
      <c r="Q1876" s="72"/>
      <c r="R1876" s="72"/>
      <c r="S1876" s="72"/>
      <c r="T1876" s="72"/>
      <c r="U1876" s="72"/>
      <c r="V1876" s="72"/>
      <c r="W1876" s="72"/>
      <c r="X1876" s="72"/>
      <c r="Y1876" s="72"/>
      <c r="Z1876" s="72"/>
      <c r="AA1876" s="72"/>
      <c r="AB1876" s="72"/>
      <c r="AC1876" s="72"/>
      <c r="AD1876" s="72"/>
      <c r="AE1876" s="72"/>
      <c r="AF1876" s="72"/>
      <c r="AG1876" s="72"/>
      <c r="AH1876" s="72"/>
      <c r="AI1876" s="72"/>
      <c r="AJ1876" s="72"/>
      <c r="AK1876" s="72"/>
      <c r="AL1876" s="72"/>
      <c r="AM1876" s="72"/>
      <c r="AN1876" s="72"/>
      <c r="AO1876" s="72"/>
      <c r="AP1876" s="72"/>
      <c r="AQ1876" s="72"/>
      <c r="AR1876" s="72"/>
      <c r="AS1876" s="72"/>
      <c r="AT1876" s="72"/>
      <c r="AU1876" s="72"/>
      <c r="AV1876" s="72"/>
      <c r="AW1876" s="72"/>
      <c r="AX1876" s="72"/>
      <c r="AY1876" s="72"/>
      <c r="AZ1876" s="72"/>
      <c r="BA1876" s="72"/>
      <c r="BB1876" s="72"/>
      <c r="BC1876" s="72"/>
      <c r="BD1876" s="72"/>
      <c r="BE1876" s="72"/>
      <c r="BF1876" s="72"/>
      <c r="BG1876" s="72"/>
      <c r="BH1876" s="72"/>
      <c r="BI1876" s="72"/>
      <c r="BJ1876" s="72"/>
      <c r="BK1876" s="72"/>
      <c r="BL1876" s="72"/>
      <c r="BM1876" s="72"/>
      <c r="BN1876" s="72"/>
      <c r="BO1876" s="72"/>
      <c r="BP1876" s="72"/>
      <c r="BQ1876" s="72"/>
      <c r="BR1876" s="72"/>
      <c r="BS1876" s="72"/>
      <c r="BT1876" s="72"/>
      <c r="BU1876" s="72"/>
      <c r="BV1876" s="72"/>
      <c r="BW1876" s="72"/>
      <c r="BX1876" s="72"/>
      <c r="BY1876" s="72"/>
      <c r="BZ1876" s="72"/>
      <c r="CA1876" s="72"/>
      <c r="CB1876" s="72"/>
      <c r="CC1876" s="72"/>
      <c r="CD1876" s="72"/>
      <c r="CE1876" s="72"/>
      <c r="CF1876" s="72"/>
      <c r="CG1876" s="72"/>
      <c r="CH1876" s="72"/>
      <c r="CI1876" s="72"/>
      <c r="CJ1876" s="72"/>
      <c r="CK1876" s="72"/>
      <c r="CL1876" s="72"/>
      <c r="CM1876" s="72"/>
      <c r="CN1876" s="72"/>
      <c r="CO1876" s="72"/>
      <c r="CP1876" s="72"/>
      <c r="CQ1876" s="72"/>
      <c r="CR1876" s="72"/>
      <c r="CS1876" s="72"/>
      <c r="CT1876" s="72"/>
      <c r="CU1876" s="72"/>
      <c r="CV1876" s="72"/>
      <c r="CW1876" s="72"/>
      <c r="CX1876" s="72"/>
      <c r="CY1876" s="72"/>
      <c r="CZ1876" s="72"/>
      <c r="DA1876" s="72"/>
      <c r="DB1876" s="72"/>
      <c r="DC1876" s="72"/>
      <c r="DD1876" s="72"/>
      <c r="DE1876" s="72"/>
      <c r="DF1876" s="72"/>
      <c r="DG1876" s="72"/>
      <c r="DH1876" s="72"/>
      <c r="DI1876" s="72"/>
      <c r="DJ1876" s="72"/>
      <c r="DK1876" s="72"/>
      <c r="DL1876" s="72"/>
      <c r="DM1876" s="72"/>
      <c r="DN1876" s="72"/>
      <c r="DO1876" s="72"/>
      <c r="DP1876" s="72"/>
      <c r="DQ1876" s="72"/>
      <c r="DR1876" s="72"/>
      <c r="DS1876" s="72"/>
      <c r="DT1876" s="72"/>
      <c r="DU1876" s="72"/>
      <c r="DV1876" s="72"/>
      <c r="DW1876" s="72"/>
      <c r="DX1876" s="72"/>
      <c r="DY1876" s="72"/>
      <c r="DZ1876" s="72"/>
      <c r="EA1876" s="72"/>
      <c r="EB1876" s="72"/>
      <c r="EC1876" s="72"/>
      <c r="ED1876" s="72"/>
      <c r="EE1876" s="72"/>
      <c r="EF1876" s="72"/>
      <c r="EG1876" s="72"/>
      <c r="EH1876" s="72"/>
      <c r="EI1876" s="72"/>
      <c r="EJ1876" s="72"/>
      <c r="EK1876" s="72"/>
      <c r="EL1876" s="72"/>
      <c r="EM1876" s="72"/>
      <c r="EN1876" s="72"/>
      <c r="EO1876" s="72"/>
      <c r="EP1876" s="72"/>
      <c r="EQ1876" s="72"/>
      <c r="ER1876" s="72"/>
      <c r="ES1876" s="72"/>
      <c r="ET1876" s="72"/>
      <c r="EU1876" s="72"/>
    </row>
  </sheetData>
  <autoFilter ref="C1:C1876"/>
  <mergeCells count="7">
    <mergeCell ref="G6:G8"/>
    <mergeCell ref="A6:A8"/>
    <mergeCell ref="B6:B8"/>
    <mergeCell ref="C6:C8"/>
    <mergeCell ref="D6:D8"/>
    <mergeCell ref="E6:E8"/>
    <mergeCell ref="F6:F8"/>
  </mergeCells>
  <phoneticPr fontId="0" type="noConversion"/>
  <hyperlinks>
    <hyperlink ref="D330" location="hiperlinkText.rpc?hiperlink=type=tresc:" display="hiperlinkText.rpc?hiperlink=type=tresc:"/>
  </hyperlinks>
  <pageMargins left="0.74803149606299213" right="0.74803149606299213" top="0.98425196850393704" bottom="0.98425196850393704" header="0.51181102362204722" footer="0.51181102362204722"/>
  <pageSetup paperSize="9" scale="60" firstPageNumber="9" fitToHeight="0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8"/>
  <sheetViews>
    <sheetView tabSelected="1" topLeftCell="D1" zoomScaleNormal="100" workbookViewId="0">
      <selection activeCell="T34" sqref="T34"/>
    </sheetView>
  </sheetViews>
  <sheetFormatPr defaultRowHeight="15.75"/>
  <cols>
    <col min="1" max="1" width="3.5703125" style="27" hidden="1" customWidth="1"/>
    <col min="2" max="2" width="5.5703125" style="27" hidden="1" customWidth="1"/>
    <col min="3" max="3" width="0.140625" style="27" hidden="1" customWidth="1"/>
    <col min="4" max="4" width="52.85546875" style="31" customWidth="1"/>
    <col min="5" max="5" width="14.5703125" style="31" customWidth="1"/>
    <col min="6" max="6" width="14.42578125" style="31" hidden="1" customWidth="1"/>
    <col min="7" max="7" width="14.85546875" style="38" customWidth="1"/>
    <col min="8" max="8" width="12.140625" style="38" hidden="1" customWidth="1"/>
    <col min="9" max="10" width="12.28515625" style="38" hidden="1" customWidth="1"/>
    <col min="11" max="11" width="14.7109375" style="48" hidden="1" customWidth="1"/>
    <col min="12" max="12" width="12.28515625" style="38" hidden="1" customWidth="1"/>
    <col min="13" max="13" width="10.7109375" style="38" hidden="1" customWidth="1"/>
    <col min="14" max="14" width="12.28515625" style="48" hidden="1" customWidth="1"/>
    <col min="15" max="15" width="16.5703125" style="38" hidden="1" customWidth="1"/>
    <col min="16" max="16" width="13.42578125" style="38" hidden="1" customWidth="1"/>
    <col min="17" max="17" width="12.28515625" style="38" hidden="1" customWidth="1"/>
    <col min="18" max="18" width="9.7109375" style="38" hidden="1" customWidth="1"/>
    <col min="19" max="19" width="15.140625" style="38" customWidth="1"/>
    <col min="20" max="20" width="68.140625" style="38" customWidth="1"/>
    <col min="21" max="16384" width="9.140625" style="27"/>
  </cols>
  <sheetData>
    <row r="1" spans="1:21">
      <c r="A1" s="27" t="s">
        <v>428</v>
      </c>
      <c r="D1" s="28" t="s">
        <v>566</v>
      </c>
      <c r="E1" s="28"/>
      <c r="F1" s="29"/>
      <c r="G1" s="265"/>
      <c r="H1" s="266"/>
      <c r="I1" s="266"/>
      <c r="J1" s="267"/>
      <c r="K1" s="267"/>
      <c r="L1" s="267"/>
      <c r="M1" s="267"/>
      <c r="N1" s="267"/>
      <c r="O1" s="267"/>
      <c r="P1" s="268"/>
      <c r="Q1" s="268"/>
      <c r="R1" s="268"/>
      <c r="S1" s="266"/>
      <c r="T1" s="268"/>
      <c r="U1" s="30"/>
    </row>
    <row r="2" spans="1:21">
      <c r="A2" s="27" t="s">
        <v>427</v>
      </c>
      <c r="D2" s="28" t="s">
        <v>558</v>
      </c>
      <c r="E2" s="28"/>
      <c r="F2" s="29"/>
      <c r="G2" s="265"/>
      <c r="H2" s="266"/>
      <c r="I2" s="266"/>
      <c r="J2" s="267"/>
      <c r="K2" s="267"/>
      <c r="L2" s="267"/>
      <c r="M2" s="267"/>
      <c r="N2" s="267"/>
      <c r="O2" s="267"/>
      <c r="P2" s="268"/>
      <c r="Q2" s="268"/>
      <c r="R2" s="268"/>
      <c r="S2" s="266"/>
      <c r="T2" s="268"/>
      <c r="U2" s="30"/>
    </row>
    <row r="3" spans="1:21">
      <c r="F3" s="32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30"/>
    </row>
    <row r="4" spans="1:21">
      <c r="B4" s="33"/>
      <c r="C4" s="33"/>
      <c r="D4" s="34" t="s">
        <v>573</v>
      </c>
      <c r="E4" s="34"/>
      <c r="F4" s="35"/>
      <c r="G4" s="268"/>
      <c r="H4" s="268"/>
      <c r="I4" s="268"/>
      <c r="J4" s="268"/>
      <c r="K4" s="269"/>
      <c r="L4" s="268"/>
      <c r="M4" s="268"/>
      <c r="N4" s="268"/>
      <c r="O4" s="268"/>
      <c r="P4" s="268"/>
      <c r="Q4" s="268"/>
      <c r="R4" s="268"/>
      <c r="S4" s="268"/>
      <c r="T4" s="268"/>
    </row>
    <row r="5" spans="1:21" ht="10.5" customHeight="1">
      <c r="B5" s="36"/>
      <c r="C5" s="36"/>
      <c r="D5" s="37"/>
      <c r="E5" s="37"/>
      <c r="F5" s="37"/>
      <c r="G5" s="270"/>
      <c r="H5" s="270"/>
      <c r="I5" s="270"/>
      <c r="J5" s="270"/>
      <c r="K5" s="271"/>
      <c r="L5" s="270"/>
      <c r="M5" s="270"/>
      <c r="N5" s="271"/>
      <c r="O5" s="270"/>
      <c r="P5" s="270"/>
      <c r="Q5" s="270"/>
      <c r="R5" s="270"/>
      <c r="S5" s="270"/>
    </row>
    <row r="6" spans="1:21" ht="20.100000000000001" customHeight="1">
      <c r="A6" s="330" t="s">
        <v>429</v>
      </c>
      <c r="B6" s="333" t="s">
        <v>430</v>
      </c>
      <c r="C6" s="334" t="s">
        <v>431</v>
      </c>
      <c r="D6" s="335" t="s">
        <v>567</v>
      </c>
      <c r="E6" s="336" t="s">
        <v>568</v>
      </c>
      <c r="F6" s="336" t="s">
        <v>432</v>
      </c>
      <c r="G6" s="322" t="s">
        <v>574</v>
      </c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3" t="s">
        <v>575</v>
      </c>
      <c r="T6" s="324" t="s">
        <v>569</v>
      </c>
    </row>
    <row r="7" spans="1:21" ht="9" customHeight="1">
      <c r="A7" s="331"/>
      <c r="B7" s="333"/>
      <c r="C7" s="334"/>
      <c r="D7" s="335"/>
      <c r="E7" s="337"/>
      <c r="F7" s="337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3"/>
      <c r="T7" s="325"/>
    </row>
    <row r="8" spans="1:21" ht="10.5" customHeight="1">
      <c r="A8" s="331"/>
      <c r="B8" s="333"/>
      <c r="C8" s="334"/>
      <c r="D8" s="335"/>
      <c r="E8" s="337"/>
      <c r="F8" s="337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3"/>
      <c r="T8" s="325"/>
    </row>
    <row r="9" spans="1:21" ht="3" hidden="1" customHeight="1">
      <c r="A9" s="331"/>
      <c r="B9" s="333"/>
      <c r="C9" s="334"/>
      <c r="D9" s="335"/>
      <c r="E9" s="337"/>
      <c r="F9" s="337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2"/>
      <c r="R9" s="322"/>
      <c r="S9" s="323"/>
      <c r="T9" s="325"/>
    </row>
    <row r="10" spans="1:21" ht="0.75" hidden="1" customHeight="1">
      <c r="A10" s="331"/>
      <c r="B10" s="333"/>
      <c r="C10" s="334"/>
      <c r="D10" s="335"/>
      <c r="E10" s="337"/>
      <c r="F10" s="337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3"/>
      <c r="T10" s="325"/>
    </row>
    <row r="11" spans="1:21" ht="10.5" hidden="1" customHeight="1">
      <c r="A11" s="332"/>
      <c r="B11" s="333"/>
      <c r="C11" s="334"/>
      <c r="D11" s="335"/>
      <c r="E11" s="338"/>
      <c r="F11" s="338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3"/>
      <c r="T11" s="326"/>
    </row>
    <row r="12" spans="1:21" ht="13.5" customHeight="1">
      <c r="A12" s="39">
        <v>1</v>
      </c>
      <c r="B12" s="40">
        <v>2</v>
      </c>
      <c r="C12" s="41">
        <v>3</v>
      </c>
      <c r="D12" s="42">
        <v>1</v>
      </c>
      <c r="E12" s="42">
        <v>2</v>
      </c>
      <c r="F12" s="42">
        <v>3</v>
      </c>
      <c r="G12" s="272">
        <v>3</v>
      </c>
      <c r="H12" s="272">
        <v>5</v>
      </c>
      <c r="I12" s="272">
        <v>6</v>
      </c>
      <c r="J12" s="272">
        <v>7</v>
      </c>
      <c r="K12" s="273">
        <v>8</v>
      </c>
      <c r="L12" s="272">
        <v>9</v>
      </c>
      <c r="M12" s="272">
        <v>10</v>
      </c>
      <c r="N12" s="273">
        <v>11</v>
      </c>
      <c r="O12" s="272">
        <v>12</v>
      </c>
      <c r="P12" s="272">
        <v>13</v>
      </c>
      <c r="Q12" s="272">
        <v>14</v>
      </c>
      <c r="R12" s="272">
        <v>15</v>
      </c>
      <c r="S12" s="272">
        <v>4</v>
      </c>
      <c r="T12" s="272">
        <v>5</v>
      </c>
    </row>
    <row r="13" spans="1:21" s="52" customFormat="1" ht="21" customHeight="1">
      <c r="A13" s="49"/>
      <c r="B13" s="50" t="s">
        <v>433</v>
      </c>
      <c r="C13" s="51" t="s">
        <v>434</v>
      </c>
      <c r="D13" s="327" t="s">
        <v>435</v>
      </c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9"/>
    </row>
    <row r="14" spans="1:21" s="52" customFormat="1" ht="47.25">
      <c r="A14" s="49">
        <v>3</v>
      </c>
      <c r="B14" s="53" t="s">
        <v>436</v>
      </c>
      <c r="C14" s="54" t="s">
        <v>436</v>
      </c>
      <c r="D14" s="209" t="s">
        <v>483</v>
      </c>
      <c r="E14" s="209" t="s">
        <v>485</v>
      </c>
      <c r="F14" s="43">
        <f>G14+P14+Q14+R14</f>
        <v>30000</v>
      </c>
      <c r="G14" s="274">
        <v>30000</v>
      </c>
      <c r="H14" s="274"/>
      <c r="I14" s="274"/>
      <c r="J14" s="274"/>
      <c r="K14" s="274">
        <f>250000-21000</f>
        <v>229000</v>
      </c>
      <c r="L14" s="274"/>
      <c r="M14" s="274"/>
      <c r="N14" s="274"/>
      <c r="O14" s="274"/>
      <c r="P14" s="274"/>
      <c r="Q14" s="274"/>
      <c r="R14" s="274"/>
      <c r="S14" s="275">
        <v>20900</v>
      </c>
      <c r="T14" s="212" t="s">
        <v>591</v>
      </c>
    </row>
    <row r="15" spans="1:21" s="52" customFormat="1">
      <c r="A15" s="49"/>
      <c r="B15" s="53"/>
      <c r="C15" s="54"/>
      <c r="D15" s="210" t="s">
        <v>551</v>
      </c>
      <c r="E15" s="209" t="s">
        <v>509</v>
      </c>
      <c r="F15" s="43">
        <f>G15+P15+Q15+R15</f>
        <v>12000</v>
      </c>
      <c r="G15" s="274">
        <v>12000</v>
      </c>
      <c r="H15" s="274">
        <v>12000</v>
      </c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5">
        <v>12000</v>
      </c>
      <c r="T15" s="285" t="s">
        <v>628</v>
      </c>
    </row>
    <row r="16" spans="1:21" s="52" customFormat="1" ht="78.75">
      <c r="A16" s="49">
        <v>3</v>
      </c>
      <c r="B16" s="53" t="s">
        <v>436</v>
      </c>
      <c r="C16" s="54" t="s">
        <v>436</v>
      </c>
      <c r="D16" s="210" t="s">
        <v>496</v>
      </c>
      <c r="E16" s="209" t="s">
        <v>509</v>
      </c>
      <c r="F16" s="43">
        <v>70000</v>
      </c>
      <c r="G16" s="274">
        <v>35800</v>
      </c>
      <c r="H16" s="274"/>
      <c r="I16" s="274"/>
      <c r="J16" s="274"/>
      <c r="K16" s="274">
        <v>6400</v>
      </c>
      <c r="L16" s="274"/>
      <c r="M16" s="274"/>
      <c r="N16" s="274"/>
      <c r="O16" s="274"/>
      <c r="P16" s="274"/>
      <c r="Q16" s="274"/>
      <c r="R16" s="274"/>
      <c r="S16" s="274">
        <v>35800</v>
      </c>
      <c r="T16" s="212" t="s">
        <v>614</v>
      </c>
    </row>
    <row r="17" spans="1:20" s="52" customFormat="1" ht="21" customHeight="1">
      <c r="A17" s="49"/>
      <c r="B17" s="50" t="s">
        <v>433</v>
      </c>
      <c r="C17" s="51" t="s">
        <v>434</v>
      </c>
      <c r="D17" s="327" t="s">
        <v>570</v>
      </c>
      <c r="E17" s="328"/>
      <c r="F17" s="328"/>
      <c r="G17" s="328"/>
      <c r="H17" s="328"/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8"/>
      <c r="T17" s="329"/>
    </row>
    <row r="18" spans="1:20" s="52" customFormat="1" ht="94.5">
      <c r="A18" s="49">
        <v>3</v>
      </c>
      <c r="B18" s="53" t="s">
        <v>436</v>
      </c>
      <c r="C18" s="54" t="s">
        <v>436</v>
      </c>
      <c r="D18" s="210" t="s">
        <v>528</v>
      </c>
      <c r="E18" s="209" t="s">
        <v>603</v>
      </c>
      <c r="F18" s="43">
        <f>G18+P18+Q18+R18</f>
        <v>47000</v>
      </c>
      <c r="G18" s="274">
        <v>47000</v>
      </c>
      <c r="H18" s="274"/>
      <c r="I18" s="274"/>
      <c r="J18" s="274"/>
      <c r="K18" s="274">
        <f>126000+21000</f>
        <v>147000</v>
      </c>
      <c r="L18" s="274"/>
      <c r="M18" s="274"/>
      <c r="N18" s="274"/>
      <c r="O18" s="274"/>
      <c r="P18" s="274"/>
      <c r="Q18" s="274"/>
      <c r="R18" s="274"/>
      <c r="S18" s="275">
        <v>0</v>
      </c>
      <c r="T18" s="212" t="s">
        <v>629</v>
      </c>
    </row>
    <row r="19" spans="1:20" s="52" customFormat="1" ht="67.5" customHeight="1">
      <c r="A19" s="49">
        <v>3</v>
      </c>
      <c r="B19" s="53" t="s">
        <v>436</v>
      </c>
      <c r="C19" s="54" t="s">
        <v>436</v>
      </c>
      <c r="D19" s="210" t="s">
        <v>497</v>
      </c>
      <c r="E19" s="209" t="s">
        <v>509</v>
      </c>
      <c r="F19" s="43">
        <v>40000</v>
      </c>
      <c r="G19" s="274">
        <v>49800</v>
      </c>
      <c r="H19" s="274"/>
      <c r="I19" s="274"/>
      <c r="J19" s="274"/>
      <c r="K19" s="274">
        <f>40000+20000</f>
        <v>60000</v>
      </c>
      <c r="L19" s="274"/>
      <c r="M19" s="274"/>
      <c r="N19" s="274"/>
      <c r="O19" s="274"/>
      <c r="P19" s="274"/>
      <c r="Q19" s="274"/>
      <c r="R19" s="274"/>
      <c r="S19" s="275">
        <v>31200</v>
      </c>
      <c r="T19" s="212" t="s">
        <v>630</v>
      </c>
    </row>
    <row r="20" spans="1:20" s="52" customFormat="1" ht="21" customHeight="1">
      <c r="A20" s="49"/>
      <c r="B20" s="50" t="s">
        <v>433</v>
      </c>
      <c r="C20" s="51" t="s">
        <v>434</v>
      </c>
      <c r="D20" s="327" t="s">
        <v>500</v>
      </c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9"/>
    </row>
    <row r="21" spans="1:20" s="52" customFormat="1" ht="63">
      <c r="A21" s="49">
        <v>3</v>
      </c>
      <c r="B21" s="53" t="s">
        <v>436</v>
      </c>
      <c r="C21" s="54" t="s">
        <v>436</v>
      </c>
      <c r="D21" s="209" t="s">
        <v>484</v>
      </c>
      <c r="E21" s="209" t="s">
        <v>604</v>
      </c>
      <c r="F21" s="43">
        <f>G21+P21+Q21+R21</f>
        <v>1534047</v>
      </c>
      <c r="G21" s="274">
        <v>1534047</v>
      </c>
      <c r="H21" s="274">
        <v>7500</v>
      </c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5">
        <v>0</v>
      </c>
      <c r="T21" s="44" t="s">
        <v>599</v>
      </c>
    </row>
    <row r="22" spans="1:20" s="52" customFormat="1" ht="16.5" hidden="1" thickBot="1">
      <c r="A22" s="49">
        <v>3</v>
      </c>
      <c r="B22" s="53" t="s">
        <v>436</v>
      </c>
      <c r="C22" s="54" t="s">
        <v>436</v>
      </c>
      <c r="D22" s="44"/>
      <c r="E22" s="43"/>
      <c r="F22" s="43">
        <f>G22+P22+Q22+R22</f>
        <v>0</v>
      </c>
      <c r="G22" s="274"/>
      <c r="H22" s="274"/>
      <c r="I22" s="274"/>
      <c r="J22" s="274"/>
      <c r="K22" s="274">
        <v>50000</v>
      </c>
      <c r="L22" s="274"/>
      <c r="M22" s="274"/>
      <c r="N22" s="274"/>
      <c r="O22" s="274"/>
      <c r="P22" s="274"/>
      <c r="Q22" s="274"/>
      <c r="R22" s="274"/>
      <c r="S22" s="275"/>
      <c r="T22" s="286"/>
    </row>
    <row r="23" spans="1:20" s="52" customFormat="1" ht="28.5" customHeight="1">
      <c r="D23" s="327" t="s">
        <v>437</v>
      </c>
      <c r="E23" s="328"/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29"/>
    </row>
    <row r="24" spans="1:20" s="211" customFormat="1" ht="212.25" customHeight="1">
      <c r="D24" s="213" t="s">
        <v>525</v>
      </c>
      <c r="E24" s="209" t="s">
        <v>598</v>
      </c>
      <c r="F24" s="43">
        <f>G24+P24+Q24+R24+31140</f>
        <v>2029950</v>
      </c>
      <c r="G24" s="274">
        <v>798810</v>
      </c>
      <c r="H24" s="274"/>
      <c r="I24" s="274"/>
      <c r="J24" s="274"/>
      <c r="K24" s="274"/>
      <c r="L24" s="274">
        <v>800000</v>
      </c>
      <c r="M24" s="274"/>
      <c r="N24" s="274"/>
      <c r="O24" s="274"/>
      <c r="P24" s="274">
        <v>1200000</v>
      </c>
      <c r="Q24" s="274"/>
      <c r="R24" s="274"/>
      <c r="S24" s="275">
        <f>4545+802</f>
        <v>5347</v>
      </c>
      <c r="T24" s="44" t="s">
        <v>631</v>
      </c>
    </row>
    <row r="25" spans="1:20" s="211" customFormat="1" ht="285.75" customHeight="1">
      <c r="D25" s="210" t="s">
        <v>523</v>
      </c>
      <c r="E25" s="210" t="s">
        <v>545</v>
      </c>
      <c r="F25" s="214">
        <f>G25+P25+Q25+R25</f>
        <v>921704</v>
      </c>
      <c r="G25" s="276">
        <v>921704</v>
      </c>
      <c r="H25" s="276"/>
      <c r="I25" s="276"/>
      <c r="J25" s="276"/>
      <c r="K25" s="276">
        <f>90000</f>
        <v>90000</v>
      </c>
      <c r="L25" s="276"/>
      <c r="M25" s="276"/>
      <c r="N25" s="276"/>
      <c r="O25" s="276"/>
      <c r="P25" s="276"/>
      <c r="Q25" s="276"/>
      <c r="R25" s="276"/>
      <c r="S25" s="277">
        <v>914732</v>
      </c>
      <c r="T25" s="212" t="s">
        <v>605</v>
      </c>
    </row>
    <row r="26" spans="1:20" s="211" customFormat="1" ht="220.5">
      <c r="D26" s="199" t="s">
        <v>503</v>
      </c>
      <c r="E26" s="210" t="s">
        <v>598</v>
      </c>
      <c r="F26" s="214">
        <f>G26+P26+Q26+R26</f>
        <v>570912</v>
      </c>
      <c r="G26" s="276">
        <v>570912</v>
      </c>
      <c r="H26" s="276"/>
      <c r="I26" s="276"/>
      <c r="J26" s="276"/>
      <c r="K26" s="276">
        <v>180000</v>
      </c>
      <c r="L26" s="276"/>
      <c r="M26" s="276"/>
      <c r="N26" s="276"/>
      <c r="O26" s="276"/>
      <c r="P26" s="276"/>
      <c r="Q26" s="276"/>
      <c r="R26" s="276"/>
      <c r="S26" s="277">
        <f>447348+106651</f>
        <v>553999</v>
      </c>
      <c r="T26" s="212" t="s">
        <v>632</v>
      </c>
    </row>
    <row r="27" spans="1:20" s="211" customFormat="1" ht="47.25">
      <c r="D27" s="215" t="s">
        <v>552</v>
      </c>
      <c r="E27" s="216" t="s">
        <v>485</v>
      </c>
      <c r="F27" s="217">
        <f>G27+P27+Q27+R27</f>
        <v>200000</v>
      </c>
      <c r="G27" s="278">
        <v>200000</v>
      </c>
      <c r="H27" s="278">
        <v>100000</v>
      </c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9">
        <v>0</v>
      </c>
      <c r="T27" s="289" t="s">
        <v>633</v>
      </c>
    </row>
    <row r="28" spans="1:20" s="52" customFormat="1" ht="28.5" customHeight="1">
      <c r="D28" s="327" t="s">
        <v>489</v>
      </c>
      <c r="E28" s="328"/>
      <c r="F28" s="328"/>
      <c r="G28" s="328"/>
      <c r="H28" s="328"/>
      <c r="I28" s="328"/>
      <c r="J28" s="328"/>
      <c r="K28" s="328"/>
      <c r="L28" s="328"/>
      <c r="M28" s="328"/>
      <c r="N28" s="328"/>
      <c r="O28" s="328"/>
      <c r="P28" s="328"/>
      <c r="Q28" s="328"/>
      <c r="R28" s="328"/>
      <c r="S28" s="328"/>
      <c r="T28" s="329"/>
    </row>
    <row r="29" spans="1:20" s="211" customFormat="1" ht="135" customHeight="1">
      <c r="D29" s="209" t="s">
        <v>490</v>
      </c>
      <c r="E29" s="209" t="s">
        <v>491</v>
      </c>
      <c r="F29" s="43">
        <f>G29+P29+Q29+R29</f>
        <v>400000</v>
      </c>
      <c r="G29" s="274">
        <v>400000</v>
      </c>
      <c r="H29" s="274">
        <f>77455+180000</f>
        <v>257455</v>
      </c>
      <c r="I29" s="274"/>
      <c r="J29" s="274"/>
      <c r="K29" s="274"/>
      <c r="L29" s="274"/>
      <c r="M29" s="274"/>
      <c r="N29" s="274">
        <v>242545</v>
      </c>
      <c r="O29" s="274"/>
      <c r="P29" s="274"/>
      <c r="Q29" s="274"/>
      <c r="R29" s="274"/>
      <c r="S29" s="275">
        <v>0</v>
      </c>
      <c r="T29" s="212" t="s">
        <v>606</v>
      </c>
    </row>
    <row r="30" spans="1:20" s="52" customFormat="1" ht="28.5" customHeight="1">
      <c r="D30" s="327" t="s">
        <v>486</v>
      </c>
      <c r="E30" s="328"/>
      <c r="F30" s="328"/>
      <c r="G30" s="328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8"/>
      <c r="S30" s="328"/>
      <c r="T30" s="329"/>
    </row>
    <row r="31" spans="1:20" s="211" customFormat="1" ht="204.75" customHeight="1">
      <c r="D31" s="209" t="s">
        <v>487</v>
      </c>
      <c r="E31" s="209" t="s">
        <v>488</v>
      </c>
      <c r="F31" s="43">
        <f>G31+P31+Q31+R31+60500</f>
        <v>2360500</v>
      </c>
      <c r="G31" s="274">
        <v>1300000</v>
      </c>
      <c r="H31" s="274"/>
      <c r="I31" s="274"/>
      <c r="J31" s="274"/>
      <c r="K31" s="274"/>
      <c r="L31" s="274">
        <v>375020</v>
      </c>
      <c r="M31" s="274"/>
      <c r="N31" s="274">
        <v>424980</v>
      </c>
      <c r="O31" s="274"/>
      <c r="P31" s="274">
        <v>1000000</v>
      </c>
      <c r="Q31" s="274"/>
      <c r="R31" s="274"/>
      <c r="S31" s="275">
        <v>0</v>
      </c>
      <c r="T31" s="212" t="s">
        <v>634</v>
      </c>
    </row>
    <row r="32" spans="1:20" s="52" customFormat="1" ht="24.75" customHeight="1">
      <c r="D32" s="327" t="s">
        <v>438</v>
      </c>
      <c r="E32" s="328"/>
      <c r="F32" s="328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8"/>
      <c r="S32" s="328"/>
      <c r="T32" s="329"/>
    </row>
    <row r="33" spans="4:20" s="52" customFormat="1" ht="152.25" customHeight="1">
      <c r="D33" s="210" t="s">
        <v>516</v>
      </c>
      <c r="E33" s="218" t="s">
        <v>595</v>
      </c>
      <c r="F33" s="43">
        <f t="shared" ref="F33:F39" si="0">G33+P33+Q33+R33</f>
        <v>310000</v>
      </c>
      <c r="G33" s="274">
        <v>210000</v>
      </c>
      <c r="H33" s="274"/>
      <c r="I33" s="274"/>
      <c r="J33" s="274"/>
      <c r="K33" s="274"/>
      <c r="L33" s="274"/>
      <c r="M33" s="274"/>
      <c r="N33" s="274">
        <v>178000</v>
      </c>
      <c r="O33" s="274"/>
      <c r="P33" s="274">
        <v>100000</v>
      </c>
      <c r="Q33" s="274"/>
      <c r="R33" s="274"/>
      <c r="S33" s="275">
        <v>0</v>
      </c>
      <c r="T33" s="44" t="s">
        <v>635</v>
      </c>
    </row>
    <row r="34" spans="4:20" s="52" customFormat="1" ht="47.25">
      <c r="D34" s="210" t="s">
        <v>526</v>
      </c>
      <c r="E34" s="218" t="s">
        <v>594</v>
      </c>
      <c r="F34" s="43">
        <f t="shared" si="0"/>
        <v>150000</v>
      </c>
      <c r="G34" s="274">
        <v>150000</v>
      </c>
      <c r="H34" s="274"/>
      <c r="I34" s="274"/>
      <c r="J34" s="274"/>
      <c r="K34" s="274"/>
      <c r="L34" s="274"/>
      <c r="M34" s="274"/>
      <c r="N34" s="274">
        <v>200000</v>
      </c>
      <c r="O34" s="274"/>
      <c r="P34" s="274"/>
      <c r="Q34" s="274"/>
      <c r="R34" s="274"/>
      <c r="S34" s="275">
        <v>0</v>
      </c>
      <c r="T34" s="297" t="s">
        <v>650</v>
      </c>
    </row>
    <row r="35" spans="4:20" s="52" customFormat="1" ht="78.75">
      <c r="D35" s="219" t="s">
        <v>527</v>
      </c>
      <c r="E35" s="199" t="s">
        <v>615</v>
      </c>
      <c r="F35" s="43">
        <f t="shared" si="0"/>
        <v>17500</v>
      </c>
      <c r="G35" s="274">
        <v>17500</v>
      </c>
      <c r="H35" s="274"/>
      <c r="I35" s="274"/>
      <c r="J35" s="274"/>
      <c r="K35" s="274">
        <v>100000</v>
      </c>
      <c r="L35" s="274"/>
      <c r="M35" s="274"/>
      <c r="N35" s="274"/>
      <c r="O35" s="274"/>
      <c r="P35" s="274"/>
      <c r="Q35" s="274"/>
      <c r="R35" s="274"/>
      <c r="S35" s="275">
        <v>17500</v>
      </c>
      <c r="T35" s="210" t="s">
        <v>607</v>
      </c>
    </row>
    <row r="36" spans="4:20" s="52" customFormat="1" ht="73.5" customHeight="1">
      <c r="D36" s="209" t="s">
        <v>608</v>
      </c>
      <c r="E36" s="218" t="s">
        <v>594</v>
      </c>
      <c r="F36" s="43">
        <f t="shared" si="0"/>
        <v>81269</v>
      </c>
      <c r="G36" s="274">
        <v>81269</v>
      </c>
      <c r="H36" s="274">
        <v>10000</v>
      </c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5">
        <v>1622</v>
      </c>
      <c r="T36" s="44" t="s">
        <v>613</v>
      </c>
    </row>
    <row r="37" spans="4:20" s="52" customFormat="1" ht="85.5" customHeight="1">
      <c r="D37" s="210" t="s">
        <v>530</v>
      </c>
      <c r="E37" s="220" t="s">
        <v>624</v>
      </c>
      <c r="F37" s="43">
        <f t="shared" si="0"/>
        <v>3680</v>
      </c>
      <c r="G37" s="274">
        <v>3680</v>
      </c>
      <c r="H37" s="274"/>
      <c r="I37" s="274"/>
      <c r="J37" s="274"/>
      <c r="K37" s="274">
        <v>31000</v>
      </c>
      <c r="L37" s="274"/>
      <c r="M37" s="274"/>
      <c r="N37" s="274"/>
      <c r="O37" s="274"/>
      <c r="P37" s="274"/>
      <c r="Q37" s="274"/>
      <c r="R37" s="274"/>
      <c r="S37" s="275">
        <v>0</v>
      </c>
      <c r="T37" s="212" t="s">
        <v>609</v>
      </c>
    </row>
    <row r="38" spans="4:20" s="52" customFormat="1" ht="80.25" customHeight="1">
      <c r="D38" s="209" t="s">
        <v>592</v>
      </c>
      <c r="E38" s="218" t="s">
        <v>593</v>
      </c>
      <c r="F38" s="43">
        <f t="shared" si="0"/>
        <v>115990</v>
      </c>
      <c r="G38" s="274">
        <v>115990</v>
      </c>
      <c r="H38" s="274"/>
      <c r="I38" s="274"/>
      <c r="J38" s="274"/>
      <c r="K38" s="274">
        <f>199000-40000-29000-20000</f>
        <v>110000</v>
      </c>
      <c r="L38" s="274"/>
      <c r="M38" s="274"/>
      <c r="N38" s="274"/>
      <c r="O38" s="274"/>
      <c r="P38" s="274"/>
      <c r="Q38" s="274"/>
      <c r="R38" s="274"/>
      <c r="S38" s="274">
        <v>27528</v>
      </c>
      <c r="T38" s="290" t="s">
        <v>616</v>
      </c>
    </row>
    <row r="39" spans="4:20" s="52" customFormat="1" ht="31.5">
      <c r="D39" s="212" t="s">
        <v>492</v>
      </c>
      <c r="E39" s="218" t="s">
        <v>493</v>
      </c>
      <c r="F39" s="43">
        <f t="shared" si="0"/>
        <v>294000</v>
      </c>
      <c r="G39" s="274">
        <v>294000</v>
      </c>
      <c r="H39" s="274">
        <f>125000-20500</f>
        <v>104500</v>
      </c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>
        <v>170000</v>
      </c>
      <c r="T39" s="44" t="s">
        <v>617</v>
      </c>
    </row>
    <row r="40" spans="4:20" s="222" customFormat="1" ht="63">
      <c r="D40" s="210" t="s">
        <v>518</v>
      </c>
      <c r="E40" s="230" t="s">
        <v>485</v>
      </c>
      <c r="F40" s="221">
        <f>G40+P40+Q40+R40+6393</f>
        <v>123134</v>
      </c>
      <c r="G40" s="280">
        <v>13800</v>
      </c>
      <c r="H40" s="280">
        <v>5418</v>
      </c>
      <c r="I40" s="280"/>
      <c r="J40" s="280"/>
      <c r="K40" s="280"/>
      <c r="L40" s="280"/>
      <c r="M40" s="280"/>
      <c r="N40" s="280"/>
      <c r="O40" s="280"/>
      <c r="P40" s="280">
        <v>81269</v>
      </c>
      <c r="Q40" s="280">
        <v>21672</v>
      </c>
      <c r="R40" s="280"/>
      <c r="S40" s="281">
        <v>13776</v>
      </c>
      <c r="T40" s="291" t="s">
        <v>638</v>
      </c>
    </row>
    <row r="41" spans="4:20" s="52" customFormat="1" ht="47.25">
      <c r="D41" s="210" t="s">
        <v>533</v>
      </c>
      <c r="E41" s="230" t="s">
        <v>485</v>
      </c>
      <c r="F41" s="43">
        <f>G41+P41+Q41+R41</f>
        <v>30000</v>
      </c>
      <c r="G41" s="274">
        <v>30000</v>
      </c>
      <c r="H41" s="274">
        <f>104582-30000</f>
        <v>74582</v>
      </c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5">
        <v>0</v>
      </c>
      <c r="T41" s="44" t="s">
        <v>636</v>
      </c>
    </row>
    <row r="42" spans="4:20" s="52" customFormat="1" ht="94.5">
      <c r="D42" s="223" t="s">
        <v>532</v>
      </c>
      <c r="E42" s="220" t="s">
        <v>531</v>
      </c>
      <c r="F42" s="43">
        <f>G42+P42+Q42+R42</f>
        <v>16300</v>
      </c>
      <c r="G42" s="274">
        <v>16300</v>
      </c>
      <c r="H42" s="274">
        <v>30000</v>
      </c>
      <c r="I42" s="274"/>
      <c r="J42" s="274"/>
      <c r="K42" s="274"/>
      <c r="L42" s="274"/>
      <c r="M42" s="274"/>
      <c r="N42" s="274"/>
      <c r="O42" s="274"/>
      <c r="P42" s="274"/>
      <c r="Q42" s="274"/>
      <c r="R42" s="274"/>
      <c r="S42" s="275">
        <v>0</v>
      </c>
      <c r="T42" s="44" t="s">
        <v>637</v>
      </c>
    </row>
    <row r="43" spans="4:20" s="52" customFormat="1" ht="31.5">
      <c r="D43" s="212" t="s">
        <v>494</v>
      </c>
      <c r="E43" s="220" t="s">
        <v>495</v>
      </c>
      <c r="F43" s="43"/>
      <c r="G43" s="274">
        <v>100000</v>
      </c>
      <c r="H43" s="274">
        <v>3680</v>
      </c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75">
        <v>0</v>
      </c>
      <c r="T43" s="44" t="s">
        <v>646</v>
      </c>
    </row>
    <row r="44" spans="4:20" s="52" customFormat="1" ht="47.25">
      <c r="D44" s="212" t="s">
        <v>596</v>
      </c>
      <c r="E44" s="220" t="s">
        <v>544</v>
      </c>
      <c r="F44" s="214"/>
      <c r="G44" s="276">
        <v>100000</v>
      </c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5">
        <v>0</v>
      </c>
      <c r="T44" s="212" t="s">
        <v>618</v>
      </c>
    </row>
    <row r="45" spans="4:20" s="52" customFormat="1">
      <c r="D45" s="327" t="s">
        <v>439</v>
      </c>
      <c r="E45" s="328"/>
      <c r="F45" s="328"/>
      <c r="G45" s="328"/>
      <c r="H45" s="328"/>
      <c r="I45" s="328"/>
      <c r="J45" s="328"/>
      <c r="K45" s="328"/>
      <c r="L45" s="328"/>
      <c r="M45" s="328"/>
      <c r="N45" s="328"/>
      <c r="O45" s="328"/>
      <c r="P45" s="328"/>
      <c r="Q45" s="328"/>
      <c r="R45" s="328"/>
      <c r="S45" s="328"/>
      <c r="T45" s="329"/>
    </row>
    <row r="46" spans="4:20" s="52" customFormat="1" ht="110.25" customHeight="1">
      <c r="D46" s="210" t="s">
        <v>626</v>
      </c>
      <c r="E46" s="199" t="s">
        <v>619</v>
      </c>
      <c r="F46" s="43">
        <f>G46+P46+Q46+R46</f>
        <v>5760000</v>
      </c>
      <c r="G46" s="274">
        <v>5760000</v>
      </c>
      <c r="H46" s="274"/>
      <c r="I46" s="274">
        <v>1705737</v>
      </c>
      <c r="J46" s="274">
        <f>373262+2000-144897</f>
        <v>230365</v>
      </c>
      <c r="K46" s="274"/>
      <c r="L46" s="274"/>
      <c r="M46" s="274"/>
      <c r="N46" s="274">
        <f>1332475-2000-513728</f>
        <v>816747</v>
      </c>
      <c r="O46" s="274"/>
      <c r="P46" s="274"/>
      <c r="Q46" s="274"/>
      <c r="R46" s="274"/>
      <c r="S46" s="275">
        <v>0</v>
      </c>
      <c r="T46" s="287" t="s">
        <v>644</v>
      </c>
    </row>
    <row r="47" spans="4:20" s="52" customFormat="1" ht="50.25" customHeight="1">
      <c r="D47" s="219" t="s">
        <v>627</v>
      </c>
      <c r="E47" s="199" t="s">
        <v>619</v>
      </c>
      <c r="F47" s="43">
        <f>G47+P47+Q47+R47</f>
        <v>300000</v>
      </c>
      <c r="G47" s="274">
        <v>300000</v>
      </c>
      <c r="H47" s="274"/>
      <c r="I47" s="274"/>
      <c r="J47" s="274"/>
      <c r="K47" s="274"/>
      <c r="L47" s="274"/>
      <c r="M47" s="274"/>
      <c r="N47" s="274"/>
      <c r="O47" s="274"/>
      <c r="P47" s="274"/>
      <c r="Q47" s="274"/>
      <c r="R47" s="274"/>
      <c r="S47" s="275">
        <v>0</v>
      </c>
      <c r="T47" s="287" t="s">
        <v>643</v>
      </c>
    </row>
    <row r="48" spans="4:20" s="52" customFormat="1" ht="110.25" customHeight="1">
      <c r="D48" s="219" t="s">
        <v>513</v>
      </c>
      <c r="E48" s="199" t="s">
        <v>619</v>
      </c>
      <c r="F48" s="43">
        <f>G48+P48+Q48+R48</f>
        <v>3192880</v>
      </c>
      <c r="G48" s="274">
        <v>3062880</v>
      </c>
      <c r="H48" s="274">
        <v>32272</v>
      </c>
      <c r="I48" s="274"/>
      <c r="J48" s="274"/>
      <c r="K48" s="274"/>
      <c r="L48" s="274"/>
      <c r="M48" s="274"/>
      <c r="N48" s="274">
        <v>137728</v>
      </c>
      <c r="O48" s="274"/>
      <c r="P48" s="274">
        <v>130000</v>
      </c>
      <c r="Q48" s="274"/>
      <c r="R48" s="274"/>
      <c r="S48" s="275">
        <v>0</v>
      </c>
      <c r="T48" s="287" t="s">
        <v>645</v>
      </c>
    </row>
    <row r="49" spans="4:20" s="52" customFormat="1" ht="60.75" customHeight="1">
      <c r="D49" s="231" t="s">
        <v>610</v>
      </c>
      <c r="E49" s="199" t="s">
        <v>620</v>
      </c>
      <c r="F49" s="43">
        <f>F53+F54+F56</f>
        <v>23692615</v>
      </c>
      <c r="G49" s="274">
        <v>4220</v>
      </c>
      <c r="H49" s="274">
        <f t="shared" ref="H49:N49" si="1">SUM(H53:H56)</f>
        <v>0</v>
      </c>
      <c r="I49" s="274">
        <f t="shared" si="1"/>
        <v>0</v>
      </c>
      <c r="J49" s="274">
        <f t="shared" si="1"/>
        <v>1913063.97</v>
      </c>
      <c r="K49" s="274">
        <f t="shared" si="1"/>
        <v>134992.75</v>
      </c>
      <c r="L49" s="274">
        <f t="shared" si="1"/>
        <v>0</v>
      </c>
      <c r="M49" s="274">
        <f t="shared" si="1"/>
        <v>0</v>
      </c>
      <c r="N49" s="274">
        <f t="shared" si="1"/>
        <v>0</v>
      </c>
      <c r="O49" s="274">
        <f>SUM(O53:O56)</f>
        <v>3180187.67</v>
      </c>
      <c r="P49" s="274">
        <f>7467730+281839</f>
        <v>7749569</v>
      </c>
      <c r="Q49" s="274">
        <f>4942958+55086</f>
        <v>4998044</v>
      </c>
      <c r="R49" s="274"/>
      <c r="S49" s="275">
        <v>0</v>
      </c>
      <c r="T49" s="287" t="s">
        <v>597</v>
      </c>
    </row>
    <row r="50" spans="4:20" s="224" customFormat="1" ht="63">
      <c r="D50" s="219" t="s">
        <v>590</v>
      </c>
      <c r="E50" s="210" t="s">
        <v>498</v>
      </c>
      <c r="F50" s="293"/>
      <c r="G50" s="283">
        <f>G52+G53+G54</f>
        <v>8438274</v>
      </c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5">
        <f>S52+S53+S54</f>
        <v>1327288.8</v>
      </c>
      <c r="T50" s="212" t="s">
        <v>639</v>
      </c>
    </row>
    <row r="51" spans="4:20" s="224" customFormat="1">
      <c r="D51" s="219" t="s">
        <v>231</v>
      </c>
      <c r="E51" s="210"/>
      <c r="F51" s="296"/>
      <c r="G51" s="283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5"/>
      <c r="T51" s="212"/>
    </row>
    <row r="52" spans="4:20" s="52" customFormat="1" ht="63">
      <c r="D52" s="219" t="s">
        <v>510</v>
      </c>
      <c r="E52" s="210" t="s">
        <v>611</v>
      </c>
      <c r="F52" s="225"/>
      <c r="G52" s="283">
        <v>7459569</v>
      </c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3">
        <v>489629</v>
      </c>
      <c r="T52" s="212" t="s">
        <v>640</v>
      </c>
    </row>
    <row r="53" spans="4:20" s="52" customFormat="1" ht="47.25">
      <c r="D53" s="219" t="s">
        <v>511</v>
      </c>
      <c r="E53" s="210" t="s">
        <v>612</v>
      </c>
      <c r="F53" s="43">
        <f>G53+P53+Q53+1739767-55793</f>
        <v>14725061</v>
      </c>
      <c r="G53" s="274">
        <v>293474</v>
      </c>
      <c r="H53" s="274"/>
      <c r="I53" s="274"/>
      <c r="J53" s="274">
        <v>566581.97</v>
      </c>
      <c r="K53" s="274">
        <v>523091.75</v>
      </c>
      <c r="L53" s="274"/>
      <c r="M53" s="274"/>
      <c r="N53" s="274"/>
      <c r="O53" s="274">
        <v>0</v>
      </c>
      <c r="P53" s="274">
        <f>7467730+281839</f>
        <v>7749569</v>
      </c>
      <c r="Q53" s="274">
        <f>4942958+55086</f>
        <v>4998044</v>
      </c>
      <c r="R53" s="274"/>
      <c r="S53" s="274">
        <v>152869</v>
      </c>
      <c r="T53" s="292" t="s">
        <v>640</v>
      </c>
    </row>
    <row r="54" spans="4:20" s="52" customFormat="1" ht="47.25">
      <c r="D54" s="226" t="s">
        <v>512</v>
      </c>
      <c r="E54" s="216" t="s">
        <v>612</v>
      </c>
      <c r="F54" s="43">
        <f>P54+Q54+G54+1639036-4000</f>
        <v>2320267</v>
      </c>
      <c r="G54" s="274">
        <v>685231</v>
      </c>
      <c r="H54" s="274"/>
      <c r="I54" s="274"/>
      <c r="J54" s="274">
        <f>256379+334283</f>
        <v>590662</v>
      </c>
      <c r="K54" s="274">
        <v>25746</v>
      </c>
      <c r="L54" s="274"/>
      <c r="M54" s="274"/>
      <c r="N54" s="274"/>
      <c r="O54" s="274">
        <v>1909484.67</v>
      </c>
      <c r="P54" s="274"/>
      <c r="Q54" s="274"/>
      <c r="R54" s="274"/>
      <c r="S54" s="274">
        <v>684790.8</v>
      </c>
      <c r="T54" s="292" t="s">
        <v>640</v>
      </c>
    </row>
    <row r="55" spans="4:20" s="52" customFormat="1" ht="31.5">
      <c r="D55" s="226"/>
      <c r="E55" s="210" t="s">
        <v>612</v>
      </c>
      <c r="F55" s="43"/>
      <c r="G55" s="274"/>
      <c r="H55" s="274"/>
      <c r="I55" s="274"/>
      <c r="J55" s="274"/>
      <c r="K55" s="274"/>
      <c r="L55" s="274"/>
      <c r="M55" s="274"/>
      <c r="N55" s="274"/>
      <c r="O55" s="274"/>
      <c r="P55" s="274"/>
      <c r="Q55" s="274"/>
      <c r="R55" s="274"/>
      <c r="S55" s="274">
        <v>16823</v>
      </c>
      <c r="T55" s="292" t="s">
        <v>625</v>
      </c>
    </row>
    <row r="56" spans="4:20" s="52" customFormat="1" ht="177" customHeight="1">
      <c r="D56" s="210" t="s">
        <v>621</v>
      </c>
      <c r="E56" s="199" t="s">
        <v>622</v>
      </c>
      <c r="F56" s="43">
        <f>6592287+55000</f>
        <v>6647287</v>
      </c>
      <c r="G56" s="274">
        <v>1284300</v>
      </c>
      <c r="H56" s="274"/>
      <c r="I56" s="274"/>
      <c r="J56" s="274">
        <f>703397+20000+22198+10225</f>
        <v>755820</v>
      </c>
      <c r="K56" s="274">
        <f>-436422+22577</f>
        <v>-413845</v>
      </c>
      <c r="L56" s="274"/>
      <c r="M56" s="274"/>
      <c r="N56" s="274"/>
      <c r="O56" s="274">
        <v>1270703</v>
      </c>
      <c r="P56" s="274"/>
      <c r="Q56" s="274"/>
      <c r="R56" s="274"/>
      <c r="S56" s="274">
        <v>1127678</v>
      </c>
      <c r="T56" s="292" t="s">
        <v>641</v>
      </c>
    </row>
    <row r="57" spans="4:20" s="52" customFormat="1" ht="81.75" customHeight="1">
      <c r="D57" s="216" t="s">
        <v>467</v>
      </c>
      <c r="E57" s="199" t="s">
        <v>619</v>
      </c>
      <c r="F57" s="43">
        <f>G57+P57+Q57+R57</f>
        <v>1137630</v>
      </c>
      <c r="G57" s="274">
        <v>1137630</v>
      </c>
      <c r="H57" s="274"/>
      <c r="I57" s="274"/>
      <c r="J57" s="274"/>
      <c r="K57" s="274">
        <v>40000</v>
      </c>
      <c r="L57" s="274"/>
      <c r="M57" s="274"/>
      <c r="N57" s="274"/>
      <c r="O57" s="274"/>
      <c r="P57" s="274"/>
      <c r="Q57" s="274"/>
      <c r="R57" s="274"/>
      <c r="S57" s="275">
        <v>31298</v>
      </c>
      <c r="T57" s="292" t="s">
        <v>647</v>
      </c>
    </row>
    <row r="58" spans="4:20" s="52" customFormat="1" ht="95.25" customHeight="1">
      <c r="D58" s="210" t="s">
        <v>499</v>
      </c>
      <c r="E58" s="199" t="s">
        <v>619</v>
      </c>
      <c r="F58" s="43">
        <f>G58+P58+Q58+R58</f>
        <v>365560</v>
      </c>
      <c r="G58" s="274">
        <v>365560</v>
      </c>
      <c r="H58" s="274">
        <f>100000-5000-8723</f>
        <v>86277</v>
      </c>
      <c r="I58" s="274"/>
      <c r="J58" s="274"/>
      <c r="K58" s="274"/>
      <c r="L58" s="274"/>
      <c r="M58" s="274"/>
      <c r="N58" s="274"/>
      <c r="O58" s="274"/>
      <c r="P58" s="274"/>
      <c r="Q58" s="274"/>
      <c r="R58" s="274"/>
      <c r="S58" s="275">
        <v>0</v>
      </c>
      <c r="T58" s="292" t="s">
        <v>648</v>
      </c>
    </row>
    <row r="59" spans="4:20" s="52" customFormat="1" ht="30" customHeight="1">
      <c r="D59" s="210" t="s">
        <v>468</v>
      </c>
      <c r="E59" s="199" t="s">
        <v>620</v>
      </c>
      <c r="F59" s="43">
        <f>G59+P59+Q59+R59</f>
        <v>79200</v>
      </c>
      <c r="G59" s="274">
        <v>79200</v>
      </c>
      <c r="H59" s="274">
        <f>100000+100000</f>
        <v>200000</v>
      </c>
      <c r="I59" s="274"/>
      <c r="J59" s="274"/>
      <c r="K59" s="274"/>
      <c r="L59" s="274"/>
      <c r="M59" s="274"/>
      <c r="N59" s="274"/>
      <c r="O59" s="274"/>
      <c r="P59" s="274"/>
      <c r="Q59" s="274"/>
      <c r="R59" s="274"/>
      <c r="S59" s="275">
        <v>79171</v>
      </c>
      <c r="T59" s="44" t="s">
        <v>642</v>
      </c>
    </row>
    <row r="60" spans="4:20" s="52" customFormat="1" ht="67.5" customHeight="1">
      <c r="D60" s="210" t="s">
        <v>445</v>
      </c>
      <c r="E60" s="230" t="s">
        <v>623</v>
      </c>
      <c r="F60" s="43"/>
      <c r="G60" s="274">
        <v>40000</v>
      </c>
      <c r="H60" s="274"/>
      <c r="I60" s="274"/>
      <c r="J60" s="274"/>
      <c r="K60" s="274"/>
      <c r="L60" s="274"/>
      <c r="M60" s="274"/>
      <c r="N60" s="274"/>
      <c r="O60" s="274"/>
      <c r="P60" s="274"/>
      <c r="Q60" s="274"/>
      <c r="R60" s="274"/>
      <c r="S60" s="275">
        <v>0</v>
      </c>
      <c r="T60" s="292" t="s">
        <v>649</v>
      </c>
    </row>
    <row r="61" spans="4:20" s="45" customFormat="1" ht="33.75" customHeight="1">
      <c r="D61" s="227" t="s">
        <v>571</v>
      </c>
      <c r="E61" s="228" t="s">
        <v>572</v>
      </c>
      <c r="F61" s="229" t="e">
        <f>SUM(F13:F59)-#REF!-F54-F53-F56</f>
        <v>#REF!</v>
      </c>
      <c r="G61" s="284">
        <f>G14+G15+G16+G18+G19+G21+G24+G25+G26+G27+G29+G31+G33+G34+G35+G36+G37+G38+G39+G40+G41+G42+G43+G44+G46+G47+G48+G49+G52+G53+G54+G56+G57+G58+G59+G60</f>
        <v>27504676</v>
      </c>
      <c r="H61" s="284" t="e">
        <f>SUM(H13:H59)-#REF!-H54-H53-H56</f>
        <v>#REF!</v>
      </c>
      <c r="I61" s="284" t="e">
        <f>SUM(I13:I59)-#REF!-I54-I53-I56</f>
        <v>#REF!</v>
      </c>
      <c r="J61" s="284" t="e">
        <f>SUM(J13:J59)-#REF!-J54-J53-J56</f>
        <v>#REF!</v>
      </c>
      <c r="K61" s="284" t="e">
        <f>SUM(K13:K59)-#REF!-K54-K53-K56</f>
        <v>#REF!</v>
      </c>
      <c r="L61" s="284" t="e">
        <f>SUM(L13:L59)-#REF!-L54-L53-L56</f>
        <v>#REF!</v>
      </c>
      <c r="M61" s="284" t="e">
        <f>SUM(M13:M59)-#REF!-M54-M53-M56</f>
        <v>#REF!</v>
      </c>
      <c r="N61" s="284" t="e">
        <f>SUM(N13:N59)-#REF!-N54-N53-N56</f>
        <v>#REF!</v>
      </c>
      <c r="O61" s="284" t="e">
        <f>SUM(O13:O59)-#REF!-O54-O53-O56</f>
        <v>#REF!</v>
      </c>
      <c r="P61" s="284" t="e">
        <f>SUM(P13:P59)-#REF!-P54-P53-P56</f>
        <v>#REF!</v>
      </c>
      <c r="Q61" s="284" t="e">
        <f>SUM(Q13:Q59)-#REF!-Q54-Q53-Q56</f>
        <v>#REF!</v>
      </c>
      <c r="R61" s="284" t="e">
        <f>SUM(R13:R59)-#REF!-R54-R53-R56</f>
        <v>#REF!</v>
      </c>
      <c r="S61" s="284">
        <f>SUM(S13:S60)-S53-S52-S54+1</f>
        <v>4386663.8</v>
      </c>
      <c r="T61" s="288" t="s">
        <v>572</v>
      </c>
    </row>
    <row r="62" spans="4:20" s="32" customFormat="1" ht="39" customHeight="1">
      <c r="D62" s="46"/>
      <c r="E62" s="46"/>
      <c r="F62" s="46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</row>
    <row r="63" spans="4:20">
      <c r="G63" s="48"/>
    </row>
    <row r="66" spans="8:19">
      <c r="H66" s="48"/>
      <c r="S66" s="48"/>
    </row>
    <row r="68" spans="8:19">
      <c r="J68" s="48"/>
    </row>
  </sheetData>
  <mergeCells count="17">
    <mergeCell ref="D45:T45"/>
    <mergeCell ref="D17:T17"/>
    <mergeCell ref="D20:T20"/>
    <mergeCell ref="D23:T23"/>
    <mergeCell ref="D28:T28"/>
    <mergeCell ref="D30:T30"/>
    <mergeCell ref="D32:T32"/>
    <mergeCell ref="G6:R11"/>
    <mergeCell ref="S6:S11"/>
    <mergeCell ref="T6:T11"/>
    <mergeCell ref="D13:T13"/>
    <mergeCell ref="A6:A11"/>
    <mergeCell ref="B6:B11"/>
    <mergeCell ref="C6:C11"/>
    <mergeCell ref="D6:D11"/>
    <mergeCell ref="E6:E11"/>
    <mergeCell ref="F6:F11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zał.1 dochody</vt:lpstr>
      <vt:lpstr>zał.2 wydatki</vt:lpstr>
      <vt:lpstr>zał. 3 inwestycje</vt:lpstr>
      <vt:lpstr>'zał.2 wydatki'!Obszar_wydruku</vt:lpstr>
    </vt:vector>
  </TitlesOfParts>
  <Company>Starostwo Powiatowe w Toruniu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 Powiatowe w Toruniu</dc:creator>
  <cp:lastModifiedBy>Starostwo</cp:lastModifiedBy>
  <cp:lastPrinted>2014-08-06T13:37:37Z</cp:lastPrinted>
  <dcterms:created xsi:type="dcterms:W3CDTF">2001-07-02T11:08:56Z</dcterms:created>
  <dcterms:modified xsi:type="dcterms:W3CDTF">2014-08-18T09:56:41Z</dcterms:modified>
</cp:coreProperties>
</file>