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Wykaz dróg" sheetId="1" r:id="rId1"/>
    <sheet name="z podzialem na gminy" sheetId="2" r:id="rId2"/>
  </sheets>
  <definedNames>
    <definedName name="_xlnm.Print_Area" localSheetId="0">'Wykaz dróg'!$B$1:$H$79</definedName>
  </definedNames>
  <calcPr calcId="125725"/>
</workbook>
</file>

<file path=xl/calcChain.xml><?xml version="1.0" encoding="utf-8"?>
<calcChain xmlns="http://schemas.openxmlformats.org/spreadsheetml/2006/main">
  <c r="G110" i="2"/>
  <c r="G109"/>
  <c r="G108"/>
  <c r="G107"/>
  <c r="G106"/>
  <c r="G105"/>
  <c r="G104"/>
  <c r="G103"/>
  <c r="G102"/>
  <c r="G11"/>
  <c r="E61" i="1"/>
  <c r="F61" s="1"/>
  <c r="G61" s="1"/>
  <c r="H88" i="2"/>
  <c r="H47"/>
  <c r="H46"/>
  <c r="H39"/>
  <c r="H34"/>
  <c r="H27"/>
  <c r="H21"/>
  <c r="H20"/>
  <c r="H18"/>
  <c r="H59"/>
  <c r="H58"/>
  <c r="H57"/>
  <c r="H56"/>
  <c r="H8"/>
  <c r="H7"/>
  <c r="H6"/>
  <c r="H93"/>
  <c r="H82"/>
  <c r="H81"/>
  <c r="H70"/>
  <c r="H68"/>
  <c r="H66"/>
  <c r="H64"/>
  <c r="G41"/>
  <c r="H41"/>
  <c r="G40"/>
  <c r="H40"/>
  <c r="G35"/>
  <c r="H35"/>
  <c r="G31"/>
  <c r="H31"/>
  <c r="H74"/>
  <c r="H71"/>
  <c r="H54"/>
  <c r="G52"/>
  <c r="H53"/>
  <c r="F75" i="1"/>
  <c r="F74"/>
  <c r="G74" s="1"/>
  <c r="F69"/>
  <c r="G69" s="1"/>
  <c r="E53"/>
  <c r="G53" s="1"/>
  <c r="E49"/>
  <c r="G49" s="1"/>
  <c r="G75"/>
  <c r="G73"/>
  <c r="G68"/>
  <c r="G52"/>
  <c r="G48"/>
  <c r="G40"/>
  <c r="E41"/>
  <c r="G41" s="1"/>
  <c r="E39"/>
  <c r="G39" s="1"/>
  <c r="F37"/>
  <c r="E38" s="1"/>
  <c r="G38" s="1"/>
  <c r="E34"/>
  <c r="G34"/>
  <c r="G33"/>
  <c r="G31"/>
  <c r="E32"/>
  <c r="G32"/>
  <c r="G28"/>
  <c r="E29"/>
  <c r="G29" s="1"/>
  <c r="G25"/>
  <c r="E26"/>
  <c r="G26" s="1"/>
  <c r="F19"/>
  <c r="G19" s="1"/>
  <c r="G11"/>
  <c r="F6"/>
  <c r="F7"/>
  <c r="F8"/>
  <c r="F9"/>
  <c r="E10" s="1"/>
  <c r="F10" s="1"/>
  <c r="E11" s="1"/>
  <c r="F11" s="1"/>
  <c r="F12"/>
  <c r="F13"/>
  <c r="F14"/>
  <c r="F15"/>
  <c r="F16"/>
  <c r="F17"/>
  <c r="F18"/>
  <c r="F21"/>
  <c r="F22"/>
  <c r="F23"/>
  <c r="F24"/>
  <c r="F27"/>
  <c r="F30"/>
  <c r="F35"/>
  <c r="F36"/>
  <c r="F42"/>
  <c r="F43"/>
  <c r="F44"/>
  <c r="F45"/>
  <c r="F46"/>
  <c r="F47"/>
  <c r="F50"/>
  <c r="F51"/>
  <c r="F54"/>
  <c r="F55"/>
  <c r="F56"/>
  <c r="F57"/>
  <c r="F58"/>
  <c r="F59"/>
  <c r="F62"/>
  <c r="F63"/>
  <c r="F64"/>
  <c r="F65"/>
  <c r="F66"/>
  <c r="F67"/>
  <c r="F70"/>
  <c r="F71"/>
  <c r="F72"/>
  <c r="F76"/>
  <c r="F5"/>
  <c r="H52" i="2"/>
  <c r="H83"/>
  <c r="H9"/>
  <c r="E20" i="1"/>
  <c r="F20" s="1"/>
  <c r="G60"/>
  <c r="H62" i="2"/>
  <c r="H65"/>
  <c r="H63"/>
  <c r="H69"/>
  <c r="H67"/>
  <c r="H75"/>
  <c r="H79"/>
  <c r="H76"/>
  <c r="H77"/>
  <c r="H78"/>
  <c r="H85"/>
  <c r="H86"/>
  <c r="H87"/>
  <c r="H89"/>
  <c r="H90"/>
  <c r="H91"/>
  <c r="H92"/>
  <c r="H72"/>
  <c r="H94"/>
  <c r="H55"/>
  <c r="H60"/>
  <c r="H12"/>
  <c r="H13"/>
  <c r="H14"/>
  <c r="H15"/>
  <c r="H16"/>
  <c r="H17"/>
  <c r="H19"/>
  <c r="H22"/>
  <c r="H23"/>
  <c r="H24"/>
  <c r="H25"/>
  <c r="H26"/>
  <c r="H28"/>
  <c r="H32"/>
  <c r="H33"/>
  <c r="H36"/>
  <c r="H37"/>
  <c r="H38"/>
  <c r="H42"/>
  <c r="H45"/>
  <c r="H49"/>
  <c r="H48"/>
  <c r="H50"/>
  <c r="G111"/>
  <c r="H43"/>
  <c r="H29"/>
  <c r="H96"/>
  <c r="G77" i="1" l="1"/>
</calcChain>
</file>

<file path=xl/comments1.xml><?xml version="1.0" encoding="utf-8"?>
<comments xmlns="http://schemas.openxmlformats.org/spreadsheetml/2006/main">
  <authors>
    <author>Jacek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Jacek:</t>
        </r>
        <r>
          <rPr>
            <sz val="8"/>
            <color indexed="81"/>
            <rFont val="Tahoma"/>
            <family val="2"/>
            <charset val="238"/>
          </rPr>
          <t xml:space="preserve">
9,662 wg starej ewidencji</t>
        </r>
      </text>
    </comment>
  </commentList>
</comments>
</file>

<file path=xl/comments2.xml><?xml version="1.0" encoding="utf-8"?>
<comments xmlns="http://schemas.openxmlformats.org/spreadsheetml/2006/main">
  <authors>
    <author>Jacek</author>
  </authors>
  <commentList>
    <comment ref="F14" authorId="0">
      <text>
        <r>
          <rPr>
            <b/>
            <sz val="8"/>
            <color indexed="81"/>
            <rFont val="Tahoma"/>
            <family val="2"/>
            <charset val="238"/>
          </rPr>
          <t>Jacek:</t>
        </r>
        <r>
          <rPr>
            <sz val="8"/>
            <color indexed="81"/>
            <rFont val="Tahoma"/>
            <family val="2"/>
            <charset val="238"/>
          </rPr>
          <t xml:space="preserve">
9,662 wg starej ewidencji</t>
        </r>
      </text>
    </comment>
  </commentList>
</comments>
</file>

<file path=xl/sharedStrings.xml><?xml version="1.0" encoding="utf-8"?>
<sst xmlns="http://schemas.openxmlformats.org/spreadsheetml/2006/main" count="508" uniqueCount="157">
  <si>
    <t>Przebieg</t>
  </si>
  <si>
    <t>1544C</t>
  </si>
  <si>
    <t>1545C</t>
  </si>
  <si>
    <t>1604C</t>
  </si>
  <si>
    <t>1615C</t>
  </si>
  <si>
    <t>1619C</t>
  </si>
  <si>
    <t>1629C</t>
  </si>
  <si>
    <t>1638C</t>
  </si>
  <si>
    <t>1716C</t>
  </si>
  <si>
    <t>2001C</t>
  </si>
  <si>
    <t>2002C</t>
  </si>
  <si>
    <t>2003C</t>
  </si>
  <si>
    <t>2004C</t>
  </si>
  <si>
    <t>2005C</t>
  </si>
  <si>
    <t>2006C</t>
  </si>
  <si>
    <t>2007C</t>
  </si>
  <si>
    <t>2008C</t>
  </si>
  <si>
    <t>2009C</t>
  </si>
  <si>
    <t>2010C</t>
  </si>
  <si>
    <t>2011C</t>
  </si>
  <si>
    <t>2013C</t>
  </si>
  <si>
    <t>2014C</t>
  </si>
  <si>
    <t>2015C</t>
  </si>
  <si>
    <t>2016C</t>
  </si>
  <si>
    <t>2017C</t>
  </si>
  <si>
    <t>2018C</t>
  </si>
  <si>
    <t>2019C</t>
  </si>
  <si>
    <t>2020C</t>
  </si>
  <si>
    <t>2021C</t>
  </si>
  <si>
    <t>2022C</t>
  </si>
  <si>
    <t>2023C</t>
  </si>
  <si>
    <t>2024C</t>
  </si>
  <si>
    <t>2025C</t>
  </si>
  <si>
    <t>2026C</t>
  </si>
  <si>
    <t>2027C</t>
  </si>
  <si>
    <t>2028C</t>
  </si>
  <si>
    <t>2029C</t>
  </si>
  <si>
    <t>2030C</t>
  </si>
  <si>
    <t>2031C</t>
  </si>
  <si>
    <t>2032C</t>
  </si>
  <si>
    <t>2033C</t>
  </si>
  <si>
    <t>2034C</t>
  </si>
  <si>
    <t>2035C</t>
  </si>
  <si>
    <t>2036C</t>
  </si>
  <si>
    <t>2037C</t>
  </si>
  <si>
    <t>2038C</t>
  </si>
  <si>
    <t>2039C</t>
  </si>
  <si>
    <t>2040C</t>
  </si>
  <si>
    <t>2041C</t>
  </si>
  <si>
    <t>2042C</t>
  </si>
  <si>
    <t>2043C</t>
  </si>
  <si>
    <t>2044C</t>
  </si>
  <si>
    <t>2045C</t>
  </si>
  <si>
    <t>2046C</t>
  </si>
  <si>
    <t>2047C</t>
  </si>
  <si>
    <t>2048C</t>
  </si>
  <si>
    <t>2049C</t>
  </si>
  <si>
    <t>2132C</t>
  </si>
  <si>
    <t>Lp</t>
  </si>
  <si>
    <t>RAZEM:</t>
  </si>
  <si>
    <t>(m)</t>
  </si>
  <si>
    <t>pocz</t>
  </si>
  <si>
    <t>końc.</t>
  </si>
  <si>
    <t>Km</t>
  </si>
  <si>
    <t>Numer</t>
  </si>
  <si>
    <t>drogi</t>
  </si>
  <si>
    <t>Lisewo ÷ Dubielno ÷ Chełmża</t>
  </si>
  <si>
    <t>Gmina</t>
  </si>
  <si>
    <t>Zławieś Wielka</t>
  </si>
  <si>
    <t>Chełmża</t>
  </si>
  <si>
    <t>Łubianka</t>
  </si>
  <si>
    <t>Łysomice</t>
  </si>
  <si>
    <t>Lubicz</t>
  </si>
  <si>
    <t>m.Chełmża</t>
  </si>
  <si>
    <t>Bielczyny ÷ Chełmża</t>
  </si>
  <si>
    <t>Lisewo ÷ Dubielno ÷ Chełmża (ul.Trakt)</t>
  </si>
  <si>
    <t>Dąbrowa Chełmińska ÷ Bolumin ÷ Skłudzewo</t>
  </si>
  <si>
    <t>Dąbrowa Chełmińska ÷ Cichoradz</t>
  </si>
  <si>
    <t>Brzozowo ÷ Nawra</t>
  </si>
  <si>
    <t>Krusin ÷ Staw ÷ Bielczyny</t>
  </si>
  <si>
    <t>Trzebcz Szlachecki ÷ Głuchowo</t>
  </si>
  <si>
    <t>Drzonówko ÷ Grzegorz ÷ Liznowo</t>
  </si>
  <si>
    <t>Płużnica ÷ Bocień ÷ Dźwierzno</t>
  </si>
  <si>
    <t>Rzęczkowo ÷ Zarośle Cienkie</t>
  </si>
  <si>
    <t>Gierkowo ÷ Skłudzewo ÷ Rzęczkowo</t>
  </si>
  <si>
    <t>Siemoń ÷ Łążyn</t>
  </si>
  <si>
    <t>Łążyn ÷ Zarośle Cienkie ÷ Smolno</t>
  </si>
  <si>
    <t>Łubianka ÷ Zamek Bierzgłowski ÷ Czarne Błoto</t>
  </si>
  <si>
    <t>Rozgarty ÷ Górsk</t>
  </si>
  <si>
    <t>Ostaszewo ÷ Łysomice</t>
  </si>
  <si>
    <t>Gostkowo ÷ Papowo Toruńskie (st. kol.)</t>
  </si>
  <si>
    <t>Brzeźno ÷ Młyniec ÷ Lubicz Górny</t>
  </si>
  <si>
    <t>Turzno ÷ Rogówko ÷ Lubicz Dolny</t>
  </si>
  <si>
    <t>Turzno ÷ Papowo Toruńskie</t>
  </si>
  <si>
    <t>Nawra ÷ Głuchowo</t>
  </si>
  <si>
    <t>Siemoń ÷ Wybcz</t>
  </si>
  <si>
    <t>Łubianka ÷ Kończewice</t>
  </si>
  <si>
    <t>Biskupice ÷ Wymysłowo ÷ Warszewice</t>
  </si>
  <si>
    <t>Biskupice ÷ Brąchnowo</t>
  </si>
  <si>
    <t>Brąchnowo ÷ Kowróz</t>
  </si>
  <si>
    <t>Świerczynki ÷ Ostaszewo</t>
  </si>
  <si>
    <t>Dziemiony ÷ Zelgno</t>
  </si>
  <si>
    <t>Chełmża ÷ Świętosław ÷ Węgorzyn</t>
  </si>
  <si>
    <t>Drzonowo ÷ Bocień</t>
  </si>
  <si>
    <t>Mała Grzywna ÷ Mirakowo</t>
  </si>
  <si>
    <t>Browina ÷ Grzywna ÷  Sławkowo</t>
  </si>
  <si>
    <t>Morczyny ÷ Kamionki Małe</t>
  </si>
  <si>
    <t>Zakrzewko ÷ Tylice</t>
  </si>
  <si>
    <t>Kamionki Małe ÷ Turzno</t>
  </si>
  <si>
    <t>Turzno ÷ Gronowo</t>
  </si>
  <si>
    <t>Zelgno Bezdół ÷ Zelgno</t>
  </si>
  <si>
    <t>Bierzgłowo ÷ Zamek Bierzgłowski</t>
  </si>
  <si>
    <t>Cierpice ÷ Rojewo ÷ Inowrocław</t>
  </si>
  <si>
    <t>Młyniec I ÷ Jedwabno ÷ Toruń</t>
  </si>
  <si>
    <t>Krobia ÷ Mierzynek ÷ Młyniec II</t>
  </si>
  <si>
    <t>Dobrzejewice ÷ Świętosław ÷ Mazowsze</t>
  </si>
  <si>
    <t>Łążyn ÷ Kawęczyn</t>
  </si>
  <si>
    <t>Zębowo ÷ Zębówiec</t>
  </si>
  <si>
    <t>Zębówiec ÷ Skrzypkowo ÷ Krzykomy</t>
  </si>
  <si>
    <t>Brzozówka ÷ Szembekowo ÷ Lążynek</t>
  </si>
  <si>
    <t>Kijaszkowo ÷ Dąbrówka</t>
  </si>
  <si>
    <t>Mazowsze ÷ Steklinek ÷ Wygoda</t>
  </si>
  <si>
    <t>Czernikowo ÷ Bobrowniki ÷ Włocławek</t>
  </si>
  <si>
    <t>Steklin ÷ Osówka</t>
  </si>
  <si>
    <t>Walentowo ÷ Osówka</t>
  </si>
  <si>
    <t>Wola ÷ Osówka</t>
  </si>
  <si>
    <t>Mazowsze ÷ Trutowo ÷ Wola</t>
  </si>
  <si>
    <t>Nieszawa ÷ Brzeźno</t>
  </si>
  <si>
    <t>Sitno ÷ Działyń ÷ Mazowsze ÷ Czernikowo</t>
  </si>
  <si>
    <t>Chełmża ÷ Brąchnowo ÷ Pigża</t>
  </si>
  <si>
    <t>Obrowo</t>
  </si>
  <si>
    <t>Czernikowo</t>
  </si>
  <si>
    <t>km</t>
  </si>
  <si>
    <t>Wlk Nieszawka</t>
  </si>
  <si>
    <t>Wykaz dróg powiatu toruńskiego</t>
  </si>
  <si>
    <t>Toruń, dnia 07.10.2013r.</t>
  </si>
  <si>
    <t>Kl.</t>
  </si>
  <si>
    <t>Z</t>
  </si>
  <si>
    <t>G</t>
  </si>
  <si>
    <t>L</t>
  </si>
  <si>
    <t>Chorągiewka ÷ Glinki ÷Toruń</t>
  </si>
  <si>
    <t>Chełmża ÷ Brąchnowo ÷ Pigża (ul.Kard.Wyszyńskiego)</t>
  </si>
  <si>
    <t>Bielczyny ÷ Chełmża (ul.Chełm. Przedmieście)</t>
  </si>
  <si>
    <t>Dlug.</t>
  </si>
  <si>
    <t>Miasto Chełmża</t>
  </si>
  <si>
    <t>Gmina Chełmża</t>
  </si>
  <si>
    <t>Gmina Czernikowo</t>
  </si>
  <si>
    <t>Gmina Lubicz</t>
  </si>
  <si>
    <t>Gmina Łubianka</t>
  </si>
  <si>
    <t>Gmina Łysomice</t>
  </si>
  <si>
    <t>Gmina Obrowo</t>
  </si>
  <si>
    <t>Gmina Wielka Nieszawka</t>
  </si>
  <si>
    <t>Gmina Zławieś Wielka</t>
  </si>
  <si>
    <t>OGÓŁEM:</t>
  </si>
  <si>
    <t>Wykaz dróg powiatu toruńskiego z podziałem na gminy</t>
  </si>
  <si>
    <t>m</t>
  </si>
  <si>
    <t>Toruń, dnia 16.10.2013r.</t>
  </si>
</sst>
</file>

<file path=xl/styles.xml><?xml version="1.0" encoding="utf-8"?>
<styleSheet xmlns="http://schemas.openxmlformats.org/spreadsheetml/2006/main">
  <numFmts count="2">
    <numFmt numFmtId="165" formatCode="0.000"/>
    <numFmt numFmtId="167" formatCode="#,##0.000"/>
  </numFmts>
  <fonts count="12">
    <font>
      <sz val="10"/>
      <name val="Arial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20"/>
      <name val="Arial"/>
      <family val="2"/>
      <charset val="238"/>
    </font>
    <font>
      <sz val="14"/>
      <name val="Arial Narrow"/>
      <family val="2"/>
      <charset val="238"/>
    </font>
    <font>
      <sz val="14"/>
      <name val="Arial"/>
      <family val="2"/>
      <charset val="238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56">
    <xf numFmtId="0" fontId="0" fillId="0" borderId="0" xfId="0" applyNumberFormat="1" applyFont="1" applyFill="1" applyBorder="1" applyAlignment="1"/>
    <xf numFmtId="165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3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/>
    <xf numFmtId="165" fontId="6" fillId="0" borderId="2" xfId="0" applyNumberFormat="1" applyFont="1" applyFill="1" applyBorder="1" applyAlignment="1"/>
    <xf numFmtId="3" fontId="6" fillId="0" borderId="2" xfId="0" applyNumberFormat="1" applyFont="1" applyFill="1" applyBorder="1" applyAlignment="1"/>
    <xf numFmtId="0" fontId="6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/>
    <xf numFmtId="3" fontId="6" fillId="0" borderId="4" xfId="0" applyNumberFormat="1" applyFont="1" applyFill="1" applyBorder="1" applyAlignment="1"/>
    <xf numFmtId="0" fontId="5" fillId="0" borderId="2" xfId="0" applyNumberFormat="1" applyFont="1" applyFill="1" applyBorder="1" applyAlignment="1"/>
    <xf numFmtId="165" fontId="5" fillId="0" borderId="2" xfId="0" applyNumberFormat="1" applyFont="1" applyFill="1" applyBorder="1" applyAlignment="1"/>
    <xf numFmtId="167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/>
    <xf numFmtId="0" fontId="6" fillId="0" borderId="3" xfId="0" applyNumberFormat="1" applyFont="1" applyFill="1" applyBorder="1" applyAlignment="1">
      <alignment horizontal="center"/>
    </xf>
    <xf numFmtId="165" fontId="6" fillId="0" borderId="3" xfId="0" applyNumberFormat="1" applyFont="1" applyFill="1" applyBorder="1" applyAlignment="1"/>
    <xf numFmtId="3" fontId="6" fillId="0" borderId="3" xfId="0" applyNumberFormat="1" applyFont="1" applyFill="1" applyBorder="1" applyAlignment="1"/>
    <xf numFmtId="3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/>
    <xf numFmtId="167" fontId="9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167" fontId="9" fillId="0" borderId="1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2"/>
  <sheetViews>
    <sheetView tabSelected="1" zoomScaleNormal="100" workbookViewId="0">
      <selection activeCell="D70" sqref="D70"/>
    </sheetView>
  </sheetViews>
  <sheetFormatPr defaultRowHeight="12.75"/>
  <cols>
    <col min="1" max="1" width="0.7109375" customWidth="1"/>
    <col min="2" max="2" width="3.7109375" customWidth="1"/>
    <col min="3" max="3" width="6.85546875" style="2" bestFit="1" customWidth="1"/>
    <col min="4" max="4" width="49.7109375" bestFit="1" customWidth="1"/>
    <col min="5" max="6" width="6.5703125" bestFit="1" customWidth="1"/>
    <col min="7" max="7" width="7.5703125" style="3" bestFit="1" customWidth="1"/>
    <col min="8" max="8" width="14" style="2" bestFit="1" customWidth="1"/>
    <col min="9" max="9" width="2.85546875" style="2" customWidth="1"/>
    <col min="10" max="10" width="36.5703125" bestFit="1" customWidth="1"/>
  </cols>
  <sheetData>
    <row r="1" spans="2:9" ht="26.25">
      <c r="B1" s="53" t="s">
        <v>134</v>
      </c>
      <c r="C1" s="53"/>
      <c r="D1" s="53"/>
      <c r="E1" s="53"/>
      <c r="F1" s="53"/>
      <c r="G1" s="53"/>
      <c r="H1" s="53"/>
    </row>
    <row r="2" spans="2:9" ht="5.25" customHeight="1">
      <c r="B2" s="4"/>
      <c r="C2" s="6"/>
      <c r="D2" s="4"/>
      <c r="E2" s="4"/>
      <c r="F2" s="4"/>
      <c r="G2" s="5"/>
      <c r="H2" s="6"/>
    </row>
    <row r="3" spans="2:9" s="7" customFormat="1" ht="15.75">
      <c r="B3" s="51" t="s">
        <v>58</v>
      </c>
      <c r="C3" s="12" t="s">
        <v>64</v>
      </c>
      <c r="D3" s="51" t="s">
        <v>0</v>
      </c>
      <c r="E3" s="12" t="s">
        <v>63</v>
      </c>
      <c r="F3" s="12" t="s">
        <v>63</v>
      </c>
      <c r="G3" s="13" t="s">
        <v>143</v>
      </c>
      <c r="H3" s="51" t="s">
        <v>67</v>
      </c>
    </row>
    <row r="4" spans="2:9" s="7" customFormat="1" ht="16.5" thickBot="1">
      <c r="B4" s="52"/>
      <c r="C4" s="14" t="s">
        <v>65</v>
      </c>
      <c r="D4" s="52"/>
      <c r="E4" s="14" t="s">
        <v>61</v>
      </c>
      <c r="F4" s="14" t="s">
        <v>62</v>
      </c>
      <c r="G4" s="15" t="s">
        <v>60</v>
      </c>
      <c r="H4" s="52"/>
    </row>
    <row r="5" spans="2:9" s="8" customFormat="1" ht="16.5" thickTop="1">
      <c r="B5" s="16">
        <v>1</v>
      </c>
      <c r="C5" s="17" t="s">
        <v>1</v>
      </c>
      <c r="D5" s="16" t="s">
        <v>76</v>
      </c>
      <c r="E5" s="18">
        <v>5</v>
      </c>
      <c r="F5" s="19">
        <f>E5+G5/1000</f>
        <v>6.6980000000000004</v>
      </c>
      <c r="G5" s="20">
        <v>1698</v>
      </c>
      <c r="H5" s="17" t="s">
        <v>68</v>
      </c>
      <c r="I5" s="9"/>
    </row>
    <row r="6" spans="2:9" s="8" customFormat="1" ht="15.75">
      <c r="B6" s="16">
        <v>2</v>
      </c>
      <c r="C6" s="17" t="s">
        <v>2</v>
      </c>
      <c r="D6" s="16" t="s">
        <v>77</v>
      </c>
      <c r="E6" s="18">
        <v>1.8160000000000001</v>
      </c>
      <c r="F6" s="19">
        <f t="shared" ref="F6:F76" si="0">E6+G6/1000</f>
        <v>5.0460000000000003</v>
      </c>
      <c r="G6" s="20">
        <v>3230</v>
      </c>
      <c r="H6" s="17" t="s">
        <v>68</v>
      </c>
      <c r="I6" s="9"/>
    </row>
    <row r="7" spans="2:9" s="8" customFormat="1" ht="15.75">
      <c r="B7" s="16">
        <v>3</v>
      </c>
      <c r="C7" s="17" t="s">
        <v>3</v>
      </c>
      <c r="D7" s="16" t="s">
        <v>78</v>
      </c>
      <c r="E7" s="43">
        <v>14.824999999999999</v>
      </c>
      <c r="F7" s="19">
        <f t="shared" si="0"/>
        <v>16.611999999999998</v>
      </c>
      <c r="G7" s="20">
        <v>1787</v>
      </c>
      <c r="H7" s="17" t="s">
        <v>69</v>
      </c>
      <c r="I7" s="9"/>
    </row>
    <row r="8" spans="2:9" s="8" customFormat="1" ht="15.75">
      <c r="B8" s="16">
        <v>4</v>
      </c>
      <c r="C8" s="17" t="s">
        <v>4</v>
      </c>
      <c r="D8" s="16" t="s">
        <v>79</v>
      </c>
      <c r="E8" s="43">
        <v>12.044</v>
      </c>
      <c r="F8" s="19">
        <f t="shared" si="0"/>
        <v>13.647</v>
      </c>
      <c r="G8" s="20">
        <v>1603</v>
      </c>
      <c r="H8" s="17" t="s">
        <v>69</v>
      </c>
      <c r="I8" s="9"/>
    </row>
    <row r="9" spans="2:9" s="8" customFormat="1" ht="15.75">
      <c r="B9" s="16">
        <v>5</v>
      </c>
      <c r="C9" s="17" t="s">
        <v>5</v>
      </c>
      <c r="D9" s="16" t="s">
        <v>66</v>
      </c>
      <c r="E9" s="43">
        <v>5.024</v>
      </c>
      <c r="F9" s="19">
        <f t="shared" si="0"/>
        <v>6.1980000000000004</v>
      </c>
      <c r="G9" s="20">
        <v>1174</v>
      </c>
      <c r="H9" s="17" t="s">
        <v>69</v>
      </c>
      <c r="I9" s="9"/>
    </row>
    <row r="10" spans="2:9" s="8" customFormat="1" ht="15.75">
      <c r="B10" s="16"/>
      <c r="C10" s="17" t="s">
        <v>5</v>
      </c>
      <c r="D10" s="16" t="s">
        <v>66</v>
      </c>
      <c r="E10" s="43">
        <f>F9+3.41</f>
        <v>9.6080000000000005</v>
      </c>
      <c r="F10" s="19">
        <f>E10+G10/1000</f>
        <v>12.473000000000001</v>
      </c>
      <c r="G10" s="20">
        <v>2865</v>
      </c>
      <c r="H10" s="17" t="s">
        <v>69</v>
      </c>
      <c r="I10" s="9"/>
    </row>
    <row r="11" spans="2:9" s="8" customFormat="1" ht="15.75">
      <c r="B11" s="16"/>
      <c r="C11" s="17" t="s">
        <v>5</v>
      </c>
      <c r="D11" s="16" t="s">
        <v>75</v>
      </c>
      <c r="E11" s="19">
        <f>F10</f>
        <v>12.473000000000001</v>
      </c>
      <c r="F11" s="19">
        <f>E11+G11/1000</f>
        <v>14.883000000000001</v>
      </c>
      <c r="G11" s="20">
        <f>1709+701</f>
        <v>2410</v>
      </c>
      <c r="H11" s="17" t="s">
        <v>73</v>
      </c>
      <c r="I11" s="9"/>
    </row>
    <row r="12" spans="2:9" s="8" customFormat="1" ht="15.75">
      <c r="B12" s="16">
        <v>6</v>
      </c>
      <c r="C12" s="17" t="s">
        <v>6</v>
      </c>
      <c r="D12" s="16" t="s">
        <v>80</v>
      </c>
      <c r="E12" s="43">
        <v>2.74</v>
      </c>
      <c r="F12" s="19">
        <f t="shared" si="0"/>
        <v>6.452</v>
      </c>
      <c r="G12" s="20">
        <v>3712</v>
      </c>
      <c r="H12" s="17" t="s">
        <v>69</v>
      </c>
      <c r="I12" s="9"/>
    </row>
    <row r="13" spans="2:9" s="8" customFormat="1" ht="15.75">
      <c r="B13" s="16">
        <v>7</v>
      </c>
      <c r="C13" s="17" t="s">
        <v>7</v>
      </c>
      <c r="D13" s="16" t="s">
        <v>81</v>
      </c>
      <c r="E13" s="43">
        <v>0.13400000000000001</v>
      </c>
      <c r="F13" s="19">
        <f t="shared" si="0"/>
        <v>4.7709999999999999</v>
      </c>
      <c r="G13" s="20">
        <v>4637</v>
      </c>
      <c r="H13" s="17" t="s">
        <v>69</v>
      </c>
      <c r="I13" s="9"/>
    </row>
    <row r="14" spans="2:9" s="8" customFormat="1" ht="15.75">
      <c r="B14" s="16">
        <v>8</v>
      </c>
      <c r="C14" s="17" t="s">
        <v>8</v>
      </c>
      <c r="D14" s="16" t="s">
        <v>82</v>
      </c>
      <c r="E14" s="18">
        <v>4.8090000000000002</v>
      </c>
      <c r="F14" s="19">
        <f t="shared" si="0"/>
        <v>10.323</v>
      </c>
      <c r="G14" s="20">
        <v>5514</v>
      </c>
      <c r="H14" s="17" t="s">
        <v>69</v>
      </c>
      <c r="I14" s="9"/>
    </row>
    <row r="15" spans="2:9" s="8" customFormat="1" ht="15.75">
      <c r="B15" s="16">
        <v>9</v>
      </c>
      <c r="C15" s="17" t="s">
        <v>9</v>
      </c>
      <c r="D15" s="16" t="s">
        <v>83</v>
      </c>
      <c r="E15" s="19">
        <v>0</v>
      </c>
      <c r="F15" s="19">
        <f t="shared" si="0"/>
        <v>4.4329999999999998</v>
      </c>
      <c r="G15" s="20">
        <v>4433</v>
      </c>
      <c r="H15" s="17" t="s">
        <v>68</v>
      </c>
      <c r="I15" s="9"/>
    </row>
    <row r="16" spans="2:9" s="8" customFormat="1" ht="15.75">
      <c r="B16" s="16">
        <v>10</v>
      </c>
      <c r="C16" s="17" t="s">
        <v>10</v>
      </c>
      <c r="D16" s="16" t="s">
        <v>84</v>
      </c>
      <c r="E16" s="19">
        <v>0</v>
      </c>
      <c r="F16" s="19">
        <f t="shared" si="0"/>
        <v>6.4409999999999998</v>
      </c>
      <c r="G16" s="20">
        <v>6441</v>
      </c>
      <c r="H16" s="17" t="s">
        <v>68</v>
      </c>
      <c r="I16" s="9"/>
    </row>
    <row r="17" spans="2:9" s="8" customFormat="1" ht="15.75">
      <c r="B17" s="16">
        <v>11</v>
      </c>
      <c r="C17" s="17" t="s">
        <v>11</v>
      </c>
      <c r="D17" s="16" t="s">
        <v>85</v>
      </c>
      <c r="E17" s="19">
        <v>0</v>
      </c>
      <c r="F17" s="19">
        <f t="shared" si="0"/>
        <v>4.4269999999999996</v>
      </c>
      <c r="G17" s="20">
        <v>4427</v>
      </c>
      <c r="H17" s="17" t="s">
        <v>68</v>
      </c>
      <c r="I17" s="9"/>
    </row>
    <row r="18" spans="2:9" s="8" customFormat="1" ht="15.75">
      <c r="B18" s="16">
        <v>12</v>
      </c>
      <c r="C18" s="17" t="s">
        <v>12</v>
      </c>
      <c r="D18" s="16" t="s">
        <v>86</v>
      </c>
      <c r="E18" s="19">
        <v>0</v>
      </c>
      <c r="F18" s="19">
        <f t="shared" si="0"/>
        <v>7.73</v>
      </c>
      <c r="G18" s="20">
        <v>7730</v>
      </c>
      <c r="H18" s="17" t="s">
        <v>68</v>
      </c>
      <c r="I18" s="9"/>
    </row>
    <row r="19" spans="2:9" s="8" customFormat="1" ht="15.75">
      <c r="B19" s="16">
        <v>13</v>
      </c>
      <c r="C19" s="17" t="s">
        <v>13</v>
      </c>
      <c r="D19" s="16" t="s">
        <v>87</v>
      </c>
      <c r="E19" s="19">
        <v>0</v>
      </c>
      <c r="F19" s="19">
        <f>3.014+3.345</f>
        <v>6.359</v>
      </c>
      <c r="G19" s="20">
        <f>(F19-E19)*1000</f>
        <v>6359</v>
      </c>
      <c r="H19" s="17" t="s">
        <v>70</v>
      </c>
      <c r="I19" s="9"/>
    </row>
    <row r="20" spans="2:9" s="8" customFormat="1" ht="15.75">
      <c r="B20" s="16"/>
      <c r="C20" s="17" t="s">
        <v>13</v>
      </c>
      <c r="D20" s="16" t="s">
        <v>87</v>
      </c>
      <c r="E20" s="19">
        <f>F19</f>
        <v>6.359</v>
      </c>
      <c r="F20" s="19">
        <f>E20+G20/1000</f>
        <v>10.553000000000001</v>
      </c>
      <c r="G20" s="20">
        <v>4194</v>
      </c>
      <c r="H20" s="17" t="s">
        <v>68</v>
      </c>
      <c r="I20" s="9"/>
    </row>
    <row r="21" spans="2:9" s="8" customFormat="1" ht="15.75">
      <c r="B21" s="16">
        <v>14</v>
      </c>
      <c r="C21" s="17" t="s">
        <v>14</v>
      </c>
      <c r="D21" s="16" t="s">
        <v>88</v>
      </c>
      <c r="E21" s="19">
        <v>0</v>
      </c>
      <c r="F21" s="19">
        <f t="shared" si="0"/>
        <v>2.1760000000000002</v>
      </c>
      <c r="G21" s="20">
        <v>2176</v>
      </c>
      <c r="H21" s="17" t="s">
        <v>68</v>
      </c>
      <c r="I21" s="9"/>
    </row>
    <row r="22" spans="2:9" s="8" customFormat="1" ht="15.75">
      <c r="B22" s="16">
        <v>15</v>
      </c>
      <c r="C22" s="17" t="s">
        <v>15</v>
      </c>
      <c r="D22" s="16" t="s">
        <v>89</v>
      </c>
      <c r="E22" s="19">
        <v>0</v>
      </c>
      <c r="F22" s="19">
        <f t="shared" si="0"/>
        <v>2.1749999999999998</v>
      </c>
      <c r="G22" s="20">
        <v>2175</v>
      </c>
      <c r="H22" s="17" t="s">
        <v>71</v>
      </c>
      <c r="I22" s="9"/>
    </row>
    <row r="23" spans="2:9" s="8" customFormat="1" ht="15.75">
      <c r="B23" s="16">
        <v>16</v>
      </c>
      <c r="C23" s="17" t="s">
        <v>16</v>
      </c>
      <c r="D23" s="16" t="s">
        <v>90</v>
      </c>
      <c r="E23" s="19">
        <v>0</v>
      </c>
      <c r="F23" s="19">
        <f t="shared" si="0"/>
        <v>4.9649999999999999</v>
      </c>
      <c r="G23" s="20">
        <v>4965</v>
      </c>
      <c r="H23" s="17" t="s">
        <v>71</v>
      </c>
      <c r="I23" s="9"/>
    </row>
    <row r="24" spans="2:9" s="8" customFormat="1" ht="15.75">
      <c r="B24" s="16">
        <v>17</v>
      </c>
      <c r="C24" s="17" t="s">
        <v>17</v>
      </c>
      <c r="D24" s="16" t="s">
        <v>91</v>
      </c>
      <c r="E24" s="19">
        <v>0</v>
      </c>
      <c r="F24" s="19">
        <f t="shared" si="0"/>
        <v>9.5719999999999992</v>
      </c>
      <c r="G24" s="20">
        <v>9572</v>
      </c>
      <c r="H24" s="17" t="s">
        <v>72</v>
      </c>
      <c r="I24" s="9"/>
    </row>
    <row r="25" spans="2:9" s="8" customFormat="1" ht="15.75">
      <c r="B25" s="16">
        <v>18</v>
      </c>
      <c r="C25" s="17" t="s">
        <v>18</v>
      </c>
      <c r="D25" s="16" t="s">
        <v>92</v>
      </c>
      <c r="E25" s="19">
        <v>0</v>
      </c>
      <c r="F25" s="19">
        <v>0.65</v>
      </c>
      <c r="G25" s="20">
        <f>(F25-E25)*1000</f>
        <v>650</v>
      </c>
      <c r="H25" s="17" t="s">
        <v>71</v>
      </c>
      <c r="I25" s="9"/>
    </row>
    <row r="26" spans="2:9" s="8" customFormat="1" ht="15.75">
      <c r="B26" s="16"/>
      <c r="C26" s="17" t="s">
        <v>18</v>
      </c>
      <c r="D26" s="16" t="s">
        <v>92</v>
      </c>
      <c r="E26" s="19">
        <f>F25</f>
        <v>0.65</v>
      </c>
      <c r="F26" s="19">
        <v>9.6720000000000006</v>
      </c>
      <c r="G26" s="20">
        <f>(F26-E26)*1000</f>
        <v>9022</v>
      </c>
      <c r="H26" s="17" t="s">
        <v>72</v>
      </c>
      <c r="I26" s="9"/>
    </row>
    <row r="27" spans="2:9" s="8" customFormat="1" ht="15.75">
      <c r="B27" s="16">
        <v>19</v>
      </c>
      <c r="C27" s="17" t="s">
        <v>19</v>
      </c>
      <c r="D27" s="16" t="s">
        <v>93</v>
      </c>
      <c r="E27" s="19">
        <v>0</v>
      </c>
      <c r="F27" s="19">
        <f t="shared" si="0"/>
        <v>7.1710000000000003</v>
      </c>
      <c r="G27" s="20">
        <v>7171</v>
      </c>
      <c r="H27" s="17" t="s">
        <v>71</v>
      </c>
      <c r="I27" s="9"/>
    </row>
    <row r="28" spans="2:9" s="8" customFormat="1" ht="15.75">
      <c r="B28" s="16">
        <v>20</v>
      </c>
      <c r="C28" s="17" t="s">
        <v>20</v>
      </c>
      <c r="D28" s="16" t="s">
        <v>74</v>
      </c>
      <c r="E28" s="19">
        <v>0</v>
      </c>
      <c r="F28" s="19">
        <v>3.8519999999999999</v>
      </c>
      <c r="G28" s="20">
        <f>(F28-E28)*1000</f>
        <v>3852</v>
      </c>
      <c r="H28" s="17" t="s">
        <v>69</v>
      </c>
      <c r="I28" s="9"/>
    </row>
    <row r="29" spans="2:9" s="8" customFormat="1" ht="15.75">
      <c r="B29" s="16"/>
      <c r="C29" s="17" t="s">
        <v>20</v>
      </c>
      <c r="D29" s="16" t="s">
        <v>142</v>
      </c>
      <c r="E29" s="19">
        <f>F28</f>
        <v>3.8519999999999999</v>
      </c>
      <c r="F29" s="19">
        <v>5.258</v>
      </c>
      <c r="G29" s="20">
        <f>(F29-E29)*1000</f>
        <v>1406.0000000000002</v>
      </c>
      <c r="H29" s="17" t="s">
        <v>73</v>
      </c>
      <c r="I29" s="9"/>
    </row>
    <row r="30" spans="2:9" s="8" customFormat="1" ht="15.75">
      <c r="B30" s="16">
        <v>21</v>
      </c>
      <c r="C30" s="17" t="s">
        <v>21</v>
      </c>
      <c r="D30" s="16" t="s">
        <v>94</v>
      </c>
      <c r="E30" s="19">
        <v>0</v>
      </c>
      <c r="F30" s="19">
        <f t="shared" si="0"/>
        <v>3.7240000000000002</v>
      </c>
      <c r="G30" s="20">
        <v>3724</v>
      </c>
      <c r="H30" s="17" t="s">
        <v>69</v>
      </c>
      <c r="I30" s="9"/>
    </row>
    <row r="31" spans="2:9" s="8" customFormat="1" ht="15.75">
      <c r="B31" s="16">
        <v>22</v>
      </c>
      <c r="C31" s="17" t="s">
        <v>22</v>
      </c>
      <c r="D31" s="16" t="s">
        <v>95</v>
      </c>
      <c r="E31" s="19">
        <v>0</v>
      </c>
      <c r="F31" s="19">
        <v>2.0169999999999999</v>
      </c>
      <c r="G31" s="20">
        <f>(F31-E31)*1000</f>
        <v>2017</v>
      </c>
      <c r="H31" s="17" t="s">
        <v>68</v>
      </c>
      <c r="I31" s="9"/>
    </row>
    <row r="32" spans="2:9" s="8" customFormat="1" ht="15.75">
      <c r="B32" s="16"/>
      <c r="C32" s="17" t="s">
        <v>22</v>
      </c>
      <c r="D32" s="16" t="s">
        <v>95</v>
      </c>
      <c r="E32" s="19">
        <f>F31</f>
        <v>2.0169999999999999</v>
      </c>
      <c r="F32" s="19">
        <v>4.5060000000000002</v>
      </c>
      <c r="G32" s="20">
        <f>(F32-E32)*1000</f>
        <v>2489.0000000000005</v>
      </c>
      <c r="H32" s="17" t="s">
        <v>70</v>
      </c>
      <c r="I32" s="9"/>
    </row>
    <row r="33" spans="2:9" s="8" customFormat="1" ht="15.75">
      <c r="B33" s="16">
        <v>23</v>
      </c>
      <c r="C33" s="17" t="s">
        <v>23</v>
      </c>
      <c r="D33" s="16" t="s">
        <v>96</v>
      </c>
      <c r="E33" s="19">
        <v>0</v>
      </c>
      <c r="F33" s="19">
        <v>6.0860000000000003</v>
      </c>
      <c r="G33" s="20">
        <f>(F33-E33)*1000</f>
        <v>6086</v>
      </c>
      <c r="H33" s="17" t="s">
        <v>70</v>
      </c>
      <c r="I33" s="9"/>
    </row>
    <row r="34" spans="2:9" s="8" customFormat="1" ht="15.75">
      <c r="B34" s="16"/>
      <c r="C34" s="17" t="s">
        <v>23</v>
      </c>
      <c r="D34" s="16" t="s">
        <v>96</v>
      </c>
      <c r="E34" s="19">
        <f>F33</f>
        <v>6.0860000000000003</v>
      </c>
      <c r="F34" s="19">
        <v>7.1859999999999999</v>
      </c>
      <c r="G34" s="20">
        <f>(F34-E34)*1000</f>
        <v>1099.9999999999995</v>
      </c>
      <c r="H34" s="17" t="s">
        <v>69</v>
      </c>
      <c r="I34" s="9"/>
    </row>
    <row r="35" spans="2:9" s="8" customFormat="1" ht="15.75">
      <c r="B35" s="16">
        <v>24</v>
      </c>
      <c r="C35" s="17" t="s">
        <v>24</v>
      </c>
      <c r="D35" s="16" t="s">
        <v>97</v>
      </c>
      <c r="E35" s="19">
        <v>0</v>
      </c>
      <c r="F35" s="19">
        <f t="shared" si="0"/>
        <v>4.6280000000000001</v>
      </c>
      <c r="G35" s="20">
        <v>4628</v>
      </c>
      <c r="H35" s="17" t="s">
        <v>70</v>
      </c>
      <c r="I35" s="9"/>
    </row>
    <row r="36" spans="2:9" s="8" customFormat="1" ht="15.75">
      <c r="B36" s="16">
        <v>25</v>
      </c>
      <c r="C36" s="17" t="s">
        <v>25</v>
      </c>
      <c r="D36" s="16" t="s">
        <v>98</v>
      </c>
      <c r="E36" s="19">
        <v>0</v>
      </c>
      <c r="F36" s="19">
        <f t="shared" si="0"/>
        <v>1.966</v>
      </c>
      <c r="G36" s="20">
        <v>1966</v>
      </c>
      <c r="H36" s="17" t="s">
        <v>70</v>
      </c>
      <c r="I36" s="9"/>
    </row>
    <row r="37" spans="2:9" s="8" customFormat="1" ht="15.75">
      <c r="B37" s="16">
        <v>26</v>
      </c>
      <c r="C37" s="17" t="s">
        <v>26</v>
      </c>
      <c r="D37" s="16" t="s">
        <v>141</v>
      </c>
      <c r="E37" s="19">
        <v>0</v>
      </c>
      <c r="F37" s="19">
        <f>E37+G37/1000</f>
        <v>1.538</v>
      </c>
      <c r="G37" s="20">
        <v>1538</v>
      </c>
      <c r="H37" s="17" t="s">
        <v>73</v>
      </c>
      <c r="I37" s="9"/>
    </row>
    <row r="38" spans="2:9" s="8" customFormat="1" ht="15.75">
      <c r="B38" s="16"/>
      <c r="C38" s="17" t="s">
        <v>26</v>
      </c>
      <c r="D38" s="16" t="s">
        <v>129</v>
      </c>
      <c r="E38" s="19">
        <f>F37</f>
        <v>1.538</v>
      </c>
      <c r="F38" s="19">
        <v>5.1440000000000001</v>
      </c>
      <c r="G38" s="20">
        <f>(F38-E38)*1000</f>
        <v>3606</v>
      </c>
      <c r="H38" s="17" t="s">
        <v>69</v>
      </c>
      <c r="I38" s="9"/>
    </row>
    <row r="39" spans="2:9" s="8" customFormat="1" ht="15.75">
      <c r="B39" s="16"/>
      <c r="C39" s="17" t="s">
        <v>26</v>
      </c>
      <c r="D39" s="16" t="s">
        <v>129</v>
      </c>
      <c r="E39" s="19">
        <f>F38</f>
        <v>5.1440000000000001</v>
      </c>
      <c r="F39" s="19">
        <v>10.747999999999999</v>
      </c>
      <c r="G39" s="20">
        <f>(F39-E39)*1000</f>
        <v>5603.9999999999991</v>
      </c>
      <c r="H39" s="17" t="s">
        <v>70</v>
      </c>
      <c r="I39" s="9"/>
    </row>
    <row r="40" spans="2:9" s="8" customFormat="1" ht="15.75">
      <c r="B40" s="16">
        <v>27</v>
      </c>
      <c r="C40" s="17" t="s">
        <v>27</v>
      </c>
      <c r="D40" s="16" t="s">
        <v>99</v>
      </c>
      <c r="E40" s="19">
        <v>0</v>
      </c>
      <c r="F40" s="19">
        <v>1.3859999999999999</v>
      </c>
      <c r="G40" s="20">
        <f>(F40-E40)*1000</f>
        <v>1386</v>
      </c>
      <c r="H40" s="17" t="s">
        <v>70</v>
      </c>
      <c r="I40" s="9"/>
    </row>
    <row r="41" spans="2:9" s="8" customFormat="1" ht="15.75">
      <c r="B41" s="16"/>
      <c r="C41" s="17" t="s">
        <v>27</v>
      </c>
      <c r="D41" s="16" t="s">
        <v>99</v>
      </c>
      <c r="E41" s="19">
        <f>F40</f>
        <v>1.3859999999999999</v>
      </c>
      <c r="F41" s="19">
        <v>1.897</v>
      </c>
      <c r="G41" s="20">
        <f>(F41-E41)*1000</f>
        <v>511.00000000000011</v>
      </c>
      <c r="H41" s="17" t="s">
        <v>71</v>
      </c>
      <c r="I41" s="9"/>
    </row>
    <row r="42" spans="2:9" s="8" customFormat="1" ht="15.75">
      <c r="B42" s="16">
        <v>28</v>
      </c>
      <c r="C42" s="17" t="s">
        <v>28</v>
      </c>
      <c r="D42" s="16" t="s">
        <v>100</v>
      </c>
      <c r="E42" s="19">
        <v>0</v>
      </c>
      <c r="F42" s="19">
        <f t="shared" si="0"/>
        <v>8.4670000000000005</v>
      </c>
      <c r="G42" s="20">
        <v>8467</v>
      </c>
      <c r="H42" s="17" t="s">
        <v>71</v>
      </c>
      <c r="I42" s="9"/>
    </row>
    <row r="43" spans="2:9" s="8" customFormat="1" ht="15.75">
      <c r="B43" s="16">
        <v>29</v>
      </c>
      <c r="C43" s="17" t="s">
        <v>29</v>
      </c>
      <c r="D43" s="16" t="s">
        <v>101</v>
      </c>
      <c r="E43" s="19">
        <v>0</v>
      </c>
      <c r="F43" s="19">
        <f t="shared" si="0"/>
        <v>4.282</v>
      </c>
      <c r="G43" s="20">
        <v>4282</v>
      </c>
      <c r="H43" s="17" t="s">
        <v>69</v>
      </c>
      <c r="I43" s="9"/>
    </row>
    <row r="44" spans="2:9" s="8" customFormat="1" ht="15.75">
      <c r="B44" s="16">
        <v>30</v>
      </c>
      <c r="C44" s="17" t="s">
        <v>30</v>
      </c>
      <c r="D44" s="16" t="s">
        <v>102</v>
      </c>
      <c r="E44" s="19">
        <v>0</v>
      </c>
      <c r="F44" s="19">
        <f t="shared" si="0"/>
        <v>13.45</v>
      </c>
      <c r="G44" s="20">
        <v>13450</v>
      </c>
      <c r="H44" s="17" t="s">
        <v>69</v>
      </c>
      <c r="I44" s="9"/>
    </row>
    <row r="45" spans="2:9" s="8" customFormat="1" ht="15.75">
      <c r="B45" s="16">
        <v>31</v>
      </c>
      <c r="C45" s="17" t="s">
        <v>31</v>
      </c>
      <c r="D45" s="16" t="s">
        <v>103</v>
      </c>
      <c r="E45" s="19">
        <v>0</v>
      </c>
      <c r="F45" s="19">
        <f t="shared" si="0"/>
        <v>3.8519999999999999</v>
      </c>
      <c r="G45" s="20">
        <v>3852</v>
      </c>
      <c r="H45" s="17" t="s">
        <v>69</v>
      </c>
      <c r="I45" s="9"/>
    </row>
    <row r="46" spans="2:9" s="8" customFormat="1" ht="15.75">
      <c r="B46" s="16">
        <v>32</v>
      </c>
      <c r="C46" s="17" t="s">
        <v>32</v>
      </c>
      <c r="D46" s="16" t="s">
        <v>104</v>
      </c>
      <c r="E46" s="19">
        <v>0</v>
      </c>
      <c r="F46" s="19">
        <f t="shared" si="0"/>
        <v>6.1669999999999998</v>
      </c>
      <c r="G46" s="20">
        <v>6167</v>
      </c>
      <c r="H46" s="17" t="s">
        <v>69</v>
      </c>
      <c r="I46" s="9"/>
    </row>
    <row r="47" spans="2:9" s="8" customFormat="1" ht="15.75">
      <c r="B47" s="16">
        <v>33</v>
      </c>
      <c r="C47" s="17" t="s">
        <v>33</v>
      </c>
      <c r="D47" s="16" t="s">
        <v>105</v>
      </c>
      <c r="E47" s="19">
        <v>0</v>
      </c>
      <c r="F47" s="19">
        <f t="shared" si="0"/>
        <v>6.9379999999999997</v>
      </c>
      <c r="G47" s="20">
        <v>6938</v>
      </c>
      <c r="H47" s="17" t="s">
        <v>69</v>
      </c>
      <c r="I47" s="9"/>
    </row>
    <row r="48" spans="2:9" s="8" customFormat="1" ht="15.75">
      <c r="B48" s="16">
        <v>34</v>
      </c>
      <c r="C48" s="17" t="s">
        <v>34</v>
      </c>
      <c r="D48" s="16" t="s">
        <v>106</v>
      </c>
      <c r="E48" s="19">
        <v>0</v>
      </c>
      <c r="F48" s="19">
        <v>1.496</v>
      </c>
      <c r="G48" s="20">
        <f>(F48-E48)*1000</f>
        <v>1496</v>
      </c>
      <c r="H48" s="17" t="s">
        <v>69</v>
      </c>
      <c r="I48" s="9"/>
    </row>
    <row r="49" spans="2:9" s="8" customFormat="1" ht="15.75">
      <c r="B49" s="16"/>
      <c r="C49" s="17" t="s">
        <v>34</v>
      </c>
      <c r="D49" s="16" t="s">
        <v>106</v>
      </c>
      <c r="E49" s="19">
        <f>F48</f>
        <v>1.496</v>
      </c>
      <c r="F49" s="19">
        <v>6.6970000000000001</v>
      </c>
      <c r="G49" s="20">
        <f>(F49-E49)*1000</f>
        <v>5201.0000000000009</v>
      </c>
      <c r="H49" s="17" t="s">
        <v>71</v>
      </c>
      <c r="I49" s="9"/>
    </row>
    <row r="50" spans="2:9" s="8" customFormat="1" ht="15.75">
      <c r="B50" s="16">
        <v>35</v>
      </c>
      <c r="C50" s="17" t="s">
        <v>35</v>
      </c>
      <c r="D50" s="16" t="s">
        <v>107</v>
      </c>
      <c r="E50" s="19">
        <v>0</v>
      </c>
      <c r="F50" s="19">
        <f t="shared" si="0"/>
        <v>4.7629999999999999</v>
      </c>
      <c r="G50" s="20">
        <v>4763</v>
      </c>
      <c r="H50" s="17" t="s">
        <v>71</v>
      </c>
      <c r="I50" s="9"/>
    </row>
    <row r="51" spans="2:9" s="8" customFormat="1" ht="15.75">
      <c r="B51" s="16">
        <v>36</v>
      </c>
      <c r="C51" s="17" t="s">
        <v>36</v>
      </c>
      <c r="D51" s="16" t="s">
        <v>108</v>
      </c>
      <c r="E51" s="19">
        <v>0</v>
      </c>
      <c r="F51" s="19">
        <f t="shared" si="0"/>
        <v>2.5649999999999999</v>
      </c>
      <c r="G51" s="20">
        <v>2565</v>
      </c>
      <c r="H51" s="17" t="s">
        <v>71</v>
      </c>
      <c r="I51" s="9"/>
    </row>
    <row r="52" spans="2:9" s="8" customFormat="1" ht="15.75">
      <c r="B52" s="16">
        <v>37</v>
      </c>
      <c r="C52" s="17" t="s">
        <v>37</v>
      </c>
      <c r="D52" s="16" t="s">
        <v>109</v>
      </c>
      <c r="E52" s="19">
        <v>0</v>
      </c>
      <c r="F52" s="19">
        <v>1.254</v>
      </c>
      <c r="G52" s="20">
        <f>(F52-E52)*1000</f>
        <v>1254</v>
      </c>
      <c r="H52" s="17" t="s">
        <v>72</v>
      </c>
      <c r="I52" s="9"/>
    </row>
    <row r="53" spans="2:9" s="8" customFormat="1" ht="15.75">
      <c r="B53" s="16"/>
      <c r="C53" s="17" t="s">
        <v>37</v>
      </c>
      <c r="D53" s="16" t="s">
        <v>109</v>
      </c>
      <c r="E53" s="19">
        <f>F52</f>
        <v>1.254</v>
      </c>
      <c r="F53" s="19">
        <v>4.2060000000000004</v>
      </c>
      <c r="G53" s="20">
        <f>(F53-E53)*1000</f>
        <v>2952.0000000000005</v>
      </c>
      <c r="H53" s="17" t="s">
        <v>71</v>
      </c>
      <c r="I53" s="9"/>
    </row>
    <row r="54" spans="2:9" s="8" customFormat="1" ht="15.75">
      <c r="B54" s="16">
        <v>38</v>
      </c>
      <c r="C54" s="17" t="s">
        <v>38</v>
      </c>
      <c r="D54" s="16" t="s">
        <v>110</v>
      </c>
      <c r="E54" s="19">
        <v>0</v>
      </c>
      <c r="F54" s="19">
        <f t="shared" si="0"/>
        <v>2.8460000000000001</v>
      </c>
      <c r="G54" s="20">
        <v>2846</v>
      </c>
      <c r="H54" s="17" t="s">
        <v>69</v>
      </c>
      <c r="I54" s="9"/>
    </row>
    <row r="55" spans="2:9" s="8" customFormat="1" ht="15.75">
      <c r="B55" s="16">
        <v>39</v>
      </c>
      <c r="C55" s="17" t="s">
        <v>39</v>
      </c>
      <c r="D55" s="16" t="s">
        <v>111</v>
      </c>
      <c r="E55" s="19">
        <v>0</v>
      </c>
      <c r="F55" s="19">
        <f t="shared" si="0"/>
        <v>2.9209999999999998</v>
      </c>
      <c r="G55" s="20">
        <v>2921</v>
      </c>
      <c r="H55" s="17" t="s">
        <v>70</v>
      </c>
      <c r="I55" s="9"/>
    </row>
    <row r="56" spans="2:9" s="8" customFormat="1" ht="15.75">
      <c r="B56" s="16">
        <v>40</v>
      </c>
      <c r="C56" s="17" t="s">
        <v>40</v>
      </c>
      <c r="D56" s="16" t="s">
        <v>112</v>
      </c>
      <c r="E56" s="19">
        <v>0</v>
      </c>
      <c r="F56" s="19">
        <f t="shared" si="0"/>
        <v>5.1379999999999999</v>
      </c>
      <c r="G56" s="20">
        <v>5138</v>
      </c>
      <c r="H56" s="17" t="s">
        <v>133</v>
      </c>
      <c r="I56" s="9"/>
    </row>
    <row r="57" spans="2:9" s="8" customFormat="1" ht="15.75">
      <c r="B57" s="16">
        <v>41</v>
      </c>
      <c r="C57" s="17" t="s">
        <v>41</v>
      </c>
      <c r="D57" s="16" t="s">
        <v>140</v>
      </c>
      <c r="E57" s="19">
        <v>0</v>
      </c>
      <c r="F57" s="19">
        <f t="shared" si="0"/>
        <v>1.57</v>
      </c>
      <c r="G57" s="20">
        <v>1570</v>
      </c>
      <c r="H57" s="17" t="s">
        <v>133</v>
      </c>
      <c r="I57" s="9"/>
    </row>
    <row r="58" spans="2:9" s="8" customFormat="1" ht="15.75">
      <c r="B58" s="16">
        <v>42</v>
      </c>
      <c r="C58" s="17" t="s">
        <v>42</v>
      </c>
      <c r="D58" s="16" t="s">
        <v>113</v>
      </c>
      <c r="E58" s="19">
        <v>0</v>
      </c>
      <c r="F58" s="19">
        <f t="shared" si="0"/>
        <v>5.8490000000000002</v>
      </c>
      <c r="G58" s="20">
        <v>5849</v>
      </c>
      <c r="H58" s="17" t="s">
        <v>72</v>
      </c>
      <c r="I58" s="9"/>
    </row>
    <row r="59" spans="2:9" s="8" customFormat="1" ht="15.75">
      <c r="B59" s="16">
        <v>43</v>
      </c>
      <c r="C59" s="17" t="s">
        <v>43</v>
      </c>
      <c r="D59" s="16" t="s">
        <v>114</v>
      </c>
      <c r="E59" s="19">
        <v>0</v>
      </c>
      <c r="F59" s="19">
        <f t="shared" si="0"/>
        <v>4.9029999999999996</v>
      </c>
      <c r="G59" s="20">
        <v>4903</v>
      </c>
      <c r="H59" s="17" t="s">
        <v>72</v>
      </c>
      <c r="I59" s="9"/>
    </row>
    <row r="60" spans="2:9" s="8" customFormat="1" ht="15.75">
      <c r="B60" s="16">
        <v>44</v>
      </c>
      <c r="C60" s="17" t="s">
        <v>44</v>
      </c>
      <c r="D60" s="16" t="s">
        <v>115</v>
      </c>
      <c r="E60" s="19">
        <v>0</v>
      </c>
      <c r="F60" s="19">
        <v>7.407</v>
      </c>
      <c r="G60" s="20">
        <f>(F60-E60)*1000</f>
        <v>7407</v>
      </c>
      <c r="H60" s="17" t="s">
        <v>130</v>
      </c>
      <c r="I60" s="9"/>
    </row>
    <row r="61" spans="2:9" s="8" customFormat="1" ht="15.75">
      <c r="B61" s="16"/>
      <c r="C61" s="17" t="s">
        <v>44</v>
      </c>
      <c r="D61" s="16" t="s">
        <v>115</v>
      </c>
      <c r="E61" s="43">
        <f>F60+3.72</f>
        <v>11.127000000000001</v>
      </c>
      <c r="F61" s="19">
        <f>E61+1.796</f>
        <v>12.923</v>
      </c>
      <c r="G61" s="20">
        <f>(F61-E61)*1000</f>
        <v>1795.9999999999993</v>
      </c>
      <c r="H61" s="17" t="s">
        <v>131</v>
      </c>
      <c r="I61" s="9"/>
    </row>
    <row r="62" spans="2:9" s="8" customFormat="1" ht="15.75">
      <c r="B62" s="16">
        <v>45</v>
      </c>
      <c r="C62" s="17" t="s">
        <v>45</v>
      </c>
      <c r="D62" s="16" t="s">
        <v>116</v>
      </c>
      <c r="E62" s="19">
        <v>0</v>
      </c>
      <c r="F62" s="19">
        <f t="shared" si="0"/>
        <v>2.3959999999999999</v>
      </c>
      <c r="G62" s="20">
        <v>2396</v>
      </c>
      <c r="H62" s="17" t="s">
        <v>130</v>
      </c>
      <c r="I62" s="9"/>
    </row>
    <row r="63" spans="2:9" s="8" customFormat="1" ht="15.75">
      <c r="B63" s="16">
        <v>46</v>
      </c>
      <c r="C63" s="17" t="s">
        <v>46</v>
      </c>
      <c r="D63" s="16" t="s">
        <v>117</v>
      </c>
      <c r="E63" s="19">
        <v>0</v>
      </c>
      <c r="F63" s="19">
        <f t="shared" si="0"/>
        <v>4.9029999999999996</v>
      </c>
      <c r="G63" s="20">
        <v>4903</v>
      </c>
      <c r="H63" s="17" t="s">
        <v>130</v>
      </c>
      <c r="I63" s="9"/>
    </row>
    <row r="64" spans="2:9" s="8" customFormat="1" ht="15.75">
      <c r="B64" s="16">
        <v>47</v>
      </c>
      <c r="C64" s="17" t="s">
        <v>47</v>
      </c>
      <c r="D64" s="16" t="s">
        <v>118</v>
      </c>
      <c r="E64" s="19">
        <v>0</v>
      </c>
      <c r="F64" s="19">
        <f t="shared" si="0"/>
        <v>5.4829999999999997</v>
      </c>
      <c r="G64" s="20">
        <v>5483</v>
      </c>
      <c r="H64" s="17" t="s">
        <v>130</v>
      </c>
      <c r="I64" s="9"/>
    </row>
    <row r="65" spans="2:9" s="8" customFormat="1" ht="15.75">
      <c r="B65" s="16">
        <v>48</v>
      </c>
      <c r="C65" s="17" t="s">
        <v>48</v>
      </c>
      <c r="D65" s="16" t="s">
        <v>119</v>
      </c>
      <c r="E65" s="19">
        <v>0</v>
      </c>
      <c r="F65" s="19">
        <f t="shared" si="0"/>
        <v>4.7569999999999997</v>
      </c>
      <c r="G65" s="20">
        <v>4757</v>
      </c>
      <c r="H65" s="17" t="s">
        <v>130</v>
      </c>
      <c r="I65" s="9"/>
    </row>
    <row r="66" spans="2:9" s="8" customFormat="1" ht="15.75">
      <c r="B66" s="16">
        <v>49</v>
      </c>
      <c r="C66" s="17" t="s">
        <v>49</v>
      </c>
      <c r="D66" s="16" t="s">
        <v>120</v>
      </c>
      <c r="E66" s="19">
        <v>0</v>
      </c>
      <c r="F66" s="19">
        <f t="shared" si="0"/>
        <v>5.5590000000000002</v>
      </c>
      <c r="G66" s="20">
        <v>5559</v>
      </c>
      <c r="H66" s="17" t="s">
        <v>131</v>
      </c>
      <c r="I66" s="9"/>
    </row>
    <row r="67" spans="2:9" s="8" customFormat="1" ht="15.75">
      <c r="B67" s="16">
        <v>50</v>
      </c>
      <c r="C67" s="17" t="s">
        <v>50</v>
      </c>
      <c r="D67" s="16" t="s">
        <v>121</v>
      </c>
      <c r="E67" s="19">
        <v>0</v>
      </c>
      <c r="F67" s="19">
        <f t="shared" si="0"/>
        <v>6.282</v>
      </c>
      <c r="G67" s="20">
        <v>6282</v>
      </c>
      <c r="H67" s="17" t="s">
        <v>131</v>
      </c>
      <c r="I67" s="9"/>
    </row>
    <row r="68" spans="2:9" s="8" customFormat="1" ht="15.75">
      <c r="B68" s="16">
        <v>51</v>
      </c>
      <c r="C68" s="17" t="s">
        <v>51</v>
      </c>
      <c r="D68" s="16" t="s">
        <v>122</v>
      </c>
      <c r="E68" s="19">
        <v>0</v>
      </c>
      <c r="F68" s="19">
        <v>12.98</v>
      </c>
      <c r="G68" s="20">
        <f>(F68-E68)*1000</f>
        <v>12980</v>
      </c>
      <c r="H68" s="17" t="s">
        <v>131</v>
      </c>
      <c r="I68" s="9"/>
    </row>
    <row r="69" spans="2:9" s="8" customFormat="1" ht="15.75">
      <c r="B69" s="16"/>
      <c r="C69" s="17" t="s">
        <v>51</v>
      </c>
      <c r="D69" s="16" t="s">
        <v>122</v>
      </c>
      <c r="E69" s="18">
        <v>14.542</v>
      </c>
      <c r="F69" s="19">
        <f>E69+1.394</f>
        <v>15.936</v>
      </c>
      <c r="G69" s="20">
        <f>(F69-E69)*1000</f>
        <v>1394.0000000000002</v>
      </c>
      <c r="H69" s="17" t="s">
        <v>131</v>
      </c>
      <c r="I69" s="9"/>
    </row>
    <row r="70" spans="2:9" s="8" customFormat="1" ht="15.75">
      <c r="B70" s="16">
        <v>52</v>
      </c>
      <c r="C70" s="17" t="s">
        <v>52</v>
      </c>
      <c r="D70" s="16" t="s">
        <v>123</v>
      </c>
      <c r="E70" s="19">
        <v>0</v>
      </c>
      <c r="F70" s="19">
        <f t="shared" si="0"/>
        <v>2.9129999999999998</v>
      </c>
      <c r="G70" s="20">
        <v>2913</v>
      </c>
      <c r="H70" s="17" t="s">
        <v>131</v>
      </c>
      <c r="I70" s="9"/>
    </row>
    <row r="71" spans="2:9" s="8" customFormat="1" ht="15.75">
      <c r="B71" s="16">
        <v>53</v>
      </c>
      <c r="C71" s="17" t="s">
        <v>53</v>
      </c>
      <c r="D71" s="16" t="s">
        <v>124</v>
      </c>
      <c r="E71" s="19">
        <v>0</v>
      </c>
      <c r="F71" s="19">
        <f t="shared" si="0"/>
        <v>4.3949999999999996</v>
      </c>
      <c r="G71" s="20">
        <v>4395</v>
      </c>
      <c r="H71" s="17" t="s">
        <v>131</v>
      </c>
      <c r="I71" s="9"/>
    </row>
    <row r="72" spans="2:9" s="8" customFormat="1" ht="15.75">
      <c r="B72" s="16">
        <v>54</v>
      </c>
      <c r="C72" s="17" t="s">
        <v>54</v>
      </c>
      <c r="D72" s="16" t="s">
        <v>125</v>
      </c>
      <c r="E72" s="18">
        <v>2.1930000000000001</v>
      </c>
      <c r="F72" s="19">
        <f t="shared" si="0"/>
        <v>8.0419999999999998</v>
      </c>
      <c r="G72" s="20">
        <v>5849</v>
      </c>
      <c r="H72" s="17" t="s">
        <v>131</v>
      </c>
      <c r="I72" s="9"/>
    </row>
    <row r="73" spans="2:9" s="8" customFormat="1" ht="15.75">
      <c r="B73" s="16">
        <v>55</v>
      </c>
      <c r="C73" s="17" t="s">
        <v>55</v>
      </c>
      <c r="D73" s="16" t="s">
        <v>126</v>
      </c>
      <c r="E73" s="43">
        <v>0</v>
      </c>
      <c r="F73" s="19">
        <v>2.0299999999999998</v>
      </c>
      <c r="G73" s="20">
        <f>(F73-E73)*1000</f>
        <v>2029.9999999999998</v>
      </c>
      <c r="H73" s="17" t="s">
        <v>131</v>
      </c>
      <c r="I73" s="9"/>
    </row>
    <row r="74" spans="2:9" s="8" customFormat="1" ht="15.75">
      <c r="B74" s="16"/>
      <c r="C74" s="17" t="s">
        <v>55</v>
      </c>
      <c r="D74" s="16" t="s">
        <v>126</v>
      </c>
      <c r="E74" s="18">
        <v>2.6709999999999998</v>
      </c>
      <c r="F74" s="19">
        <f>E74+0.661</f>
        <v>3.3319999999999999</v>
      </c>
      <c r="G74" s="20">
        <f>(F74-E74)*1000</f>
        <v>661</v>
      </c>
      <c r="H74" s="17" t="s">
        <v>131</v>
      </c>
      <c r="I74" s="9"/>
    </row>
    <row r="75" spans="2:9" s="8" customFormat="1" ht="15.75">
      <c r="B75" s="16">
        <v>56</v>
      </c>
      <c r="C75" s="17" t="s">
        <v>56</v>
      </c>
      <c r="D75" s="16" t="s">
        <v>127</v>
      </c>
      <c r="E75" s="19">
        <v>0.252</v>
      </c>
      <c r="F75" s="19">
        <f>E75+0.722</f>
        <v>0.97399999999999998</v>
      </c>
      <c r="G75" s="20">
        <f>(F75-E75)*1000</f>
        <v>722</v>
      </c>
      <c r="H75" s="17" t="s">
        <v>131</v>
      </c>
      <c r="I75" s="9"/>
    </row>
    <row r="76" spans="2:9" s="8" customFormat="1" ht="15.75">
      <c r="B76" s="21">
        <v>57</v>
      </c>
      <c r="C76" s="22" t="s">
        <v>57</v>
      </c>
      <c r="D76" s="21" t="s">
        <v>128</v>
      </c>
      <c r="E76" s="23">
        <v>6.258</v>
      </c>
      <c r="F76" s="23">
        <f t="shared" si="0"/>
        <v>16.646000000000001</v>
      </c>
      <c r="G76" s="24">
        <v>10388</v>
      </c>
      <c r="H76" s="22" t="s">
        <v>131</v>
      </c>
      <c r="I76" s="9"/>
    </row>
    <row r="77" spans="2:9" s="8" customFormat="1" ht="15.75">
      <c r="B77" s="16"/>
      <c r="C77" s="17"/>
      <c r="D77" s="35" t="s">
        <v>59</v>
      </c>
      <c r="E77" s="25"/>
      <c r="F77" s="26"/>
      <c r="G77" s="27">
        <f>SUM(G5:G76)/1000</f>
        <v>302.387</v>
      </c>
      <c r="H77" s="28" t="s">
        <v>132</v>
      </c>
      <c r="I77" s="9"/>
    </row>
    <row r="78" spans="2:9" s="8" customFormat="1" ht="15.75">
      <c r="B78" s="29"/>
      <c r="C78" s="30"/>
      <c r="D78" s="31"/>
      <c r="E78" s="31"/>
      <c r="F78" s="32"/>
      <c r="G78" s="33"/>
      <c r="H78" s="34"/>
      <c r="I78" s="9"/>
    </row>
    <row r="79" spans="2:9" s="8" customFormat="1" ht="15.75">
      <c r="B79" s="8" t="s">
        <v>156</v>
      </c>
      <c r="C79" s="30"/>
      <c r="D79" s="31"/>
      <c r="E79" s="31"/>
      <c r="F79" s="32"/>
      <c r="G79" s="33"/>
      <c r="H79" s="34"/>
      <c r="I79" s="9"/>
    </row>
    <row r="80" spans="2:9" s="8" customFormat="1" ht="15.75">
      <c r="B80" s="29"/>
      <c r="C80" s="30"/>
      <c r="D80" s="31"/>
      <c r="E80" s="31"/>
      <c r="F80" s="32"/>
      <c r="G80" s="33"/>
      <c r="H80" s="34"/>
      <c r="I80" s="9"/>
    </row>
    <row r="81" spans="3:9" s="8" customFormat="1" ht="15">
      <c r="C81" s="9"/>
      <c r="G81" s="10"/>
      <c r="H81" s="9"/>
      <c r="I81" s="9"/>
    </row>
    <row r="82" spans="3:9" s="8" customFormat="1" ht="15">
      <c r="C82" s="9"/>
      <c r="G82" s="11"/>
      <c r="H82" s="9"/>
      <c r="I82" s="9"/>
    </row>
  </sheetData>
  <mergeCells count="4">
    <mergeCell ref="D3:D4"/>
    <mergeCell ref="B3:B4"/>
    <mergeCell ref="H3:H4"/>
    <mergeCell ref="B1:H1"/>
  </mergeCells>
  <pageMargins left="0.27" right="0.25" top="0.52" bottom="0.5" header="0.5" footer="0.5"/>
  <pageSetup paperSize="9" firstPageNumber="0" fitToWidth="0" fitToHeight="0" pageOrder="overThenDown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2"/>
  <sheetViews>
    <sheetView topLeftCell="A19" workbookViewId="0">
      <selection activeCell="J105" sqref="J105"/>
    </sheetView>
  </sheetViews>
  <sheetFormatPr defaultRowHeight="12.75"/>
  <cols>
    <col min="1" max="1" width="1.42578125" customWidth="1"/>
    <col min="2" max="2" width="3.28515625" bestFit="1" customWidth="1"/>
    <col min="3" max="3" width="6.85546875" bestFit="1" customWidth="1"/>
    <col min="4" max="4" width="3.42578125" bestFit="1" customWidth="1"/>
    <col min="5" max="5" width="49.7109375" bestFit="1" customWidth="1"/>
    <col min="6" max="6" width="6.5703125" bestFit="1" customWidth="1"/>
    <col min="7" max="7" width="12.85546875" customWidth="1"/>
    <col min="8" max="8" width="7.5703125" bestFit="1" customWidth="1"/>
  </cols>
  <sheetData>
    <row r="1" spans="2:8" ht="20.25">
      <c r="B1" s="55" t="s">
        <v>154</v>
      </c>
      <c r="C1" s="55"/>
      <c r="D1" s="55"/>
      <c r="E1" s="55"/>
      <c r="F1" s="55"/>
      <c r="G1" s="55"/>
      <c r="H1" s="55"/>
    </row>
    <row r="2" spans="2:8" ht="5.25" customHeight="1">
      <c r="B2" s="4"/>
      <c r="C2" s="6"/>
      <c r="D2" s="6"/>
      <c r="E2" s="4"/>
      <c r="F2" s="4"/>
      <c r="G2" s="4"/>
      <c r="H2" s="5"/>
    </row>
    <row r="3" spans="2:8" s="7" customFormat="1" ht="15.75">
      <c r="B3" s="51" t="s">
        <v>58</v>
      </c>
      <c r="C3" s="12" t="s">
        <v>64</v>
      </c>
      <c r="D3" s="54" t="s">
        <v>136</v>
      </c>
      <c r="E3" s="51" t="s">
        <v>0</v>
      </c>
      <c r="F3" s="12" t="s">
        <v>63</v>
      </c>
      <c r="G3" s="12" t="s">
        <v>63</v>
      </c>
      <c r="H3" s="13" t="s">
        <v>143</v>
      </c>
    </row>
    <row r="4" spans="2:8" s="7" customFormat="1" ht="16.5" thickBot="1">
      <c r="B4" s="52"/>
      <c r="C4" s="14" t="s">
        <v>65</v>
      </c>
      <c r="D4" s="52"/>
      <c r="E4" s="52"/>
      <c r="F4" s="14" t="s">
        <v>61</v>
      </c>
      <c r="G4" s="14" t="s">
        <v>62</v>
      </c>
      <c r="H4" s="15" t="s">
        <v>60</v>
      </c>
    </row>
    <row r="5" spans="2:8" s="7" customFormat="1" ht="16.5" thickTop="1">
      <c r="B5" s="12"/>
      <c r="C5" s="12"/>
      <c r="D5" s="12"/>
      <c r="E5" s="41" t="s">
        <v>144</v>
      </c>
      <c r="F5" s="12"/>
      <c r="G5" s="12"/>
      <c r="H5" s="13"/>
    </row>
    <row r="6" spans="2:8" s="8" customFormat="1" ht="15.75">
      <c r="B6" s="16">
        <v>1</v>
      </c>
      <c r="C6" s="17" t="s">
        <v>5</v>
      </c>
      <c r="D6" s="17" t="s">
        <v>138</v>
      </c>
      <c r="E6" s="16" t="s">
        <v>75</v>
      </c>
      <c r="F6" s="19">
        <v>12.526999999999999</v>
      </c>
      <c r="G6" s="19">
        <v>14.936999999999999</v>
      </c>
      <c r="H6" s="20">
        <f>(G6-F6)*1000</f>
        <v>2410</v>
      </c>
    </row>
    <row r="7" spans="2:8" s="8" customFormat="1" ht="15.75">
      <c r="B7" s="16">
        <v>2</v>
      </c>
      <c r="C7" s="17" t="s">
        <v>20</v>
      </c>
      <c r="D7" s="17" t="s">
        <v>138</v>
      </c>
      <c r="E7" s="16" t="s">
        <v>142</v>
      </c>
      <c r="F7" s="19">
        <v>3.8519999999999999</v>
      </c>
      <c r="G7" s="19">
        <v>5.258</v>
      </c>
      <c r="H7" s="20">
        <f>(G7-F7)*1000</f>
        <v>1406.0000000000002</v>
      </c>
    </row>
    <row r="8" spans="2:8" s="8" customFormat="1" ht="15.75">
      <c r="B8" s="16">
        <v>3</v>
      </c>
      <c r="C8" s="17" t="s">
        <v>26</v>
      </c>
      <c r="D8" s="17" t="s">
        <v>138</v>
      </c>
      <c r="E8" s="16" t="s">
        <v>141</v>
      </c>
      <c r="F8" s="23">
        <v>0</v>
      </c>
      <c r="G8" s="23">
        <v>1.538</v>
      </c>
      <c r="H8" s="24">
        <f>(G8-F8)*1000</f>
        <v>1538</v>
      </c>
    </row>
    <row r="9" spans="2:8" s="8" customFormat="1" ht="15.75">
      <c r="B9" s="16"/>
      <c r="C9" s="17"/>
      <c r="D9" s="17"/>
      <c r="E9" s="35" t="s">
        <v>153</v>
      </c>
      <c r="F9" s="19"/>
      <c r="G9" s="42" t="s">
        <v>155</v>
      </c>
      <c r="H9" s="40">
        <f>SUM(H6:H8)</f>
        <v>5354</v>
      </c>
    </row>
    <row r="10" spans="2:8" s="8" customFormat="1" ht="15.75">
      <c r="B10" s="16"/>
      <c r="C10" s="17"/>
      <c r="D10" s="17"/>
      <c r="E10" s="25" t="s">
        <v>145</v>
      </c>
      <c r="F10" s="19"/>
      <c r="G10" s="19"/>
      <c r="H10" s="40"/>
    </row>
    <row r="11" spans="2:8" s="8" customFormat="1" ht="15.75">
      <c r="B11" s="16">
        <v>1</v>
      </c>
      <c r="C11" s="17" t="s">
        <v>3</v>
      </c>
      <c r="D11" s="17" t="s">
        <v>137</v>
      </c>
      <c r="E11" s="16" t="s">
        <v>78</v>
      </c>
      <c r="F11" s="19">
        <v>14.824999999999999</v>
      </c>
      <c r="G11" s="19">
        <f>F11+H11/1000</f>
        <v>16.611999999999998</v>
      </c>
      <c r="H11" s="20">
        <v>1787</v>
      </c>
    </row>
    <row r="12" spans="2:8" s="8" customFormat="1" ht="15.75">
      <c r="B12" s="16">
        <v>2</v>
      </c>
      <c r="C12" s="17" t="s">
        <v>4</v>
      </c>
      <c r="D12" s="17" t="s">
        <v>137</v>
      </c>
      <c r="E12" s="16" t="s">
        <v>79</v>
      </c>
      <c r="F12" s="19">
        <v>12.044</v>
      </c>
      <c r="G12" s="19">
        <v>13.647</v>
      </c>
      <c r="H12" s="20">
        <f t="shared" ref="H12:H28" si="0">(G12-F12)*1000</f>
        <v>1602.9999999999998</v>
      </c>
    </row>
    <row r="13" spans="2:8" s="8" customFormat="1" ht="15.75">
      <c r="B13" s="16">
        <v>3</v>
      </c>
      <c r="C13" s="17" t="s">
        <v>5</v>
      </c>
      <c r="D13" s="17" t="s">
        <v>138</v>
      </c>
      <c r="E13" s="16" t="s">
        <v>66</v>
      </c>
      <c r="F13" s="19">
        <v>5.024</v>
      </c>
      <c r="G13" s="19">
        <v>6.1980000000000004</v>
      </c>
      <c r="H13" s="20">
        <f t="shared" si="0"/>
        <v>1174.0000000000005</v>
      </c>
    </row>
    <row r="14" spans="2:8" s="8" customFormat="1" ht="15.75">
      <c r="B14" s="16"/>
      <c r="C14" s="17" t="s">
        <v>5</v>
      </c>
      <c r="D14" s="17" t="s">
        <v>138</v>
      </c>
      <c r="E14" s="16" t="s">
        <v>66</v>
      </c>
      <c r="F14" s="19">
        <v>9.6080000000000005</v>
      </c>
      <c r="G14" s="19">
        <v>12.473000000000001</v>
      </c>
      <c r="H14" s="20">
        <f t="shared" si="0"/>
        <v>2865</v>
      </c>
    </row>
    <row r="15" spans="2:8" s="8" customFormat="1" ht="15.75">
      <c r="B15" s="16">
        <v>4</v>
      </c>
      <c r="C15" s="17" t="s">
        <v>6</v>
      </c>
      <c r="D15" s="17" t="s">
        <v>137</v>
      </c>
      <c r="E15" s="16" t="s">
        <v>80</v>
      </c>
      <c r="F15" s="19">
        <v>2.74</v>
      </c>
      <c r="G15" s="19">
        <v>6.452</v>
      </c>
      <c r="H15" s="20">
        <f t="shared" si="0"/>
        <v>3711.9999999999995</v>
      </c>
    </row>
    <row r="16" spans="2:8" s="8" customFormat="1" ht="15.75">
      <c r="B16" s="16">
        <v>5</v>
      </c>
      <c r="C16" s="17" t="s">
        <v>7</v>
      </c>
      <c r="D16" s="17" t="s">
        <v>137</v>
      </c>
      <c r="E16" s="16" t="s">
        <v>81</v>
      </c>
      <c r="F16" s="19">
        <v>0.13400000000000001</v>
      </c>
      <c r="G16" s="19">
        <v>4.7709999999999999</v>
      </c>
      <c r="H16" s="20">
        <f t="shared" si="0"/>
        <v>4637</v>
      </c>
    </row>
    <row r="17" spans="2:8" s="8" customFormat="1" ht="15.75">
      <c r="B17" s="16">
        <v>6</v>
      </c>
      <c r="C17" s="17" t="s">
        <v>8</v>
      </c>
      <c r="D17" s="17" t="s">
        <v>138</v>
      </c>
      <c r="E17" s="16" t="s">
        <v>82</v>
      </c>
      <c r="F17" s="18">
        <v>4.8090000000000002</v>
      </c>
      <c r="G17" s="19">
        <v>10.323</v>
      </c>
      <c r="H17" s="20">
        <f t="shared" si="0"/>
        <v>5514</v>
      </c>
    </row>
    <row r="18" spans="2:8" s="8" customFormat="1" ht="15.75">
      <c r="B18" s="16">
        <v>7</v>
      </c>
      <c r="C18" s="17" t="s">
        <v>20</v>
      </c>
      <c r="D18" s="17" t="s">
        <v>138</v>
      </c>
      <c r="E18" s="16" t="s">
        <v>74</v>
      </c>
      <c r="F18" s="19">
        <v>0</v>
      </c>
      <c r="G18" s="19">
        <v>3.8519999999999999</v>
      </c>
      <c r="H18" s="20">
        <f t="shared" si="0"/>
        <v>3852</v>
      </c>
    </row>
    <row r="19" spans="2:8" s="8" customFormat="1" ht="15.75">
      <c r="B19" s="16">
        <v>8</v>
      </c>
      <c r="C19" s="17" t="s">
        <v>21</v>
      </c>
      <c r="D19" s="17" t="s">
        <v>139</v>
      </c>
      <c r="E19" s="16" t="s">
        <v>94</v>
      </c>
      <c r="F19" s="19">
        <v>0</v>
      </c>
      <c r="G19" s="19">
        <v>3.7240000000000002</v>
      </c>
      <c r="H19" s="20">
        <f t="shared" si="0"/>
        <v>3724</v>
      </c>
    </row>
    <row r="20" spans="2:8" s="8" customFormat="1" ht="15.75">
      <c r="B20" s="16">
        <v>9</v>
      </c>
      <c r="C20" s="17" t="s">
        <v>23</v>
      </c>
      <c r="D20" s="17" t="s">
        <v>138</v>
      </c>
      <c r="E20" s="16" t="s">
        <v>96</v>
      </c>
      <c r="F20" s="19">
        <v>6.0860000000000003</v>
      </c>
      <c r="G20" s="19">
        <v>7.1859999999999999</v>
      </c>
      <c r="H20" s="20">
        <f t="shared" si="0"/>
        <v>1099.9999999999995</v>
      </c>
    </row>
    <row r="21" spans="2:8" s="8" customFormat="1" ht="15.75">
      <c r="B21" s="16">
        <v>10</v>
      </c>
      <c r="C21" s="17" t="s">
        <v>26</v>
      </c>
      <c r="D21" s="17" t="s">
        <v>138</v>
      </c>
      <c r="E21" s="16" t="s">
        <v>129</v>
      </c>
      <c r="F21" s="19">
        <v>1.538</v>
      </c>
      <c r="G21" s="19">
        <v>5.1440000000000001</v>
      </c>
      <c r="H21" s="20">
        <f t="shared" si="0"/>
        <v>3606</v>
      </c>
    </row>
    <row r="22" spans="2:8" s="8" customFormat="1" ht="15.75">
      <c r="B22" s="16">
        <v>11</v>
      </c>
      <c r="C22" s="17" t="s">
        <v>29</v>
      </c>
      <c r="D22" s="17" t="s">
        <v>137</v>
      </c>
      <c r="E22" s="16" t="s">
        <v>101</v>
      </c>
      <c r="F22" s="19">
        <v>0</v>
      </c>
      <c r="G22" s="19">
        <v>4.282</v>
      </c>
      <c r="H22" s="20">
        <f t="shared" si="0"/>
        <v>4282</v>
      </c>
    </row>
    <row r="23" spans="2:8" s="8" customFormat="1" ht="15.75">
      <c r="B23" s="16">
        <v>12</v>
      </c>
      <c r="C23" s="17" t="s">
        <v>30</v>
      </c>
      <c r="D23" s="17" t="s">
        <v>138</v>
      </c>
      <c r="E23" s="16" t="s">
        <v>102</v>
      </c>
      <c r="F23" s="19">
        <v>0</v>
      </c>
      <c r="G23" s="19">
        <v>13.45</v>
      </c>
      <c r="H23" s="20">
        <f t="shared" si="0"/>
        <v>13450</v>
      </c>
    </row>
    <row r="24" spans="2:8" s="8" customFormat="1" ht="15.75">
      <c r="B24" s="16">
        <v>13</v>
      </c>
      <c r="C24" s="17" t="s">
        <v>31</v>
      </c>
      <c r="D24" s="17" t="s">
        <v>137</v>
      </c>
      <c r="E24" s="16" t="s">
        <v>103</v>
      </c>
      <c r="F24" s="19">
        <v>0</v>
      </c>
      <c r="G24" s="19">
        <v>3.8519999999999999</v>
      </c>
      <c r="H24" s="20">
        <f t="shared" si="0"/>
        <v>3852</v>
      </c>
    </row>
    <row r="25" spans="2:8" s="8" customFormat="1" ht="15.75">
      <c r="B25" s="16">
        <v>14</v>
      </c>
      <c r="C25" s="17" t="s">
        <v>32</v>
      </c>
      <c r="D25" s="17" t="s">
        <v>137</v>
      </c>
      <c r="E25" s="16" t="s">
        <v>104</v>
      </c>
      <c r="F25" s="19">
        <v>0</v>
      </c>
      <c r="G25" s="19">
        <v>6.1669999999999998</v>
      </c>
      <c r="H25" s="20">
        <f t="shared" si="0"/>
        <v>6167</v>
      </c>
    </row>
    <row r="26" spans="2:8" s="8" customFormat="1" ht="15.75">
      <c r="B26" s="16">
        <v>15</v>
      </c>
      <c r="C26" s="17" t="s">
        <v>33</v>
      </c>
      <c r="D26" s="17" t="s">
        <v>137</v>
      </c>
      <c r="E26" s="16" t="s">
        <v>105</v>
      </c>
      <c r="F26" s="19">
        <v>0</v>
      </c>
      <c r="G26" s="19">
        <v>6.9379999999999997</v>
      </c>
      <c r="H26" s="20">
        <f t="shared" si="0"/>
        <v>6938</v>
      </c>
    </row>
    <row r="27" spans="2:8" s="8" customFormat="1" ht="15.75">
      <c r="B27" s="16">
        <v>16</v>
      </c>
      <c r="C27" s="17" t="s">
        <v>34</v>
      </c>
      <c r="D27" s="17" t="s">
        <v>137</v>
      </c>
      <c r="E27" s="16" t="s">
        <v>106</v>
      </c>
      <c r="F27" s="19">
        <v>0</v>
      </c>
      <c r="G27" s="19">
        <v>1.496</v>
      </c>
      <c r="H27" s="20">
        <f t="shared" si="0"/>
        <v>1496</v>
      </c>
    </row>
    <row r="28" spans="2:8" s="8" customFormat="1" ht="15.75">
      <c r="B28" s="16">
        <v>17</v>
      </c>
      <c r="C28" s="17" t="s">
        <v>38</v>
      </c>
      <c r="D28" s="17" t="s">
        <v>137</v>
      </c>
      <c r="E28" s="16" t="s">
        <v>110</v>
      </c>
      <c r="F28" s="23">
        <v>0</v>
      </c>
      <c r="G28" s="23">
        <v>2.8460000000000001</v>
      </c>
      <c r="H28" s="24">
        <f t="shared" si="0"/>
        <v>2846</v>
      </c>
    </row>
    <row r="29" spans="2:8" s="8" customFormat="1" ht="15.75">
      <c r="B29" s="16"/>
      <c r="C29" s="17"/>
      <c r="D29" s="17"/>
      <c r="E29" s="35" t="s">
        <v>153</v>
      </c>
      <c r="F29" s="19"/>
      <c r="G29" s="42" t="s">
        <v>155</v>
      </c>
      <c r="H29" s="40">
        <f>SUM(H11:H28)</f>
        <v>72605</v>
      </c>
    </row>
    <row r="30" spans="2:8" s="8" customFormat="1" ht="15.75">
      <c r="B30" s="16"/>
      <c r="C30" s="17"/>
      <c r="D30" s="17"/>
      <c r="E30" s="25" t="s">
        <v>146</v>
      </c>
      <c r="F30" s="19"/>
      <c r="G30" s="19"/>
      <c r="H30" s="20"/>
    </row>
    <row r="31" spans="2:8" s="8" customFormat="1" ht="15.75">
      <c r="B31" s="16">
        <v>1</v>
      </c>
      <c r="C31" s="17" t="s">
        <v>44</v>
      </c>
      <c r="D31" s="17" t="s">
        <v>138</v>
      </c>
      <c r="E31" s="16" t="s">
        <v>115</v>
      </c>
      <c r="F31" s="19">
        <v>11.127000000000001</v>
      </c>
      <c r="G31" s="19">
        <f>F31+1.796</f>
        <v>12.923</v>
      </c>
      <c r="H31" s="20">
        <f>(G31-F31)*1000</f>
        <v>1795.9999999999993</v>
      </c>
    </row>
    <row r="32" spans="2:8" s="8" customFormat="1" ht="15.75">
      <c r="B32" s="16">
        <v>2</v>
      </c>
      <c r="C32" s="17" t="s">
        <v>49</v>
      </c>
      <c r="D32" s="17" t="s">
        <v>137</v>
      </c>
      <c r="E32" s="16" t="s">
        <v>120</v>
      </c>
      <c r="F32" s="19">
        <v>0</v>
      </c>
      <c r="G32" s="19">
        <v>5.5590000000000002</v>
      </c>
      <c r="H32" s="20">
        <f t="shared" ref="H32:H42" si="1">(G32-F32)*1000</f>
        <v>5559</v>
      </c>
    </row>
    <row r="33" spans="2:8" s="8" customFormat="1" ht="15.75">
      <c r="B33" s="16">
        <v>3</v>
      </c>
      <c r="C33" s="17" t="s">
        <v>50</v>
      </c>
      <c r="D33" s="17" t="s">
        <v>137</v>
      </c>
      <c r="E33" s="16" t="s">
        <v>121</v>
      </c>
      <c r="F33" s="19">
        <v>0</v>
      </c>
      <c r="G33" s="19">
        <v>6.282</v>
      </c>
      <c r="H33" s="20">
        <f t="shared" si="1"/>
        <v>6282</v>
      </c>
    </row>
    <row r="34" spans="2:8" s="8" customFormat="1" ht="15.75">
      <c r="B34" s="16">
        <v>4</v>
      </c>
      <c r="C34" s="17" t="s">
        <v>51</v>
      </c>
      <c r="D34" s="17" t="s">
        <v>138</v>
      </c>
      <c r="E34" s="16" t="s">
        <v>122</v>
      </c>
      <c r="F34" s="19">
        <v>0</v>
      </c>
      <c r="G34" s="19">
        <v>12.98</v>
      </c>
      <c r="H34" s="20">
        <f t="shared" si="1"/>
        <v>12980</v>
      </c>
    </row>
    <row r="35" spans="2:8" s="8" customFormat="1" ht="15.75">
      <c r="B35" s="16"/>
      <c r="C35" s="17" t="s">
        <v>51</v>
      </c>
      <c r="D35" s="17" t="s">
        <v>138</v>
      </c>
      <c r="E35" s="16" t="s">
        <v>122</v>
      </c>
      <c r="F35" s="18">
        <v>14.542</v>
      </c>
      <c r="G35" s="19">
        <f>F35+1.394</f>
        <v>15.936</v>
      </c>
      <c r="H35" s="20">
        <f t="shared" si="1"/>
        <v>1394.0000000000002</v>
      </c>
    </row>
    <row r="36" spans="2:8" s="8" customFormat="1" ht="15.75">
      <c r="B36" s="16">
        <v>5</v>
      </c>
      <c r="C36" s="17" t="s">
        <v>52</v>
      </c>
      <c r="D36" s="17" t="s">
        <v>137</v>
      </c>
      <c r="E36" s="16" t="s">
        <v>123</v>
      </c>
      <c r="F36" s="19">
        <v>0</v>
      </c>
      <c r="G36" s="19">
        <v>2.9129999999999998</v>
      </c>
      <c r="H36" s="20">
        <f t="shared" si="1"/>
        <v>2913</v>
      </c>
    </row>
    <row r="37" spans="2:8" s="8" customFormat="1" ht="15.75">
      <c r="B37" s="16">
        <v>6</v>
      </c>
      <c r="C37" s="17" t="s">
        <v>53</v>
      </c>
      <c r="D37" s="17" t="s">
        <v>137</v>
      </c>
      <c r="E37" s="16" t="s">
        <v>124</v>
      </c>
      <c r="F37" s="19">
        <v>0</v>
      </c>
      <c r="G37" s="19">
        <v>4.3949999999999996</v>
      </c>
      <c r="H37" s="20">
        <f t="shared" si="1"/>
        <v>4395</v>
      </c>
    </row>
    <row r="38" spans="2:8" s="8" customFormat="1" ht="15.75">
      <c r="B38" s="16">
        <v>7</v>
      </c>
      <c r="C38" s="17" t="s">
        <v>54</v>
      </c>
      <c r="D38" s="17" t="s">
        <v>137</v>
      </c>
      <c r="E38" s="16" t="s">
        <v>125</v>
      </c>
      <c r="F38" s="19">
        <v>2.1930000000000001</v>
      </c>
      <c r="G38" s="19">
        <v>8.0419999999999998</v>
      </c>
      <c r="H38" s="20">
        <f t="shared" si="1"/>
        <v>5849</v>
      </c>
    </row>
    <row r="39" spans="2:8" s="8" customFormat="1" ht="15.75">
      <c r="B39" s="16">
        <v>8</v>
      </c>
      <c r="C39" s="17" t="s">
        <v>55</v>
      </c>
      <c r="D39" s="17" t="s">
        <v>137</v>
      </c>
      <c r="E39" s="16" t="s">
        <v>126</v>
      </c>
      <c r="F39" s="19">
        <v>0</v>
      </c>
      <c r="G39" s="19">
        <v>2.0299999999999998</v>
      </c>
      <c r="H39" s="20">
        <f t="shared" si="1"/>
        <v>2029.9999999999998</v>
      </c>
    </row>
    <row r="40" spans="2:8" s="8" customFormat="1" ht="15.75">
      <c r="B40" s="16"/>
      <c r="C40" s="17" t="s">
        <v>55</v>
      </c>
      <c r="D40" s="17" t="s">
        <v>137</v>
      </c>
      <c r="E40" s="16" t="s">
        <v>126</v>
      </c>
      <c r="F40" s="18">
        <v>2.6709999999999998</v>
      </c>
      <c r="G40" s="19">
        <f>F40+0.661</f>
        <v>3.3319999999999999</v>
      </c>
      <c r="H40" s="20">
        <f t="shared" si="1"/>
        <v>661</v>
      </c>
    </row>
    <row r="41" spans="2:8" s="8" customFormat="1" ht="15.75">
      <c r="B41" s="16">
        <v>9</v>
      </c>
      <c r="C41" s="17" t="s">
        <v>56</v>
      </c>
      <c r="D41" s="17" t="s">
        <v>137</v>
      </c>
      <c r="E41" s="16" t="s">
        <v>127</v>
      </c>
      <c r="F41" s="19">
        <v>0.252</v>
      </c>
      <c r="G41" s="19">
        <f>F41+0.722</f>
        <v>0.97399999999999998</v>
      </c>
      <c r="H41" s="20">
        <f t="shared" si="1"/>
        <v>722</v>
      </c>
    </row>
    <row r="42" spans="2:8" s="8" customFormat="1" ht="15.75">
      <c r="B42" s="16">
        <v>10</v>
      </c>
      <c r="C42" s="17" t="s">
        <v>57</v>
      </c>
      <c r="D42" s="17" t="s">
        <v>138</v>
      </c>
      <c r="E42" s="16" t="s">
        <v>128</v>
      </c>
      <c r="F42" s="23">
        <v>6.258</v>
      </c>
      <c r="G42" s="23">
        <v>16.646000000000001</v>
      </c>
      <c r="H42" s="24">
        <f t="shared" si="1"/>
        <v>10388.000000000002</v>
      </c>
    </row>
    <row r="43" spans="2:8" s="8" customFormat="1" ht="15.75">
      <c r="B43" s="16"/>
      <c r="C43" s="17"/>
      <c r="D43" s="17"/>
      <c r="E43" s="35" t="s">
        <v>153</v>
      </c>
      <c r="F43" s="19"/>
      <c r="G43" s="42" t="s">
        <v>155</v>
      </c>
      <c r="H43" s="40">
        <f>SUM(H31:H42)</f>
        <v>54969</v>
      </c>
    </row>
    <row r="44" spans="2:8" s="8" customFormat="1" ht="15.75">
      <c r="B44" s="16"/>
      <c r="C44" s="17"/>
      <c r="D44" s="17"/>
      <c r="E44" s="25" t="s">
        <v>147</v>
      </c>
      <c r="F44" s="19"/>
      <c r="G44" s="19"/>
      <c r="H44" s="20"/>
    </row>
    <row r="45" spans="2:8" s="8" customFormat="1" ht="15.75">
      <c r="B45" s="16">
        <v>1</v>
      </c>
      <c r="C45" s="17" t="s">
        <v>17</v>
      </c>
      <c r="D45" s="17" t="s">
        <v>138</v>
      </c>
      <c r="E45" s="16" t="s">
        <v>91</v>
      </c>
      <c r="F45" s="19">
        <v>0</v>
      </c>
      <c r="G45" s="19">
        <v>9.5719999999999992</v>
      </c>
      <c r="H45" s="20">
        <f>(G45-F45)*1000</f>
        <v>9572</v>
      </c>
    </row>
    <row r="46" spans="2:8" s="8" customFormat="1" ht="15.75">
      <c r="B46" s="16">
        <v>2</v>
      </c>
      <c r="C46" s="17" t="s">
        <v>18</v>
      </c>
      <c r="D46" s="17" t="s">
        <v>138</v>
      </c>
      <c r="E46" s="16" t="s">
        <v>92</v>
      </c>
      <c r="F46" s="19">
        <v>0.65</v>
      </c>
      <c r="G46" s="19">
        <v>9.6720000000000006</v>
      </c>
      <c r="H46" s="20">
        <f>(G46-F46)*1000</f>
        <v>9022</v>
      </c>
    </row>
    <row r="47" spans="2:8" s="8" customFormat="1" ht="15.75">
      <c r="B47" s="16">
        <v>3</v>
      </c>
      <c r="C47" s="17" t="s">
        <v>37</v>
      </c>
      <c r="D47" s="17" t="s">
        <v>137</v>
      </c>
      <c r="E47" s="16" t="s">
        <v>109</v>
      </c>
      <c r="F47" s="19">
        <v>0</v>
      </c>
      <c r="G47" s="19">
        <v>1.254</v>
      </c>
      <c r="H47" s="20">
        <f>(G47-F47)*1000</f>
        <v>1254</v>
      </c>
    </row>
    <row r="48" spans="2:8" s="8" customFormat="1" ht="15.75">
      <c r="B48" s="16">
        <v>4</v>
      </c>
      <c r="C48" s="17" t="s">
        <v>42</v>
      </c>
      <c r="D48" s="17" t="s">
        <v>137</v>
      </c>
      <c r="E48" s="16" t="s">
        <v>113</v>
      </c>
      <c r="F48" s="19">
        <v>0</v>
      </c>
      <c r="G48" s="19">
        <v>5.8490000000000002</v>
      </c>
      <c r="H48" s="20">
        <f>(G48-F48)*1000</f>
        <v>5849</v>
      </c>
    </row>
    <row r="49" spans="2:8" s="8" customFormat="1" ht="15.75">
      <c r="B49" s="16">
        <v>5</v>
      </c>
      <c r="C49" s="17" t="s">
        <v>43</v>
      </c>
      <c r="D49" s="17" t="s">
        <v>137</v>
      </c>
      <c r="E49" s="16" t="s">
        <v>114</v>
      </c>
      <c r="F49" s="23">
        <v>0</v>
      </c>
      <c r="G49" s="23">
        <v>4.9029999999999996</v>
      </c>
      <c r="H49" s="24">
        <f>(G49-F49)*1000</f>
        <v>4903</v>
      </c>
    </row>
    <row r="50" spans="2:8" s="8" customFormat="1" ht="15.75">
      <c r="B50" s="16"/>
      <c r="C50" s="17"/>
      <c r="D50" s="17"/>
      <c r="E50" s="35" t="s">
        <v>153</v>
      </c>
      <c r="F50" s="19"/>
      <c r="G50" s="42" t="s">
        <v>155</v>
      </c>
      <c r="H50" s="40">
        <f>SUM(H45:H49)</f>
        <v>30600</v>
      </c>
    </row>
    <row r="51" spans="2:8" s="8" customFormat="1" ht="15.75">
      <c r="B51" s="16"/>
      <c r="C51" s="17"/>
      <c r="D51" s="17"/>
      <c r="E51" s="25" t="s">
        <v>148</v>
      </c>
      <c r="F51" s="19"/>
      <c r="G51" s="19"/>
      <c r="H51" s="20"/>
    </row>
    <row r="52" spans="2:8" s="8" customFormat="1" ht="15.75">
      <c r="B52" s="16">
        <v>1</v>
      </c>
      <c r="C52" s="17" t="s">
        <v>13</v>
      </c>
      <c r="D52" s="17" t="s">
        <v>137</v>
      </c>
      <c r="E52" s="16" t="s">
        <v>87</v>
      </c>
      <c r="F52" s="19">
        <v>0</v>
      </c>
      <c r="G52" s="19">
        <f>3.014+3.345</f>
        <v>6.359</v>
      </c>
      <c r="H52" s="20">
        <f t="shared" ref="H52:H59" si="2">(G52-F52)*1000</f>
        <v>6359</v>
      </c>
    </row>
    <row r="53" spans="2:8" s="8" customFormat="1" ht="15.75">
      <c r="B53" s="16">
        <v>2</v>
      </c>
      <c r="C53" s="17" t="s">
        <v>22</v>
      </c>
      <c r="D53" s="17" t="s">
        <v>137</v>
      </c>
      <c r="E53" s="16" t="s">
        <v>95</v>
      </c>
      <c r="F53" s="19">
        <v>2.0169999999999999</v>
      </c>
      <c r="G53" s="19">
        <v>4.5060000000000002</v>
      </c>
      <c r="H53" s="20">
        <f t="shared" si="2"/>
        <v>2489.0000000000005</v>
      </c>
    </row>
    <row r="54" spans="2:8" s="8" customFormat="1" ht="15.75">
      <c r="B54" s="16">
        <v>3</v>
      </c>
      <c r="C54" s="17" t="s">
        <v>23</v>
      </c>
      <c r="D54" s="17" t="s">
        <v>138</v>
      </c>
      <c r="E54" s="16" t="s">
        <v>96</v>
      </c>
      <c r="F54" s="19">
        <v>0</v>
      </c>
      <c r="G54" s="19">
        <v>6.0860000000000003</v>
      </c>
      <c r="H54" s="20">
        <f t="shared" si="2"/>
        <v>6086</v>
      </c>
    </row>
    <row r="55" spans="2:8" s="8" customFormat="1" ht="15.75">
      <c r="B55" s="16">
        <v>4</v>
      </c>
      <c r="C55" s="17" t="s">
        <v>24</v>
      </c>
      <c r="D55" s="17" t="s">
        <v>137</v>
      </c>
      <c r="E55" s="16" t="s">
        <v>97</v>
      </c>
      <c r="F55" s="19">
        <v>0</v>
      </c>
      <c r="G55" s="19">
        <v>4.6280000000000001</v>
      </c>
      <c r="H55" s="20">
        <f t="shared" si="2"/>
        <v>4628</v>
      </c>
    </row>
    <row r="56" spans="2:8" s="8" customFormat="1" ht="15.75">
      <c r="B56" s="16">
        <v>5</v>
      </c>
      <c r="C56" s="17" t="s">
        <v>25</v>
      </c>
      <c r="D56" s="17" t="s">
        <v>137</v>
      </c>
      <c r="E56" s="16" t="s">
        <v>98</v>
      </c>
      <c r="F56" s="19">
        <v>0</v>
      </c>
      <c r="G56" s="19">
        <v>1.966</v>
      </c>
      <c r="H56" s="20">
        <f t="shared" si="2"/>
        <v>1966</v>
      </c>
    </row>
    <row r="57" spans="2:8" s="8" customFormat="1" ht="15.75">
      <c r="B57" s="16">
        <v>6</v>
      </c>
      <c r="C57" s="17" t="s">
        <v>26</v>
      </c>
      <c r="D57" s="17" t="s">
        <v>138</v>
      </c>
      <c r="E57" s="16" t="s">
        <v>129</v>
      </c>
      <c r="F57" s="19">
        <v>5.1440000000000001</v>
      </c>
      <c r="G57" s="19">
        <v>10.747999999999999</v>
      </c>
      <c r="H57" s="20">
        <f t="shared" si="2"/>
        <v>5603.9999999999991</v>
      </c>
    </row>
    <row r="58" spans="2:8" s="8" customFormat="1" ht="15.75">
      <c r="B58" s="16">
        <v>7</v>
      </c>
      <c r="C58" s="17" t="s">
        <v>27</v>
      </c>
      <c r="D58" s="17" t="s">
        <v>137</v>
      </c>
      <c r="E58" s="16" t="s">
        <v>99</v>
      </c>
      <c r="F58" s="19">
        <v>0</v>
      </c>
      <c r="G58" s="19">
        <v>1.3859999999999999</v>
      </c>
      <c r="H58" s="20">
        <f t="shared" si="2"/>
        <v>1386</v>
      </c>
    </row>
    <row r="59" spans="2:8" s="8" customFormat="1" ht="15.75">
      <c r="B59" s="16">
        <v>8</v>
      </c>
      <c r="C59" s="17" t="s">
        <v>39</v>
      </c>
      <c r="D59" s="17" t="s">
        <v>137</v>
      </c>
      <c r="E59" s="16" t="s">
        <v>111</v>
      </c>
      <c r="F59" s="23">
        <v>0</v>
      </c>
      <c r="G59" s="23">
        <v>2.9209999999999998</v>
      </c>
      <c r="H59" s="24">
        <f t="shared" si="2"/>
        <v>2921</v>
      </c>
    </row>
    <row r="60" spans="2:8" s="8" customFormat="1" ht="15.75">
      <c r="B60" s="16"/>
      <c r="C60" s="17"/>
      <c r="D60" s="17"/>
      <c r="E60" s="35" t="s">
        <v>153</v>
      </c>
      <c r="F60" s="19"/>
      <c r="G60" s="42" t="s">
        <v>155</v>
      </c>
      <c r="H60" s="40">
        <f>SUM(H52:H59)</f>
        <v>31439</v>
      </c>
    </row>
    <row r="61" spans="2:8" s="8" customFormat="1" ht="15.75">
      <c r="B61" s="16"/>
      <c r="C61" s="17"/>
      <c r="D61" s="17"/>
      <c r="E61" s="25" t="s">
        <v>149</v>
      </c>
      <c r="F61" s="19"/>
      <c r="G61" s="19"/>
      <c r="H61" s="20"/>
    </row>
    <row r="62" spans="2:8" s="8" customFormat="1" ht="15.75">
      <c r="B62" s="16">
        <v>1</v>
      </c>
      <c r="C62" s="17" t="s">
        <v>15</v>
      </c>
      <c r="D62" s="17" t="s">
        <v>137</v>
      </c>
      <c r="E62" s="16" t="s">
        <v>89</v>
      </c>
      <c r="F62" s="19">
        <v>0</v>
      </c>
      <c r="G62" s="19">
        <v>2.1749999999999998</v>
      </c>
      <c r="H62" s="20">
        <f t="shared" ref="H62:H70" si="3">(G62-F62)*1000</f>
        <v>2175</v>
      </c>
    </row>
    <row r="63" spans="2:8" s="8" customFormat="1" ht="15.75">
      <c r="B63" s="16">
        <v>2</v>
      </c>
      <c r="C63" s="17" t="s">
        <v>16</v>
      </c>
      <c r="D63" s="17" t="s">
        <v>137</v>
      </c>
      <c r="E63" s="16" t="s">
        <v>90</v>
      </c>
      <c r="F63" s="19">
        <v>0</v>
      </c>
      <c r="G63" s="19">
        <v>4.9649999999999999</v>
      </c>
      <c r="H63" s="20">
        <f t="shared" si="3"/>
        <v>4965</v>
      </c>
    </row>
    <row r="64" spans="2:8" s="8" customFormat="1" ht="15.75">
      <c r="B64" s="16">
        <v>3</v>
      </c>
      <c r="C64" s="17" t="s">
        <v>18</v>
      </c>
      <c r="D64" s="17" t="s">
        <v>138</v>
      </c>
      <c r="E64" s="16" t="s">
        <v>92</v>
      </c>
      <c r="F64" s="19">
        <v>0</v>
      </c>
      <c r="G64" s="19">
        <v>0.65</v>
      </c>
      <c r="H64" s="20">
        <f t="shared" si="3"/>
        <v>650</v>
      </c>
    </row>
    <row r="65" spans="2:8" s="8" customFormat="1" ht="15.75">
      <c r="B65" s="16">
        <v>4</v>
      </c>
      <c r="C65" s="17" t="s">
        <v>19</v>
      </c>
      <c r="D65" s="17" t="s">
        <v>138</v>
      </c>
      <c r="E65" s="16" t="s">
        <v>93</v>
      </c>
      <c r="F65" s="19">
        <v>0</v>
      </c>
      <c r="G65" s="19">
        <v>7.1710000000000003</v>
      </c>
      <c r="H65" s="20">
        <f t="shared" si="3"/>
        <v>7171</v>
      </c>
    </row>
    <row r="66" spans="2:8" s="8" customFormat="1" ht="15.75">
      <c r="B66" s="16">
        <v>5</v>
      </c>
      <c r="C66" s="17" t="s">
        <v>27</v>
      </c>
      <c r="D66" s="17" t="s">
        <v>137</v>
      </c>
      <c r="E66" s="16" t="s">
        <v>99</v>
      </c>
      <c r="F66" s="19">
        <v>1.3859999999999999</v>
      </c>
      <c r="G66" s="19">
        <v>1.897</v>
      </c>
      <c r="H66" s="20">
        <f t="shared" si="3"/>
        <v>511.00000000000011</v>
      </c>
    </row>
    <row r="67" spans="2:8" s="8" customFormat="1" ht="15.75">
      <c r="B67" s="16">
        <v>6</v>
      </c>
      <c r="C67" s="17" t="s">
        <v>28</v>
      </c>
      <c r="D67" s="17" t="s">
        <v>138</v>
      </c>
      <c r="E67" s="16" t="s">
        <v>100</v>
      </c>
      <c r="F67" s="19">
        <v>0</v>
      </c>
      <c r="G67" s="19">
        <v>8.4670000000000005</v>
      </c>
      <c r="H67" s="20">
        <f t="shared" si="3"/>
        <v>8467</v>
      </c>
    </row>
    <row r="68" spans="2:8" s="8" customFormat="1" ht="15.75">
      <c r="B68" s="16">
        <v>7</v>
      </c>
      <c r="C68" s="17" t="s">
        <v>34</v>
      </c>
      <c r="D68" s="17" t="s">
        <v>137</v>
      </c>
      <c r="E68" s="16" t="s">
        <v>106</v>
      </c>
      <c r="F68" s="19">
        <v>1.496</v>
      </c>
      <c r="G68" s="19">
        <v>6.6970000000000001</v>
      </c>
      <c r="H68" s="20">
        <f t="shared" si="3"/>
        <v>5201.0000000000009</v>
      </c>
    </row>
    <row r="69" spans="2:8" s="8" customFormat="1" ht="15.75">
      <c r="B69" s="16">
        <v>8</v>
      </c>
      <c r="C69" s="17" t="s">
        <v>35</v>
      </c>
      <c r="D69" s="17" t="s">
        <v>137</v>
      </c>
      <c r="E69" s="16" t="s">
        <v>107</v>
      </c>
      <c r="F69" s="19">
        <v>0</v>
      </c>
      <c r="G69" s="19">
        <v>4.7629999999999999</v>
      </c>
      <c r="H69" s="20">
        <f t="shared" si="3"/>
        <v>4763</v>
      </c>
    </row>
    <row r="70" spans="2:8" s="8" customFormat="1" ht="15.75">
      <c r="B70" s="16">
        <v>9</v>
      </c>
      <c r="C70" s="17" t="s">
        <v>36</v>
      </c>
      <c r="D70" s="17" t="s">
        <v>137</v>
      </c>
      <c r="E70" s="16" t="s">
        <v>108</v>
      </c>
      <c r="F70" s="19">
        <v>0</v>
      </c>
      <c r="G70" s="19">
        <v>2.5649999999999999</v>
      </c>
      <c r="H70" s="20">
        <f t="shared" si="3"/>
        <v>2565</v>
      </c>
    </row>
    <row r="71" spans="2:8" s="8" customFormat="1" ht="15.75">
      <c r="B71" s="16">
        <v>10</v>
      </c>
      <c r="C71" s="17" t="s">
        <v>37</v>
      </c>
      <c r="D71" s="17" t="s">
        <v>137</v>
      </c>
      <c r="E71" s="16" t="s">
        <v>109</v>
      </c>
      <c r="F71" s="23">
        <v>1.254</v>
      </c>
      <c r="G71" s="23">
        <v>4.2060000000000004</v>
      </c>
      <c r="H71" s="24">
        <f>(G71-F71)*1000</f>
        <v>2952.0000000000005</v>
      </c>
    </row>
    <row r="72" spans="2:8" s="8" customFormat="1" ht="15.75">
      <c r="B72" s="16"/>
      <c r="C72" s="17"/>
      <c r="D72" s="17"/>
      <c r="E72" s="35" t="s">
        <v>153</v>
      </c>
      <c r="F72" s="19"/>
      <c r="G72" s="42" t="s">
        <v>155</v>
      </c>
      <c r="H72" s="40">
        <f>SUM(H62:H71)</f>
        <v>39420</v>
      </c>
    </row>
    <row r="73" spans="2:8" s="8" customFormat="1" ht="15.75">
      <c r="B73" s="16"/>
      <c r="C73" s="17"/>
      <c r="D73" s="17"/>
      <c r="E73" s="25" t="s">
        <v>150</v>
      </c>
      <c r="F73" s="19"/>
      <c r="G73" s="19"/>
      <c r="H73" s="20"/>
    </row>
    <row r="74" spans="2:8" s="8" customFormat="1" ht="15.75">
      <c r="B74" s="16">
        <v>1</v>
      </c>
      <c r="C74" s="17" t="s">
        <v>44</v>
      </c>
      <c r="D74" s="17" t="s">
        <v>138</v>
      </c>
      <c r="E74" s="16" t="s">
        <v>115</v>
      </c>
      <c r="F74" s="19">
        <v>0</v>
      </c>
      <c r="G74" s="19">
        <v>7.407</v>
      </c>
      <c r="H74" s="20">
        <f>(G74-F74)*1000</f>
        <v>7407</v>
      </c>
    </row>
    <row r="75" spans="2:8" s="8" customFormat="1" ht="15.75">
      <c r="B75" s="16">
        <v>2</v>
      </c>
      <c r="C75" s="17" t="s">
        <v>45</v>
      </c>
      <c r="D75" s="17" t="s">
        <v>137</v>
      </c>
      <c r="E75" s="16" t="s">
        <v>116</v>
      </c>
      <c r="F75" s="19">
        <v>0</v>
      </c>
      <c r="G75" s="19">
        <v>2.3959999999999999</v>
      </c>
      <c r="H75" s="20">
        <f>(G75-F75)*1000</f>
        <v>2396</v>
      </c>
    </row>
    <row r="76" spans="2:8" s="8" customFormat="1" ht="15.75">
      <c r="B76" s="16">
        <v>3</v>
      </c>
      <c r="C76" s="17" t="s">
        <v>46</v>
      </c>
      <c r="D76" s="17" t="s">
        <v>137</v>
      </c>
      <c r="E76" s="16" t="s">
        <v>117</v>
      </c>
      <c r="F76" s="19">
        <v>0</v>
      </c>
      <c r="G76" s="19">
        <v>4.9029999999999996</v>
      </c>
      <c r="H76" s="20">
        <f>(G76-F76)*1000</f>
        <v>4903</v>
      </c>
    </row>
    <row r="77" spans="2:8" s="8" customFormat="1" ht="15.75">
      <c r="B77" s="16">
        <v>4</v>
      </c>
      <c r="C77" s="17" t="s">
        <v>47</v>
      </c>
      <c r="D77" s="17" t="s">
        <v>137</v>
      </c>
      <c r="E77" s="16" t="s">
        <v>118</v>
      </c>
      <c r="F77" s="19">
        <v>0</v>
      </c>
      <c r="G77" s="19">
        <v>5.4829999999999997</v>
      </c>
      <c r="H77" s="20">
        <f>(G77-F77)*1000</f>
        <v>5483</v>
      </c>
    </row>
    <row r="78" spans="2:8" s="8" customFormat="1" ht="15.75">
      <c r="B78" s="16">
        <v>5</v>
      </c>
      <c r="C78" s="17" t="s">
        <v>48</v>
      </c>
      <c r="D78" s="17" t="s">
        <v>137</v>
      </c>
      <c r="E78" s="16" t="s">
        <v>119</v>
      </c>
      <c r="F78" s="23">
        <v>0</v>
      </c>
      <c r="G78" s="23">
        <v>4.7569999999999997</v>
      </c>
      <c r="H78" s="24">
        <f>(G78-F78)*1000</f>
        <v>4757</v>
      </c>
    </row>
    <row r="79" spans="2:8" s="8" customFormat="1" ht="15.75">
      <c r="B79" s="16"/>
      <c r="C79" s="17"/>
      <c r="D79" s="17"/>
      <c r="E79" s="35" t="s">
        <v>153</v>
      </c>
      <c r="F79" s="19"/>
      <c r="G79" s="42" t="s">
        <v>155</v>
      </c>
      <c r="H79" s="40">
        <f>SUM(H74:H78)</f>
        <v>24946</v>
      </c>
    </row>
    <row r="80" spans="2:8" s="8" customFormat="1" ht="15.75">
      <c r="B80" s="16"/>
      <c r="C80" s="17"/>
      <c r="D80" s="17"/>
      <c r="E80" s="25" t="s">
        <v>151</v>
      </c>
      <c r="F80" s="19"/>
      <c r="G80" s="19"/>
      <c r="H80" s="20"/>
    </row>
    <row r="81" spans="2:8" s="8" customFormat="1" ht="15.75">
      <c r="B81" s="16">
        <v>1</v>
      </c>
      <c r="C81" s="17" t="s">
        <v>40</v>
      </c>
      <c r="D81" s="17" t="s">
        <v>137</v>
      </c>
      <c r="E81" s="16" t="s">
        <v>112</v>
      </c>
      <c r="F81" s="19">
        <v>0</v>
      </c>
      <c r="G81" s="19">
        <v>5.1379999999999999</v>
      </c>
      <c r="H81" s="20">
        <f>(G81-F81)*1000</f>
        <v>5138</v>
      </c>
    </row>
    <row r="82" spans="2:8" s="8" customFormat="1" ht="15.75">
      <c r="B82" s="16">
        <v>2</v>
      </c>
      <c r="C82" s="17" t="s">
        <v>41</v>
      </c>
      <c r="D82" s="17" t="s">
        <v>139</v>
      </c>
      <c r="E82" s="16" t="s">
        <v>140</v>
      </c>
      <c r="F82" s="23">
        <v>0</v>
      </c>
      <c r="G82" s="23">
        <v>1.57</v>
      </c>
      <c r="H82" s="24">
        <f>(G82-F82)*1000</f>
        <v>1570</v>
      </c>
    </row>
    <row r="83" spans="2:8" s="8" customFormat="1" ht="15.75">
      <c r="B83" s="16"/>
      <c r="C83" s="17"/>
      <c r="D83" s="17"/>
      <c r="E83" s="35" t="s">
        <v>153</v>
      </c>
      <c r="F83" s="19"/>
      <c r="G83" s="42" t="s">
        <v>155</v>
      </c>
      <c r="H83" s="40">
        <f>SUM(H81:H82)</f>
        <v>6708</v>
      </c>
    </row>
    <row r="84" spans="2:8" s="8" customFormat="1" ht="15.75">
      <c r="B84" s="16"/>
      <c r="C84" s="17"/>
      <c r="D84" s="17"/>
      <c r="E84" s="25" t="s">
        <v>152</v>
      </c>
      <c r="F84" s="19"/>
      <c r="G84" s="19"/>
      <c r="H84" s="20"/>
    </row>
    <row r="85" spans="2:8" s="8" customFormat="1" ht="15.75">
      <c r="B85" s="16">
        <v>1</v>
      </c>
      <c r="C85" s="17" t="s">
        <v>1</v>
      </c>
      <c r="D85" s="17" t="s">
        <v>137</v>
      </c>
      <c r="E85" s="16" t="s">
        <v>76</v>
      </c>
      <c r="F85" s="18">
        <v>5</v>
      </c>
      <c r="G85" s="19">
        <v>6.6980000000000004</v>
      </c>
      <c r="H85" s="20">
        <f t="shared" ref="H85:H93" si="4">(G85-F85)*1000</f>
        <v>1698.0000000000005</v>
      </c>
    </row>
    <row r="86" spans="2:8" s="8" customFormat="1" ht="15.75">
      <c r="B86" s="16">
        <v>2</v>
      </c>
      <c r="C86" s="17" t="s">
        <v>2</v>
      </c>
      <c r="D86" s="17" t="s">
        <v>138</v>
      </c>
      <c r="E86" s="16" t="s">
        <v>77</v>
      </c>
      <c r="F86" s="18">
        <v>1.8160000000000001</v>
      </c>
      <c r="G86" s="19">
        <v>5.0460000000000003</v>
      </c>
      <c r="H86" s="20">
        <f t="shared" si="4"/>
        <v>3230.0000000000005</v>
      </c>
    </row>
    <row r="87" spans="2:8" s="8" customFormat="1" ht="15.75">
      <c r="B87" s="16">
        <v>3</v>
      </c>
      <c r="C87" s="17" t="s">
        <v>9</v>
      </c>
      <c r="D87" s="17" t="s">
        <v>137</v>
      </c>
      <c r="E87" s="16" t="s">
        <v>83</v>
      </c>
      <c r="F87" s="19">
        <v>0</v>
      </c>
      <c r="G87" s="19">
        <v>4.4329999999999998</v>
      </c>
      <c r="H87" s="20">
        <f t="shared" si="4"/>
        <v>4433</v>
      </c>
    </row>
    <row r="88" spans="2:8" s="8" customFormat="1" ht="15.75">
      <c r="B88" s="16">
        <v>4</v>
      </c>
      <c r="C88" s="17" t="s">
        <v>10</v>
      </c>
      <c r="D88" s="17" t="s">
        <v>138</v>
      </c>
      <c r="E88" s="16" t="s">
        <v>84</v>
      </c>
      <c r="F88" s="19">
        <v>0</v>
      </c>
      <c r="G88" s="19">
        <v>6.4409999999999998</v>
      </c>
      <c r="H88" s="20">
        <f t="shared" si="4"/>
        <v>6441</v>
      </c>
    </row>
    <row r="89" spans="2:8" s="8" customFormat="1" ht="15.75">
      <c r="B89" s="16">
        <v>5</v>
      </c>
      <c r="C89" s="17" t="s">
        <v>11</v>
      </c>
      <c r="D89" s="17" t="s">
        <v>137</v>
      </c>
      <c r="E89" s="16" t="s">
        <v>85</v>
      </c>
      <c r="F89" s="19">
        <v>0</v>
      </c>
      <c r="G89" s="19">
        <v>4.4269999999999996</v>
      </c>
      <c r="H89" s="20">
        <f t="shared" si="4"/>
        <v>4427</v>
      </c>
    </row>
    <row r="90" spans="2:8" s="8" customFormat="1" ht="15.75">
      <c r="B90" s="16">
        <v>6</v>
      </c>
      <c r="C90" s="17" t="s">
        <v>12</v>
      </c>
      <c r="D90" s="17" t="s">
        <v>137</v>
      </c>
      <c r="E90" s="16" t="s">
        <v>86</v>
      </c>
      <c r="F90" s="19">
        <v>0</v>
      </c>
      <c r="G90" s="19">
        <v>7.73</v>
      </c>
      <c r="H90" s="20">
        <f t="shared" si="4"/>
        <v>7730</v>
      </c>
    </row>
    <row r="91" spans="2:8" s="8" customFormat="1" ht="15.75">
      <c r="B91" s="16">
        <v>7</v>
      </c>
      <c r="C91" s="17" t="s">
        <v>13</v>
      </c>
      <c r="D91" s="17" t="s">
        <v>137</v>
      </c>
      <c r="E91" s="16" t="s">
        <v>87</v>
      </c>
      <c r="F91" s="19">
        <v>6.359</v>
      </c>
      <c r="G91" s="19">
        <v>10.553000000000001</v>
      </c>
      <c r="H91" s="20">
        <f t="shared" si="4"/>
        <v>4194.0000000000009</v>
      </c>
    </row>
    <row r="92" spans="2:8" s="8" customFormat="1" ht="15.75">
      <c r="B92" s="16">
        <v>8</v>
      </c>
      <c r="C92" s="17" t="s">
        <v>14</v>
      </c>
      <c r="D92" s="17" t="s">
        <v>139</v>
      </c>
      <c r="E92" s="16" t="s">
        <v>88</v>
      </c>
      <c r="F92" s="19">
        <v>0</v>
      </c>
      <c r="G92" s="19">
        <v>2.1760000000000002</v>
      </c>
      <c r="H92" s="20">
        <f t="shared" si="4"/>
        <v>2176</v>
      </c>
    </row>
    <row r="93" spans="2:8" s="8" customFormat="1" ht="15.75">
      <c r="B93" s="21">
        <v>9</v>
      </c>
      <c r="C93" s="22" t="s">
        <v>22</v>
      </c>
      <c r="D93" s="22" t="s">
        <v>137</v>
      </c>
      <c r="E93" s="21" t="s">
        <v>95</v>
      </c>
      <c r="F93" s="23">
        <v>0</v>
      </c>
      <c r="G93" s="23">
        <v>2.0169999999999999</v>
      </c>
      <c r="H93" s="24">
        <f t="shared" si="4"/>
        <v>2017</v>
      </c>
    </row>
    <row r="94" spans="2:8" s="8" customFormat="1" ht="15.75">
      <c r="B94" s="16"/>
      <c r="C94" s="17"/>
      <c r="D94" s="17"/>
      <c r="E94" s="35" t="s">
        <v>153</v>
      </c>
      <c r="F94" s="19"/>
      <c r="G94" s="42" t="s">
        <v>155</v>
      </c>
      <c r="H94" s="40">
        <f>SUM(H85:H93)</f>
        <v>36346</v>
      </c>
    </row>
    <row r="95" spans="2:8" s="8" customFormat="1" ht="16.5" thickBot="1">
      <c r="B95" s="36"/>
      <c r="C95" s="37"/>
      <c r="D95" s="37"/>
      <c r="E95" s="36"/>
      <c r="F95" s="38"/>
      <c r="G95" s="38"/>
      <c r="H95" s="39"/>
    </row>
    <row r="96" spans="2:8" s="8" customFormat="1" ht="16.5" thickTop="1">
      <c r="B96" s="16"/>
      <c r="C96" s="17"/>
      <c r="D96" s="17"/>
      <c r="E96" s="35" t="s">
        <v>59</v>
      </c>
      <c r="F96" s="25"/>
      <c r="G96" s="42" t="s">
        <v>132</v>
      </c>
      <c r="H96" s="27">
        <f>(H9+H29+H43+H50+H60+H72+H79+H83+H94)/1000</f>
        <v>302.387</v>
      </c>
    </row>
    <row r="97" spans="2:8" s="8" customFormat="1" ht="15.75">
      <c r="B97" s="29"/>
      <c r="C97" s="30"/>
      <c r="D97" s="30"/>
      <c r="E97" s="31"/>
      <c r="F97" s="31"/>
      <c r="G97" s="32"/>
      <c r="H97" s="33"/>
    </row>
    <row r="98" spans="2:8" ht="15">
      <c r="B98" s="8" t="s">
        <v>135</v>
      </c>
      <c r="H98" s="1"/>
    </row>
    <row r="102" spans="2:8" ht="18">
      <c r="E102" s="44" t="s">
        <v>144</v>
      </c>
      <c r="F102" s="45"/>
      <c r="G102" s="46">
        <f>H9/1000</f>
        <v>5.3540000000000001</v>
      </c>
      <c r="H102" s="45" t="s">
        <v>132</v>
      </c>
    </row>
    <row r="103" spans="2:8" ht="18">
      <c r="E103" s="47" t="s">
        <v>145</v>
      </c>
      <c r="F103" s="45"/>
      <c r="G103" s="46">
        <f>H29/1000</f>
        <v>72.605000000000004</v>
      </c>
      <c r="H103" s="45" t="s">
        <v>132</v>
      </c>
    </row>
    <row r="104" spans="2:8" ht="18">
      <c r="E104" s="47" t="s">
        <v>146</v>
      </c>
      <c r="F104" s="45"/>
      <c r="G104" s="46">
        <f>H43/1000</f>
        <v>54.969000000000001</v>
      </c>
      <c r="H104" s="45" t="s">
        <v>132</v>
      </c>
    </row>
    <row r="105" spans="2:8" ht="18">
      <c r="E105" s="47" t="s">
        <v>147</v>
      </c>
      <c r="F105" s="45"/>
      <c r="G105" s="46">
        <f>H50/1000</f>
        <v>30.6</v>
      </c>
      <c r="H105" s="45" t="s">
        <v>132</v>
      </c>
    </row>
    <row r="106" spans="2:8" ht="18">
      <c r="E106" s="47" t="s">
        <v>148</v>
      </c>
      <c r="F106" s="45"/>
      <c r="G106" s="46">
        <f>H60/1000</f>
        <v>31.439</v>
      </c>
      <c r="H106" s="45" t="s">
        <v>132</v>
      </c>
    </row>
    <row r="107" spans="2:8" ht="18">
      <c r="E107" s="47" t="s">
        <v>149</v>
      </c>
      <c r="F107" s="45"/>
      <c r="G107" s="46">
        <f>H72/1000</f>
        <v>39.42</v>
      </c>
      <c r="H107" s="45" t="s">
        <v>132</v>
      </c>
    </row>
    <row r="108" spans="2:8" ht="18">
      <c r="E108" s="47" t="s">
        <v>150</v>
      </c>
      <c r="F108" s="45"/>
      <c r="G108" s="46">
        <f>H79/1000</f>
        <v>24.946000000000002</v>
      </c>
      <c r="H108" s="45" t="s">
        <v>132</v>
      </c>
    </row>
    <row r="109" spans="2:8" ht="18">
      <c r="E109" s="47" t="s">
        <v>151</v>
      </c>
      <c r="F109" s="45"/>
      <c r="G109" s="46">
        <f>H83/1000</f>
        <v>6.7080000000000002</v>
      </c>
      <c r="H109" s="45" t="s">
        <v>132</v>
      </c>
    </row>
    <row r="110" spans="2:8" ht="18">
      <c r="E110" s="48" t="s">
        <v>152</v>
      </c>
      <c r="F110" s="49"/>
      <c r="G110" s="50">
        <f>H94/1000</f>
        <v>36.345999999999997</v>
      </c>
      <c r="H110" s="49" t="s">
        <v>132</v>
      </c>
    </row>
    <row r="111" spans="2:8" ht="18">
      <c r="E111" s="45"/>
      <c r="F111" s="45"/>
      <c r="G111" s="46">
        <f>SUM(G102:G110)</f>
        <v>302.38700000000006</v>
      </c>
      <c r="H111" s="45" t="s">
        <v>132</v>
      </c>
    </row>
    <row r="112" spans="2:8" ht="18">
      <c r="E112" s="45"/>
      <c r="F112" s="45"/>
      <c r="G112" s="45"/>
      <c r="H112" s="45"/>
    </row>
  </sheetData>
  <mergeCells count="4">
    <mergeCell ref="B3:B4"/>
    <mergeCell ref="D3:D4"/>
    <mergeCell ref="E3:E4"/>
    <mergeCell ref="B1:H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Wykaz dróg</vt:lpstr>
      <vt:lpstr>z podzialem na gminy</vt:lpstr>
      <vt:lpstr>'Wykaz dróg'!Obszar_wydruku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cp:lastPrinted>2014-01-16T10:45:31Z</cp:lastPrinted>
  <dcterms:created xsi:type="dcterms:W3CDTF">2014-04-09T09:48:45Z</dcterms:created>
  <dcterms:modified xsi:type="dcterms:W3CDTF">2014-04-09T09:48:46Z</dcterms:modified>
</cp:coreProperties>
</file>