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73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'Arkusz1'!$A$1:$H$428</definedName>
  </definedNames>
  <calcPr fullCalcOnLoad="1"/>
</workbook>
</file>

<file path=xl/sharedStrings.xml><?xml version="1.0" encoding="utf-8"?>
<sst xmlns="http://schemas.openxmlformats.org/spreadsheetml/2006/main" count="388" uniqueCount="130">
  <si>
    <t>Dz.</t>
  </si>
  <si>
    <t>R.</t>
  </si>
  <si>
    <t>P.</t>
  </si>
  <si>
    <t>W Y S Z C Z E G Ó L N I E N I E</t>
  </si>
  <si>
    <t>Zakup pozostałych usług</t>
  </si>
  <si>
    <t xml:space="preserve"> </t>
  </si>
  <si>
    <t>.020</t>
  </si>
  <si>
    <t>LEŚNICTWO</t>
  </si>
  <si>
    <t>.02001</t>
  </si>
  <si>
    <t>Gospodarka leśna</t>
  </si>
  <si>
    <t>Zakup materiałów i wyposażenia</t>
  </si>
  <si>
    <t>TRANSPORT I ŁĄCZNOŚĆ</t>
  </si>
  <si>
    <t>Drogi publiczne powiatowe</t>
  </si>
  <si>
    <t>Nagrody i 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</si>
  <si>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</si>
  <si>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</si>
  <si>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</si>
  <si>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</si>
  <si>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</si>
  <si>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</si>
  <si>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</si>
  <si>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</si>
  <si>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</si>
  <si>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</si>
  <si>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Wydatki inwestycyjne jednostek budżetowych</t>
  </si>
  <si>
    <t>Wydatki na zakupy inwestycyjne jed. budżetowych</t>
  </si>
  <si>
    <t>GOSPODARKA MIESZKANIOWA</t>
  </si>
  <si>
    <t>Gospodarka gruntami i nieruchomościami</t>
  </si>
  <si>
    <t xml:space="preserve">Zakup usług remontowych </t>
  </si>
  <si>
    <t>DZIAŁALNOŚĆ USŁUGOWA</t>
  </si>
  <si>
    <t>Zakup usług pozostałych</t>
  </si>
  <si>
    <t>Zakup  usług pozostałych</t>
  </si>
  <si>
    <t>Nadzór budowlany</t>
  </si>
  <si>
    <t>ADMINISTRACJA PUBLICZNA</t>
  </si>
  <si>
    <t>Urzędy wojewódzkie</t>
  </si>
  <si>
    <t>Różne wydatki na rzecz osób fizycznych</t>
  </si>
  <si>
    <t>Starostwa powiatowe</t>
  </si>
  <si>
    <t>Nagrody i wydatki osobowe nie zaliczane do wyn.</t>
  </si>
  <si>
    <t>Stypendia różne</t>
  </si>
  <si>
    <t>Pozostała działalność</t>
  </si>
  <si>
    <t>OŚWIATA I WYCHOWANIE</t>
  </si>
  <si>
    <t>Licea ogólnokształcące</t>
  </si>
  <si>
    <t>Nagrody i wydatki osobowe nie zaliczone do wynagr.</t>
  </si>
  <si>
    <t>Składki na ubezpieczenie społeczne</t>
  </si>
  <si>
    <t>*</t>
  </si>
  <si>
    <t xml:space="preserve">Podatek od nieruchomości </t>
  </si>
  <si>
    <t>Szkoły  zawodowe</t>
  </si>
  <si>
    <t>Zakup pomocy naukowych dydaktycznych i książek</t>
  </si>
  <si>
    <t>Licea wojskowe</t>
  </si>
  <si>
    <t>Zakup środków żywności</t>
  </si>
  <si>
    <t>Szkoła podstawowa  specjalna</t>
  </si>
  <si>
    <t>Gimnazja specjalne</t>
  </si>
  <si>
    <t>Zakupy pomocy naukowych, dydaktycznych i książek</t>
  </si>
  <si>
    <t>Szkoły zawodowe specjalne</t>
  </si>
  <si>
    <t>Szkoły artystyczne</t>
  </si>
  <si>
    <t>Dokształcanie i doskonalenie nauczycieli</t>
  </si>
  <si>
    <t>OPIEKA SPOŁECZNA</t>
  </si>
  <si>
    <t xml:space="preserve">Placówki Opiekuńczo-Wychowawcze </t>
  </si>
  <si>
    <t>Świadczenia społeczne</t>
  </si>
  <si>
    <t>Zakup leków i materiałów medycznych</t>
  </si>
  <si>
    <t>Domy pomocy społecznej</t>
  </si>
  <si>
    <t>Zakup usług zdrowotnych</t>
  </si>
  <si>
    <t>DPS PIGŻA</t>
  </si>
  <si>
    <t>DPS BROWINA</t>
  </si>
  <si>
    <t>Pozostałe podatki na rzecz budżetów jedn. sam. ter.</t>
  </si>
  <si>
    <t>DPS WIELKA NIESZAWKA</t>
  </si>
  <si>
    <t>DPS DOBRZEJEWICE</t>
  </si>
  <si>
    <t>Powiatowe Centrum Pomocy Rodzinie</t>
  </si>
  <si>
    <t>Realizacja PCPR</t>
  </si>
  <si>
    <t>Realizacja - PCPR</t>
  </si>
  <si>
    <t>EDUKACYJNA OPIEKA WYCHOWAWCZA</t>
  </si>
  <si>
    <t>Świetlice szkolne</t>
  </si>
  <si>
    <t>Poradnie Psychologiczno -Pedagogiczne</t>
  </si>
  <si>
    <t xml:space="preserve">Internaty i bursy szkolne </t>
  </si>
  <si>
    <t xml:space="preserve">Pomoc materialna dla uczniów </t>
  </si>
  <si>
    <t xml:space="preserve">Zasiłki i inne formy pomocy dla uczniów </t>
  </si>
  <si>
    <t>KULTURA I OCHRONA DZIEDZICTWA NARODOWEGO</t>
  </si>
  <si>
    <t xml:space="preserve">  </t>
  </si>
  <si>
    <t>RAZEM   WYDATKI BUDŻETOWE</t>
  </si>
  <si>
    <t>WYDATKI BUDŻETOWE NA ROK 2003 - PLAN</t>
  </si>
  <si>
    <t xml:space="preserve">Wpłaty  gmin i powiatów na rzecz innych jednostek samorz.teryt. oraz związków gmin i związków powiatów na dofinansowanie zadań bieżących </t>
  </si>
  <si>
    <t>Dotacja podmiotowa z budżetu dla niepublicznej szkoły lub innej placówki oświatowo - wychowawczej</t>
  </si>
  <si>
    <t>Jednostki specjalistycznego poradnictwa socjalnego i interwencji kryzysowej</t>
  </si>
  <si>
    <t>Zespoły do spraw orzekania o stopniu niepełnosprawności</t>
  </si>
  <si>
    <t>Dotacje celowe przekazane gminie na zadania bieżące realizowane na podstawie  porozumień (umów) p.jednostkami samorządu terytorialnego</t>
  </si>
  <si>
    <t>Opłaty na rzecz budżetów jednostek samorządu terytorialnego</t>
  </si>
  <si>
    <t xml:space="preserve">Różne  wydatki na rzecz osób fizycznych </t>
  </si>
  <si>
    <t xml:space="preserve">WYSZCZEGÓLNIENIE </t>
  </si>
  <si>
    <t>Klas.budżet.</t>
  </si>
  <si>
    <t>Razem  podwyżki wynagrodzeń</t>
  </si>
  <si>
    <t>Podstawa  do regulacji</t>
  </si>
  <si>
    <t>Szkoła w Chełmży</t>
  </si>
  <si>
    <t xml:space="preserve">Szkoła w Gronowie </t>
  </si>
  <si>
    <t xml:space="preserve">Pozostała działalność </t>
  </si>
  <si>
    <t xml:space="preserve">Szkoła Muzyczna w Chełmży </t>
  </si>
  <si>
    <t xml:space="preserve">Placówki opiekuńczo - wychowawcze </t>
  </si>
  <si>
    <t>( rezerwa )</t>
  </si>
  <si>
    <t>DPS</t>
  </si>
  <si>
    <t>PCPR</t>
  </si>
  <si>
    <t>Interwencja kryzysowa</t>
  </si>
  <si>
    <t xml:space="preserve">Zespoły ds. orzekania o stopniu niepełnosprawności </t>
  </si>
  <si>
    <t>PUP</t>
  </si>
  <si>
    <t xml:space="preserve">RAZEM </t>
  </si>
  <si>
    <t xml:space="preserve">Szkoła specjalna </t>
  </si>
  <si>
    <t>PPP-Chełmża</t>
  </si>
  <si>
    <t xml:space="preserve">Internat </t>
  </si>
  <si>
    <t xml:space="preserve">Urzędy Wojewódzkie </t>
  </si>
  <si>
    <t>Administacja państwowa i samorządowa</t>
  </si>
  <si>
    <t xml:space="preserve">WYDATKI  BUDŻETOWE NA ROK 2003 </t>
  </si>
  <si>
    <t xml:space="preserve">Regulacja wynagrodzeń  w jednostkach Powiatu Toruńskiego  od 1 lipca 2002 roku </t>
  </si>
  <si>
    <t xml:space="preserve">OśWIATA I WYCHOWANIE </t>
  </si>
  <si>
    <t xml:space="preserve">OPIEKA SPOŁECZNA </t>
  </si>
  <si>
    <t xml:space="preserve">EDUKACYJNA  OPIEKA  WYCHOWAWCZA </t>
  </si>
  <si>
    <t xml:space="preserve">Zwiększenia </t>
  </si>
  <si>
    <t xml:space="preserve">Zmniejszenia </t>
  </si>
  <si>
    <t>Nagrody i wydatki osobowe niezaliczane do wynagrodzeń</t>
  </si>
  <si>
    <t xml:space="preserve">Zakup  usług  pozostałych </t>
  </si>
  <si>
    <t>Dotacje celowe przekazane gminie lub  mistu stołecznemu Warszawie  na zadania  bieżące realizowane na podstawie porozumień (umów) między  jednostkami samorządu terytorialnego</t>
  </si>
  <si>
    <t xml:space="preserve">Wydatki  na zakupy  inwestycyjne  jednostek  budżetowych </t>
  </si>
  <si>
    <t>Zakupy pomocy naukowych, dydaktycznych , książek</t>
  </si>
  <si>
    <t>Dotacja podmiotowa z budżetu dla jednostek  niezaliczanych  do  sektora  finansów  publicznych .</t>
  </si>
  <si>
    <t xml:space="preserve">zakup  usług  pozostałych </t>
  </si>
  <si>
    <t>Wydatki na  zakupy inwestycyjne jednostek budżetowych</t>
  </si>
  <si>
    <t xml:space="preserve">Budżet po zmianach </t>
  </si>
  <si>
    <t xml:space="preserve">Zmiana  załącznika  nr  2  na  dzień   26.11..2003 rok </t>
  </si>
  <si>
    <t xml:space="preserve">ZMIENIĆ  ZAŁ  13 </t>
  </si>
  <si>
    <t xml:space="preserve">Wynagordzenia   osobowe pracowników </t>
  </si>
  <si>
    <t xml:space="preserve">Nagrody  i  wydatki  osobowe  nie  zaliczane  do  wynagrodzeń </t>
  </si>
  <si>
    <t xml:space="preserve">Dodatkowe  wynagrodenie  roczne  </t>
  </si>
  <si>
    <t xml:space="preserve">Zakup  energii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</si>
</sst>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 CE"/>
      <family val="0"/>
    </font>
    <font>
      <sz val="8"/>
      <name val="Arial CE"/>
      <family val="2"/>
    </font>
    <font>
      <b/>
      <u val="single"/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u val="single"/>
      <sz val="11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u val="single"/>
      <sz val="9"/>
      <name val="Arial CE"/>
      <family val="0"/>
    </font>
    <font>
      <u val="single"/>
      <sz val="9"/>
      <name val="Arial CE"/>
      <family val="0"/>
    </font>
    <font>
      <u val="single"/>
      <sz val="8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3" fontId="1" fillId="0" borderId="0" xfId="0" applyNumberFormat="1" applyFont="1" applyAlignment="1">
      <alignment vertical="center" shrinkToFit="1"/>
    </xf>
    <xf numFmtId="3" fontId="1" fillId="0" borderId="0" xfId="0" applyNumberFormat="1" applyFont="1" applyBorder="1" applyAlignment="1">
      <alignment vertical="center" shrinkToFit="1"/>
    </xf>
    <xf numFmtId="3" fontId="2" fillId="0" borderId="0" xfId="0" applyNumberFormat="1" applyFont="1" applyAlignment="1">
      <alignment vertical="center" shrinkToFit="1"/>
    </xf>
    <xf numFmtId="0" fontId="0" fillId="0" borderId="0" xfId="0" applyAlignment="1">
      <alignment vertical="center"/>
    </xf>
    <xf numFmtId="1" fontId="1" fillId="0" borderId="0" xfId="0" applyNumberFormat="1" applyFont="1" applyBorder="1" applyAlignment="1">
      <alignment horizontal="right" vertical="center" wrapText="1" shrinkToFi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 vertical="center" wrapText="1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 wrapText="1" shrinkToFit="1"/>
    </xf>
    <xf numFmtId="3" fontId="3" fillId="0" borderId="3" xfId="0" applyNumberFormat="1" applyFont="1" applyBorder="1" applyAlignment="1">
      <alignment horizontal="center" vertical="center" shrinkToFit="1"/>
    </xf>
    <xf numFmtId="3" fontId="1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 shrinkToFi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 shrinkToFit="1"/>
    </xf>
    <xf numFmtId="3" fontId="8" fillId="0" borderId="2" xfId="0" applyNumberFormat="1" applyFont="1" applyBorder="1" applyAlignment="1">
      <alignment horizontal="left" vertical="center" wrapText="1" shrinkToFit="1"/>
    </xf>
    <xf numFmtId="1" fontId="8" fillId="0" borderId="1" xfId="0" applyNumberFormat="1" applyFont="1" applyBorder="1" applyAlignment="1">
      <alignment horizontal="left" vertical="center" wrapText="1" shrinkToFit="1"/>
    </xf>
    <xf numFmtId="3" fontId="8" fillId="0" borderId="1" xfId="0" applyNumberFormat="1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 wrapText="1" shrinkToFi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shrinkToFit="1"/>
    </xf>
    <xf numFmtId="1" fontId="11" fillId="0" borderId="1" xfId="0" applyNumberFormat="1" applyFont="1" applyBorder="1" applyAlignment="1">
      <alignment horizontal="left" vertical="center" wrapText="1" shrinkToFit="1"/>
    </xf>
    <xf numFmtId="3" fontId="11" fillId="0" borderId="1" xfId="0" applyNumberFormat="1" applyFont="1" applyBorder="1" applyAlignment="1">
      <alignment horizontal="left" vertical="center" wrapText="1" shrinkToFit="1"/>
    </xf>
    <xf numFmtId="0" fontId="0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 wrapText="1" shrinkToFit="1"/>
    </xf>
    <xf numFmtId="1" fontId="0" fillId="0" borderId="0" xfId="0" applyNumberFormat="1" applyFont="1" applyAlignment="1">
      <alignment horizontal="right" vertical="center" wrapText="1" shrinkToFit="1"/>
    </xf>
    <xf numFmtId="1" fontId="4" fillId="0" borderId="4" xfId="0" applyNumberFormat="1" applyFont="1" applyFill="1" applyBorder="1" applyAlignment="1">
      <alignment vertical="center" wrapText="1" shrinkToFit="1"/>
    </xf>
    <xf numFmtId="1" fontId="5" fillId="0" borderId="0" xfId="0" applyNumberFormat="1" applyFont="1" applyBorder="1" applyAlignment="1">
      <alignment horizontal="left" vertical="center" wrapText="1" shrinkToFit="1"/>
    </xf>
    <xf numFmtId="1" fontId="4" fillId="0" borderId="0" xfId="0" applyNumberFormat="1" applyFont="1" applyBorder="1" applyAlignment="1">
      <alignment horizontal="left" vertical="center" wrapText="1" shrinkToFit="1"/>
    </xf>
    <xf numFmtId="1" fontId="0" fillId="0" borderId="0" xfId="0" applyNumberFormat="1" applyFont="1" applyBorder="1" applyAlignment="1">
      <alignment horizontal="left" vertical="center" wrapText="1" shrinkToFit="1"/>
    </xf>
    <xf numFmtId="1" fontId="0" fillId="0" borderId="0" xfId="0" applyNumberFormat="1" applyFont="1" applyAlignment="1">
      <alignment wrapText="1" shrinkToFit="1"/>
    </xf>
    <xf numFmtId="1" fontId="4" fillId="0" borderId="0" xfId="0" applyNumberFormat="1" applyFont="1" applyBorder="1" applyAlignment="1">
      <alignment vertical="center" wrapText="1" shrinkToFit="1"/>
    </xf>
    <xf numFmtId="1" fontId="0" fillId="0" borderId="0" xfId="0" applyNumberFormat="1" applyFont="1" applyBorder="1" applyAlignment="1">
      <alignment vertical="center" wrapText="1" shrinkToFit="1"/>
    </xf>
    <xf numFmtId="1" fontId="5" fillId="0" borderId="0" xfId="0" applyNumberFormat="1" applyFont="1" applyBorder="1" applyAlignment="1">
      <alignment vertical="center" wrapText="1" shrinkToFit="1"/>
    </xf>
    <xf numFmtId="1" fontId="0" fillId="0" borderId="0" xfId="0" applyNumberFormat="1" applyFont="1" applyAlignment="1">
      <alignment vertical="center" wrapText="1" shrinkToFit="1"/>
    </xf>
    <xf numFmtId="0" fontId="0" fillId="0" borderId="0" xfId="0" applyFont="1" applyAlignment="1">
      <alignment vertical="center"/>
    </xf>
    <xf numFmtId="1" fontId="4" fillId="0" borderId="0" xfId="0" applyNumberFormat="1" applyFont="1" applyAlignment="1">
      <alignment vertical="center" wrapText="1" shrinkToFit="1"/>
    </xf>
    <xf numFmtId="1" fontId="5" fillId="0" borderId="0" xfId="0" applyNumberFormat="1" applyFont="1" applyAlignment="1">
      <alignment vertical="center" wrapText="1" shrinkToFit="1"/>
    </xf>
    <xf numFmtId="1" fontId="0" fillId="0" borderId="0" xfId="0" applyNumberFormat="1" applyFont="1" applyAlignment="1">
      <alignment vertical="center" wrapText="1"/>
    </xf>
    <xf numFmtId="1" fontId="0" fillId="0" borderId="2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vertical="center" wrapText="1" shrinkToFit="1"/>
    </xf>
    <xf numFmtId="1" fontId="5" fillId="0" borderId="1" xfId="0" applyNumberFormat="1" applyFont="1" applyBorder="1" applyAlignment="1">
      <alignment horizontal="right" vertical="center" wrapText="1" shrinkToFit="1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2" fillId="0" borderId="0" xfId="0" applyNumberFormat="1" applyFont="1" applyBorder="1" applyAlignment="1">
      <alignment horizontal="left" vertical="center" wrapText="1" shrinkToFit="1"/>
    </xf>
    <xf numFmtId="3" fontId="12" fillId="0" borderId="0" xfId="0" applyNumberFormat="1" applyFont="1" applyAlignment="1">
      <alignment horizontal="left" vertical="center" wrapText="1"/>
    </xf>
    <xf numFmtId="3" fontId="13" fillId="0" borderId="5" xfId="0" applyNumberFormat="1" applyFont="1" applyBorder="1" applyAlignment="1">
      <alignment vertical="center" wrapText="1" shrinkToFit="1"/>
    </xf>
    <xf numFmtId="3" fontId="13" fillId="0" borderId="6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0" fontId="12" fillId="0" borderId="7" xfId="0" applyFont="1" applyBorder="1" applyAlignment="1">
      <alignment/>
    </xf>
    <xf numFmtId="0" fontId="13" fillId="0" borderId="7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3" fontId="10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left" wrapText="1"/>
    </xf>
    <xf numFmtId="1" fontId="10" fillId="0" borderId="1" xfId="0" applyNumberFormat="1" applyFont="1" applyBorder="1" applyAlignment="1">
      <alignment horizontal="left" vertical="center" wrapText="1" shrinkToFit="1"/>
    </xf>
    <xf numFmtId="1" fontId="9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vertical="center" wrapText="1" shrinkToFit="1"/>
    </xf>
    <xf numFmtId="3" fontId="14" fillId="0" borderId="4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center"/>
    </xf>
    <xf numFmtId="3" fontId="15" fillId="0" borderId="0" xfId="0" applyNumberFormat="1" applyFont="1" applyAlignment="1">
      <alignment vertical="center" shrinkToFit="1"/>
    </xf>
    <xf numFmtId="3" fontId="15" fillId="0" borderId="0" xfId="0" applyNumberFormat="1" applyFont="1" applyFill="1" applyBorder="1" applyAlignment="1">
      <alignment vertical="center" shrinkToFit="1"/>
    </xf>
    <xf numFmtId="3" fontId="16" fillId="0" borderId="0" xfId="0" applyNumberFormat="1" applyFont="1" applyBorder="1" applyAlignment="1">
      <alignment vertical="center" shrinkToFit="1"/>
    </xf>
    <xf numFmtId="3" fontId="15" fillId="0" borderId="0" xfId="0" applyNumberFormat="1" applyFont="1" applyBorder="1" applyAlignment="1">
      <alignment horizontal="right" vertical="center" shrinkToFit="1"/>
    </xf>
    <xf numFmtId="3" fontId="17" fillId="0" borderId="0" xfId="0" applyNumberFormat="1" applyFont="1" applyBorder="1" applyAlignment="1">
      <alignment horizontal="right" vertical="center" shrinkToFit="1"/>
    </xf>
    <xf numFmtId="3" fontId="14" fillId="0" borderId="0" xfId="0" applyNumberFormat="1" applyFont="1" applyBorder="1" applyAlignment="1">
      <alignment vertical="center" shrinkToFit="1"/>
    </xf>
    <xf numFmtId="3" fontId="15" fillId="0" borderId="0" xfId="0" applyNumberFormat="1" applyFont="1" applyBorder="1" applyAlignment="1">
      <alignment vertical="center" shrinkToFit="1"/>
    </xf>
    <xf numFmtId="3" fontId="15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vertical="center" shrinkToFit="1"/>
    </xf>
    <xf numFmtId="3" fontId="14" fillId="0" borderId="0" xfId="0" applyNumberFormat="1" applyFont="1" applyAlignment="1">
      <alignment vertical="center" shrinkToFit="1"/>
    </xf>
    <xf numFmtId="3" fontId="16" fillId="0" borderId="0" xfId="0" applyNumberFormat="1" applyFont="1" applyAlignment="1">
      <alignment vertical="center" shrinkToFit="1"/>
    </xf>
    <xf numFmtId="3" fontId="3" fillId="0" borderId="4" xfId="0" applyNumberFormat="1" applyFont="1" applyFill="1" applyBorder="1" applyAlignment="1">
      <alignment horizontal="center" vertical="center" wrapText="1" shrinkToFit="1"/>
    </xf>
    <xf numFmtId="3" fontId="1" fillId="0" borderId="0" xfId="0" applyNumberFormat="1" applyFont="1" applyBorder="1" applyAlignment="1">
      <alignment horizontal="right" vertical="center" shrinkToFit="1"/>
    </xf>
    <xf numFmtId="3" fontId="3" fillId="0" borderId="0" xfId="0" applyNumberFormat="1" applyFont="1" applyBorder="1" applyAlignment="1">
      <alignment horizontal="right" vertical="center" shrinkToFit="1"/>
    </xf>
    <xf numFmtId="3" fontId="2" fillId="0" borderId="0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1" fontId="2" fillId="0" borderId="0" xfId="0" applyNumberFormat="1" applyFont="1" applyBorder="1" applyAlignment="1">
      <alignment horizontal="center" vertical="center" shrinkToFit="1"/>
    </xf>
    <xf numFmtId="1" fontId="1" fillId="0" borderId="0" xfId="0" applyNumberFormat="1" applyFont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1" fontId="3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1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shrinkToFit="1"/>
    </xf>
    <xf numFmtId="1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 shrinkToFit="1"/>
    </xf>
    <xf numFmtId="3" fontId="1" fillId="0" borderId="0" xfId="0" applyNumberFormat="1" applyFont="1" applyFill="1" applyBorder="1" applyAlignment="1">
      <alignment vertical="center" shrinkToFit="1"/>
    </xf>
    <xf numFmtId="3" fontId="2" fillId="0" borderId="0" xfId="0" applyNumberFormat="1" applyFont="1" applyBorder="1" applyAlignment="1">
      <alignment vertical="center" shrinkToFit="1"/>
    </xf>
    <xf numFmtId="3" fontId="18" fillId="0" borderId="0" xfId="0" applyNumberFormat="1" applyFont="1" applyBorder="1" applyAlignment="1">
      <alignment horizontal="right" vertical="center" shrinkToFit="1"/>
    </xf>
    <xf numFmtId="3" fontId="3" fillId="0" borderId="0" xfId="0" applyNumberFormat="1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 shrinkToFit="1"/>
    </xf>
    <xf numFmtId="3" fontId="1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vertical="center" shrinkToFit="1"/>
    </xf>
    <xf numFmtId="3" fontId="3" fillId="0" borderId="0" xfId="0" applyNumberFormat="1" applyFont="1" applyAlignment="1">
      <alignment vertical="center" shrinkToFit="1"/>
    </xf>
    <xf numFmtId="3" fontId="2" fillId="0" borderId="0" xfId="0" applyNumberFormat="1" applyFont="1" applyAlignment="1">
      <alignment vertical="center" shrinkToFit="1"/>
    </xf>
    <xf numFmtId="3" fontId="15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 wrapText="1" shrinkToFit="1"/>
    </xf>
    <xf numFmtId="3" fontId="0" fillId="0" borderId="0" xfId="0" applyNumberFormat="1" applyFont="1" applyBorder="1" applyAlignment="1">
      <alignment horizontal="left" vertical="center" wrapText="1" shrinkToFit="1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29"/>
  <sheetViews>
    <sheetView tabSelected="1" zoomScale="95" zoomScaleNormal="95" workbookViewId="0" topLeftCell="A283">
      <selection activeCell="F283" sqref="F283"/>
    </sheetView>
  </sheetViews>
  <sheetFormatPr defaultColWidth="9.00390625" defaultRowHeight="12.75"/>
  <cols>
    <col min="1" max="1" width="4.00390625" style="108" bestFit="1" customWidth="1"/>
    <col min="2" max="2" width="6.00390625" style="108" customWidth="1"/>
    <col min="3" max="3" width="6.25390625" style="108" customWidth="1"/>
    <col min="4" max="4" width="30.375" style="55" customWidth="1"/>
    <col min="5" max="5" width="12.375" style="129" customWidth="1"/>
    <col min="6" max="6" width="8.25390625" style="92" customWidth="1"/>
    <col min="7" max="7" width="8.75390625" style="140" customWidth="1"/>
    <col min="8" max="8" width="10.625" style="4" customWidth="1"/>
    <col min="9" max="9" width="18.625" style="70" customWidth="1"/>
    <col min="10" max="10" width="8.25390625" style="0" customWidth="1"/>
  </cols>
  <sheetData>
    <row r="2" ht="12.75">
      <c r="D2" s="26" t="s">
        <v>124</v>
      </c>
    </row>
    <row r="3" ht="12.75">
      <c r="D3" s="43"/>
    </row>
    <row r="4" spans="1:8" ht="25.5">
      <c r="A4" s="109"/>
      <c r="B4" s="110"/>
      <c r="C4" s="111"/>
      <c r="D4" s="44" t="s">
        <v>79</v>
      </c>
      <c r="E4" s="130"/>
      <c r="F4" s="93"/>
      <c r="G4" s="93"/>
      <c r="H4" s="1"/>
    </row>
    <row r="5" spans="1:8" ht="13.5" thickBot="1">
      <c r="A5" s="109"/>
      <c r="B5" s="110"/>
      <c r="C5" s="111"/>
      <c r="D5" s="45"/>
      <c r="E5" s="130"/>
      <c r="F5" s="93"/>
      <c r="G5" s="93"/>
      <c r="H5" s="1"/>
    </row>
    <row r="6" spans="1:8" ht="34.5" thickBot="1">
      <c r="A6" s="112" t="s">
        <v>0</v>
      </c>
      <c r="B6" s="112" t="s">
        <v>1</v>
      </c>
      <c r="C6" s="113" t="s">
        <v>2</v>
      </c>
      <c r="D6" s="46" t="s">
        <v>3</v>
      </c>
      <c r="E6" s="104" t="s">
        <v>108</v>
      </c>
      <c r="F6" s="91" t="s">
        <v>113</v>
      </c>
      <c r="G6" s="91" t="s">
        <v>114</v>
      </c>
      <c r="H6" s="104" t="s">
        <v>123</v>
      </c>
    </row>
    <row r="7" spans="1:8" ht="12.75">
      <c r="A7" s="116"/>
      <c r="B7" s="116"/>
      <c r="C7" s="117"/>
      <c r="D7" s="49"/>
      <c r="E7" s="105"/>
      <c r="F7" s="96"/>
      <c r="G7" s="96"/>
      <c r="H7" s="105"/>
    </row>
    <row r="8" spans="1:8" ht="12.75">
      <c r="A8" s="114" t="s">
        <v>6</v>
      </c>
      <c r="B8" s="114"/>
      <c r="C8" s="115"/>
      <c r="D8" s="47" t="s">
        <v>7</v>
      </c>
      <c r="E8" s="132">
        <f>E10</f>
        <v>126000</v>
      </c>
      <c r="F8" s="132">
        <f>F10</f>
        <v>677</v>
      </c>
      <c r="G8" s="132">
        <f>G10</f>
        <v>0</v>
      </c>
      <c r="H8" s="107">
        <f>E8+F8-G8</f>
        <v>126677</v>
      </c>
    </row>
    <row r="9" spans="1:8" ht="12.75">
      <c r="A9" s="114"/>
      <c r="B9" s="114"/>
      <c r="C9" s="115"/>
      <c r="D9" s="47"/>
      <c r="E9" s="133"/>
      <c r="F9" s="97"/>
      <c r="G9" s="97"/>
      <c r="H9" s="105"/>
    </row>
    <row r="10" spans="1:8" ht="12.75">
      <c r="A10" s="118"/>
      <c r="B10" s="118" t="s">
        <v>8</v>
      </c>
      <c r="C10" s="119"/>
      <c r="D10" s="48" t="s">
        <v>9</v>
      </c>
      <c r="E10" s="134">
        <f>SUM(E12:E12)</f>
        <v>126000</v>
      </c>
      <c r="F10" s="98">
        <f>SUM(F12:F12)</f>
        <v>677</v>
      </c>
      <c r="G10" s="98">
        <f>SUM(G12:G12)</f>
        <v>0</v>
      </c>
      <c r="H10" s="106">
        <f>E10+F10-G10</f>
        <v>126677</v>
      </c>
    </row>
    <row r="11" spans="1:8" ht="12.75">
      <c r="A11" s="118"/>
      <c r="B11" s="118"/>
      <c r="C11" s="119"/>
      <c r="D11" s="48"/>
      <c r="E11" s="135"/>
      <c r="F11" s="99"/>
      <c r="G11" s="99"/>
      <c r="H11" s="105"/>
    </row>
    <row r="12" spans="1:9" s="8" customFormat="1" ht="25.5">
      <c r="A12" s="120"/>
      <c r="B12" s="120"/>
      <c r="C12" s="121">
        <v>3030</v>
      </c>
      <c r="D12" s="50" t="s">
        <v>86</v>
      </c>
      <c r="E12" s="136">
        <v>126000</v>
      </c>
      <c r="F12" s="100">
        <v>677</v>
      </c>
      <c r="G12" s="100"/>
      <c r="H12" s="105">
        <f>E12+F12-G12</f>
        <v>126677</v>
      </c>
      <c r="I12" s="71"/>
    </row>
    <row r="13" spans="1:8" ht="12.75">
      <c r="A13" s="114"/>
      <c r="B13" s="114"/>
      <c r="C13" s="115"/>
      <c r="D13" s="53"/>
      <c r="E13" s="137"/>
      <c r="F13" s="101"/>
      <c r="G13" s="101"/>
      <c r="H13" s="105"/>
    </row>
    <row r="14" spans="1:11" ht="12.75">
      <c r="A14" s="114">
        <v>600</v>
      </c>
      <c r="B14" s="114"/>
      <c r="C14" s="115"/>
      <c r="D14" s="53" t="s">
        <v>11</v>
      </c>
      <c r="E14" s="132">
        <f>E16</f>
        <v>1301946</v>
      </c>
      <c r="F14" s="95">
        <f>F16</f>
        <v>27000</v>
      </c>
      <c r="G14" s="95">
        <f>G16</f>
        <v>53661</v>
      </c>
      <c r="H14" s="107">
        <f>E14+F14-G14</f>
        <v>1275285</v>
      </c>
      <c r="K14" s="23"/>
    </row>
    <row r="15" spans="1:11" ht="12.75">
      <c r="A15" s="116"/>
      <c r="B15" s="116"/>
      <c r="C15" s="117"/>
      <c r="D15" s="52"/>
      <c r="E15" s="135"/>
      <c r="F15" s="99"/>
      <c r="G15" s="99"/>
      <c r="H15" s="105"/>
      <c r="K15" s="23"/>
    </row>
    <row r="16" spans="1:11" ht="12.75">
      <c r="A16" s="118"/>
      <c r="B16" s="118">
        <v>60014</v>
      </c>
      <c r="C16" s="119"/>
      <c r="D16" s="51" t="s">
        <v>12</v>
      </c>
      <c r="E16" s="134">
        <f>SUM(E18:E34)</f>
        <v>1301946</v>
      </c>
      <c r="F16" s="134">
        <f>SUM(F18:F34)</f>
        <v>27000</v>
      </c>
      <c r="G16" s="134">
        <f>SUM(G18:G34)</f>
        <v>53661</v>
      </c>
      <c r="H16" s="106">
        <f>E16+F16-G16</f>
        <v>1275285</v>
      </c>
      <c r="K16" s="23"/>
    </row>
    <row r="17" spans="1:11" ht="12.75">
      <c r="A17" s="116"/>
      <c r="B17" s="116"/>
      <c r="C17" s="117"/>
      <c r="D17" s="52"/>
      <c r="E17" s="135"/>
      <c r="F17" s="99"/>
      <c r="G17" s="99"/>
      <c r="H17" s="105"/>
      <c r="K17" s="23"/>
    </row>
    <row r="18" spans="1:11" ht="25.5">
      <c r="A18" s="122"/>
      <c r="B18" s="122"/>
      <c r="C18" s="111">
        <v>3020</v>
      </c>
      <c r="D18" s="54" t="s">
        <v>13</v>
      </c>
      <c r="E18" s="130">
        <v>16400</v>
      </c>
      <c r="F18" s="93"/>
      <c r="G18" s="93">
        <v>3000</v>
      </c>
      <c r="H18" s="105">
        <f>E18+F18-G18</f>
        <v>13400</v>
      </c>
      <c r="K18" s="23"/>
    </row>
    <row r="19" spans="1:11" ht="12.75">
      <c r="A19" s="122"/>
      <c r="B19" s="122"/>
      <c r="C19" s="111"/>
      <c r="D19" s="54"/>
      <c r="E19" s="130"/>
      <c r="F19" s="93"/>
      <c r="G19" s="93"/>
      <c r="H19" s="105"/>
      <c r="K19" s="23"/>
    </row>
    <row r="20" spans="1:11" ht="25.5">
      <c r="A20" s="122"/>
      <c r="B20" s="122"/>
      <c r="C20" s="108">
        <v>4010</v>
      </c>
      <c r="D20" s="54" t="s">
        <v>14</v>
      </c>
      <c r="E20" s="130">
        <v>397800</v>
      </c>
      <c r="F20" s="93"/>
      <c r="G20" s="93">
        <v>19300</v>
      </c>
      <c r="H20" s="105">
        <f>E20+F20-G20</f>
        <v>378500</v>
      </c>
      <c r="K20" s="23"/>
    </row>
    <row r="21" spans="1:8" ht="12.75">
      <c r="A21" s="122"/>
      <c r="B21" s="122"/>
      <c r="C21" s="111"/>
      <c r="D21" s="54"/>
      <c r="E21" s="130"/>
      <c r="F21" s="93"/>
      <c r="G21" s="93"/>
      <c r="H21" s="105"/>
    </row>
    <row r="22" spans="1:8" ht="25.5">
      <c r="A22" s="122"/>
      <c r="B22" s="122"/>
      <c r="C22" s="111">
        <v>4110</v>
      </c>
      <c r="D22" s="54" t="s">
        <v>16</v>
      </c>
      <c r="E22" s="130">
        <v>74395</v>
      </c>
      <c r="F22" s="93"/>
      <c r="G22" s="93">
        <f>6038-199</f>
        <v>5839</v>
      </c>
      <c r="H22" s="105">
        <f>E22+F22-G22</f>
        <v>68556</v>
      </c>
    </row>
    <row r="23" spans="1:8" ht="12.75">
      <c r="A23" s="122"/>
      <c r="B23" s="122"/>
      <c r="C23" s="111"/>
      <c r="D23" s="54"/>
      <c r="E23" s="130"/>
      <c r="F23" s="93"/>
      <c r="G23" s="93"/>
      <c r="H23" s="105"/>
    </row>
    <row r="24" spans="1:8" ht="12.75">
      <c r="A24" s="122"/>
      <c r="B24" s="122"/>
      <c r="C24" s="111">
        <v>4120</v>
      </c>
      <c r="D24" s="54" t="s">
        <v>17</v>
      </c>
      <c r="E24" s="130">
        <v>10191</v>
      </c>
      <c r="F24" s="93"/>
      <c r="G24" s="93">
        <f>799+323</f>
        <v>1122</v>
      </c>
      <c r="H24" s="105">
        <f>E24+F24-G24</f>
        <v>9069</v>
      </c>
    </row>
    <row r="25" spans="1:8" ht="12.75">
      <c r="A25" s="122"/>
      <c r="B25" s="122"/>
      <c r="C25" s="111"/>
      <c r="D25" s="54"/>
      <c r="E25" s="130"/>
      <c r="F25" s="93"/>
      <c r="G25" s="93"/>
      <c r="H25" s="105"/>
    </row>
    <row r="26" spans="1:8" ht="12.75">
      <c r="A26" s="122"/>
      <c r="B26" s="122"/>
      <c r="C26" s="111">
        <v>4260</v>
      </c>
      <c r="D26" s="54" t="s">
        <v>18</v>
      </c>
      <c r="E26" s="130">
        <v>20500</v>
      </c>
      <c r="F26" s="93"/>
      <c r="G26" s="93">
        <v>4000</v>
      </c>
      <c r="H26" s="105">
        <f>E26+F26-G26</f>
        <v>16500</v>
      </c>
    </row>
    <row r="27" spans="1:8" ht="12.75">
      <c r="A27" s="122"/>
      <c r="B27" s="122"/>
      <c r="C27" s="111"/>
      <c r="D27" s="54"/>
      <c r="E27" s="130"/>
      <c r="F27" s="93"/>
      <c r="G27" s="93"/>
      <c r="H27" s="105"/>
    </row>
    <row r="28" spans="1:8" ht="12.75">
      <c r="A28" s="122"/>
      <c r="B28" s="122"/>
      <c r="C28" s="111">
        <v>4270</v>
      </c>
      <c r="D28" s="54" t="s">
        <v>19</v>
      </c>
      <c r="E28" s="130">
        <v>191000</v>
      </c>
      <c r="F28" s="93"/>
      <c r="G28" s="93">
        <v>20000</v>
      </c>
      <c r="H28" s="105">
        <f>E28+F28-G28</f>
        <v>171000</v>
      </c>
    </row>
    <row r="29" spans="1:8" ht="12.75">
      <c r="A29" s="122"/>
      <c r="B29" s="122"/>
      <c r="C29" s="111"/>
      <c r="D29" s="54"/>
      <c r="E29" s="130"/>
      <c r="F29" s="93"/>
      <c r="G29" s="93"/>
      <c r="H29" s="105"/>
    </row>
    <row r="30" spans="1:8" ht="12.75">
      <c r="A30" s="122"/>
      <c r="B30" s="122"/>
      <c r="C30" s="111">
        <v>4300</v>
      </c>
      <c r="D30" s="54" t="s">
        <v>116</v>
      </c>
      <c r="E30" s="130">
        <v>572400</v>
      </c>
      <c r="F30" s="93">
        <v>27000</v>
      </c>
      <c r="G30" s="93"/>
      <c r="H30" s="105">
        <f>E30+F30-G30</f>
        <v>599400</v>
      </c>
    </row>
    <row r="31" spans="1:8" ht="12.75">
      <c r="A31" s="122"/>
      <c r="B31" s="122"/>
      <c r="C31" s="111"/>
      <c r="D31" s="54"/>
      <c r="E31" s="130"/>
      <c r="F31" s="93"/>
      <c r="G31" s="93"/>
      <c r="H31" s="105"/>
    </row>
    <row r="32" spans="1:8" ht="12.75">
      <c r="A32" s="122"/>
      <c r="B32" s="122"/>
      <c r="C32" s="111">
        <v>4430</v>
      </c>
      <c r="D32" s="54" t="s">
        <v>21</v>
      </c>
      <c r="E32" s="130">
        <v>7300</v>
      </c>
      <c r="F32" s="93"/>
      <c r="G32" s="93">
        <v>300</v>
      </c>
      <c r="H32" s="105">
        <f>E32+F32-G32</f>
        <v>7000</v>
      </c>
    </row>
    <row r="33" spans="1:8" ht="12.75">
      <c r="A33" s="122"/>
      <c r="B33" s="122"/>
      <c r="C33" s="111"/>
      <c r="D33" s="54"/>
      <c r="E33" s="130"/>
      <c r="F33" s="93"/>
      <c r="G33" s="93"/>
      <c r="H33" s="105"/>
    </row>
    <row r="34" spans="1:8" ht="25.5">
      <c r="A34" s="122"/>
      <c r="B34" s="122"/>
      <c r="C34" s="111">
        <v>4440</v>
      </c>
      <c r="D34" s="54" t="s">
        <v>22</v>
      </c>
      <c r="E34" s="130">
        <v>11960</v>
      </c>
      <c r="F34" s="93"/>
      <c r="G34" s="93">
        <v>100</v>
      </c>
      <c r="H34" s="105">
        <f>E34+F34-G34</f>
        <v>11860</v>
      </c>
    </row>
    <row r="35" spans="1:8" ht="35.25" customHeight="1">
      <c r="A35" s="114">
        <v>700</v>
      </c>
      <c r="B35" s="114"/>
      <c r="C35" s="115"/>
      <c r="D35" s="53" t="s">
        <v>26</v>
      </c>
      <c r="E35" s="132">
        <f>E37</f>
        <v>63620</v>
      </c>
      <c r="F35" s="95">
        <f>F37</f>
        <v>5498</v>
      </c>
      <c r="G35" s="95">
        <f>G37</f>
        <v>2198</v>
      </c>
      <c r="H35" s="107">
        <f>E35+F35-G35</f>
        <v>66920</v>
      </c>
    </row>
    <row r="36" spans="1:8" ht="12.75">
      <c r="A36" s="116"/>
      <c r="B36" s="116"/>
      <c r="C36" s="117"/>
      <c r="D36" s="52"/>
      <c r="E36" s="135"/>
      <c r="F36" s="99"/>
      <c r="G36" s="99"/>
      <c r="H36" s="105"/>
    </row>
    <row r="37" spans="1:8" ht="25.5">
      <c r="A37" s="118"/>
      <c r="B37" s="118">
        <v>70005</v>
      </c>
      <c r="C37" s="119"/>
      <c r="D37" s="51" t="s">
        <v>27</v>
      </c>
      <c r="E37" s="134">
        <f>SUM(E38:E45)</f>
        <v>63620</v>
      </c>
      <c r="F37" s="98">
        <f>SUM(F38:F45)</f>
        <v>5498</v>
      </c>
      <c r="G37" s="98">
        <f>SUM(G38:G45)</f>
        <v>2198</v>
      </c>
      <c r="H37" s="106">
        <f>E37+F37-G37</f>
        <v>66920</v>
      </c>
    </row>
    <row r="38" spans="1:8" ht="12.75">
      <c r="A38" s="116"/>
      <c r="B38" s="116"/>
      <c r="C38" s="123"/>
      <c r="D38" s="52"/>
      <c r="E38" s="135"/>
      <c r="F38" s="99"/>
      <c r="G38" s="99"/>
      <c r="H38" s="105"/>
    </row>
    <row r="39" spans="1:8" ht="12.75">
      <c r="A39" s="122"/>
      <c r="B39" s="122"/>
      <c r="C39" s="111">
        <v>4260</v>
      </c>
      <c r="D39" s="54" t="s">
        <v>18</v>
      </c>
      <c r="E39" s="130">
        <v>18410</v>
      </c>
      <c r="F39" s="93">
        <v>2403</v>
      </c>
      <c r="G39" s="93">
        <v>105</v>
      </c>
      <c r="H39" s="105">
        <f>E39+F39-G39</f>
        <v>20708</v>
      </c>
    </row>
    <row r="40" spans="1:8" ht="12.75">
      <c r="A40" s="118"/>
      <c r="B40" s="118"/>
      <c r="C40" s="119"/>
      <c r="D40" s="51"/>
      <c r="E40" s="135"/>
      <c r="F40" s="99"/>
      <c r="G40" s="99"/>
      <c r="H40" s="105"/>
    </row>
    <row r="41" spans="1:8" ht="12.75">
      <c r="A41" s="116"/>
      <c r="B41" s="116"/>
      <c r="C41" s="117">
        <v>4270</v>
      </c>
      <c r="D41" s="52" t="s">
        <v>28</v>
      </c>
      <c r="E41" s="135">
        <v>19500</v>
      </c>
      <c r="F41" s="99">
        <v>31</v>
      </c>
      <c r="G41" s="99"/>
      <c r="H41" s="105">
        <f>E41+F41-G41</f>
        <v>19531</v>
      </c>
    </row>
    <row r="42" spans="1:8" ht="12.75">
      <c r="A42" s="116"/>
      <c r="B42" s="116"/>
      <c r="C42" s="117"/>
      <c r="D42" s="52"/>
      <c r="E42" s="135"/>
      <c r="F42" s="99"/>
      <c r="G42" s="99"/>
      <c r="H42" s="105"/>
    </row>
    <row r="43" spans="1:8" ht="12.75">
      <c r="A43" s="116"/>
      <c r="B43" s="116"/>
      <c r="C43" s="117">
        <v>4300</v>
      </c>
      <c r="D43" s="54" t="s">
        <v>116</v>
      </c>
      <c r="E43" s="135">
        <v>21200</v>
      </c>
      <c r="F43" s="99">
        <f>2198+866</f>
        <v>3064</v>
      </c>
      <c r="G43" s="99"/>
      <c r="H43" s="105">
        <f>E43+F43-G43</f>
        <v>24264</v>
      </c>
    </row>
    <row r="44" spans="1:8" ht="12.75">
      <c r="A44" s="116"/>
      <c r="B44" s="116"/>
      <c r="C44" s="117"/>
      <c r="D44" s="54"/>
      <c r="E44" s="135"/>
      <c r="F44" s="99"/>
      <c r="G44" s="99"/>
      <c r="H44" s="105"/>
    </row>
    <row r="45" spans="1:8" ht="12.75">
      <c r="A45" s="116"/>
      <c r="B45" s="116"/>
      <c r="C45" s="117">
        <v>4480</v>
      </c>
      <c r="D45" s="52" t="s">
        <v>23</v>
      </c>
      <c r="E45" s="135">
        <v>4510</v>
      </c>
      <c r="F45" s="99"/>
      <c r="G45" s="99">
        <v>2093</v>
      </c>
      <c r="H45" s="105">
        <f>E45+F45-G45</f>
        <v>2417</v>
      </c>
    </row>
    <row r="46" spans="1:8" ht="12.75">
      <c r="A46" s="116"/>
      <c r="B46" s="116"/>
      <c r="C46" s="117"/>
      <c r="D46" s="52"/>
      <c r="E46" s="135"/>
      <c r="F46" s="99"/>
      <c r="G46" s="99"/>
      <c r="H46" s="105"/>
    </row>
    <row r="47" spans="1:8" ht="12.75">
      <c r="A47" s="114">
        <v>710</v>
      </c>
      <c r="B47" s="114"/>
      <c r="C47" s="115"/>
      <c r="D47" s="53" t="s">
        <v>29</v>
      </c>
      <c r="E47" s="132">
        <f>E50+E76</f>
        <v>160587</v>
      </c>
      <c r="F47" s="132">
        <f>F50+F76</f>
        <v>1278</v>
      </c>
      <c r="G47" s="132">
        <f>G50+G76</f>
        <v>3913</v>
      </c>
      <c r="H47" s="107">
        <f>E47+F47-G47</f>
        <v>157952</v>
      </c>
    </row>
    <row r="48" spans="1:8" ht="12.75">
      <c r="A48" s="116"/>
      <c r="B48" s="116"/>
      <c r="C48" s="117"/>
      <c r="D48" s="52"/>
      <c r="E48" s="135"/>
      <c r="F48" s="99"/>
      <c r="G48" s="99"/>
      <c r="H48" s="105"/>
    </row>
    <row r="49" spans="1:8" ht="12.75">
      <c r="A49" s="116"/>
      <c r="B49" s="116"/>
      <c r="C49" s="117"/>
      <c r="D49" s="52"/>
      <c r="E49" s="135"/>
      <c r="F49" s="99"/>
      <c r="G49" s="99"/>
      <c r="H49" s="105"/>
    </row>
    <row r="50" spans="1:8" ht="12.75">
      <c r="A50" s="118"/>
      <c r="B50" s="118">
        <v>71015</v>
      </c>
      <c r="C50" s="119"/>
      <c r="D50" s="51" t="s">
        <v>32</v>
      </c>
      <c r="E50" s="134">
        <f>SUM(E52:E74)</f>
        <v>150587</v>
      </c>
      <c r="F50" s="134">
        <f>SUM(F52:F74)</f>
        <v>1278</v>
      </c>
      <c r="G50" s="134">
        <f>SUM(G52:G74)</f>
        <v>913</v>
      </c>
      <c r="H50" s="106">
        <f>E50+F50-G50</f>
        <v>150952</v>
      </c>
    </row>
    <row r="51" spans="1:8" ht="12.75">
      <c r="A51" s="118"/>
      <c r="B51" s="118"/>
      <c r="C51" s="119"/>
      <c r="D51" s="51"/>
      <c r="E51" s="135"/>
      <c r="F51" s="99"/>
      <c r="G51" s="99"/>
      <c r="H51" s="105"/>
    </row>
    <row r="52" spans="1:8" ht="25.5">
      <c r="A52" s="122"/>
      <c r="B52" s="122"/>
      <c r="C52" s="111">
        <v>3020</v>
      </c>
      <c r="D52" s="54" t="s">
        <v>37</v>
      </c>
      <c r="E52" s="130">
        <v>244</v>
      </c>
      <c r="F52" s="93"/>
      <c r="G52" s="93"/>
      <c r="H52" s="105">
        <f>E52+F52-G52</f>
        <v>244</v>
      </c>
    </row>
    <row r="53" spans="1:8" ht="12.75">
      <c r="A53" s="122"/>
      <c r="B53" s="122"/>
      <c r="C53" s="111"/>
      <c r="D53" s="54"/>
      <c r="E53" s="130"/>
      <c r="F53" s="93"/>
      <c r="G53" s="93"/>
      <c r="H53" s="105"/>
    </row>
    <row r="54" spans="1:8" ht="25.5">
      <c r="A54" s="122"/>
      <c r="B54" s="122"/>
      <c r="C54" s="108">
        <v>4010</v>
      </c>
      <c r="D54" s="54" t="s">
        <v>14</v>
      </c>
      <c r="E54" s="130">
        <v>88732</v>
      </c>
      <c r="F54" s="93">
        <v>1238</v>
      </c>
      <c r="G54" s="93"/>
      <c r="H54" s="105">
        <f>E54+F54-G54</f>
        <v>89970</v>
      </c>
    </row>
    <row r="55" spans="1:8" ht="12.75">
      <c r="A55" s="122"/>
      <c r="B55" s="122"/>
      <c r="D55" s="54"/>
      <c r="E55" s="130"/>
      <c r="F55" s="93"/>
      <c r="G55" s="93"/>
      <c r="H55" s="105"/>
    </row>
    <row r="56" spans="1:8" ht="12.75">
      <c r="A56" s="122"/>
      <c r="B56" s="122"/>
      <c r="C56" s="111">
        <v>4040</v>
      </c>
      <c r="D56" s="54" t="s">
        <v>15</v>
      </c>
      <c r="E56" s="130">
        <v>6525</v>
      </c>
      <c r="F56" s="93"/>
      <c r="G56" s="93"/>
      <c r="H56" s="105">
        <f>E56+F56-G56</f>
        <v>6525</v>
      </c>
    </row>
    <row r="57" spans="1:8" ht="12.75">
      <c r="A57" s="122"/>
      <c r="B57" s="122"/>
      <c r="C57" s="111"/>
      <c r="D57" s="54"/>
      <c r="E57" s="130"/>
      <c r="F57" s="93"/>
      <c r="G57" s="93"/>
      <c r="H57" s="105"/>
    </row>
    <row r="58" spans="1:8" ht="25.5">
      <c r="A58" s="122"/>
      <c r="B58" s="122"/>
      <c r="C58" s="111">
        <v>4110</v>
      </c>
      <c r="D58" s="54" t="s">
        <v>16</v>
      </c>
      <c r="E58" s="130">
        <v>16203</v>
      </c>
      <c r="F58" s="93"/>
      <c r="G58" s="93">
        <v>131</v>
      </c>
      <c r="H58" s="105">
        <f>E58+F58-G58</f>
        <v>16072</v>
      </c>
    </row>
    <row r="59" spans="1:8" ht="12.75">
      <c r="A59" s="122"/>
      <c r="B59" s="122"/>
      <c r="C59" s="111"/>
      <c r="D59" s="54"/>
      <c r="E59" s="130"/>
      <c r="F59" s="93"/>
      <c r="G59" s="93"/>
      <c r="H59" s="105"/>
    </row>
    <row r="60" spans="1:8" ht="12.75">
      <c r="A60" s="122"/>
      <c r="B60" s="122"/>
      <c r="C60" s="111">
        <v>4120</v>
      </c>
      <c r="D60" s="54" t="s">
        <v>17</v>
      </c>
      <c r="E60" s="130">
        <v>2304</v>
      </c>
      <c r="F60" s="93"/>
      <c r="G60" s="93">
        <v>18</v>
      </c>
      <c r="H60" s="105">
        <f>E60+F60-G60</f>
        <v>2286</v>
      </c>
    </row>
    <row r="61" spans="1:8" ht="12.75">
      <c r="A61" s="122"/>
      <c r="B61" s="122"/>
      <c r="C61" s="111"/>
      <c r="D61" s="54"/>
      <c r="E61" s="130"/>
      <c r="F61" s="93"/>
      <c r="G61" s="93"/>
      <c r="H61" s="105"/>
    </row>
    <row r="62" spans="1:8" ht="24" customHeight="1">
      <c r="A62" s="122"/>
      <c r="B62" s="122"/>
      <c r="C62" s="111">
        <v>4210</v>
      </c>
      <c r="D62" s="54" t="s">
        <v>10</v>
      </c>
      <c r="E62" s="130">
        <v>10852</v>
      </c>
      <c r="F62" s="93"/>
      <c r="G62" s="93"/>
      <c r="H62" s="105">
        <f>E62+F62-G62</f>
        <v>10852</v>
      </c>
    </row>
    <row r="63" spans="1:8" ht="12.75">
      <c r="A63" s="122"/>
      <c r="B63" s="122"/>
      <c r="C63" s="111"/>
      <c r="D63" s="54"/>
      <c r="E63" s="130"/>
      <c r="F63" s="93"/>
      <c r="G63" s="93"/>
      <c r="H63" s="105"/>
    </row>
    <row r="64" spans="1:8" ht="12.75">
      <c r="A64" s="122"/>
      <c r="B64" s="122"/>
      <c r="C64" s="111">
        <v>4260</v>
      </c>
      <c r="D64" s="54" t="s">
        <v>18</v>
      </c>
      <c r="E64" s="130">
        <v>3700</v>
      </c>
      <c r="F64" s="93"/>
      <c r="G64" s="93">
        <v>644</v>
      </c>
      <c r="H64" s="105">
        <f>E64+F64-G64</f>
        <v>3056</v>
      </c>
    </row>
    <row r="65" spans="1:8" ht="12.75">
      <c r="A65" s="122"/>
      <c r="B65" s="122"/>
      <c r="C65" s="111"/>
      <c r="D65" s="54"/>
      <c r="E65" s="130"/>
      <c r="F65" s="93"/>
      <c r="G65" s="93"/>
      <c r="H65" s="105"/>
    </row>
    <row r="66" spans="1:8" ht="12.75">
      <c r="A66" s="122"/>
      <c r="B66" s="122"/>
      <c r="C66" s="111">
        <v>4270</v>
      </c>
      <c r="D66" s="54" t="s">
        <v>28</v>
      </c>
      <c r="E66" s="130">
        <v>1540</v>
      </c>
      <c r="F66" s="93"/>
      <c r="G66" s="93">
        <v>20</v>
      </c>
      <c r="H66" s="105">
        <f>E66+F66-G66</f>
        <v>1520</v>
      </c>
    </row>
    <row r="67" spans="1:8" ht="12.75">
      <c r="A67" s="122"/>
      <c r="B67" s="122"/>
      <c r="C67" s="111"/>
      <c r="D67" s="54"/>
      <c r="E67" s="130"/>
      <c r="F67" s="93"/>
      <c r="G67" s="93"/>
      <c r="H67" s="105"/>
    </row>
    <row r="68" spans="1:8" ht="12.75">
      <c r="A68" s="122"/>
      <c r="B68" s="122"/>
      <c r="C68" s="111">
        <v>4300</v>
      </c>
      <c r="D68" s="54" t="s">
        <v>4</v>
      </c>
      <c r="E68" s="130">
        <v>11100</v>
      </c>
      <c r="F68" s="93">
        <v>40</v>
      </c>
      <c r="G68" s="93"/>
      <c r="H68" s="105">
        <f>E68+F68-G68</f>
        <v>11140</v>
      </c>
    </row>
    <row r="69" spans="1:8" ht="12.75">
      <c r="A69" s="122"/>
      <c r="B69" s="122"/>
      <c r="C69" s="111"/>
      <c r="D69" s="54"/>
      <c r="E69" s="130"/>
      <c r="F69" s="93"/>
      <c r="G69" s="93"/>
      <c r="H69" s="105"/>
    </row>
    <row r="70" spans="1:8" ht="12.75">
      <c r="A70" s="122"/>
      <c r="B70" s="122"/>
      <c r="C70" s="111">
        <v>4410</v>
      </c>
      <c r="D70" s="54" t="s">
        <v>20</v>
      </c>
      <c r="E70" s="130">
        <v>2200</v>
      </c>
      <c r="F70" s="93"/>
      <c r="G70" s="93">
        <v>100</v>
      </c>
      <c r="H70" s="105">
        <f>E70+F70-G70</f>
        <v>2100</v>
      </c>
    </row>
    <row r="71" spans="1:8" ht="12.75">
      <c r="A71" s="122"/>
      <c r="B71" s="122"/>
      <c r="C71" s="111"/>
      <c r="D71" s="54"/>
      <c r="E71" s="130"/>
      <c r="F71" s="93"/>
      <c r="G71" s="93"/>
      <c r="H71" s="105"/>
    </row>
    <row r="72" spans="1:8" ht="25.5">
      <c r="A72" s="122"/>
      <c r="B72" s="122"/>
      <c r="C72" s="111">
        <v>4440</v>
      </c>
      <c r="D72" s="54" t="s">
        <v>22</v>
      </c>
      <c r="E72" s="130">
        <v>3187</v>
      </c>
      <c r="F72" s="93"/>
      <c r="G72" s="93"/>
      <c r="H72" s="105">
        <f>E72+F72-G72</f>
        <v>3187</v>
      </c>
    </row>
    <row r="73" spans="1:8" ht="12.75">
      <c r="A73" s="122"/>
      <c r="B73" s="122"/>
      <c r="C73" s="111"/>
      <c r="D73" s="54"/>
      <c r="E73" s="130"/>
      <c r="F73" s="93"/>
      <c r="G73" s="93"/>
      <c r="H73" s="105"/>
    </row>
    <row r="74" spans="1:8" ht="25.5">
      <c r="A74" s="122"/>
      <c r="B74" s="122"/>
      <c r="C74" s="111">
        <v>6060</v>
      </c>
      <c r="D74" s="54" t="s">
        <v>25</v>
      </c>
      <c r="E74" s="130">
        <v>4000</v>
      </c>
      <c r="F74" s="93"/>
      <c r="G74" s="93"/>
      <c r="H74" s="105">
        <f>E74+F74-G74</f>
        <v>4000</v>
      </c>
    </row>
    <row r="75" spans="1:8" ht="12.75">
      <c r="A75" s="122"/>
      <c r="B75" s="122"/>
      <c r="C75" s="111"/>
      <c r="D75" s="54"/>
      <c r="E75" s="130"/>
      <c r="F75" s="93"/>
      <c r="G75" s="93"/>
      <c r="H75" s="105"/>
    </row>
    <row r="76" spans="1:8" ht="12.75">
      <c r="A76" s="118"/>
      <c r="B76" s="118">
        <v>71095</v>
      </c>
      <c r="C76" s="119"/>
      <c r="D76" s="51" t="s">
        <v>93</v>
      </c>
      <c r="E76" s="134">
        <f>SUM(E77:E78)</f>
        <v>10000</v>
      </c>
      <c r="F76" s="98">
        <f>SUM(F77:F78)</f>
        <v>0</v>
      </c>
      <c r="G76" s="98">
        <f>SUM(G77:G78)</f>
        <v>3000</v>
      </c>
      <c r="H76" s="106">
        <f>E76+F76-G76</f>
        <v>7000</v>
      </c>
    </row>
    <row r="77" spans="1:8" ht="12.75">
      <c r="A77" s="116"/>
      <c r="B77" s="116"/>
      <c r="C77" s="117"/>
      <c r="D77" s="52"/>
      <c r="E77" s="135"/>
      <c r="F77" s="99"/>
      <c r="G77" s="99"/>
      <c r="H77" s="105"/>
    </row>
    <row r="78" spans="1:8" ht="12.75">
      <c r="A78" s="116"/>
      <c r="B78" s="116"/>
      <c r="C78" s="117">
        <v>4300</v>
      </c>
      <c r="D78" s="54" t="s">
        <v>116</v>
      </c>
      <c r="E78" s="135">
        <v>10000</v>
      </c>
      <c r="F78" s="99"/>
      <c r="G78" s="99">
        <v>3000</v>
      </c>
      <c r="H78" s="105">
        <f aca="true" t="shared" si="0" ref="H78:H124">E78+F78-G78</f>
        <v>7000</v>
      </c>
    </row>
    <row r="79" spans="1:8" ht="12.75">
      <c r="A79" s="122"/>
      <c r="B79" s="122"/>
      <c r="C79" s="111"/>
      <c r="D79" s="54"/>
      <c r="E79" s="130"/>
      <c r="F79" s="93"/>
      <c r="G79" s="93"/>
      <c r="H79" s="105"/>
    </row>
    <row r="80" spans="2:8" ht="25.5">
      <c r="B80" s="124">
        <v>750</v>
      </c>
      <c r="C80" s="124"/>
      <c r="D80" s="27" t="s">
        <v>107</v>
      </c>
      <c r="E80" s="132">
        <f>E82+E104</f>
        <v>4035137</v>
      </c>
      <c r="F80" s="132">
        <f>F82+F104</f>
        <v>9952</v>
      </c>
      <c r="G80" s="132">
        <f>G82+G104</f>
        <v>115953</v>
      </c>
      <c r="H80" s="107">
        <f t="shared" si="0"/>
        <v>3929136</v>
      </c>
    </row>
    <row r="81" spans="5:8" ht="12.75">
      <c r="E81" s="135"/>
      <c r="F81" s="99"/>
      <c r="G81" s="99"/>
      <c r="H81" s="105"/>
    </row>
    <row r="82" spans="2:8" ht="12.75">
      <c r="B82" s="125">
        <v>75011</v>
      </c>
      <c r="C82" s="125"/>
      <c r="D82" s="26" t="s">
        <v>106</v>
      </c>
      <c r="E82" s="134">
        <f>SUM(E83:E102)</f>
        <v>178161</v>
      </c>
      <c r="F82" s="98">
        <f>SUM(F83:F102)</f>
        <v>2100</v>
      </c>
      <c r="G82" s="98">
        <f>SUM(G83:G102)</f>
        <v>11527</v>
      </c>
      <c r="H82" s="106">
        <f t="shared" si="0"/>
        <v>168734</v>
      </c>
    </row>
    <row r="83" spans="1:8" ht="12.75">
      <c r="A83" s="118"/>
      <c r="B83" s="118"/>
      <c r="C83" s="119"/>
      <c r="D83" s="51"/>
      <c r="E83" s="135"/>
      <c r="F83" s="99"/>
      <c r="G83" s="99"/>
      <c r="H83" s="105"/>
    </row>
    <row r="84" spans="1:8" ht="25.5">
      <c r="A84" s="122"/>
      <c r="B84" s="122"/>
      <c r="C84" s="111">
        <v>3020</v>
      </c>
      <c r="D84" s="54" t="s">
        <v>115</v>
      </c>
      <c r="E84" s="130">
        <v>320</v>
      </c>
      <c r="F84" s="93"/>
      <c r="G84" s="93">
        <v>76</v>
      </c>
      <c r="H84" s="105">
        <f t="shared" si="0"/>
        <v>244</v>
      </c>
    </row>
    <row r="85" spans="1:8" ht="12.75">
      <c r="A85" s="118"/>
      <c r="B85" s="118"/>
      <c r="C85" s="119"/>
      <c r="D85" s="51"/>
      <c r="E85" s="135"/>
      <c r="F85" s="99"/>
      <c r="G85" s="99"/>
      <c r="H85" s="105"/>
    </row>
    <row r="86" spans="1:8" ht="25.5">
      <c r="A86" s="122"/>
      <c r="B86" s="122"/>
      <c r="C86" s="108">
        <v>4010</v>
      </c>
      <c r="D86" s="54" t="s">
        <v>14</v>
      </c>
      <c r="E86" s="130">
        <v>133110</v>
      </c>
      <c r="F86" s="93"/>
      <c r="G86" s="93">
        <f>2546+2894+880</f>
        <v>6320</v>
      </c>
      <c r="H86" s="105">
        <f t="shared" si="0"/>
        <v>126790</v>
      </c>
    </row>
    <row r="87" spans="1:8" ht="12.75">
      <c r="A87" s="122"/>
      <c r="B87" s="122"/>
      <c r="C87" s="111"/>
      <c r="D87" s="54"/>
      <c r="E87" s="130"/>
      <c r="F87" s="93"/>
      <c r="G87" s="93"/>
      <c r="H87" s="105"/>
    </row>
    <row r="88" spans="1:9" ht="25.5">
      <c r="A88" s="122"/>
      <c r="B88" s="122"/>
      <c r="C88" s="111">
        <v>4110</v>
      </c>
      <c r="D88" s="54" t="s">
        <v>16</v>
      </c>
      <c r="E88" s="130">
        <v>24847</v>
      </c>
      <c r="F88" s="93"/>
      <c r="G88" s="93">
        <f>1623+1910-774</f>
        <v>2759</v>
      </c>
      <c r="H88" s="105">
        <f t="shared" si="0"/>
        <v>22088</v>
      </c>
      <c r="I88" s="70" t="s">
        <v>125</v>
      </c>
    </row>
    <row r="89" spans="1:8" ht="12.75">
      <c r="A89" s="122"/>
      <c r="B89" s="122"/>
      <c r="C89" s="111"/>
      <c r="D89" s="54"/>
      <c r="E89" s="130"/>
      <c r="F89" s="93"/>
      <c r="G89" s="93"/>
      <c r="H89" s="105"/>
    </row>
    <row r="90" spans="1:9" ht="12.75">
      <c r="A90" s="122"/>
      <c r="B90" s="122"/>
      <c r="C90" s="111">
        <v>4120</v>
      </c>
      <c r="D90" s="54" t="s">
        <v>17</v>
      </c>
      <c r="E90" s="130">
        <v>3464</v>
      </c>
      <c r="F90" s="93"/>
      <c r="G90" s="93">
        <f>162+272</f>
        <v>434</v>
      </c>
      <c r="H90" s="105">
        <f t="shared" si="0"/>
        <v>3030</v>
      </c>
      <c r="I90" s="70" t="s">
        <v>125</v>
      </c>
    </row>
    <row r="91" spans="1:8" ht="12.75">
      <c r="A91" s="122"/>
      <c r="B91" s="122"/>
      <c r="C91" s="111"/>
      <c r="D91" s="54"/>
      <c r="E91" s="130"/>
      <c r="F91" s="93"/>
      <c r="G91" s="93"/>
      <c r="H91" s="105"/>
    </row>
    <row r="92" spans="1:8" ht="12.75">
      <c r="A92" s="122"/>
      <c r="B92" s="122"/>
      <c r="C92" s="111">
        <v>4210</v>
      </c>
      <c r="D92" s="54" t="s">
        <v>10</v>
      </c>
      <c r="E92" s="130">
        <v>0</v>
      </c>
      <c r="F92" s="93">
        <v>2100</v>
      </c>
      <c r="G92" s="93"/>
      <c r="H92" s="105">
        <f t="shared" si="0"/>
        <v>2100</v>
      </c>
    </row>
    <row r="93" spans="1:8" ht="12.75">
      <c r="A93" s="122"/>
      <c r="B93" s="122"/>
      <c r="C93" s="111"/>
      <c r="D93" s="54"/>
      <c r="E93" s="130"/>
      <c r="F93" s="93"/>
      <c r="G93" s="93"/>
      <c r="H93" s="105"/>
    </row>
    <row r="94" spans="1:8" ht="12.75">
      <c r="A94" s="122"/>
      <c r="B94" s="122"/>
      <c r="C94" s="111">
        <v>4260</v>
      </c>
      <c r="D94" s="54" t="s">
        <v>18</v>
      </c>
      <c r="E94" s="130">
        <v>4800</v>
      </c>
      <c r="F94" s="93"/>
      <c r="G94" s="93">
        <v>1324</v>
      </c>
      <c r="H94" s="105">
        <f t="shared" si="0"/>
        <v>3476</v>
      </c>
    </row>
    <row r="95" spans="1:8" ht="12.75">
      <c r="A95" s="122"/>
      <c r="B95" s="122"/>
      <c r="C95" s="111"/>
      <c r="D95" s="54"/>
      <c r="E95" s="130"/>
      <c r="F95" s="93"/>
      <c r="G95" s="93"/>
      <c r="H95" s="105"/>
    </row>
    <row r="96" spans="1:8" ht="12.75">
      <c r="A96" s="122"/>
      <c r="B96" s="122"/>
      <c r="C96" s="111">
        <v>4270</v>
      </c>
      <c r="D96" s="54" t="s">
        <v>28</v>
      </c>
      <c r="E96" s="130">
        <v>200</v>
      </c>
      <c r="F96" s="93"/>
      <c r="G96" s="93">
        <v>82</v>
      </c>
      <c r="H96" s="105">
        <f t="shared" si="0"/>
        <v>118</v>
      </c>
    </row>
    <row r="97" spans="1:8" ht="12.75">
      <c r="A97" s="122"/>
      <c r="B97" s="122"/>
      <c r="C97" s="111"/>
      <c r="D97" s="54"/>
      <c r="E97" s="130"/>
      <c r="F97" s="93"/>
      <c r="G97" s="93"/>
      <c r="H97" s="105"/>
    </row>
    <row r="98" spans="1:8" ht="12.75">
      <c r="A98" s="122"/>
      <c r="B98" s="122"/>
      <c r="C98" s="111">
        <v>4300</v>
      </c>
      <c r="D98" s="54" t="s">
        <v>116</v>
      </c>
      <c r="E98" s="130">
        <v>6900</v>
      </c>
      <c r="F98" s="93"/>
      <c r="G98" s="93"/>
      <c r="H98" s="105">
        <f t="shared" si="0"/>
        <v>6900</v>
      </c>
    </row>
    <row r="99" spans="1:8" ht="12.75">
      <c r="A99" s="122"/>
      <c r="B99" s="122"/>
      <c r="C99" s="111"/>
      <c r="D99" s="54"/>
      <c r="E99" s="130" t="s">
        <v>5</v>
      </c>
      <c r="F99" s="93" t="s">
        <v>5</v>
      </c>
      <c r="G99" s="93" t="s">
        <v>5</v>
      </c>
      <c r="H99" s="105"/>
    </row>
    <row r="100" spans="1:8" ht="12.75">
      <c r="A100" s="122"/>
      <c r="B100" s="122"/>
      <c r="C100" s="111">
        <v>4410</v>
      </c>
      <c r="D100" s="54" t="s">
        <v>20</v>
      </c>
      <c r="E100" s="130">
        <v>1220</v>
      </c>
      <c r="F100" s="93"/>
      <c r="G100" s="93">
        <v>500</v>
      </c>
      <c r="H100" s="105">
        <f t="shared" si="0"/>
        <v>720</v>
      </c>
    </row>
    <row r="101" spans="1:8" ht="12.75">
      <c r="A101" s="122"/>
      <c r="B101" s="122"/>
      <c r="C101" s="111"/>
      <c r="D101" s="54"/>
      <c r="E101" s="130"/>
      <c r="F101" s="93"/>
      <c r="G101" s="93"/>
      <c r="H101" s="105"/>
    </row>
    <row r="102" spans="1:8" ht="25.5">
      <c r="A102" s="122"/>
      <c r="B102" s="122"/>
      <c r="C102" s="111">
        <v>4440</v>
      </c>
      <c r="D102" s="54" t="s">
        <v>22</v>
      </c>
      <c r="E102" s="130">
        <v>3300</v>
      </c>
      <c r="F102" s="93"/>
      <c r="G102" s="93">
        <v>32</v>
      </c>
      <c r="H102" s="105">
        <f t="shared" si="0"/>
        <v>3268</v>
      </c>
    </row>
    <row r="103" spans="1:8" ht="12.75">
      <c r="A103" s="116"/>
      <c r="B103" s="116"/>
      <c r="C103" s="117"/>
      <c r="D103" s="52"/>
      <c r="E103" s="135"/>
      <c r="F103" s="99"/>
      <c r="G103" s="99"/>
      <c r="H103" s="105"/>
    </row>
    <row r="104" spans="1:8" ht="12.75">
      <c r="A104" s="118"/>
      <c r="B104" s="118">
        <v>75020</v>
      </c>
      <c r="C104" s="119"/>
      <c r="D104" s="51" t="s">
        <v>36</v>
      </c>
      <c r="E104" s="134">
        <f>SUM(E106:E128)</f>
        <v>3856976</v>
      </c>
      <c r="F104" s="134">
        <f>SUM(F106:F128)</f>
        <v>7852</v>
      </c>
      <c r="G104" s="134">
        <f>SUM(G106:G128)</f>
        <v>104426</v>
      </c>
      <c r="H104" s="106">
        <f t="shared" si="0"/>
        <v>3760402</v>
      </c>
    </row>
    <row r="105" spans="1:8" ht="12.75">
      <c r="A105" s="116"/>
      <c r="B105" s="116"/>
      <c r="C105" s="117"/>
      <c r="D105" s="52"/>
      <c r="E105" s="135"/>
      <c r="F105" s="99"/>
      <c r="G105" s="99"/>
      <c r="H105" s="105"/>
    </row>
    <row r="106" spans="1:8" ht="89.25">
      <c r="A106" s="116"/>
      <c r="B106" s="116"/>
      <c r="C106" s="117">
        <v>2310</v>
      </c>
      <c r="D106" s="52" t="s">
        <v>117</v>
      </c>
      <c r="E106" s="135">
        <v>92000</v>
      </c>
      <c r="F106" s="99"/>
      <c r="G106" s="99">
        <v>200</v>
      </c>
      <c r="H106" s="105">
        <f t="shared" si="0"/>
        <v>91800</v>
      </c>
    </row>
    <row r="107" spans="1:8" ht="12.75">
      <c r="A107" s="116"/>
      <c r="B107" s="116"/>
      <c r="C107" s="117"/>
      <c r="D107" s="52"/>
      <c r="E107" s="135"/>
      <c r="F107" s="99"/>
      <c r="G107" s="99"/>
      <c r="H107" s="105"/>
    </row>
    <row r="108" spans="1:8" ht="63.75">
      <c r="A108" s="116"/>
      <c r="B108" s="116"/>
      <c r="C108" s="117">
        <v>2900</v>
      </c>
      <c r="D108" s="52" t="s">
        <v>80</v>
      </c>
      <c r="E108" s="135">
        <v>4500</v>
      </c>
      <c r="F108" s="99"/>
      <c r="G108" s="99">
        <v>285</v>
      </c>
      <c r="H108" s="105">
        <f t="shared" si="0"/>
        <v>4215</v>
      </c>
    </row>
    <row r="109" spans="1:8" ht="12.75">
      <c r="A109" s="116"/>
      <c r="B109" s="116"/>
      <c r="C109" s="117"/>
      <c r="D109" s="52"/>
      <c r="E109" s="135"/>
      <c r="F109" s="99"/>
      <c r="G109" s="99"/>
      <c r="H109" s="105"/>
    </row>
    <row r="110" spans="1:8" ht="25.5">
      <c r="A110" s="122"/>
      <c r="B110" s="122"/>
      <c r="C110" s="111">
        <v>3020</v>
      </c>
      <c r="D110" s="54" t="s">
        <v>37</v>
      </c>
      <c r="E110" s="130">
        <v>10250</v>
      </c>
      <c r="F110" s="93">
        <v>210</v>
      </c>
      <c r="G110" s="93"/>
      <c r="H110" s="105">
        <f t="shared" si="0"/>
        <v>10460</v>
      </c>
    </row>
    <row r="111" spans="1:8" ht="12.75">
      <c r="A111" s="122"/>
      <c r="B111" s="122"/>
      <c r="C111" s="111"/>
      <c r="D111" s="54"/>
      <c r="E111" s="130"/>
      <c r="F111" s="93"/>
      <c r="G111" s="93"/>
      <c r="H111" s="105"/>
    </row>
    <row r="112" spans="1:8" ht="12.75">
      <c r="A112" s="122"/>
      <c r="B112" s="122"/>
      <c r="C112" s="111">
        <v>3250</v>
      </c>
      <c r="D112" s="54" t="s">
        <v>38</v>
      </c>
      <c r="E112" s="130">
        <v>15000</v>
      </c>
      <c r="F112" s="93"/>
      <c r="G112" s="93">
        <v>2420</v>
      </c>
      <c r="H112" s="105">
        <f t="shared" si="0"/>
        <v>12580</v>
      </c>
    </row>
    <row r="113" spans="1:8" ht="12.75">
      <c r="A113" s="122"/>
      <c r="B113" s="122"/>
      <c r="C113" s="111"/>
      <c r="D113" s="54"/>
      <c r="E113" s="130"/>
      <c r="F113" s="93"/>
      <c r="G113" s="93"/>
      <c r="H113" s="105"/>
    </row>
    <row r="114" spans="1:8" ht="25.5">
      <c r="A114" s="122"/>
      <c r="B114" s="122"/>
      <c r="C114" s="108">
        <v>4010</v>
      </c>
      <c r="D114" s="54" t="s">
        <v>14</v>
      </c>
      <c r="E114" s="130">
        <v>1995620</v>
      </c>
      <c r="F114" s="93"/>
      <c r="G114" s="93">
        <f>20150+33977+16111</f>
        <v>70238</v>
      </c>
      <c r="H114" s="105">
        <f t="shared" si="0"/>
        <v>1925382</v>
      </c>
    </row>
    <row r="115" spans="1:8" ht="12.75">
      <c r="A115" s="122"/>
      <c r="B115" s="122"/>
      <c r="C115" s="111"/>
      <c r="D115" s="54"/>
      <c r="E115" s="130"/>
      <c r="F115" s="93"/>
      <c r="G115" s="93"/>
      <c r="H115" s="105"/>
    </row>
    <row r="116" spans="1:8" ht="25.5">
      <c r="A116" s="122"/>
      <c r="B116" s="122"/>
      <c r="C116" s="111">
        <v>4110</v>
      </c>
      <c r="D116" s="54" t="s">
        <v>16</v>
      </c>
      <c r="E116" s="130">
        <v>331723</v>
      </c>
      <c r="F116" s="93"/>
      <c r="G116" s="93">
        <f>488+20070</f>
        <v>20558</v>
      </c>
      <c r="H116" s="105">
        <f t="shared" si="0"/>
        <v>311165</v>
      </c>
    </row>
    <row r="117" spans="1:8" ht="12.75">
      <c r="A117" s="122"/>
      <c r="B117" s="122"/>
      <c r="C117" s="111"/>
      <c r="D117" s="54"/>
      <c r="E117" s="130"/>
      <c r="F117" s="93"/>
      <c r="G117" s="93"/>
      <c r="H117" s="105"/>
    </row>
    <row r="118" spans="1:8" ht="12.75">
      <c r="A118" s="122"/>
      <c r="B118" s="122"/>
      <c r="C118" s="111">
        <v>4120</v>
      </c>
      <c r="D118" s="54" t="s">
        <v>17</v>
      </c>
      <c r="E118" s="130">
        <v>52983</v>
      </c>
      <c r="F118" s="93"/>
      <c r="G118" s="93">
        <f>1927+3873</f>
        <v>5800</v>
      </c>
      <c r="H118" s="105">
        <f t="shared" si="0"/>
        <v>47183</v>
      </c>
    </row>
    <row r="119" spans="1:8" ht="12.75">
      <c r="A119" s="122"/>
      <c r="B119" s="122"/>
      <c r="C119" s="111"/>
      <c r="D119" s="54"/>
      <c r="E119" s="130"/>
      <c r="F119" s="93"/>
      <c r="G119" s="93"/>
      <c r="H119" s="105"/>
    </row>
    <row r="120" spans="1:8" ht="12.75">
      <c r="A120" s="122"/>
      <c r="B120" s="122"/>
      <c r="C120" s="111">
        <v>4210</v>
      </c>
      <c r="D120" s="54" t="s">
        <v>10</v>
      </c>
      <c r="E120" s="130">
        <v>573300</v>
      </c>
      <c r="F120" s="93"/>
      <c r="G120" s="93">
        <v>3000</v>
      </c>
      <c r="H120" s="105">
        <f t="shared" si="0"/>
        <v>570300</v>
      </c>
    </row>
    <row r="121" spans="1:8" ht="12.75">
      <c r="A121" s="122"/>
      <c r="B121" s="122"/>
      <c r="C121" s="111"/>
      <c r="D121" s="54"/>
      <c r="E121" s="130"/>
      <c r="F121" s="93"/>
      <c r="G121" s="93"/>
      <c r="H121" s="105"/>
    </row>
    <row r="122" spans="1:8" ht="12.75">
      <c r="A122" s="122"/>
      <c r="B122" s="122"/>
      <c r="C122" s="111">
        <v>4260</v>
      </c>
      <c r="D122" s="54" t="s">
        <v>129</v>
      </c>
      <c r="E122" s="130">
        <v>146000</v>
      </c>
      <c r="F122" s="93"/>
      <c r="G122" s="93">
        <v>365</v>
      </c>
      <c r="H122" s="105">
        <f t="shared" si="0"/>
        <v>145635</v>
      </c>
    </row>
    <row r="123" spans="1:8" ht="12.75">
      <c r="A123" s="122"/>
      <c r="B123" s="122"/>
      <c r="C123" s="111"/>
      <c r="D123" s="54"/>
      <c r="E123" s="130"/>
      <c r="F123" s="93"/>
      <c r="G123" s="93"/>
      <c r="H123" s="105"/>
    </row>
    <row r="124" spans="1:8" ht="12.75">
      <c r="A124" s="122"/>
      <c r="B124" s="122"/>
      <c r="C124" s="111">
        <v>4300</v>
      </c>
      <c r="D124" s="54" t="s">
        <v>116</v>
      </c>
      <c r="E124" s="130">
        <v>577500</v>
      </c>
      <c r="F124" s="93">
        <v>6000</v>
      </c>
      <c r="G124" s="93"/>
      <c r="H124" s="105">
        <f t="shared" si="0"/>
        <v>583500</v>
      </c>
    </row>
    <row r="125" spans="1:8" ht="12.75">
      <c r="A125" s="122"/>
      <c r="B125" s="122"/>
      <c r="C125" s="111"/>
      <c r="D125" s="54"/>
      <c r="E125" s="130"/>
      <c r="F125" s="93"/>
      <c r="G125" s="93"/>
      <c r="H125" s="105"/>
    </row>
    <row r="126" spans="1:8" ht="12.75">
      <c r="A126" s="122"/>
      <c r="B126" s="122"/>
      <c r="C126" s="111">
        <v>4430</v>
      </c>
      <c r="D126" s="54" t="s">
        <v>21</v>
      </c>
      <c r="E126" s="130">
        <v>8600</v>
      </c>
      <c r="F126" s="93"/>
      <c r="G126" s="93">
        <v>1560</v>
      </c>
      <c r="H126" s="105">
        <f>E126+F126-G126</f>
        <v>7040</v>
      </c>
    </row>
    <row r="127" spans="1:8" ht="12.75">
      <c r="A127" s="122"/>
      <c r="B127" s="122"/>
      <c r="C127" s="111"/>
      <c r="D127" s="54"/>
      <c r="E127" s="130"/>
      <c r="F127" s="93"/>
      <c r="G127" s="93"/>
      <c r="H127" s="105"/>
    </row>
    <row r="128" spans="1:8" ht="25.5">
      <c r="A128" s="122"/>
      <c r="B128" s="122"/>
      <c r="C128" s="111">
        <v>4440</v>
      </c>
      <c r="D128" s="54" t="s">
        <v>22</v>
      </c>
      <c r="E128" s="130">
        <v>49500</v>
      </c>
      <c r="F128" s="93">
        <v>1642</v>
      </c>
      <c r="G128" s="93"/>
      <c r="H128" s="105">
        <f>E128+F128-G128</f>
        <v>51142</v>
      </c>
    </row>
    <row r="129" spans="1:8" ht="11.25" customHeight="1">
      <c r="A129" s="122"/>
      <c r="B129" s="122"/>
      <c r="C129" s="111"/>
      <c r="D129" s="54"/>
      <c r="E129" s="130"/>
      <c r="F129" s="93"/>
      <c r="G129" s="93"/>
      <c r="H129" s="105"/>
    </row>
    <row r="130" spans="1:8" ht="12.75">
      <c r="A130" s="122">
        <v>801</v>
      </c>
      <c r="B130" s="122"/>
      <c r="C130" s="111"/>
      <c r="D130" s="57" t="s">
        <v>40</v>
      </c>
      <c r="E130" s="139">
        <f>E132+E142+E157+E180+E200+E232+E250+E260+E266</f>
        <v>6054823</v>
      </c>
      <c r="F130" s="103">
        <f>F132+F142+F157+F180+F200+F232+F250+F260+F266</f>
        <v>352899</v>
      </c>
      <c r="G130" s="103">
        <f>G132+G142+G157+G180+G200+G232+G250+G260+G266</f>
        <v>346878</v>
      </c>
      <c r="H130" s="107">
        <f>E130+F130-G130</f>
        <v>6060844</v>
      </c>
    </row>
    <row r="131" spans="1:8" ht="12.75">
      <c r="A131" s="122"/>
      <c r="B131" s="122"/>
      <c r="C131" s="111"/>
      <c r="D131" s="54"/>
      <c r="E131" s="130"/>
      <c r="F131" s="93"/>
      <c r="G131" s="93"/>
      <c r="H131" s="105"/>
    </row>
    <row r="132" spans="1:8" ht="12.75">
      <c r="A132" s="122"/>
      <c r="B132" s="126">
        <v>80102</v>
      </c>
      <c r="C132" s="111"/>
      <c r="D132" s="56" t="s">
        <v>50</v>
      </c>
      <c r="E132" s="138">
        <f>SUM(E133:E140)</f>
        <v>404340</v>
      </c>
      <c r="F132" s="138">
        <f>SUM(F133:F140)</f>
        <v>2156</v>
      </c>
      <c r="G132" s="138">
        <f>SUM(G133:G140)</f>
        <v>30552</v>
      </c>
      <c r="H132" s="106">
        <f>E132+F132-G132</f>
        <v>375944</v>
      </c>
    </row>
    <row r="133" spans="1:8" ht="12.75">
      <c r="A133" s="122"/>
      <c r="B133" s="122"/>
      <c r="C133" s="111"/>
      <c r="D133" s="54"/>
      <c r="E133" s="130"/>
      <c r="F133" s="93"/>
      <c r="G133" s="93"/>
      <c r="H133" s="105"/>
    </row>
    <row r="134" spans="1:8" ht="25.5">
      <c r="A134" s="122"/>
      <c r="B134" s="122"/>
      <c r="C134" s="111">
        <v>4010</v>
      </c>
      <c r="D134" s="54" t="s">
        <v>14</v>
      </c>
      <c r="E134" s="130">
        <v>318180</v>
      </c>
      <c r="F134" s="93">
        <v>54</v>
      </c>
      <c r="G134" s="93">
        <v>23551</v>
      </c>
      <c r="H134" s="105">
        <f>E134+F134-G134</f>
        <v>294683</v>
      </c>
    </row>
    <row r="135" spans="1:8" ht="12.75">
      <c r="A135" s="122"/>
      <c r="B135" s="122"/>
      <c r="C135" s="111"/>
      <c r="D135" s="54"/>
      <c r="E135" s="130"/>
      <c r="F135" s="93"/>
      <c r="G135" s="93"/>
      <c r="H135" s="105"/>
    </row>
    <row r="136" spans="1:8" ht="25.5">
      <c r="A136" s="122"/>
      <c r="B136" s="122"/>
      <c r="C136" s="111">
        <v>4110</v>
      </c>
      <c r="D136" s="54" t="s">
        <v>43</v>
      </c>
      <c r="E136" s="130">
        <v>57950</v>
      </c>
      <c r="F136" s="93">
        <v>2084</v>
      </c>
      <c r="G136" s="93">
        <v>4791</v>
      </c>
      <c r="H136" s="105">
        <f>E136+F136-G136</f>
        <v>55243</v>
      </c>
    </row>
    <row r="137" spans="1:8" ht="12.75">
      <c r="A137" s="122"/>
      <c r="B137" s="122"/>
      <c r="C137" s="111"/>
      <c r="D137" s="54"/>
      <c r="E137" s="130"/>
      <c r="F137" s="93"/>
      <c r="G137" s="93"/>
      <c r="H137" s="105"/>
    </row>
    <row r="138" spans="1:8" ht="12.75">
      <c r="A138" s="122"/>
      <c r="B138" s="122"/>
      <c r="C138" s="111">
        <v>4120</v>
      </c>
      <c r="D138" s="54" t="s">
        <v>17</v>
      </c>
      <c r="E138" s="130">
        <v>8230</v>
      </c>
      <c r="F138" s="93">
        <v>18</v>
      </c>
      <c r="G138" s="93">
        <v>887</v>
      </c>
      <c r="H138" s="105">
        <f>E138+F138-G138</f>
        <v>7361</v>
      </c>
    </row>
    <row r="139" spans="1:8" ht="12.75">
      <c r="A139" s="122"/>
      <c r="B139" s="122"/>
      <c r="C139" s="111"/>
      <c r="D139" s="54"/>
      <c r="E139" s="130"/>
      <c r="F139" s="93"/>
      <c r="G139" s="93"/>
      <c r="H139" s="105"/>
    </row>
    <row r="140" spans="1:8" ht="25.5">
      <c r="A140" s="122"/>
      <c r="B140" s="122"/>
      <c r="C140" s="111">
        <v>4440</v>
      </c>
      <c r="D140" s="54" t="s">
        <v>22</v>
      </c>
      <c r="E140" s="130">
        <v>19980</v>
      </c>
      <c r="F140" s="93"/>
      <c r="G140" s="93">
        <v>1323</v>
      </c>
      <c r="H140" s="105">
        <f>E140+F140-G140</f>
        <v>18657</v>
      </c>
    </row>
    <row r="141" spans="1:8" ht="12.75">
      <c r="A141" s="122"/>
      <c r="B141" s="122"/>
      <c r="C141" s="111"/>
      <c r="D141" s="54"/>
      <c r="E141" s="130"/>
      <c r="F141" s="93"/>
      <c r="G141" s="93"/>
      <c r="H141" s="105"/>
    </row>
    <row r="142" spans="1:8" ht="12.75">
      <c r="A142" s="122"/>
      <c r="B142" s="126">
        <v>80111</v>
      </c>
      <c r="C142" s="111"/>
      <c r="D142" s="56" t="s">
        <v>51</v>
      </c>
      <c r="E142" s="138">
        <f>SUM(E144:E155)</f>
        <v>479415</v>
      </c>
      <c r="F142" s="102">
        <f>SUM(F144:F155)</f>
        <v>944</v>
      </c>
      <c r="G142" s="102">
        <f>SUM(G144:G155)</f>
        <v>3912</v>
      </c>
      <c r="H142" s="106">
        <f>E142+F142-G142</f>
        <v>476447</v>
      </c>
    </row>
    <row r="143" spans="1:8" ht="12.75">
      <c r="A143" s="122"/>
      <c r="B143" s="122"/>
      <c r="C143" s="111"/>
      <c r="D143" s="54"/>
      <c r="E143" s="130"/>
      <c r="F143" s="93"/>
      <c r="G143" s="93"/>
      <c r="H143" s="105"/>
    </row>
    <row r="144" spans="1:8" ht="25.5">
      <c r="A144" s="122"/>
      <c r="B144" s="122"/>
      <c r="C144" s="111">
        <v>4010</v>
      </c>
      <c r="D144" s="54" t="s">
        <v>14</v>
      </c>
      <c r="E144" s="130">
        <v>299220</v>
      </c>
      <c r="F144" s="93">
        <v>44</v>
      </c>
      <c r="G144" s="93">
        <v>52</v>
      </c>
      <c r="H144" s="105">
        <f>E144+F144-G144</f>
        <v>299212</v>
      </c>
    </row>
    <row r="145" spans="1:8" ht="12.75">
      <c r="A145" s="122"/>
      <c r="B145" s="122"/>
      <c r="C145" s="111"/>
      <c r="D145" s="54"/>
      <c r="E145" s="130"/>
      <c r="F145" s="93"/>
      <c r="G145" s="93"/>
      <c r="H145" s="105"/>
    </row>
    <row r="146" spans="1:8" ht="25.5">
      <c r="A146" s="122"/>
      <c r="B146" s="122"/>
      <c r="C146" s="111">
        <v>4110</v>
      </c>
      <c r="D146" s="54" t="s">
        <v>43</v>
      </c>
      <c r="E146" s="130">
        <v>55240</v>
      </c>
      <c r="F146" s="93">
        <v>639</v>
      </c>
      <c r="G146" s="93"/>
      <c r="H146" s="105">
        <f>E146+F146-G146</f>
        <v>55879</v>
      </c>
    </row>
    <row r="147" spans="1:8" ht="12.75">
      <c r="A147" s="122"/>
      <c r="B147" s="122"/>
      <c r="C147" s="111"/>
      <c r="D147" s="54"/>
      <c r="E147" s="130"/>
      <c r="F147" s="93"/>
      <c r="G147" s="93"/>
      <c r="H147" s="105"/>
    </row>
    <row r="148" spans="1:8" ht="12.75">
      <c r="A148" s="122"/>
      <c r="B148" s="122"/>
      <c r="C148" s="111">
        <v>4120</v>
      </c>
      <c r="D148" s="54" t="s">
        <v>17</v>
      </c>
      <c r="E148" s="130">
        <v>7830</v>
      </c>
      <c r="F148" s="93"/>
      <c r="G148" s="93">
        <v>220</v>
      </c>
      <c r="H148" s="105">
        <f>E148+F148-G148</f>
        <v>7610</v>
      </c>
    </row>
    <row r="149" spans="1:8" ht="12.75">
      <c r="A149" s="122"/>
      <c r="B149" s="122"/>
      <c r="C149" s="111"/>
      <c r="D149" s="54"/>
      <c r="E149" s="130"/>
      <c r="F149" s="93"/>
      <c r="G149" s="93"/>
      <c r="H149" s="105"/>
    </row>
    <row r="150" spans="1:8" ht="12.75">
      <c r="A150" s="122"/>
      <c r="B150" s="122"/>
      <c r="C150" s="111">
        <v>4260</v>
      </c>
      <c r="D150" s="54" t="s">
        <v>18</v>
      </c>
      <c r="E150" s="130">
        <v>85000</v>
      </c>
      <c r="F150" s="93"/>
      <c r="G150" s="93">
        <v>2640</v>
      </c>
      <c r="H150" s="105">
        <f>E150+F150-G150</f>
        <v>82360</v>
      </c>
    </row>
    <row r="151" spans="1:8" ht="12.75">
      <c r="A151" s="122"/>
      <c r="B151" s="122"/>
      <c r="C151" s="111"/>
      <c r="D151" s="54"/>
      <c r="E151" s="130" t="s">
        <v>77</v>
      </c>
      <c r="F151" s="93" t="s">
        <v>77</v>
      </c>
      <c r="G151" s="93" t="s">
        <v>77</v>
      </c>
      <c r="H151" s="105"/>
    </row>
    <row r="152" spans="1:8" ht="12.75">
      <c r="A152" s="122"/>
      <c r="B152" s="122"/>
      <c r="C152" s="111"/>
      <c r="D152" s="54"/>
      <c r="E152" s="130"/>
      <c r="F152" s="93"/>
      <c r="G152" s="93"/>
      <c r="H152" s="105"/>
    </row>
    <row r="153" spans="1:8" ht="12.75">
      <c r="A153" s="122"/>
      <c r="B153" s="122"/>
      <c r="C153" s="111">
        <v>4300</v>
      </c>
      <c r="D153" s="54" t="s">
        <v>116</v>
      </c>
      <c r="E153" s="130">
        <v>12645</v>
      </c>
      <c r="F153" s="93"/>
      <c r="G153" s="93">
        <v>1000</v>
      </c>
      <c r="H153" s="105">
        <f>E153+F153-G153</f>
        <v>11645</v>
      </c>
    </row>
    <row r="154" spans="1:8" ht="12.75">
      <c r="A154" s="122"/>
      <c r="B154" s="122"/>
      <c r="C154" s="111"/>
      <c r="D154" s="54"/>
      <c r="E154" s="130"/>
      <c r="F154" s="93"/>
      <c r="G154" s="93"/>
      <c r="H154" s="105"/>
    </row>
    <row r="155" spans="1:8" ht="25.5">
      <c r="A155" s="122"/>
      <c r="B155" s="122"/>
      <c r="C155" s="111">
        <v>4440</v>
      </c>
      <c r="D155" s="54" t="s">
        <v>22</v>
      </c>
      <c r="E155" s="130">
        <v>19480</v>
      </c>
      <c r="F155" s="93">
        <v>261</v>
      </c>
      <c r="G155" s="93"/>
      <c r="H155" s="105">
        <f>E155+F155-G155</f>
        <v>19741</v>
      </c>
    </row>
    <row r="156" spans="1:8" ht="12.75">
      <c r="A156" s="122"/>
      <c r="B156" s="122"/>
      <c r="C156" s="111"/>
      <c r="D156" s="54"/>
      <c r="E156" s="130"/>
      <c r="F156" s="93"/>
      <c r="G156" s="93"/>
      <c r="H156" s="105"/>
    </row>
    <row r="157" spans="1:8" ht="12.75">
      <c r="A157" s="122"/>
      <c r="B157" s="126">
        <v>80120</v>
      </c>
      <c r="C157" s="111"/>
      <c r="D157" s="56" t="s">
        <v>41</v>
      </c>
      <c r="E157" s="138">
        <f>SUM(E159:E178)</f>
        <v>1212459</v>
      </c>
      <c r="F157" s="102">
        <f>SUM(F159:F178)</f>
        <v>7021</v>
      </c>
      <c r="G157" s="102">
        <f>SUM(G159:G178)</f>
        <v>72945</v>
      </c>
      <c r="H157" s="106">
        <f>E157+F157-G157</f>
        <v>1146535</v>
      </c>
    </row>
    <row r="158" spans="1:8" ht="12.75">
      <c r="A158" s="122"/>
      <c r="B158" s="122"/>
      <c r="C158" s="111"/>
      <c r="D158" s="54"/>
      <c r="E158" s="130"/>
      <c r="F158" s="93"/>
      <c r="G158" s="93"/>
      <c r="H158" s="105"/>
    </row>
    <row r="159" spans="1:8" ht="51">
      <c r="A159" s="122"/>
      <c r="B159" s="122"/>
      <c r="C159" s="111">
        <v>2540</v>
      </c>
      <c r="D159" s="54" t="s">
        <v>81</v>
      </c>
      <c r="E159" s="130">
        <v>171147</v>
      </c>
      <c r="F159" s="93"/>
      <c r="G159" s="93">
        <v>25542</v>
      </c>
      <c r="H159" s="105">
        <f>E159+F159-G159</f>
        <v>145605</v>
      </c>
    </row>
    <row r="160" spans="1:8" ht="12.75">
      <c r="A160" s="122"/>
      <c r="B160" s="122"/>
      <c r="C160" s="111"/>
      <c r="D160" s="54"/>
      <c r="E160" s="130"/>
      <c r="F160" s="93"/>
      <c r="G160" s="93"/>
      <c r="H160" s="105"/>
    </row>
    <row r="161" spans="1:8" ht="73.5" customHeight="1">
      <c r="A161" s="122"/>
      <c r="B161" s="122"/>
      <c r="C161" s="111">
        <v>2310</v>
      </c>
      <c r="D161" s="54" t="s">
        <v>84</v>
      </c>
      <c r="E161" s="130">
        <v>0</v>
      </c>
      <c r="F161" s="93">
        <v>5780</v>
      </c>
      <c r="G161" s="93"/>
      <c r="H161" s="105">
        <f>E161+F161-G161</f>
        <v>5780</v>
      </c>
    </row>
    <row r="162" spans="1:8" ht="25.5">
      <c r="A162" s="122"/>
      <c r="B162" s="122"/>
      <c r="C162" s="111">
        <v>3020</v>
      </c>
      <c r="D162" s="54" t="s">
        <v>127</v>
      </c>
      <c r="E162" s="130">
        <v>21260</v>
      </c>
      <c r="F162" s="93"/>
      <c r="G162" s="93">
        <v>4014</v>
      </c>
      <c r="H162" s="105">
        <f>E162+F162-G162</f>
        <v>17246</v>
      </c>
    </row>
    <row r="163" spans="1:8" ht="22.5" customHeight="1">
      <c r="A163" s="122"/>
      <c r="B163" s="122"/>
      <c r="C163" s="111"/>
      <c r="D163" s="54"/>
      <c r="E163" s="130"/>
      <c r="F163" s="93"/>
      <c r="G163" s="93"/>
      <c r="H163" s="105"/>
    </row>
    <row r="164" spans="1:8" ht="25.5">
      <c r="A164" s="122"/>
      <c r="B164" s="122"/>
      <c r="C164" s="111">
        <v>4010</v>
      </c>
      <c r="D164" s="54" t="s">
        <v>126</v>
      </c>
      <c r="E164" s="130">
        <v>735210</v>
      </c>
      <c r="F164" s="93"/>
      <c r="G164" s="93">
        <v>17502</v>
      </c>
      <c r="H164" s="105">
        <f>E164+F164-G164</f>
        <v>717708</v>
      </c>
    </row>
    <row r="165" spans="1:8" ht="12.75">
      <c r="A165" s="122"/>
      <c r="B165" s="122"/>
      <c r="C165" s="111"/>
      <c r="D165" s="54"/>
      <c r="E165" s="130"/>
      <c r="F165" s="93"/>
      <c r="G165" s="93"/>
      <c r="H165" s="105"/>
    </row>
    <row r="166" spans="1:8" ht="12.75">
      <c r="A166" s="122"/>
      <c r="B166" s="122"/>
      <c r="C166" s="111">
        <v>4040</v>
      </c>
      <c r="D166" s="54" t="s">
        <v>128</v>
      </c>
      <c r="E166" s="130">
        <v>50516</v>
      </c>
      <c r="F166" s="93"/>
      <c r="G166" s="93">
        <v>55</v>
      </c>
      <c r="H166" s="105">
        <f>E166+F166-G166</f>
        <v>50461</v>
      </c>
    </row>
    <row r="167" spans="1:8" ht="12.75">
      <c r="A167" s="122"/>
      <c r="B167" s="122"/>
      <c r="C167" s="111"/>
      <c r="D167" s="54"/>
      <c r="E167" s="130"/>
      <c r="F167" s="93"/>
      <c r="G167" s="93"/>
      <c r="H167" s="105"/>
    </row>
    <row r="168" spans="1:8" ht="25.5">
      <c r="A168" s="122"/>
      <c r="B168" s="122"/>
      <c r="C168" s="111">
        <v>4110</v>
      </c>
      <c r="D168" s="54" t="s">
        <v>43</v>
      </c>
      <c r="E168" s="130">
        <v>132630</v>
      </c>
      <c r="F168" s="93">
        <v>1241</v>
      </c>
      <c r="G168" s="93">
        <v>5218</v>
      </c>
      <c r="H168" s="105">
        <f>E168+F168-G168</f>
        <v>128653</v>
      </c>
    </row>
    <row r="169" spans="1:8" ht="12.75">
      <c r="A169" s="122"/>
      <c r="B169" s="122"/>
      <c r="C169" s="111"/>
      <c r="D169" s="54"/>
      <c r="E169" s="130"/>
      <c r="F169" s="93"/>
      <c r="G169" s="93"/>
      <c r="H169" s="105"/>
    </row>
    <row r="170" spans="1:8" ht="12.75">
      <c r="A170" s="122"/>
      <c r="B170" s="122"/>
      <c r="C170" s="111">
        <v>4120</v>
      </c>
      <c r="D170" s="54" t="s">
        <v>17</v>
      </c>
      <c r="E170" s="130">
        <v>18830</v>
      </c>
      <c r="F170" s="93"/>
      <c r="G170" s="93">
        <v>1712</v>
      </c>
      <c r="H170" s="105">
        <f>E170+F170-G170</f>
        <v>17118</v>
      </c>
    </row>
    <row r="171" spans="1:8" ht="12.75">
      <c r="A171" s="122"/>
      <c r="B171" s="122"/>
      <c r="C171" s="111"/>
      <c r="D171" s="54"/>
      <c r="E171" s="130"/>
      <c r="F171" s="93"/>
      <c r="G171" s="93"/>
      <c r="H171" s="105"/>
    </row>
    <row r="172" spans="1:8" ht="12.75">
      <c r="A172" s="122"/>
      <c r="B172" s="122"/>
      <c r="C172" s="111">
        <v>4260</v>
      </c>
      <c r="D172" s="54" t="s">
        <v>18</v>
      </c>
      <c r="E172" s="130">
        <v>19500</v>
      </c>
      <c r="F172" s="93"/>
      <c r="G172" s="93">
        <v>8600</v>
      </c>
      <c r="H172" s="105">
        <f>E172+F172-G172</f>
        <v>10900</v>
      </c>
    </row>
    <row r="173" spans="1:8" ht="12.75">
      <c r="A173" s="122"/>
      <c r="B173" s="122"/>
      <c r="C173" s="111"/>
      <c r="D173" s="54"/>
      <c r="E173" s="130"/>
      <c r="F173" s="93"/>
      <c r="G173" s="93"/>
      <c r="H173" s="105"/>
    </row>
    <row r="174" spans="1:8" ht="12.75">
      <c r="A174" s="122"/>
      <c r="B174" s="122"/>
      <c r="C174" s="111">
        <v>4270</v>
      </c>
      <c r="D174" s="54" t="s">
        <v>28</v>
      </c>
      <c r="E174" s="130">
        <v>5000</v>
      </c>
      <c r="F174" s="93"/>
      <c r="G174" s="93">
        <v>4600</v>
      </c>
      <c r="H174" s="105">
        <f>E174+F174-G174</f>
        <v>400</v>
      </c>
    </row>
    <row r="175" spans="1:8" ht="12.75">
      <c r="A175" s="122"/>
      <c r="B175" s="122"/>
      <c r="C175" s="111"/>
      <c r="D175" s="54"/>
      <c r="E175" s="130"/>
      <c r="F175" s="93"/>
      <c r="G175" s="93"/>
      <c r="H175" s="105"/>
    </row>
    <row r="176" spans="1:8" ht="12.75">
      <c r="A176" s="122"/>
      <c r="B176" s="122"/>
      <c r="C176" s="111">
        <v>4300</v>
      </c>
      <c r="D176" s="54" t="s">
        <v>116</v>
      </c>
      <c r="E176" s="130">
        <v>10536</v>
      </c>
      <c r="F176" s="93"/>
      <c r="G176" s="93">
        <v>5000</v>
      </c>
      <c r="H176" s="105">
        <f>E176+F176-G176</f>
        <v>5536</v>
      </c>
    </row>
    <row r="177" spans="1:8" ht="12.75">
      <c r="A177" s="122"/>
      <c r="B177" s="122"/>
      <c r="C177" s="111"/>
      <c r="D177" s="54"/>
      <c r="E177" s="130"/>
      <c r="F177" s="93"/>
      <c r="G177" s="93"/>
      <c r="H177" s="105"/>
    </row>
    <row r="178" spans="1:8" ht="25.5">
      <c r="A178" s="122"/>
      <c r="B178" s="122"/>
      <c r="C178" s="111">
        <v>4440</v>
      </c>
      <c r="D178" s="54" t="s">
        <v>22</v>
      </c>
      <c r="E178" s="130">
        <v>47830</v>
      </c>
      <c r="F178" s="93"/>
      <c r="G178" s="93">
        <v>702</v>
      </c>
      <c r="H178" s="105">
        <f>E178+F178-G178</f>
        <v>47128</v>
      </c>
    </row>
    <row r="179" spans="1:8" ht="12.75">
      <c r="A179" s="122"/>
      <c r="B179" s="122"/>
      <c r="C179" s="111"/>
      <c r="D179" s="54"/>
      <c r="E179" s="130"/>
      <c r="F179" s="93"/>
      <c r="G179" s="93"/>
      <c r="H179" s="105"/>
    </row>
    <row r="180" spans="1:8" ht="12.75">
      <c r="A180" s="122"/>
      <c r="B180" s="126">
        <v>80122</v>
      </c>
      <c r="C180" s="111"/>
      <c r="D180" s="56" t="s">
        <v>48</v>
      </c>
      <c r="E180" s="138">
        <f>SUM(E182:E198)</f>
        <v>87691</v>
      </c>
      <c r="F180" s="102">
        <f>SUM(F182:F198)</f>
        <v>10000</v>
      </c>
      <c r="G180" s="102">
        <f>SUM(G182:G198)</f>
        <v>21907</v>
      </c>
      <c r="H180" s="106">
        <f>E180+F180-G180</f>
        <v>75784</v>
      </c>
    </row>
    <row r="181" spans="1:8" ht="12.75">
      <c r="A181" s="122"/>
      <c r="B181" s="122"/>
      <c r="C181" s="111"/>
      <c r="D181" s="54"/>
      <c r="E181" s="130"/>
      <c r="F181" s="93"/>
      <c r="G181" s="93"/>
      <c r="H181" s="105"/>
    </row>
    <row r="182" spans="1:8" ht="25.5">
      <c r="A182" s="122"/>
      <c r="B182" s="122"/>
      <c r="C182" s="111">
        <v>3020</v>
      </c>
      <c r="D182" s="54" t="s">
        <v>42</v>
      </c>
      <c r="E182" s="130">
        <v>4100</v>
      </c>
      <c r="F182" s="93"/>
      <c r="G182" s="93">
        <v>2806</v>
      </c>
      <c r="H182" s="105">
        <f>E182+F182-G182</f>
        <v>1294</v>
      </c>
    </row>
    <row r="183" spans="1:8" ht="12.75">
      <c r="A183" s="122"/>
      <c r="B183" s="122"/>
      <c r="C183" s="111"/>
      <c r="D183" s="54"/>
      <c r="E183" s="130"/>
      <c r="F183" s="93"/>
      <c r="G183" s="93"/>
      <c r="H183" s="105"/>
    </row>
    <row r="184" spans="1:8" ht="25.5">
      <c r="A184" s="122"/>
      <c r="B184" s="122"/>
      <c r="C184" s="111">
        <v>4010</v>
      </c>
      <c r="D184" s="54" t="s">
        <v>14</v>
      </c>
      <c r="E184" s="130">
        <v>50200</v>
      </c>
      <c r="F184" s="93"/>
      <c r="G184" s="93">
        <v>4517</v>
      </c>
      <c r="H184" s="105">
        <f>E184+F184-G184</f>
        <v>45683</v>
      </c>
    </row>
    <row r="185" spans="1:8" ht="12.75">
      <c r="A185" s="122"/>
      <c r="B185" s="122"/>
      <c r="C185" s="111"/>
      <c r="D185" s="54"/>
      <c r="E185" s="130"/>
      <c r="F185" s="93"/>
      <c r="G185" s="93"/>
      <c r="H185" s="105"/>
    </row>
    <row r="186" spans="1:8" ht="12.75">
      <c r="A186" s="122"/>
      <c r="B186" s="122"/>
      <c r="C186" s="111">
        <v>4040</v>
      </c>
      <c r="D186" s="54" t="s">
        <v>15</v>
      </c>
      <c r="E186" s="130">
        <v>6640</v>
      </c>
      <c r="F186" s="93"/>
      <c r="G186" s="93">
        <v>2808</v>
      </c>
      <c r="H186" s="105">
        <f>E186+F186-G186</f>
        <v>3832</v>
      </c>
    </row>
    <row r="187" spans="1:8" ht="12.75">
      <c r="A187" s="122"/>
      <c r="B187" s="122"/>
      <c r="C187" s="111"/>
      <c r="D187" s="54"/>
      <c r="E187" s="130"/>
      <c r="F187" s="93"/>
      <c r="G187" s="93"/>
      <c r="H187" s="105"/>
    </row>
    <row r="188" spans="1:8" ht="25.5">
      <c r="A188" s="122"/>
      <c r="B188" s="122"/>
      <c r="C188" s="111">
        <v>4110</v>
      </c>
      <c r="D188" s="54" t="s">
        <v>43</v>
      </c>
      <c r="E188" s="130">
        <v>9650</v>
      </c>
      <c r="F188" s="93"/>
      <c r="G188" s="93">
        <v>748</v>
      </c>
      <c r="H188" s="105">
        <f>E188+F188-G188</f>
        <v>8902</v>
      </c>
    </row>
    <row r="189" spans="1:8" ht="12.75">
      <c r="A189" s="122"/>
      <c r="B189" s="122"/>
      <c r="C189" s="111"/>
      <c r="D189" s="54"/>
      <c r="E189" s="130"/>
      <c r="F189" s="93"/>
      <c r="G189" s="93"/>
      <c r="H189" s="105"/>
    </row>
    <row r="190" spans="1:8" ht="12.75">
      <c r="A190" s="122"/>
      <c r="B190" s="122"/>
      <c r="C190" s="111">
        <v>4120</v>
      </c>
      <c r="D190" s="54" t="s">
        <v>17</v>
      </c>
      <c r="E190" s="130">
        <v>1390</v>
      </c>
      <c r="F190" s="93"/>
      <c r="G190" s="93">
        <v>177</v>
      </c>
      <c r="H190" s="105">
        <f>E190+F190-G190</f>
        <v>1213</v>
      </c>
    </row>
    <row r="191" spans="1:8" ht="12.75">
      <c r="A191" s="122"/>
      <c r="B191" s="122"/>
      <c r="C191" s="111"/>
      <c r="D191" s="54"/>
      <c r="E191" s="130"/>
      <c r="F191" s="93"/>
      <c r="G191" s="93"/>
      <c r="H191" s="105"/>
    </row>
    <row r="192" spans="1:8" ht="12.75">
      <c r="A192" s="122"/>
      <c r="B192" s="122"/>
      <c r="C192" s="111">
        <v>4220</v>
      </c>
      <c r="D192" s="54" t="s">
        <v>49</v>
      </c>
      <c r="E192" s="130">
        <v>3300</v>
      </c>
      <c r="F192" s="93"/>
      <c r="G192" s="93">
        <v>323</v>
      </c>
      <c r="H192" s="105">
        <f>E192+F192-G192</f>
        <v>2977</v>
      </c>
    </row>
    <row r="193" spans="1:8" ht="12.75">
      <c r="A193" s="122"/>
      <c r="B193" s="122"/>
      <c r="C193" s="111"/>
      <c r="D193" s="54"/>
      <c r="E193" s="130"/>
      <c r="F193" s="93"/>
      <c r="G193" s="93"/>
      <c r="H193" s="105"/>
    </row>
    <row r="194" spans="1:8" ht="12.75">
      <c r="A194" s="122"/>
      <c r="B194" s="122"/>
      <c r="C194" s="111">
        <v>4210</v>
      </c>
      <c r="D194" s="54" t="s">
        <v>10</v>
      </c>
      <c r="E194" s="130">
        <v>5016</v>
      </c>
      <c r="F194" s="93">
        <v>10000</v>
      </c>
      <c r="G194" s="93">
        <v>10000</v>
      </c>
      <c r="H194" s="105">
        <f>E194+F194-G194</f>
        <v>5016</v>
      </c>
    </row>
    <row r="195" spans="1:8" ht="12.75">
      <c r="A195" s="122"/>
      <c r="B195" s="122"/>
      <c r="C195" s="111"/>
      <c r="D195" s="54"/>
      <c r="E195" s="130"/>
      <c r="F195" s="93"/>
      <c r="G195" s="93"/>
      <c r="H195" s="105"/>
    </row>
    <row r="196" spans="1:8" ht="12.75">
      <c r="A196" s="122"/>
      <c r="B196" s="122"/>
      <c r="C196" s="111">
        <v>4300</v>
      </c>
      <c r="D196" s="54" t="s">
        <v>30</v>
      </c>
      <c r="E196" s="130">
        <v>4275</v>
      </c>
      <c r="F196" s="93"/>
      <c r="G196" s="93">
        <v>306</v>
      </c>
      <c r="H196" s="105">
        <f>E196+F196-G196</f>
        <v>3969</v>
      </c>
    </row>
    <row r="197" spans="1:8" ht="12.75">
      <c r="A197" s="122"/>
      <c r="B197" s="122"/>
      <c r="C197" s="111"/>
      <c r="D197" s="54"/>
      <c r="E197" s="130"/>
      <c r="F197" s="93"/>
      <c r="G197" s="93"/>
      <c r="H197" s="105"/>
    </row>
    <row r="198" spans="1:8" ht="25.5">
      <c r="A198" s="122"/>
      <c r="B198" s="122"/>
      <c r="C198" s="111">
        <v>4440</v>
      </c>
      <c r="D198" s="54" t="s">
        <v>22</v>
      </c>
      <c r="E198" s="130">
        <v>3120</v>
      </c>
      <c r="F198" s="93"/>
      <c r="G198" s="93">
        <v>222</v>
      </c>
      <c r="H198" s="105">
        <f>E198+F198-G198</f>
        <v>2898</v>
      </c>
    </row>
    <row r="199" spans="1:8" ht="12.75">
      <c r="A199" s="122"/>
      <c r="B199" s="122"/>
      <c r="C199" s="111"/>
      <c r="D199" s="54"/>
      <c r="E199" s="130"/>
      <c r="F199" s="93"/>
      <c r="G199" s="93"/>
      <c r="H199" s="105"/>
    </row>
    <row r="200" spans="1:8" ht="12.75">
      <c r="A200" s="122"/>
      <c r="B200" s="126">
        <v>80130</v>
      </c>
      <c r="C200" s="111"/>
      <c r="D200" s="56" t="s">
        <v>46</v>
      </c>
      <c r="E200" s="138">
        <f>SUM(E202:E230)</f>
        <v>3175581</v>
      </c>
      <c r="F200" s="102">
        <f>SUM(F202:F230)</f>
        <v>222538</v>
      </c>
      <c r="G200" s="102">
        <f>SUM(G202:G230)</f>
        <v>152552</v>
      </c>
      <c r="H200" s="106">
        <f>E200+F200-G200</f>
        <v>3245567</v>
      </c>
    </row>
    <row r="201" spans="1:8" ht="12.75">
      <c r="A201" s="122"/>
      <c r="B201" s="122"/>
      <c r="C201" s="111"/>
      <c r="D201" s="54"/>
      <c r="E201" s="130"/>
      <c r="F201" s="93"/>
      <c r="G201" s="93"/>
      <c r="H201" s="105"/>
    </row>
    <row r="202" spans="1:8" ht="25.5">
      <c r="A202" s="122"/>
      <c r="B202" s="122"/>
      <c r="C202" s="111">
        <v>4010</v>
      </c>
      <c r="D202" s="54" t="s">
        <v>14</v>
      </c>
      <c r="E202" s="130">
        <v>1852470</v>
      </c>
      <c r="F202" s="93">
        <v>126196</v>
      </c>
      <c r="G202" s="93">
        <v>2909</v>
      </c>
      <c r="H202" s="105">
        <f>E202+F202-G202</f>
        <v>1975757</v>
      </c>
    </row>
    <row r="203" spans="1:8" ht="12.75">
      <c r="A203" s="122"/>
      <c r="B203" s="122"/>
      <c r="C203" s="111"/>
      <c r="D203" s="54"/>
      <c r="E203" s="130"/>
      <c r="F203" s="93"/>
      <c r="G203" s="93"/>
      <c r="H203" s="105"/>
    </row>
    <row r="204" spans="1:8" ht="12.75">
      <c r="A204" s="122"/>
      <c r="B204" s="122"/>
      <c r="C204" s="111">
        <v>4040</v>
      </c>
      <c r="D204" s="54" t="s">
        <v>15</v>
      </c>
      <c r="E204" s="130">
        <v>133711</v>
      </c>
      <c r="F204" s="93"/>
      <c r="G204" s="93">
        <v>3920</v>
      </c>
      <c r="H204" s="105">
        <f>E204+F204-G204</f>
        <v>129791</v>
      </c>
    </row>
    <row r="205" spans="1:8" ht="12.75">
      <c r="A205" s="122"/>
      <c r="B205" s="122"/>
      <c r="C205" s="111"/>
      <c r="D205" s="54"/>
      <c r="E205" s="130"/>
      <c r="F205" s="93"/>
      <c r="G205" s="93"/>
      <c r="H205" s="105"/>
    </row>
    <row r="206" spans="1:8" ht="25.5">
      <c r="A206" s="122"/>
      <c r="B206" s="122"/>
      <c r="C206" s="111">
        <v>3020</v>
      </c>
      <c r="D206" s="54" t="s">
        <v>42</v>
      </c>
      <c r="E206" s="130">
        <v>128260</v>
      </c>
      <c r="F206" s="93"/>
      <c r="G206" s="93">
        <v>4792</v>
      </c>
      <c r="H206" s="105">
        <f>E206+F206-G206</f>
        <v>123468</v>
      </c>
    </row>
    <row r="207" spans="1:8" ht="12.75">
      <c r="A207" s="122"/>
      <c r="B207" s="122"/>
      <c r="C207" s="111"/>
      <c r="D207" s="54"/>
      <c r="E207" s="130"/>
      <c r="F207" s="93"/>
      <c r="G207" s="93"/>
      <c r="H207" s="105"/>
    </row>
    <row r="208" spans="1:8" ht="12.75">
      <c r="A208" s="122"/>
      <c r="B208" s="122"/>
      <c r="C208" s="111">
        <v>4410</v>
      </c>
      <c r="D208" s="54" t="s">
        <v>20</v>
      </c>
      <c r="E208" s="130">
        <v>7760</v>
      </c>
      <c r="F208" s="93">
        <v>2000</v>
      </c>
      <c r="G208" s="93"/>
      <c r="H208" s="105">
        <f>E208+F208-G208</f>
        <v>9760</v>
      </c>
    </row>
    <row r="209" spans="1:8" ht="12.75">
      <c r="A209" s="122"/>
      <c r="B209" s="122"/>
      <c r="C209" s="111"/>
      <c r="D209" s="54"/>
      <c r="E209" s="130"/>
      <c r="F209" s="93"/>
      <c r="G209" s="93"/>
      <c r="H209" s="105"/>
    </row>
    <row r="210" spans="1:8" ht="12.75">
      <c r="A210" s="122"/>
      <c r="B210" s="122"/>
      <c r="C210" s="111">
        <v>4210</v>
      </c>
      <c r="D210" s="54" t="s">
        <v>10</v>
      </c>
      <c r="E210" s="130">
        <v>220503</v>
      </c>
      <c r="F210" s="93">
        <v>30000</v>
      </c>
      <c r="G210" s="93">
        <v>26000</v>
      </c>
      <c r="H210" s="105">
        <f>E210+F210-G210</f>
        <v>224503</v>
      </c>
    </row>
    <row r="211" spans="1:8" ht="12.75">
      <c r="A211" s="122"/>
      <c r="B211" s="122"/>
      <c r="C211" s="111"/>
      <c r="D211" s="54"/>
      <c r="E211" s="130"/>
      <c r="F211" s="93"/>
      <c r="G211" s="93"/>
      <c r="H211" s="105"/>
    </row>
    <row r="212" spans="1:8" ht="25.5">
      <c r="A212" s="122"/>
      <c r="B212" s="122"/>
      <c r="C212" s="111">
        <v>4240</v>
      </c>
      <c r="D212" s="54" t="s">
        <v>47</v>
      </c>
      <c r="E212" s="130">
        <v>25000</v>
      </c>
      <c r="F212" s="93">
        <v>26000</v>
      </c>
      <c r="G212" s="93">
        <v>37000</v>
      </c>
      <c r="H212" s="105">
        <f>E212+F212-G212</f>
        <v>14000</v>
      </c>
    </row>
    <row r="213" spans="1:8" ht="12.75">
      <c r="A213" s="122"/>
      <c r="B213" s="122"/>
      <c r="C213" s="111"/>
      <c r="D213" s="54"/>
      <c r="E213" s="130"/>
      <c r="F213" s="93"/>
      <c r="G213" s="93"/>
      <c r="H213" s="105"/>
    </row>
    <row r="214" spans="1:8" ht="12.75">
      <c r="A214" s="122"/>
      <c r="B214" s="122"/>
      <c r="C214" s="111">
        <v>4260</v>
      </c>
      <c r="D214" s="54" t="s">
        <v>18</v>
      </c>
      <c r="E214" s="130">
        <v>113400</v>
      </c>
      <c r="F214" s="93"/>
      <c r="G214" s="93">
        <v>11750</v>
      </c>
      <c r="H214" s="105">
        <f>E214+F214-G214</f>
        <v>101650</v>
      </c>
    </row>
    <row r="215" spans="1:8" ht="12.75">
      <c r="A215" s="122"/>
      <c r="B215" s="122"/>
      <c r="C215" s="111"/>
      <c r="D215" s="54"/>
      <c r="E215" s="130"/>
      <c r="F215" s="93"/>
      <c r="G215" s="93"/>
      <c r="H215" s="105"/>
    </row>
    <row r="216" spans="1:8" ht="12.75">
      <c r="A216" s="122"/>
      <c r="B216" s="122"/>
      <c r="C216" s="111">
        <v>4300</v>
      </c>
      <c r="D216" s="54" t="s">
        <v>30</v>
      </c>
      <c r="E216" s="130">
        <v>121152</v>
      </c>
      <c r="F216" s="93"/>
      <c r="G216" s="93">
        <v>36000</v>
      </c>
      <c r="H216" s="105">
        <f>E216+F216-G216</f>
        <v>85152</v>
      </c>
    </row>
    <row r="217" spans="1:8" ht="12.75">
      <c r="A217" s="122"/>
      <c r="B217" s="122"/>
      <c r="C217" s="111"/>
      <c r="D217" s="54"/>
      <c r="E217" s="130"/>
      <c r="F217" s="93"/>
      <c r="G217" s="93"/>
      <c r="H217" s="105"/>
    </row>
    <row r="218" spans="1:8" ht="12.75">
      <c r="A218" s="122"/>
      <c r="B218" s="122"/>
      <c r="C218" s="111">
        <v>4430</v>
      </c>
      <c r="D218" s="54" t="s">
        <v>21</v>
      </c>
      <c r="E218" s="130">
        <v>19250</v>
      </c>
      <c r="F218" s="93">
        <v>1330</v>
      </c>
      <c r="G218" s="93"/>
      <c r="H218" s="105">
        <f>E218+F218-G218</f>
        <v>20580</v>
      </c>
    </row>
    <row r="219" spans="1:8" ht="12.75">
      <c r="A219" s="122"/>
      <c r="B219" s="122"/>
      <c r="C219" s="111"/>
      <c r="D219" s="54"/>
      <c r="E219" s="130"/>
      <c r="F219" s="93"/>
      <c r="G219" s="93"/>
      <c r="H219" s="105"/>
    </row>
    <row r="220" spans="1:8" ht="25.5">
      <c r="A220" s="122"/>
      <c r="B220" s="122"/>
      <c r="C220" s="111">
        <v>4110</v>
      </c>
      <c r="D220" s="54" t="s">
        <v>43</v>
      </c>
      <c r="E220" s="130">
        <v>335970</v>
      </c>
      <c r="F220" s="93">
        <v>26871</v>
      </c>
      <c r="G220" s="93">
        <v>2941</v>
      </c>
      <c r="H220" s="105">
        <f>E220+F220-G220</f>
        <v>359900</v>
      </c>
    </row>
    <row r="221" spans="1:8" ht="12.75">
      <c r="A221" s="122"/>
      <c r="B221" s="122"/>
      <c r="C221" s="111"/>
      <c r="D221" s="54"/>
      <c r="E221" s="130"/>
      <c r="F221" s="93"/>
      <c r="G221" s="93"/>
      <c r="H221" s="105"/>
    </row>
    <row r="222" spans="1:8" ht="12.75">
      <c r="A222" s="122"/>
      <c r="B222" s="122"/>
      <c r="C222" s="111">
        <v>4120</v>
      </c>
      <c r="D222" s="54" t="s">
        <v>17</v>
      </c>
      <c r="E222" s="130">
        <v>47210</v>
      </c>
      <c r="F222" s="93">
        <v>1466</v>
      </c>
      <c r="G222" s="93">
        <v>235</v>
      </c>
      <c r="H222" s="105">
        <f>E222+F222-G222</f>
        <v>48441</v>
      </c>
    </row>
    <row r="223" spans="1:8" ht="12.75">
      <c r="A223" s="122"/>
      <c r="B223" s="122"/>
      <c r="C223" s="111"/>
      <c r="D223" s="54"/>
      <c r="E223" s="130"/>
      <c r="F223" s="93"/>
      <c r="G223" s="93"/>
      <c r="H223" s="105"/>
    </row>
    <row r="224" spans="1:8" ht="25.5">
      <c r="A224" s="122"/>
      <c r="B224" s="122"/>
      <c r="C224" s="111">
        <v>4440</v>
      </c>
      <c r="D224" s="54" t="s">
        <v>22</v>
      </c>
      <c r="E224" s="130">
        <v>112440</v>
      </c>
      <c r="F224" s="93">
        <v>8655</v>
      </c>
      <c r="G224" s="93">
        <v>309</v>
      </c>
      <c r="H224" s="105">
        <f>E224+F224-G224</f>
        <v>120786</v>
      </c>
    </row>
    <row r="225" spans="1:8" ht="12.75">
      <c r="A225" s="122"/>
      <c r="B225" s="122"/>
      <c r="C225" s="111"/>
      <c r="D225" s="54"/>
      <c r="E225" s="130"/>
      <c r="F225" s="93"/>
      <c r="G225" s="93"/>
      <c r="H225" s="105"/>
    </row>
    <row r="226" spans="1:8" ht="89.25">
      <c r="A226" s="122"/>
      <c r="B226" s="122"/>
      <c r="C226" s="111">
        <v>2310</v>
      </c>
      <c r="D226" s="52" t="s">
        <v>117</v>
      </c>
      <c r="E226" s="130">
        <v>45280</v>
      </c>
      <c r="F226" s="93"/>
      <c r="G226" s="93">
        <v>24095</v>
      </c>
      <c r="H226" s="105">
        <f>E226+F226-G226</f>
        <v>21185</v>
      </c>
    </row>
    <row r="227" spans="1:8" ht="12.75">
      <c r="A227" s="122"/>
      <c r="B227" s="122"/>
      <c r="C227" s="111"/>
      <c r="D227" s="54"/>
      <c r="E227" s="130"/>
      <c r="F227" s="93"/>
      <c r="G227" s="93"/>
      <c r="H227" s="105"/>
    </row>
    <row r="228" spans="1:8" ht="12.75">
      <c r="A228" s="122"/>
      <c r="B228" s="122"/>
      <c r="C228" s="111">
        <v>4480</v>
      </c>
      <c r="D228" s="54" t="s">
        <v>45</v>
      </c>
      <c r="E228" s="130">
        <v>1675</v>
      </c>
      <c r="F228" s="93">
        <v>20</v>
      </c>
      <c r="G228" s="93"/>
      <c r="H228" s="105">
        <f>E228+F228-G228</f>
        <v>1695</v>
      </c>
    </row>
    <row r="229" spans="1:8" ht="12.75">
      <c r="A229" s="122"/>
      <c r="B229" s="122"/>
      <c r="C229" s="111"/>
      <c r="D229" s="54"/>
      <c r="E229" s="130"/>
      <c r="F229" s="93"/>
      <c r="G229" s="93"/>
      <c r="H229" s="105"/>
    </row>
    <row r="230" spans="1:8" ht="25.5">
      <c r="A230" s="122"/>
      <c r="B230" s="122"/>
      <c r="C230" s="111">
        <v>6060</v>
      </c>
      <c r="D230" s="54" t="s">
        <v>118</v>
      </c>
      <c r="E230" s="130">
        <v>11500</v>
      </c>
      <c r="F230" s="93"/>
      <c r="G230" s="93">
        <v>2601</v>
      </c>
      <c r="H230" s="105">
        <f>E230+F230-G230</f>
        <v>8899</v>
      </c>
    </row>
    <row r="231" spans="1:8" ht="12.75">
      <c r="A231" s="122"/>
      <c r="B231" s="122"/>
      <c r="C231" s="111"/>
      <c r="D231" s="54"/>
      <c r="E231" s="130"/>
      <c r="F231" s="93"/>
      <c r="G231" s="93"/>
      <c r="H231" s="105"/>
    </row>
    <row r="232" spans="1:8" ht="12.75">
      <c r="A232" s="122"/>
      <c r="B232" s="126">
        <v>80132</v>
      </c>
      <c r="C232" s="111"/>
      <c r="D232" s="56" t="s">
        <v>54</v>
      </c>
      <c r="E232" s="138">
        <f>SUM(E233:E248)</f>
        <v>277310</v>
      </c>
      <c r="F232" s="102">
        <f>SUM(F233:F248)</f>
        <v>47080</v>
      </c>
      <c r="G232" s="102">
        <f>SUM(G233:G248)</f>
        <v>56207</v>
      </c>
      <c r="H232" s="106">
        <f>E232+F232-G232</f>
        <v>268183</v>
      </c>
    </row>
    <row r="233" spans="1:8" ht="12.75">
      <c r="A233" s="122"/>
      <c r="B233" s="122"/>
      <c r="C233" s="111"/>
      <c r="D233" s="54"/>
      <c r="E233" s="130"/>
      <c r="F233" s="93"/>
      <c r="G233" s="93"/>
      <c r="H233" s="105"/>
    </row>
    <row r="234" spans="1:8" ht="25.5">
      <c r="A234" s="122"/>
      <c r="B234" s="122"/>
      <c r="C234" s="111">
        <v>4010</v>
      </c>
      <c r="D234" s="54" t="s">
        <v>14</v>
      </c>
      <c r="E234" s="130">
        <v>193100</v>
      </c>
      <c r="F234" s="93">
        <v>37136</v>
      </c>
      <c r="G234" s="93">
        <v>38835</v>
      </c>
      <c r="H234" s="105">
        <f>E234+F234-G234</f>
        <v>191401</v>
      </c>
    </row>
    <row r="235" spans="1:8" ht="12.75">
      <c r="A235" s="122"/>
      <c r="B235" s="122"/>
      <c r="C235" s="111"/>
      <c r="D235" s="54"/>
      <c r="E235" s="130"/>
      <c r="F235" s="93"/>
      <c r="G235" s="93"/>
      <c r="H235" s="105"/>
    </row>
    <row r="236" spans="1:8" ht="25.5">
      <c r="A236" s="122"/>
      <c r="B236" s="122"/>
      <c r="C236" s="111">
        <v>4110</v>
      </c>
      <c r="D236" s="54" t="s">
        <v>43</v>
      </c>
      <c r="E236" s="130">
        <v>35040</v>
      </c>
      <c r="F236" s="93">
        <v>6640</v>
      </c>
      <c r="G236" s="93">
        <v>8773</v>
      </c>
      <c r="H236" s="105">
        <f>E236+F236-G236</f>
        <v>32907</v>
      </c>
    </row>
    <row r="237" spans="1:8" ht="12.75">
      <c r="A237" s="122"/>
      <c r="B237" s="122"/>
      <c r="C237" s="111"/>
      <c r="D237" s="54"/>
      <c r="E237" s="130"/>
      <c r="F237" s="93"/>
      <c r="G237" s="93"/>
      <c r="H237" s="105"/>
    </row>
    <row r="238" spans="1:8" ht="12.75">
      <c r="A238" s="122"/>
      <c r="B238" s="122"/>
      <c r="C238" s="111">
        <v>4120</v>
      </c>
      <c r="D238" s="54" t="s">
        <v>17</v>
      </c>
      <c r="E238" s="130">
        <v>4980</v>
      </c>
      <c r="F238" s="93">
        <v>949</v>
      </c>
      <c r="G238" s="93">
        <v>1230</v>
      </c>
      <c r="H238" s="105">
        <f>E238+F238-G238</f>
        <v>4699</v>
      </c>
    </row>
    <row r="239" spans="1:8" ht="12.75">
      <c r="A239" s="122"/>
      <c r="B239" s="122"/>
      <c r="C239" s="111"/>
      <c r="D239" s="54"/>
      <c r="E239" s="130"/>
      <c r="F239" s="93"/>
      <c r="G239" s="93"/>
      <c r="H239" s="105"/>
    </row>
    <row r="240" spans="1:8" ht="12.75">
      <c r="A240" s="122"/>
      <c r="B240" s="122"/>
      <c r="C240" s="111">
        <v>4210</v>
      </c>
      <c r="D240" s="54" t="s">
        <v>10</v>
      </c>
      <c r="E240" s="130">
        <v>4500</v>
      </c>
      <c r="F240" s="93"/>
      <c r="G240" s="93">
        <v>500</v>
      </c>
      <c r="H240" s="105">
        <f>E240+F240-G240</f>
        <v>4000</v>
      </c>
    </row>
    <row r="241" spans="1:8" ht="12.75">
      <c r="A241" s="122"/>
      <c r="B241" s="122"/>
      <c r="C241" s="111"/>
      <c r="D241" s="54"/>
      <c r="E241" s="130"/>
      <c r="F241" s="93"/>
      <c r="G241" s="93"/>
      <c r="H241" s="105"/>
    </row>
    <row r="242" spans="1:8" ht="25.5">
      <c r="A242" s="122"/>
      <c r="B242" s="122"/>
      <c r="C242" s="111">
        <v>4240</v>
      </c>
      <c r="D242" s="54" t="s">
        <v>119</v>
      </c>
      <c r="E242" s="130">
        <v>13808</v>
      </c>
      <c r="F242" s="93"/>
      <c r="G242" s="93"/>
      <c r="H242" s="105">
        <f>E242+F242-G242</f>
        <v>13808</v>
      </c>
    </row>
    <row r="243" spans="1:8" ht="12.75">
      <c r="A243" s="122"/>
      <c r="B243" s="122"/>
      <c r="C243" s="111"/>
      <c r="D243" s="54"/>
      <c r="E243" s="130"/>
      <c r="F243" s="93"/>
      <c r="G243" s="93"/>
      <c r="H243" s="105"/>
    </row>
    <row r="244" spans="1:8" ht="12.75">
      <c r="A244" s="122"/>
      <c r="B244" s="122"/>
      <c r="C244" s="111">
        <v>4260</v>
      </c>
      <c r="D244" s="54" t="s">
        <v>18</v>
      </c>
      <c r="E244" s="130">
        <v>11812</v>
      </c>
      <c r="F244" s="93"/>
      <c r="G244" s="93">
        <v>4000</v>
      </c>
      <c r="H244" s="105">
        <f>E244+F244-G244</f>
        <v>7812</v>
      </c>
    </row>
    <row r="245" spans="1:8" ht="12.75">
      <c r="A245" s="122"/>
      <c r="B245" s="122"/>
      <c r="C245" s="111"/>
      <c r="D245" s="54"/>
      <c r="E245" s="130"/>
      <c r="F245" s="93"/>
      <c r="G245" s="93"/>
      <c r="H245" s="105"/>
    </row>
    <row r="246" spans="1:8" ht="12.75">
      <c r="A246" s="122"/>
      <c r="B246" s="122"/>
      <c r="C246" s="111">
        <v>4410</v>
      </c>
      <c r="D246" s="54" t="s">
        <v>20</v>
      </c>
      <c r="E246" s="130">
        <v>2000</v>
      </c>
      <c r="F246" s="93"/>
      <c r="G246" s="93">
        <v>600</v>
      </c>
      <c r="H246" s="105">
        <f>E246+F246-G246</f>
        <v>1400</v>
      </c>
    </row>
    <row r="247" spans="1:8" ht="12.75">
      <c r="A247" s="122"/>
      <c r="B247" s="122"/>
      <c r="C247" s="111"/>
      <c r="D247" s="54"/>
      <c r="E247" s="130"/>
      <c r="F247" s="93"/>
      <c r="G247" s="93"/>
      <c r="H247" s="105"/>
    </row>
    <row r="248" spans="1:8" ht="25.5">
      <c r="A248" s="122"/>
      <c r="B248" s="122"/>
      <c r="C248" s="111">
        <v>4440</v>
      </c>
      <c r="D248" s="54" t="s">
        <v>22</v>
      </c>
      <c r="E248" s="130">
        <v>12070</v>
      </c>
      <c r="F248" s="93">
        <v>2355</v>
      </c>
      <c r="G248" s="93">
        <v>2269</v>
      </c>
      <c r="H248" s="105">
        <f>E248+F248-G248</f>
        <v>12156</v>
      </c>
    </row>
    <row r="249" spans="1:8" ht="12.75">
      <c r="A249" s="122"/>
      <c r="B249" s="122"/>
      <c r="C249" s="111"/>
      <c r="D249" s="54"/>
      <c r="E249" s="130"/>
      <c r="F249" s="93"/>
      <c r="G249" s="93"/>
      <c r="H249" s="105"/>
    </row>
    <row r="250" spans="1:8" ht="12.75">
      <c r="A250" s="122"/>
      <c r="B250" s="122">
        <v>80134</v>
      </c>
      <c r="C250" s="111"/>
      <c r="D250" s="56" t="s">
        <v>53</v>
      </c>
      <c r="E250" s="138">
        <f>SUM(E251:E258)</f>
        <v>203790</v>
      </c>
      <c r="F250" s="102">
        <f>SUM(F251:F258)</f>
        <v>47093</v>
      </c>
      <c r="G250" s="102">
        <f>SUM(G251:G258)</f>
        <v>0</v>
      </c>
      <c r="H250" s="106">
        <f>E250+F250-G250</f>
        <v>250883</v>
      </c>
    </row>
    <row r="251" spans="1:8" ht="12.75">
      <c r="A251" s="122"/>
      <c r="B251" s="122"/>
      <c r="C251" s="111"/>
      <c r="D251" s="54"/>
      <c r="E251" s="130"/>
      <c r="F251" s="93"/>
      <c r="G251" s="93"/>
      <c r="H251" s="105"/>
    </row>
    <row r="252" spans="1:8" ht="25.5">
      <c r="A252" s="122"/>
      <c r="B252" s="122"/>
      <c r="C252" s="111">
        <v>4010</v>
      </c>
      <c r="D252" s="54" t="s">
        <v>14</v>
      </c>
      <c r="E252" s="130">
        <v>160600</v>
      </c>
      <c r="F252" s="93">
        <v>39211</v>
      </c>
      <c r="G252" s="93"/>
      <c r="H252" s="105">
        <f>E252+F252-G252</f>
        <v>199811</v>
      </c>
    </row>
    <row r="253" spans="1:8" ht="12.75">
      <c r="A253" s="122"/>
      <c r="B253" s="122"/>
      <c r="C253" s="111"/>
      <c r="D253" s="54"/>
      <c r="E253" s="130"/>
      <c r="F253" s="93"/>
      <c r="G253" s="93"/>
      <c r="H253" s="105"/>
    </row>
    <row r="254" spans="1:8" ht="25.5">
      <c r="A254" s="122"/>
      <c r="B254" s="122"/>
      <c r="C254" s="111">
        <v>4110</v>
      </c>
      <c r="D254" s="54" t="s">
        <v>43</v>
      </c>
      <c r="E254" s="130">
        <v>28650</v>
      </c>
      <c r="F254" s="93">
        <v>4549</v>
      </c>
      <c r="G254" s="93"/>
      <c r="H254" s="105">
        <f>E254+F254-G254</f>
        <v>33199</v>
      </c>
    </row>
    <row r="255" spans="1:8" ht="12.75">
      <c r="A255" s="122"/>
      <c r="B255" s="122"/>
      <c r="C255" s="111"/>
      <c r="D255" s="54"/>
      <c r="E255" s="130"/>
      <c r="F255" s="93"/>
      <c r="G255" s="93"/>
      <c r="H255" s="105"/>
    </row>
    <row r="256" spans="1:8" ht="12.75">
      <c r="A256" s="122"/>
      <c r="B256" s="122"/>
      <c r="C256" s="111">
        <v>4120</v>
      </c>
      <c r="D256" s="54" t="s">
        <v>17</v>
      </c>
      <c r="E256" s="130">
        <v>4080</v>
      </c>
      <c r="F256" s="93">
        <v>430</v>
      </c>
      <c r="G256" s="93"/>
      <c r="H256" s="105">
        <f>E256+F256-G256</f>
        <v>4510</v>
      </c>
    </row>
    <row r="257" spans="1:8" ht="12.75">
      <c r="A257" s="122"/>
      <c r="B257" s="122"/>
      <c r="C257" s="111"/>
      <c r="D257" s="54"/>
      <c r="E257" s="130"/>
      <c r="F257" s="93"/>
      <c r="G257" s="93"/>
      <c r="H257" s="105"/>
    </row>
    <row r="258" spans="1:8" ht="25.5">
      <c r="A258" s="122"/>
      <c r="B258" s="122"/>
      <c r="C258" s="111">
        <v>4440</v>
      </c>
      <c r="D258" s="54" t="s">
        <v>22</v>
      </c>
      <c r="E258" s="130">
        <v>10460</v>
      </c>
      <c r="F258" s="93">
        <v>2903</v>
      </c>
      <c r="G258" s="93"/>
      <c r="H258" s="105">
        <f>E258+F258-G258</f>
        <v>13363</v>
      </c>
    </row>
    <row r="259" spans="1:8" ht="12.75">
      <c r="A259" s="122"/>
      <c r="B259" s="122"/>
      <c r="C259" s="111"/>
      <c r="D259" s="54"/>
      <c r="E259" s="130"/>
      <c r="F259" s="93"/>
      <c r="G259" s="93"/>
      <c r="H259" s="105"/>
    </row>
    <row r="260" spans="1:8" ht="25.5">
      <c r="A260" s="122"/>
      <c r="B260" s="122">
        <v>80146</v>
      </c>
      <c r="C260" s="111"/>
      <c r="D260" s="56" t="s">
        <v>55</v>
      </c>
      <c r="E260" s="138">
        <f>SUM(E261:E264)</f>
        <v>26117</v>
      </c>
      <c r="F260" s="102">
        <f>SUM(F261:F264)</f>
        <v>866</v>
      </c>
      <c r="G260" s="102">
        <f>SUM(G261:G264)</f>
        <v>866</v>
      </c>
      <c r="H260" s="106">
        <f>E260+F260-G260</f>
        <v>26117</v>
      </c>
    </row>
    <row r="261" spans="1:8" ht="12.75">
      <c r="A261" s="122"/>
      <c r="B261" s="122"/>
      <c r="C261" s="111"/>
      <c r="D261" s="54"/>
      <c r="E261" s="130"/>
      <c r="F261" s="93"/>
      <c r="G261" s="93"/>
      <c r="H261" s="105"/>
    </row>
    <row r="262" spans="1:8" ht="12.75">
      <c r="A262" s="122"/>
      <c r="B262" s="122"/>
      <c r="C262" s="111">
        <v>4300</v>
      </c>
      <c r="D262" s="54" t="s">
        <v>30</v>
      </c>
      <c r="E262" s="130">
        <v>22670</v>
      </c>
      <c r="F262" s="93">
        <v>866</v>
      </c>
      <c r="G262" s="93"/>
      <c r="H262" s="105">
        <f>E262+F262-G262</f>
        <v>23536</v>
      </c>
    </row>
    <row r="263" spans="1:8" ht="12.75">
      <c r="A263" s="122"/>
      <c r="B263" s="122"/>
      <c r="C263" s="111"/>
      <c r="D263" s="54"/>
      <c r="E263" s="130"/>
      <c r="F263" s="93"/>
      <c r="G263" s="93"/>
      <c r="H263" s="105"/>
    </row>
    <row r="264" spans="1:8" ht="12.75">
      <c r="A264" s="122"/>
      <c r="B264" s="122"/>
      <c r="C264" s="111">
        <v>4410</v>
      </c>
      <c r="D264" s="54" t="s">
        <v>20</v>
      </c>
      <c r="E264" s="130">
        <v>3447</v>
      </c>
      <c r="F264" s="93"/>
      <c r="G264" s="93">
        <v>866</v>
      </c>
      <c r="H264" s="105">
        <f>E264+F264-G264</f>
        <v>2581</v>
      </c>
    </row>
    <row r="265" spans="1:8" ht="12.75">
      <c r="A265" s="122"/>
      <c r="B265" s="122"/>
      <c r="C265" s="111"/>
      <c r="D265" s="54"/>
      <c r="E265" s="130"/>
      <c r="F265" s="93"/>
      <c r="G265" s="93"/>
      <c r="H265" s="105"/>
    </row>
    <row r="266" spans="1:8" ht="12.75">
      <c r="A266" s="122"/>
      <c r="B266" s="126">
        <v>80195</v>
      </c>
      <c r="C266" s="111"/>
      <c r="D266" s="56" t="s">
        <v>39</v>
      </c>
      <c r="E266" s="138">
        <f>SUM(E268:E282)</f>
        <v>188120</v>
      </c>
      <c r="F266" s="102">
        <f>SUM(F268:F282)</f>
        <v>15201</v>
      </c>
      <c r="G266" s="102">
        <f>SUM(G268:G282)</f>
        <v>7937</v>
      </c>
      <c r="H266" s="106">
        <f>E266+F266-G266</f>
        <v>195384</v>
      </c>
    </row>
    <row r="267" spans="1:8" ht="12.75">
      <c r="A267" s="122"/>
      <c r="B267" s="122"/>
      <c r="C267" s="111"/>
      <c r="D267" s="54"/>
      <c r="E267" s="130"/>
      <c r="F267" s="93"/>
      <c r="G267" s="93"/>
      <c r="H267" s="105"/>
    </row>
    <row r="268" spans="1:8" ht="25.5">
      <c r="A268" s="122"/>
      <c r="B268" s="122"/>
      <c r="C268" s="111">
        <v>4010</v>
      </c>
      <c r="D268" s="54" t="s">
        <v>14</v>
      </c>
      <c r="E268" s="130">
        <v>104527</v>
      </c>
      <c r="F268" s="93">
        <v>12247</v>
      </c>
      <c r="G268" s="93">
        <v>835</v>
      </c>
      <c r="H268" s="105">
        <f>E268+F268-G268</f>
        <v>115939</v>
      </c>
    </row>
    <row r="269" spans="1:8" ht="12.75">
      <c r="A269" s="122"/>
      <c r="B269" s="122"/>
      <c r="C269" s="111"/>
      <c r="D269" s="54"/>
      <c r="E269" s="130"/>
      <c r="F269" s="93"/>
      <c r="G269" s="93"/>
      <c r="H269" s="105"/>
    </row>
    <row r="270" spans="1:8" ht="25.5">
      <c r="A270" s="122"/>
      <c r="B270" s="122"/>
      <c r="C270" s="111">
        <v>4110</v>
      </c>
      <c r="D270" s="54" t="s">
        <v>43</v>
      </c>
      <c r="E270" s="130">
        <v>19370</v>
      </c>
      <c r="F270" s="93">
        <v>2651</v>
      </c>
      <c r="G270" s="93">
        <v>838</v>
      </c>
      <c r="H270" s="105">
        <f>E270+F270-G270</f>
        <v>21183</v>
      </c>
    </row>
    <row r="271" spans="1:8" ht="12.75">
      <c r="A271" s="122"/>
      <c r="B271" s="122"/>
      <c r="C271" s="111"/>
      <c r="D271" s="54"/>
      <c r="E271" s="130"/>
      <c r="F271" s="93"/>
      <c r="G271" s="93"/>
      <c r="H271" s="105"/>
    </row>
    <row r="272" spans="1:8" ht="12.75">
      <c r="A272" s="122"/>
      <c r="B272" s="122"/>
      <c r="C272" s="111">
        <v>4120</v>
      </c>
      <c r="D272" s="54" t="s">
        <v>17</v>
      </c>
      <c r="E272" s="130">
        <v>2724</v>
      </c>
      <c r="F272" s="93">
        <v>81</v>
      </c>
      <c r="G272" s="93">
        <v>94</v>
      </c>
      <c r="H272" s="105">
        <f>E272+F272-G272</f>
        <v>2711</v>
      </c>
    </row>
    <row r="273" spans="1:8" ht="12.75">
      <c r="A273" s="122"/>
      <c r="B273" s="122"/>
      <c r="C273" s="111"/>
      <c r="D273" s="54"/>
      <c r="E273" s="130"/>
      <c r="F273" s="93"/>
      <c r="G273" s="93"/>
      <c r="H273" s="105"/>
    </row>
    <row r="274" spans="1:8" ht="12.75">
      <c r="A274" s="122"/>
      <c r="B274" s="122"/>
      <c r="C274" s="111">
        <v>4210</v>
      </c>
      <c r="D274" s="54" t="s">
        <v>10</v>
      </c>
      <c r="E274" s="130">
        <v>9500</v>
      </c>
      <c r="F274" s="93">
        <v>36</v>
      </c>
      <c r="G274" s="93">
        <v>2000</v>
      </c>
      <c r="H274" s="105">
        <f>E274+F274-G274</f>
        <v>7536</v>
      </c>
    </row>
    <row r="275" spans="1:8" ht="12.75">
      <c r="A275" s="122"/>
      <c r="B275" s="122"/>
      <c r="C275" s="111"/>
      <c r="D275" s="54"/>
      <c r="E275" s="130"/>
      <c r="F275" s="93"/>
      <c r="G275" s="93"/>
      <c r="H275" s="105"/>
    </row>
    <row r="276" spans="1:8" ht="12.75">
      <c r="A276" s="122"/>
      <c r="B276" s="122"/>
      <c r="C276" s="111">
        <v>4260</v>
      </c>
      <c r="D276" s="54" t="s">
        <v>18</v>
      </c>
      <c r="E276" s="130">
        <v>4500</v>
      </c>
      <c r="F276" s="93"/>
      <c r="G276" s="93">
        <v>2800</v>
      </c>
      <c r="H276" s="105">
        <f>E276+F276-G276</f>
        <v>1700</v>
      </c>
    </row>
    <row r="277" spans="1:8" ht="12.75">
      <c r="A277" s="122"/>
      <c r="B277" s="122"/>
      <c r="C277" s="111"/>
      <c r="D277" s="54"/>
      <c r="E277" s="130"/>
      <c r="F277" s="93"/>
      <c r="G277" s="93"/>
      <c r="H277" s="105"/>
    </row>
    <row r="278" spans="1:8" ht="12.75">
      <c r="A278" s="122"/>
      <c r="B278" s="122"/>
      <c r="C278" s="111">
        <v>4270</v>
      </c>
      <c r="D278" s="54" t="s">
        <v>28</v>
      </c>
      <c r="E278" s="130">
        <v>2000</v>
      </c>
      <c r="F278" s="93"/>
      <c r="G278" s="93">
        <v>600</v>
      </c>
      <c r="H278" s="105">
        <f>E278+F278-G278</f>
        <v>1400</v>
      </c>
    </row>
    <row r="279" spans="1:8" ht="12.75">
      <c r="A279" s="122"/>
      <c r="B279" s="122"/>
      <c r="C279" s="111"/>
      <c r="D279" s="54"/>
      <c r="E279" s="130"/>
      <c r="F279" s="93"/>
      <c r="G279" s="93"/>
      <c r="H279" s="105"/>
    </row>
    <row r="280" spans="1:8" ht="12.75">
      <c r="A280" s="122"/>
      <c r="B280" s="122"/>
      <c r="C280" s="111">
        <v>4300</v>
      </c>
      <c r="D280" s="54" t="s">
        <v>31</v>
      </c>
      <c r="E280" s="130">
        <v>12470</v>
      </c>
      <c r="F280" s="93">
        <v>120</v>
      </c>
      <c r="G280" s="93">
        <v>770</v>
      </c>
      <c r="H280" s="105">
        <f>E280+F280-G280</f>
        <v>11820</v>
      </c>
    </row>
    <row r="281" spans="1:8" ht="12.75">
      <c r="A281" s="122"/>
      <c r="B281" s="122"/>
      <c r="C281" s="111"/>
      <c r="D281" s="54"/>
      <c r="E281" s="130"/>
      <c r="F281" s="93"/>
      <c r="G281" s="93"/>
      <c r="H281" s="105"/>
    </row>
    <row r="282" spans="1:8" ht="26.25" customHeight="1">
      <c r="A282" s="122"/>
      <c r="B282" s="122"/>
      <c r="C282" s="111">
        <v>4440</v>
      </c>
      <c r="D282" s="54" t="s">
        <v>22</v>
      </c>
      <c r="E282" s="130">
        <v>33029</v>
      </c>
      <c r="F282" s="93">
        <v>66</v>
      </c>
      <c r="G282" s="93"/>
      <c r="H282" s="105">
        <f>E282+F282-G282</f>
        <v>33095</v>
      </c>
    </row>
    <row r="283" spans="1:8" ht="12.75">
      <c r="A283" s="116"/>
      <c r="B283" s="116"/>
      <c r="C283" s="117"/>
      <c r="D283" s="52"/>
      <c r="E283" s="135"/>
      <c r="F283" s="99"/>
      <c r="G283" s="99"/>
      <c r="H283" s="105"/>
    </row>
    <row r="284" spans="1:9" s="7" customFormat="1" ht="12.75">
      <c r="A284" s="114">
        <v>853</v>
      </c>
      <c r="B284" s="114"/>
      <c r="C284" s="115"/>
      <c r="D284" s="53" t="s">
        <v>56</v>
      </c>
      <c r="E284" s="132">
        <f>E286+E292+E326+E336+E350</f>
        <v>9066028</v>
      </c>
      <c r="F284" s="132">
        <f>F286+F292+F326+F336+F350</f>
        <v>239164</v>
      </c>
      <c r="G284" s="132">
        <f>G286+G292+G326+G336+G350</f>
        <v>296264</v>
      </c>
      <c r="H284" s="107">
        <f aca="true" t="shared" si="1" ref="H284:H290">E284+F284-G284</f>
        <v>9008928</v>
      </c>
      <c r="I284" s="72"/>
    </row>
    <row r="285" spans="1:8" ht="12.75">
      <c r="A285" s="116"/>
      <c r="B285" s="116"/>
      <c r="C285" s="117"/>
      <c r="D285" s="52"/>
      <c r="E285" s="135"/>
      <c r="F285" s="99"/>
      <c r="G285" s="99"/>
      <c r="H285" s="105"/>
    </row>
    <row r="286" spans="1:9" s="6" customFormat="1" ht="25.5">
      <c r="A286" s="118"/>
      <c r="B286" s="118">
        <v>85301</v>
      </c>
      <c r="C286" s="119"/>
      <c r="D286" s="51" t="s">
        <v>57</v>
      </c>
      <c r="E286" s="134">
        <f>SUM(E288:E290)</f>
        <v>69618</v>
      </c>
      <c r="F286" s="98">
        <f>SUM(F288:F290)</f>
        <v>21897</v>
      </c>
      <c r="G286" s="98">
        <f>SUM(G288:G290)</f>
        <v>0</v>
      </c>
      <c r="H286" s="106">
        <f t="shared" si="1"/>
        <v>91515</v>
      </c>
      <c r="I286" s="70"/>
    </row>
    <row r="287" spans="1:9" s="6" customFormat="1" ht="12.75">
      <c r="A287" s="118"/>
      <c r="B287" s="118"/>
      <c r="C287" s="119"/>
      <c r="D287" s="51"/>
      <c r="E287" s="134"/>
      <c r="F287" s="98"/>
      <c r="G287" s="98"/>
      <c r="H287" s="106"/>
      <c r="I287" s="70"/>
    </row>
    <row r="288" spans="1:8" ht="38.25">
      <c r="A288" s="116"/>
      <c r="B288" s="116"/>
      <c r="C288" s="117">
        <v>2580</v>
      </c>
      <c r="D288" s="52" t="s">
        <v>120</v>
      </c>
      <c r="E288" s="135">
        <v>24618</v>
      </c>
      <c r="F288" s="99">
        <v>9720</v>
      </c>
      <c r="G288" s="99"/>
      <c r="H288" s="105">
        <f t="shared" si="1"/>
        <v>34338</v>
      </c>
    </row>
    <row r="289" spans="1:8" ht="12.75">
      <c r="A289" s="116"/>
      <c r="B289" s="116"/>
      <c r="C289" s="117"/>
      <c r="D289" s="52"/>
      <c r="E289" s="135"/>
      <c r="F289" s="99"/>
      <c r="G289" s="99"/>
      <c r="H289" s="105"/>
    </row>
    <row r="290" spans="1:8" ht="12.75">
      <c r="A290" s="116"/>
      <c r="B290" s="116"/>
      <c r="C290" s="117">
        <v>4210</v>
      </c>
      <c r="D290" s="52" t="s">
        <v>10</v>
      </c>
      <c r="E290" s="135">
        <v>45000</v>
      </c>
      <c r="F290" s="99">
        <v>12177</v>
      </c>
      <c r="G290" s="99"/>
      <c r="H290" s="105">
        <f t="shared" si="1"/>
        <v>57177</v>
      </c>
    </row>
    <row r="291" spans="1:8" ht="12.75">
      <c r="A291" s="116"/>
      <c r="B291" s="116"/>
      <c r="C291" s="117"/>
      <c r="D291" s="52"/>
      <c r="E291" s="135"/>
      <c r="F291" s="99"/>
      <c r="G291" s="99"/>
      <c r="H291" s="105"/>
    </row>
    <row r="292" spans="1:9" s="6" customFormat="1" ht="12.75">
      <c r="A292" s="118"/>
      <c r="B292" s="118">
        <v>85302</v>
      </c>
      <c r="C292" s="119"/>
      <c r="D292" s="51" t="s">
        <v>60</v>
      </c>
      <c r="E292" s="134">
        <f>SUM(E294:E325)</f>
        <v>8598813</v>
      </c>
      <c r="F292" s="134">
        <f>SUM(F294:F325)</f>
        <v>210944</v>
      </c>
      <c r="G292" s="134">
        <f>SUM(G294:G325)</f>
        <v>262916</v>
      </c>
      <c r="H292" s="106">
        <f>E292+F292-G292</f>
        <v>8546841</v>
      </c>
      <c r="I292" s="70"/>
    </row>
    <row r="293" spans="1:9" s="6" customFormat="1" ht="12.75">
      <c r="A293" s="118"/>
      <c r="B293" s="118"/>
      <c r="C293" s="119"/>
      <c r="D293" s="51"/>
      <c r="E293" s="134"/>
      <c r="F293" s="98"/>
      <c r="G293" s="98"/>
      <c r="H293" s="106"/>
      <c r="I293" s="70"/>
    </row>
    <row r="294" spans="1:8" ht="25.5">
      <c r="A294" s="116"/>
      <c r="B294" s="116"/>
      <c r="C294" s="117">
        <v>3020</v>
      </c>
      <c r="D294" s="90" t="s">
        <v>13</v>
      </c>
      <c r="E294" s="135">
        <v>54030</v>
      </c>
      <c r="F294" s="99">
        <v>0</v>
      </c>
      <c r="G294" s="99">
        <v>1259</v>
      </c>
      <c r="H294" s="105">
        <f>E294+F294-G294</f>
        <v>52771</v>
      </c>
    </row>
    <row r="295" spans="1:8" ht="12.75">
      <c r="A295" s="116"/>
      <c r="B295" s="116"/>
      <c r="C295" s="117"/>
      <c r="D295" s="90"/>
      <c r="E295" s="135" t="s">
        <v>5</v>
      </c>
      <c r="F295" s="99" t="s">
        <v>5</v>
      </c>
      <c r="G295" s="99" t="s">
        <v>5</v>
      </c>
      <c r="H295" s="105"/>
    </row>
    <row r="296" spans="1:8" ht="25.5">
      <c r="A296" s="116"/>
      <c r="B296" s="116"/>
      <c r="C296" s="117">
        <v>3030</v>
      </c>
      <c r="D296" s="90" t="s">
        <v>35</v>
      </c>
      <c r="E296" s="135">
        <v>2000</v>
      </c>
      <c r="F296" s="99">
        <v>0</v>
      </c>
      <c r="G296" s="99">
        <v>2000</v>
      </c>
      <c r="H296" s="105">
        <f>E296+F296-G296</f>
        <v>0</v>
      </c>
    </row>
    <row r="297" spans="1:8" ht="12.75">
      <c r="A297" s="116"/>
      <c r="B297" s="116"/>
      <c r="C297" s="117"/>
      <c r="D297" s="90"/>
      <c r="E297" s="135"/>
      <c r="F297" s="99"/>
      <c r="G297" s="99"/>
      <c r="H297" s="105"/>
    </row>
    <row r="298" spans="1:8" ht="25.5">
      <c r="A298" s="116"/>
      <c r="B298" s="116"/>
      <c r="C298" s="117">
        <v>4010</v>
      </c>
      <c r="D298" s="90" t="s">
        <v>14</v>
      </c>
      <c r="E298" s="135">
        <v>4511868</v>
      </c>
      <c r="F298" s="99">
        <v>33121</v>
      </c>
      <c r="G298" s="99">
        <v>111855</v>
      </c>
      <c r="H298" s="105">
        <f>E298+F298-G298</f>
        <v>4433134</v>
      </c>
    </row>
    <row r="299" spans="1:8" ht="12.75">
      <c r="A299" s="116"/>
      <c r="B299" s="116"/>
      <c r="C299" s="117"/>
      <c r="D299" s="90"/>
      <c r="E299" s="135"/>
      <c r="F299" s="99"/>
      <c r="G299" s="99"/>
      <c r="H299" s="105"/>
    </row>
    <row r="300" spans="1:8" ht="12.75">
      <c r="A300" s="116"/>
      <c r="B300" s="116"/>
      <c r="C300" s="117">
        <v>4040</v>
      </c>
      <c r="D300" s="90" t="s">
        <v>15</v>
      </c>
      <c r="E300" s="135">
        <v>364321</v>
      </c>
      <c r="F300" s="99">
        <v>0</v>
      </c>
      <c r="G300" s="99">
        <v>1972</v>
      </c>
      <c r="H300" s="105">
        <f>E300+F300-G300</f>
        <v>362349</v>
      </c>
    </row>
    <row r="301" spans="1:8" ht="12.75">
      <c r="A301" s="116"/>
      <c r="B301" s="116"/>
      <c r="C301" s="117"/>
      <c r="D301" s="90"/>
      <c r="E301" s="135"/>
      <c r="F301" s="99"/>
      <c r="G301" s="99"/>
      <c r="H301" s="105"/>
    </row>
    <row r="302" spans="1:8" ht="25.5">
      <c r="A302" s="116"/>
      <c r="B302" s="116"/>
      <c r="C302" s="117">
        <v>4110</v>
      </c>
      <c r="D302" s="90" t="s">
        <v>16</v>
      </c>
      <c r="E302" s="135">
        <v>815403</v>
      </c>
      <c r="F302" s="99">
        <v>22360</v>
      </c>
      <c r="G302" s="99">
        <v>47521</v>
      </c>
      <c r="H302" s="105">
        <f>E302+F302-G302</f>
        <v>790242</v>
      </c>
    </row>
    <row r="303" spans="1:8" ht="12.75">
      <c r="A303" s="116"/>
      <c r="B303" s="116"/>
      <c r="C303" s="117"/>
      <c r="D303" s="90"/>
      <c r="E303" s="135"/>
      <c r="F303" s="99"/>
      <c r="G303" s="99"/>
      <c r="H303" s="105"/>
    </row>
    <row r="304" spans="1:8" ht="12.75">
      <c r="A304" s="116"/>
      <c r="B304" s="116"/>
      <c r="C304" s="117">
        <v>4120</v>
      </c>
      <c r="D304" s="90" t="s">
        <v>17</v>
      </c>
      <c r="E304" s="135">
        <v>116967</v>
      </c>
      <c r="F304" s="99">
        <v>2443</v>
      </c>
      <c r="G304" s="99">
        <v>10022</v>
      </c>
      <c r="H304" s="105">
        <f>E304+F304-G304</f>
        <v>109388</v>
      </c>
    </row>
    <row r="305" spans="1:8" ht="12.75">
      <c r="A305" s="116"/>
      <c r="B305" s="116"/>
      <c r="C305" s="117"/>
      <c r="D305" s="90"/>
      <c r="E305" s="135"/>
      <c r="F305" s="99"/>
      <c r="G305" s="99"/>
      <c r="H305" s="105"/>
    </row>
    <row r="306" spans="1:8" ht="12.75">
      <c r="A306" s="116"/>
      <c r="B306" s="116"/>
      <c r="C306" s="117">
        <v>4210</v>
      </c>
      <c r="D306" s="90" t="s">
        <v>10</v>
      </c>
      <c r="E306" s="135">
        <v>793903</v>
      </c>
      <c r="F306" s="99">
        <v>128100</v>
      </c>
      <c r="G306" s="99">
        <v>10000</v>
      </c>
      <c r="H306" s="105">
        <f>E306+F306-G306</f>
        <v>912003</v>
      </c>
    </row>
    <row r="307" spans="1:8" ht="12.75">
      <c r="A307" s="116"/>
      <c r="B307" s="116"/>
      <c r="C307" s="117"/>
      <c r="D307" s="90"/>
      <c r="E307" s="135"/>
      <c r="F307" s="99"/>
      <c r="G307" s="99"/>
      <c r="H307" s="105"/>
    </row>
    <row r="308" spans="1:8" ht="12.75">
      <c r="A308" s="116"/>
      <c r="B308" s="116"/>
      <c r="C308" s="117">
        <v>4220</v>
      </c>
      <c r="D308" s="90" t="s">
        <v>49</v>
      </c>
      <c r="E308" s="135">
        <v>895000</v>
      </c>
      <c r="F308" s="99">
        <v>0</v>
      </c>
      <c r="G308" s="99">
        <f>14000+2500</f>
        <v>16500</v>
      </c>
      <c r="H308" s="105">
        <f>E308+F308-G308</f>
        <v>878500</v>
      </c>
    </row>
    <row r="309" spans="1:8" ht="12.75">
      <c r="A309" s="116"/>
      <c r="B309" s="116"/>
      <c r="C309" s="117"/>
      <c r="D309" s="90"/>
      <c r="E309" s="135"/>
      <c r="F309" s="99"/>
      <c r="G309" s="99"/>
      <c r="H309" s="105"/>
    </row>
    <row r="310" spans="1:8" ht="12.75">
      <c r="A310" s="116"/>
      <c r="B310" s="116"/>
      <c r="C310" s="117">
        <v>4260</v>
      </c>
      <c r="D310" s="90" t="s">
        <v>18</v>
      </c>
      <c r="E310" s="135">
        <v>292852</v>
      </c>
      <c r="F310" s="99">
        <v>3589</v>
      </c>
      <c r="G310" s="99">
        <v>9800</v>
      </c>
      <c r="H310" s="105">
        <f>E310+F310-G310</f>
        <v>286641</v>
      </c>
    </row>
    <row r="311" spans="1:8" ht="12.75">
      <c r="A311" s="116"/>
      <c r="B311" s="116"/>
      <c r="C311" s="117"/>
      <c r="D311" s="90"/>
      <c r="E311" s="135"/>
      <c r="F311" s="99"/>
      <c r="G311" s="99"/>
      <c r="H311" s="105"/>
    </row>
    <row r="312" spans="1:8" ht="12.75">
      <c r="A312" s="116"/>
      <c r="B312" s="116"/>
      <c r="C312" s="117">
        <v>4270</v>
      </c>
      <c r="D312" s="90" t="s">
        <v>19</v>
      </c>
      <c r="E312" s="135">
        <v>111580</v>
      </c>
      <c r="F312" s="99">
        <v>0</v>
      </c>
      <c r="G312" s="99">
        <v>34732</v>
      </c>
      <c r="H312" s="105">
        <f>E312+F312-G312</f>
        <v>76848</v>
      </c>
    </row>
    <row r="313" spans="1:8" ht="12.75">
      <c r="A313" s="116"/>
      <c r="B313" s="116"/>
      <c r="C313" s="117"/>
      <c r="D313" s="90"/>
      <c r="E313" s="135"/>
      <c r="F313" s="99"/>
      <c r="G313" s="99"/>
      <c r="H313" s="105"/>
    </row>
    <row r="314" spans="1:8" ht="12.75">
      <c r="A314" s="116"/>
      <c r="B314" s="116"/>
      <c r="C314" s="117">
        <v>4300</v>
      </c>
      <c r="D314" s="90" t="s">
        <v>121</v>
      </c>
      <c r="E314" s="135">
        <v>322080</v>
      </c>
      <c r="F314" s="99">
        <v>2280</v>
      </c>
      <c r="G314" s="99">
        <v>8500</v>
      </c>
      <c r="H314" s="105">
        <f>E314+F314-G314</f>
        <v>315860</v>
      </c>
    </row>
    <row r="315" spans="1:8" ht="12.75">
      <c r="A315" s="116"/>
      <c r="B315" s="116"/>
      <c r="C315" s="117"/>
      <c r="D315" s="90"/>
      <c r="E315" s="135"/>
      <c r="F315" s="99"/>
      <c r="G315" s="99"/>
      <c r="H315" s="105"/>
    </row>
    <row r="316" spans="1:8" ht="12.75">
      <c r="A316" s="116"/>
      <c r="B316" s="116"/>
      <c r="C316" s="117">
        <v>4410</v>
      </c>
      <c r="D316" s="90" t="s">
        <v>20</v>
      </c>
      <c r="E316" s="135">
        <v>14705</v>
      </c>
      <c r="F316" s="99">
        <v>1167</v>
      </c>
      <c r="G316" s="99">
        <v>0</v>
      </c>
      <c r="H316" s="105">
        <f>E316+F316-G316</f>
        <v>15872</v>
      </c>
    </row>
    <row r="317" spans="1:8" ht="12.75">
      <c r="A317" s="116"/>
      <c r="B317" s="116"/>
      <c r="C317" s="117"/>
      <c r="D317" s="90"/>
      <c r="E317" s="135"/>
      <c r="F317" s="99"/>
      <c r="G317" s="99"/>
      <c r="H317" s="105"/>
    </row>
    <row r="318" spans="1:8" ht="12.75">
      <c r="A318" s="116"/>
      <c r="B318" s="116"/>
      <c r="C318" s="117">
        <v>4430</v>
      </c>
      <c r="D318" s="90" t="s">
        <v>21</v>
      </c>
      <c r="E318" s="135">
        <v>25171</v>
      </c>
      <c r="F318" s="99">
        <v>0</v>
      </c>
      <c r="G318" s="99">
        <v>1881</v>
      </c>
      <c r="H318" s="105">
        <f>E318+F318-G318</f>
        <v>23290</v>
      </c>
    </row>
    <row r="319" spans="1:8" ht="12.75">
      <c r="A319" s="116"/>
      <c r="B319" s="116"/>
      <c r="C319" s="117"/>
      <c r="D319" s="90"/>
      <c r="E319" s="135"/>
      <c r="F319" s="99"/>
      <c r="G319" s="99"/>
      <c r="H319" s="105"/>
    </row>
    <row r="320" spans="1:8" ht="25.5">
      <c r="A320" s="116"/>
      <c r="B320" s="116"/>
      <c r="C320" s="117">
        <v>4440</v>
      </c>
      <c r="D320" s="90" t="s">
        <v>22</v>
      </c>
      <c r="E320" s="135">
        <v>187247</v>
      </c>
      <c r="F320" s="99">
        <v>13201</v>
      </c>
      <c r="G320" s="99">
        <v>0</v>
      </c>
      <c r="H320" s="105">
        <f>E320+F320-G320</f>
        <v>200448</v>
      </c>
    </row>
    <row r="321" spans="1:8" ht="12.75">
      <c r="A321" s="116"/>
      <c r="B321" s="116"/>
      <c r="C321" s="117"/>
      <c r="D321" s="90"/>
      <c r="E321" s="135"/>
      <c r="F321" s="99"/>
      <c r="G321" s="99"/>
      <c r="H321" s="105"/>
    </row>
    <row r="322" spans="1:8" ht="12.75">
      <c r="A322" s="116"/>
      <c r="B322" s="116"/>
      <c r="C322" s="117">
        <v>4480</v>
      </c>
      <c r="D322" s="90" t="s">
        <v>23</v>
      </c>
      <c r="E322" s="135">
        <v>48686</v>
      </c>
      <c r="F322" s="99">
        <v>271</v>
      </c>
      <c r="G322" s="99">
        <f>2773+1912</f>
        <v>4685</v>
      </c>
      <c r="H322" s="105">
        <f>E322+F322-G322</f>
        <v>44272</v>
      </c>
    </row>
    <row r="323" spans="1:8" ht="12.75">
      <c r="A323" s="116"/>
      <c r="B323" s="116"/>
      <c r="C323" s="117"/>
      <c r="D323" s="90"/>
      <c r="E323" s="135"/>
      <c r="F323" s="99"/>
      <c r="G323" s="99"/>
      <c r="H323" s="105"/>
    </row>
    <row r="324" spans="1:8" ht="25.5">
      <c r="A324" s="116"/>
      <c r="B324" s="116"/>
      <c r="C324" s="117">
        <v>6050</v>
      </c>
      <c r="D324" s="141" t="s">
        <v>24</v>
      </c>
      <c r="E324" s="135">
        <v>43000</v>
      </c>
      <c r="F324" s="99">
        <v>4412</v>
      </c>
      <c r="G324" s="99">
        <v>2189</v>
      </c>
      <c r="H324" s="105">
        <f>E324+F324-G324</f>
        <v>45223</v>
      </c>
    </row>
    <row r="325" spans="1:8" ht="12.75">
      <c r="A325" s="116"/>
      <c r="B325" s="116"/>
      <c r="C325" s="117"/>
      <c r="D325" s="141"/>
      <c r="E325" s="135"/>
      <c r="F325" s="99"/>
      <c r="G325" s="99"/>
      <c r="H325" s="105"/>
    </row>
    <row r="326" spans="1:9" s="6" customFormat="1" ht="25.5">
      <c r="A326" s="118"/>
      <c r="B326" s="118">
        <v>85318</v>
      </c>
      <c r="C326" s="119"/>
      <c r="D326" s="51" t="s">
        <v>67</v>
      </c>
      <c r="E326" s="134">
        <f>SUM(E328:E335)</f>
        <v>272014</v>
      </c>
      <c r="F326" s="134">
        <f>SUM(F328:F335)</f>
        <v>0</v>
      </c>
      <c r="G326" s="134">
        <f>SUM(G328:G335)</f>
        <v>19982</v>
      </c>
      <c r="H326" s="106">
        <f>E326+F326-G326</f>
        <v>252032</v>
      </c>
      <c r="I326" s="70"/>
    </row>
    <row r="327" spans="1:8" ht="12.75">
      <c r="A327" s="116"/>
      <c r="B327" s="116"/>
      <c r="C327" s="117"/>
      <c r="D327" s="52" t="s">
        <v>68</v>
      </c>
      <c r="E327" s="135"/>
      <c r="F327" s="99"/>
      <c r="G327" s="99"/>
      <c r="H327" s="105"/>
    </row>
    <row r="328" spans="1:8" ht="25.5">
      <c r="A328" s="116"/>
      <c r="B328" s="116"/>
      <c r="C328" s="117">
        <v>4010</v>
      </c>
      <c r="D328" s="52" t="s">
        <v>14</v>
      </c>
      <c r="E328" s="135">
        <v>215016</v>
      </c>
      <c r="F328" s="99"/>
      <c r="G328" s="99">
        <f>8137+5923</f>
        <v>14060</v>
      </c>
      <c r="H328" s="105">
        <f>E328+F328-G328</f>
        <v>200956</v>
      </c>
    </row>
    <row r="329" spans="1:8" ht="12.75">
      <c r="A329" s="116"/>
      <c r="B329" s="116"/>
      <c r="C329" s="117"/>
      <c r="D329" s="52"/>
      <c r="E329" s="135"/>
      <c r="F329" s="99"/>
      <c r="G329" s="99"/>
      <c r="H329" s="105"/>
    </row>
    <row r="330" spans="1:8" ht="12.75">
      <c r="A330" s="116"/>
      <c r="B330" s="116"/>
      <c r="C330" s="117">
        <v>4040</v>
      </c>
      <c r="D330" s="52" t="s">
        <v>15</v>
      </c>
      <c r="E330" s="135">
        <v>15641</v>
      </c>
      <c r="F330" s="99"/>
      <c r="G330" s="99"/>
      <c r="H330" s="105">
        <f>E330+F330-G330</f>
        <v>15641</v>
      </c>
    </row>
    <row r="331" spans="1:8" ht="12.75">
      <c r="A331" s="116"/>
      <c r="B331" s="116"/>
      <c r="C331" s="117"/>
      <c r="D331" s="52"/>
      <c r="E331" s="135"/>
      <c r="F331" s="99"/>
      <c r="G331" s="99"/>
      <c r="H331" s="105"/>
    </row>
    <row r="332" spans="1:8" ht="25.5">
      <c r="A332" s="116"/>
      <c r="B332" s="116"/>
      <c r="C332" s="117">
        <v>4110</v>
      </c>
      <c r="D332" s="52" t="s">
        <v>16</v>
      </c>
      <c r="E332" s="135">
        <v>35654</v>
      </c>
      <c r="F332" s="99"/>
      <c r="G332" s="99">
        <f>3336+1579</f>
        <v>4915</v>
      </c>
      <c r="H332" s="105">
        <f>E332+F332-G332</f>
        <v>30739</v>
      </c>
    </row>
    <row r="333" spans="1:8" ht="12.75">
      <c r="A333" s="116"/>
      <c r="B333" s="116"/>
      <c r="C333" s="117"/>
      <c r="D333" s="52"/>
      <c r="E333" s="135"/>
      <c r="F333" s="99"/>
      <c r="G333" s="99"/>
      <c r="H333" s="105"/>
    </row>
    <row r="334" spans="1:8" ht="12.75">
      <c r="A334" s="116"/>
      <c r="B334" s="116"/>
      <c r="C334" s="117">
        <v>4120</v>
      </c>
      <c r="D334" s="52" t="s">
        <v>17</v>
      </c>
      <c r="E334" s="135">
        <v>5703</v>
      </c>
      <c r="F334" s="99"/>
      <c r="G334" s="99">
        <f>461+546</f>
        <v>1007</v>
      </c>
      <c r="H334" s="105">
        <f>E334+F334-G334</f>
        <v>4696</v>
      </c>
    </row>
    <row r="335" spans="1:8" ht="12.75">
      <c r="A335" s="116"/>
      <c r="B335" s="116"/>
      <c r="C335" s="117"/>
      <c r="D335" s="52"/>
      <c r="E335" s="135"/>
      <c r="F335" s="99"/>
      <c r="G335" s="99"/>
      <c r="H335" s="105"/>
    </row>
    <row r="336" spans="1:9" s="6" customFormat="1" ht="38.25">
      <c r="A336" s="118"/>
      <c r="B336" s="118">
        <v>85320</v>
      </c>
      <c r="C336" s="119"/>
      <c r="D336" s="51" t="s">
        <v>82</v>
      </c>
      <c r="E336" s="134">
        <f>SUM(E337:E348)</f>
        <v>42049</v>
      </c>
      <c r="F336" s="98">
        <f>SUM(F337:F348)</f>
        <v>0</v>
      </c>
      <c r="G336" s="98">
        <f>SUM(G337:G348)</f>
        <v>5624</v>
      </c>
      <c r="H336" s="106">
        <f>E336+F336-G336</f>
        <v>36425</v>
      </c>
      <c r="I336" s="70"/>
    </row>
    <row r="337" spans="1:8" ht="12.75">
      <c r="A337" s="116"/>
      <c r="B337" s="116"/>
      <c r="C337" s="117"/>
      <c r="D337" s="52"/>
      <c r="E337" s="135"/>
      <c r="F337" s="99"/>
      <c r="G337" s="99"/>
      <c r="H337" s="105"/>
    </row>
    <row r="338" spans="1:8" ht="25.5">
      <c r="A338" s="116"/>
      <c r="B338" s="116"/>
      <c r="C338" s="117">
        <v>4010</v>
      </c>
      <c r="D338" s="52" t="s">
        <v>14</v>
      </c>
      <c r="E338" s="135">
        <v>28662</v>
      </c>
      <c r="F338" s="99"/>
      <c r="G338" s="99">
        <v>181</v>
      </c>
      <c r="H338" s="105">
        <f>E338+F338-G338</f>
        <v>28481</v>
      </c>
    </row>
    <row r="339" spans="1:8" ht="12.75">
      <c r="A339" s="116"/>
      <c r="B339" s="116"/>
      <c r="C339" s="117"/>
      <c r="D339" s="52"/>
      <c r="E339" s="135"/>
      <c r="F339" s="99"/>
      <c r="G339" s="99"/>
      <c r="H339" s="105"/>
    </row>
    <row r="340" spans="1:8" ht="12.75">
      <c r="A340" s="116"/>
      <c r="B340" s="116"/>
      <c r="C340" s="117">
        <v>4040</v>
      </c>
      <c r="D340" s="52" t="s">
        <v>15</v>
      </c>
      <c r="E340" s="135">
        <v>2383</v>
      </c>
      <c r="F340" s="99"/>
      <c r="G340" s="99">
        <v>29</v>
      </c>
      <c r="H340" s="105">
        <f>E340+F340-G340</f>
        <v>2354</v>
      </c>
    </row>
    <row r="341" spans="1:8" ht="12.75">
      <c r="A341" s="116"/>
      <c r="B341" s="116"/>
      <c r="C341" s="117"/>
      <c r="D341" s="52"/>
      <c r="E341" s="135"/>
      <c r="F341" s="99"/>
      <c r="G341" s="99"/>
      <c r="H341" s="105"/>
    </row>
    <row r="342" spans="1:8" ht="25.5">
      <c r="A342" s="116"/>
      <c r="B342" s="116"/>
      <c r="C342" s="117">
        <v>4110</v>
      </c>
      <c r="D342" s="52" t="s">
        <v>16</v>
      </c>
      <c r="E342" s="135">
        <v>5300</v>
      </c>
      <c r="F342" s="99"/>
      <c r="G342" s="99">
        <f>551</f>
        <v>551</v>
      </c>
      <c r="H342" s="105">
        <f>E342+F342-G342</f>
        <v>4749</v>
      </c>
    </row>
    <row r="343" spans="1:8" ht="12.75">
      <c r="A343" s="116"/>
      <c r="B343" s="116"/>
      <c r="C343" s="117"/>
      <c r="D343" s="52"/>
      <c r="E343" s="135"/>
      <c r="F343" s="99"/>
      <c r="G343" s="99"/>
      <c r="H343" s="105"/>
    </row>
    <row r="344" spans="1:8" ht="12.75">
      <c r="A344" s="116"/>
      <c r="B344" s="116"/>
      <c r="C344" s="117">
        <v>4120</v>
      </c>
      <c r="D344" s="52" t="s">
        <v>17</v>
      </c>
      <c r="E344" s="135">
        <v>714</v>
      </c>
      <c r="F344" s="99"/>
      <c r="G344" s="99">
        <f>58</f>
        <v>58</v>
      </c>
      <c r="H344" s="105">
        <f>E344+F344-G344</f>
        <v>656</v>
      </c>
    </row>
    <row r="345" spans="1:8" ht="12.75">
      <c r="A345" s="116"/>
      <c r="B345" s="116"/>
      <c r="C345" s="117"/>
      <c r="D345" s="52"/>
      <c r="E345" s="135"/>
      <c r="F345" s="99"/>
      <c r="G345" s="99"/>
      <c r="H345" s="105"/>
    </row>
    <row r="346" spans="1:8" ht="12.75">
      <c r="A346" s="116"/>
      <c r="B346" s="116"/>
      <c r="C346" s="117">
        <v>4300</v>
      </c>
      <c r="D346" s="52" t="s">
        <v>4</v>
      </c>
      <c r="E346" s="135">
        <v>4750</v>
      </c>
      <c r="F346" s="99"/>
      <c r="G346" s="99">
        <v>4565</v>
      </c>
      <c r="H346" s="105">
        <f>E346+F346-G346</f>
        <v>185</v>
      </c>
    </row>
    <row r="347" spans="1:8" ht="12.75">
      <c r="A347" s="116"/>
      <c r="B347" s="116"/>
      <c r="C347" s="117"/>
      <c r="D347" s="52"/>
      <c r="E347" s="135"/>
      <c r="F347" s="99"/>
      <c r="G347" s="99"/>
      <c r="H347" s="105"/>
    </row>
    <row r="348" spans="1:8" ht="12.75">
      <c r="A348" s="116"/>
      <c r="B348" s="116"/>
      <c r="C348" s="117">
        <v>4410</v>
      </c>
      <c r="D348" s="52" t="s">
        <v>20</v>
      </c>
      <c r="E348" s="135">
        <v>240</v>
      </c>
      <c r="F348" s="99"/>
      <c r="G348" s="99">
        <v>240</v>
      </c>
      <c r="H348" s="105">
        <f>E348+F348-G348</f>
        <v>0</v>
      </c>
    </row>
    <row r="349" spans="1:8" ht="12.75">
      <c r="A349" s="116"/>
      <c r="B349" s="116"/>
      <c r="C349" s="117"/>
      <c r="D349" s="52"/>
      <c r="E349" s="135"/>
      <c r="F349" s="99"/>
      <c r="G349" s="99"/>
      <c r="H349" s="105"/>
    </row>
    <row r="350" spans="1:9" s="6" customFormat="1" ht="25.5">
      <c r="A350" s="118"/>
      <c r="B350" s="118">
        <v>85321</v>
      </c>
      <c r="C350" s="119"/>
      <c r="D350" s="51" t="s">
        <v>83</v>
      </c>
      <c r="E350" s="134">
        <f>SUM(E352:E362)</f>
        <v>83534</v>
      </c>
      <c r="F350" s="134">
        <f>SUM(F352:F362)</f>
        <v>6323</v>
      </c>
      <c r="G350" s="134">
        <f>SUM(G352:G362)</f>
        <v>7742</v>
      </c>
      <c r="H350" s="106">
        <f>E350+F350-G350</f>
        <v>82115</v>
      </c>
      <c r="I350" s="70"/>
    </row>
    <row r="351" spans="1:9" s="6" customFormat="1" ht="12.75">
      <c r="A351" s="118"/>
      <c r="B351" s="118"/>
      <c r="C351" s="119"/>
      <c r="D351" s="51"/>
      <c r="E351" s="134"/>
      <c r="F351" s="98"/>
      <c r="G351" s="98"/>
      <c r="H351" s="106"/>
      <c r="I351" s="70"/>
    </row>
    <row r="352" spans="1:13" ht="25.5">
      <c r="A352" s="116"/>
      <c r="B352" s="116"/>
      <c r="C352" s="117">
        <v>4010</v>
      </c>
      <c r="D352" s="90" t="s">
        <v>14</v>
      </c>
      <c r="E352" s="135">
        <v>16218</v>
      </c>
      <c r="F352" s="99">
        <v>1096</v>
      </c>
      <c r="G352" s="99">
        <v>481</v>
      </c>
      <c r="H352" s="105">
        <f>E352+F352-G352</f>
        <v>16833</v>
      </c>
      <c r="I352" s="142"/>
      <c r="J352" s="143"/>
      <c r="K352" s="144"/>
      <c r="L352" s="144"/>
      <c r="M352" s="70"/>
    </row>
    <row r="353" spans="1:13" ht="12.75">
      <c r="A353" s="116"/>
      <c r="B353" s="116"/>
      <c r="C353" s="117"/>
      <c r="D353" s="90"/>
      <c r="E353" s="135"/>
      <c r="F353" s="99"/>
      <c r="G353" s="99"/>
      <c r="H353" s="105"/>
      <c r="I353" s="142"/>
      <c r="J353" s="143"/>
      <c r="K353" s="144"/>
      <c r="L353" s="144"/>
      <c r="M353" s="70">
        <v>15900</v>
      </c>
    </row>
    <row r="354" spans="1:13" ht="12.75">
      <c r="A354" s="116"/>
      <c r="B354" s="116"/>
      <c r="C354" s="117">
        <v>4040</v>
      </c>
      <c r="D354" s="90" t="s">
        <v>15</v>
      </c>
      <c r="E354" s="135">
        <v>1391</v>
      </c>
      <c r="F354" s="99"/>
      <c r="G354" s="99">
        <v>46</v>
      </c>
      <c r="H354" s="105">
        <f>E354+F354-G354</f>
        <v>1345</v>
      </c>
      <c r="I354" s="142"/>
      <c r="J354" s="143"/>
      <c r="K354" s="144"/>
      <c r="L354" s="144"/>
      <c r="M354" s="70"/>
    </row>
    <row r="355" spans="1:13" ht="12.75">
      <c r="A355" s="116"/>
      <c r="B355" s="116"/>
      <c r="C355" s="117"/>
      <c r="D355" s="90"/>
      <c r="E355" s="135"/>
      <c r="F355" s="99"/>
      <c r="G355" s="99"/>
      <c r="H355" s="105"/>
      <c r="I355" s="142"/>
      <c r="J355" s="143"/>
      <c r="K355" s="144"/>
      <c r="L355" s="144"/>
      <c r="M355" s="70"/>
    </row>
    <row r="356" spans="1:13" ht="25.5">
      <c r="A356" s="116"/>
      <c r="B356" s="116"/>
      <c r="C356" s="117">
        <v>4110</v>
      </c>
      <c r="D356" s="90" t="s">
        <v>16</v>
      </c>
      <c r="E356" s="135">
        <v>6257</v>
      </c>
      <c r="F356" s="99">
        <v>1192</v>
      </c>
      <c r="G356" s="99">
        <v>798</v>
      </c>
      <c r="H356" s="105">
        <f>E356+F356-G356</f>
        <v>6651</v>
      </c>
      <c r="I356" s="142"/>
      <c r="J356" s="143"/>
      <c r="K356" s="144"/>
      <c r="L356" s="144"/>
      <c r="M356" s="70"/>
    </row>
    <row r="357" spans="1:13" ht="12.75">
      <c r="A357" s="116"/>
      <c r="B357" s="116"/>
      <c r="C357" s="117"/>
      <c r="D357" s="90"/>
      <c r="E357" s="135"/>
      <c r="F357" s="99"/>
      <c r="G357" s="99"/>
      <c r="H357" s="105"/>
      <c r="I357" s="142"/>
      <c r="J357" s="143"/>
      <c r="K357" s="144"/>
      <c r="L357" s="144"/>
      <c r="M357" s="70"/>
    </row>
    <row r="358" spans="1:13" ht="12.75">
      <c r="A358" s="116"/>
      <c r="B358" s="116"/>
      <c r="C358" s="117">
        <v>4120</v>
      </c>
      <c r="D358" s="90" t="s">
        <v>17</v>
      </c>
      <c r="E358" s="135">
        <v>908</v>
      </c>
      <c r="F358" s="99">
        <v>95</v>
      </c>
      <c r="G358" s="99">
        <v>84</v>
      </c>
      <c r="H358" s="105">
        <f>E358+F358-G358</f>
        <v>919</v>
      </c>
      <c r="I358" s="142"/>
      <c r="J358" s="143"/>
      <c r="K358" s="144"/>
      <c r="L358" s="144"/>
      <c r="M358" s="70"/>
    </row>
    <row r="359" spans="1:13" ht="12.75">
      <c r="A359" s="116"/>
      <c r="B359" s="116"/>
      <c r="C359" s="117"/>
      <c r="D359" s="90"/>
      <c r="E359" s="135"/>
      <c r="F359" s="99"/>
      <c r="G359" s="99"/>
      <c r="H359" s="105"/>
      <c r="I359" s="142"/>
      <c r="J359" s="143"/>
      <c r="K359" s="144"/>
      <c r="L359" s="144"/>
      <c r="M359" s="70"/>
    </row>
    <row r="360" spans="1:13" ht="12.75">
      <c r="A360" s="116"/>
      <c r="B360" s="116"/>
      <c r="C360" s="117">
        <v>4300</v>
      </c>
      <c r="D360" s="90" t="s">
        <v>121</v>
      </c>
      <c r="E360" s="135">
        <v>58300</v>
      </c>
      <c r="F360" s="99">
        <v>3940</v>
      </c>
      <c r="G360" s="99">
        <f>2000+3940</f>
        <v>5940</v>
      </c>
      <c r="H360" s="105">
        <f>E360+F360-G360</f>
        <v>56300</v>
      </c>
      <c r="I360" s="142"/>
      <c r="J360" s="143"/>
      <c r="K360" s="144"/>
      <c r="L360" s="144"/>
      <c r="M360" s="70"/>
    </row>
    <row r="361" spans="1:13" ht="12.75">
      <c r="A361" s="116"/>
      <c r="B361" s="116"/>
      <c r="C361" s="117"/>
      <c r="D361" s="90"/>
      <c r="E361" s="135"/>
      <c r="F361" s="99"/>
      <c r="G361" s="99"/>
      <c r="H361" s="105"/>
      <c r="I361" s="142"/>
      <c r="J361" s="143"/>
      <c r="K361" s="144"/>
      <c r="L361" s="144"/>
      <c r="M361" s="70"/>
    </row>
    <row r="362" spans="1:13" ht="12.75">
      <c r="A362" s="116"/>
      <c r="B362" s="116"/>
      <c r="C362" s="117">
        <v>4410</v>
      </c>
      <c r="D362" s="90" t="s">
        <v>20</v>
      </c>
      <c r="E362" s="135">
        <v>460</v>
      </c>
      <c r="F362" s="99"/>
      <c r="G362" s="99">
        <v>393</v>
      </c>
      <c r="H362" s="105">
        <f>E362+F362-G362</f>
        <v>67</v>
      </c>
      <c r="I362" s="142"/>
      <c r="J362" s="143"/>
      <c r="K362" s="144"/>
      <c r="L362" s="144"/>
      <c r="M362" s="70"/>
    </row>
    <row r="363" spans="1:8" ht="12.75" customHeight="1">
      <c r="A363" s="109"/>
      <c r="B363" s="109"/>
      <c r="C363" s="111"/>
      <c r="D363" s="54"/>
      <c r="E363" s="130"/>
      <c r="F363" s="93"/>
      <c r="G363" s="93"/>
      <c r="H363" s="105"/>
    </row>
    <row r="364" spans="1:9" s="7" customFormat="1" ht="25.5">
      <c r="A364" s="122">
        <v>854</v>
      </c>
      <c r="B364" s="122"/>
      <c r="C364" s="128"/>
      <c r="D364" s="57" t="s">
        <v>70</v>
      </c>
      <c r="E364" s="139">
        <f>E366+E382+E400+E416</f>
        <v>954200</v>
      </c>
      <c r="F364" s="139">
        <f>F366+F382+F400+F416</f>
        <v>91461</v>
      </c>
      <c r="G364" s="139">
        <f>G366+G382+G400+G416</f>
        <v>12676</v>
      </c>
      <c r="H364" s="107">
        <f>E364+F364-G364</f>
        <v>1032985</v>
      </c>
      <c r="I364" s="72"/>
    </row>
    <row r="365" spans="1:8" ht="12.75">
      <c r="A365" s="109"/>
      <c r="B365" s="109"/>
      <c r="C365" s="111"/>
      <c r="D365" s="54"/>
      <c r="E365" s="130"/>
      <c r="F365" s="93"/>
      <c r="G365" s="93"/>
      <c r="H365" s="105"/>
    </row>
    <row r="366" spans="1:9" s="6" customFormat="1" ht="12.75">
      <c r="A366" s="126"/>
      <c r="B366" s="126">
        <v>85401</v>
      </c>
      <c r="C366" s="127"/>
      <c r="D366" s="56" t="s">
        <v>71</v>
      </c>
      <c r="E366" s="138">
        <f>SUM(E367:E380)</f>
        <v>166354</v>
      </c>
      <c r="F366" s="102">
        <f>SUM(F367:F380)</f>
        <v>2774</v>
      </c>
      <c r="G366" s="102">
        <f>SUM(G367:G380)</f>
        <v>3269</v>
      </c>
      <c r="H366" s="106">
        <f>E366+F366-G366</f>
        <v>165859</v>
      </c>
      <c r="I366" s="70"/>
    </row>
    <row r="367" spans="1:8" ht="12.75">
      <c r="A367" s="109"/>
      <c r="B367" s="109"/>
      <c r="C367" s="111"/>
      <c r="D367" s="54"/>
      <c r="E367" s="130"/>
      <c r="F367" s="93"/>
      <c r="G367" s="93"/>
      <c r="H367" s="105"/>
    </row>
    <row r="368" spans="1:8" ht="25.5">
      <c r="A368" s="109"/>
      <c r="B368" s="109"/>
      <c r="C368" s="111">
        <v>4010</v>
      </c>
      <c r="D368" s="54" t="s">
        <v>14</v>
      </c>
      <c r="E368" s="130">
        <v>115720</v>
      </c>
      <c r="F368" s="93">
        <v>2399</v>
      </c>
      <c r="G368" s="93">
        <v>40</v>
      </c>
      <c r="H368" s="105">
        <f>E368+F368-G368</f>
        <v>118079</v>
      </c>
    </row>
    <row r="369" spans="1:8" ht="12.75">
      <c r="A369" s="109"/>
      <c r="B369" s="109"/>
      <c r="C369" s="111"/>
      <c r="D369" s="54"/>
      <c r="E369" s="130"/>
      <c r="F369" s="93"/>
      <c r="G369" s="93"/>
      <c r="H369" s="105"/>
    </row>
    <row r="370" spans="1:8" ht="12.75">
      <c r="A370" s="109"/>
      <c r="B370" s="109"/>
      <c r="C370" s="111">
        <v>4040</v>
      </c>
      <c r="D370" s="54" t="s">
        <v>15</v>
      </c>
      <c r="E370" s="130">
        <v>8974</v>
      </c>
      <c r="F370" s="93"/>
      <c r="G370" s="93"/>
      <c r="H370" s="105">
        <f>E370+F370-G370</f>
        <v>8974</v>
      </c>
    </row>
    <row r="371" spans="1:8" ht="12.75">
      <c r="A371" s="109"/>
      <c r="B371" s="109"/>
      <c r="C371" s="111"/>
      <c r="D371" s="54"/>
      <c r="E371" s="130"/>
      <c r="F371" s="93"/>
      <c r="G371" s="93"/>
      <c r="H371" s="105"/>
    </row>
    <row r="372" spans="1:8" ht="25.5">
      <c r="A372" s="109"/>
      <c r="B372" s="109"/>
      <c r="C372" s="111">
        <v>4110</v>
      </c>
      <c r="D372" s="54" t="s">
        <v>43</v>
      </c>
      <c r="E372" s="130">
        <v>21120</v>
      </c>
      <c r="F372" s="93">
        <v>203</v>
      </c>
      <c r="G372" s="93">
        <v>36</v>
      </c>
      <c r="H372" s="105">
        <f>E372+F372-G372</f>
        <v>21287</v>
      </c>
    </row>
    <row r="373" spans="1:8" ht="12.75">
      <c r="A373" s="109"/>
      <c r="B373" s="109"/>
      <c r="C373" s="111"/>
      <c r="D373" s="54"/>
      <c r="E373" s="130"/>
      <c r="F373" s="93"/>
      <c r="G373" s="93"/>
      <c r="H373" s="105"/>
    </row>
    <row r="374" spans="1:8" ht="12.75">
      <c r="A374" s="109"/>
      <c r="B374" s="109"/>
      <c r="C374" s="111">
        <v>4120</v>
      </c>
      <c r="D374" s="54" t="s">
        <v>17</v>
      </c>
      <c r="E374" s="130">
        <v>3070</v>
      </c>
      <c r="F374" s="93"/>
      <c r="G374" s="93">
        <v>171</v>
      </c>
      <c r="H374" s="105">
        <f>E374+F374-G374</f>
        <v>2899</v>
      </c>
    </row>
    <row r="375" spans="1:8" ht="12.75">
      <c r="A375" s="109"/>
      <c r="B375" s="109"/>
      <c r="C375" s="111"/>
      <c r="D375" s="54"/>
      <c r="E375" s="130"/>
      <c r="F375" s="93"/>
      <c r="G375" s="93"/>
      <c r="H375" s="105"/>
    </row>
    <row r="376" spans="1:8" ht="25.5">
      <c r="A376" s="109"/>
      <c r="B376" s="109"/>
      <c r="C376" s="111">
        <v>4240</v>
      </c>
      <c r="D376" s="54" t="s">
        <v>52</v>
      </c>
      <c r="E376" s="130">
        <v>1000</v>
      </c>
      <c r="F376" s="93"/>
      <c r="G376" s="93">
        <v>649</v>
      </c>
      <c r="H376" s="105">
        <f>E376+F376-G376</f>
        <v>351</v>
      </c>
    </row>
    <row r="377" spans="1:8" ht="12.75">
      <c r="A377" s="109"/>
      <c r="B377" s="109"/>
      <c r="C377" s="111"/>
      <c r="D377" s="54"/>
      <c r="E377" s="130"/>
      <c r="F377" s="93"/>
      <c r="G377" s="93"/>
      <c r="H377" s="105"/>
    </row>
    <row r="378" spans="1:8" ht="12.75">
      <c r="A378" s="109"/>
      <c r="B378" s="109"/>
      <c r="C378" s="111">
        <v>4260</v>
      </c>
      <c r="D378" s="54" t="s">
        <v>18</v>
      </c>
      <c r="E378" s="130">
        <v>9460</v>
      </c>
      <c r="F378" s="93"/>
      <c r="G378" s="93">
        <v>2360</v>
      </c>
      <c r="H378" s="105">
        <f>E378+F378-G378</f>
        <v>7100</v>
      </c>
    </row>
    <row r="379" spans="1:8" ht="12.75">
      <c r="A379" s="109"/>
      <c r="B379" s="109"/>
      <c r="C379" s="111"/>
      <c r="D379" s="54"/>
      <c r="E379" s="130"/>
      <c r="F379" s="93"/>
      <c r="G379" s="93"/>
      <c r="H379" s="105"/>
    </row>
    <row r="380" spans="1:8" ht="25.5">
      <c r="A380" s="109"/>
      <c r="B380" s="109"/>
      <c r="C380" s="111">
        <v>4440</v>
      </c>
      <c r="D380" s="54" t="s">
        <v>22</v>
      </c>
      <c r="E380" s="130">
        <v>7010</v>
      </c>
      <c r="F380" s="93">
        <v>172</v>
      </c>
      <c r="G380" s="93">
        <v>13</v>
      </c>
      <c r="H380" s="105">
        <f>E380+F380-G380</f>
        <v>7169</v>
      </c>
    </row>
    <row r="381" spans="1:8" ht="12.75">
      <c r="A381" s="109"/>
      <c r="B381" s="109"/>
      <c r="C381" s="111"/>
      <c r="D381" s="54"/>
      <c r="E381" s="130"/>
      <c r="F381" s="93"/>
      <c r="G381" s="93"/>
      <c r="H381" s="105"/>
    </row>
    <row r="382" spans="1:9" s="6" customFormat="1" ht="25.5">
      <c r="A382" s="126"/>
      <c r="B382" s="126">
        <v>85406</v>
      </c>
      <c r="C382" s="127"/>
      <c r="D382" s="56" t="s">
        <v>72</v>
      </c>
      <c r="E382" s="138">
        <f>SUM(E383:E399)</f>
        <v>336151</v>
      </c>
      <c r="F382" s="102">
        <f>SUM(F383:F399)</f>
        <v>33599</v>
      </c>
      <c r="G382" s="102">
        <f>SUM(G383:G399)</f>
        <v>5016</v>
      </c>
      <c r="H382" s="106">
        <f>E382+F382-G382</f>
        <v>364734</v>
      </c>
      <c r="I382" s="70"/>
    </row>
    <row r="383" spans="1:8" ht="12.75">
      <c r="A383" s="109"/>
      <c r="B383" s="109"/>
      <c r="C383" s="111"/>
      <c r="D383" s="54"/>
      <c r="E383" s="130"/>
      <c r="F383" s="93"/>
      <c r="G383" s="93"/>
      <c r="H383" s="105"/>
    </row>
    <row r="384" spans="1:8" ht="25.5">
      <c r="A384" s="109"/>
      <c r="B384" s="109"/>
      <c r="C384" s="111">
        <v>4010</v>
      </c>
      <c r="D384" s="54" t="s">
        <v>14</v>
      </c>
      <c r="E384" s="130">
        <v>248640</v>
      </c>
      <c r="F384" s="93">
        <v>25726</v>
      </c>
      <c r="G384" s="93">
        <v>185</v>
      </c>
      <c r="H384" s="105">
        <f>E384+F384-G384</f>
        <v>274181</v>
      </c>
    </row>
    <row r="385" spans="1:8" ht="12.75">
      <c r="A385" s="109"/>
      <c r="B385" s="109"/>
      <c r="C385" s="111"/>
      <c r="D385" s="54"/>
      <c r="E385" s="130"/>
      <c r="F385" s="93"/>
      <c r="G385" s="93"/>
      <c r="H385" s="105"/>
    </row>
    <row r="386" spans="1:8" ht="25.5">
      <c r="A386" s="109"/>
      <c r="B386" s="109"/>
      <c r="C386" s="111">
        <v>4110</v>
      </c>
      <c r="D386" s="54" t="s">
        <v>43</v>
      </c>
      <c r="E386" s="130">
        <v>45480</v>
      </c>
      <c r="F386" s="93">
        <v>2886</v>
      </c>
      <c r="G386" s="93"/>
      <c r="H386" s="105">
        <f>E386+F386-G386</f>
        <v>48366</v>
      </c>
    </row>
    <row r="387" spans="1:8" ht="12.75">
      <c r="A387" s="109"/>
      <c r="B387" s="109"/>
      <c r="C387" s="111"/>
      <c r="D387" s="54"/>
      <c r="E387" s="130"/>
      <c r="F387" s="93"/>
      <c r="G387" s="93"/>
      <c r="H387" s="105"/>
    </row>
    <row r="388" spans="1:8" ht="12" customHeight="1">
      <c r="A388" s="109"/>
      <c r="B388" s="109"/>
      <c r="C388" s="111">
        <v>4120</v>
      </c>
      <c r="D388" s="54" t="s">
        <v>17</v>
      </c>
      <c r="E388" s="130">
        <v>6600</v>
      </c>
      <c r="F388" s="93"/>
      <c r="G388" s="93">
        <v>9</v>
      </c>
      <c r="H388" s="105">
        <f>E388+F388-G388</f>
        <v>6591</v>
      </c>
    </row>
    <row r="389" spans="1:8" ht="12.75">
      <c r="A389" s="109"/>
      <c r="B389" s="109"/>
      <c r="C389" s="111"/>
      <c r="D389" s="54"/>
      <c r="E389" s="130"/>
      <c r="F389" s="93"/>
      <c r="G389" s="93"/>
      <c r="H389" s="105"/>
    </row>
    <row r="390" spans="1:8" ht="12.75">
      <c r="A390" s="109"/>
      <c r="B390" s="109"/>
      <c r="C390" s="111">
        <v>4210</v>
      </c>
      <c r="D390" s="54" t="s">
        <v>10</v>
      </c>
      <c r="E390" s="130">
        <v>6412</v>
      </c>
      <c r="F390" s="93"/>
      <c r="G390" s="93">
        <v>1000</v>
      </c>
      <c r="H390" s="105">
        <f>E390+F390-G390</f>
        <v>5412</v>
      </c>
    </row>
    <row r="391" spans="1:8" ht="12.75">
      <c r="A391" s="109"/>
      <c r="B391" s="109"/>
      <c r="C391" s="111"/>
      <c r="D391" s="54"/>
      <c r="E391" s="130"/>
      <c r="F391" s="93"/>
      <c r="G391" s="93"/>
      <c r="H391" s="105"/>
    </row>
    <row r="392" spans="1:8" ht="12.75">
      <c r="A392" s="109"/>
      <c r="B392" s="109"/>
      <c r="C392" s="111">
        <v>4270</v>
      </c>
      <c r="D392" s="54" t="s">
        <v>19</v>
      </c>
      <c r="E392" s="130">
        <v>1650</v>
      </c>
      <c r="F392" s="93"/>
      <c r="G392" s="93">
        <v>1000</v>
      </c>
      <c r="H392" s="105">
        <f>E392+F392-G392</f>
        <v>650</v>
      </c>
    </row>
    <row r="393" spans="1:8" ht="12.75">
      <c r="A393" s="109"/>
      <c r="B393" s="109"/>
      <c r="C393" s="111"/>
      <c r="D393" s="54"/>
      <c r="E393" s="130"/>
      <c r="F393" s="93"/>
      <c r="G393" s="93"/>
      <c r="H393" s="105"/>
    </row>
    <row r="394" spans="1:8" ht="12.75">
      <c r="A394" s="109"/>
      <c r="B394" s="109"/>
      <c r="C394" s="111">
        <v>4300</v>
      </c>
      <c r="D394" s="54" t="s">
        <v>30</v>
      </c>
      <c r="E394" s="130">
        <v>8019</v>
      </c>
      <c r="F394" s="93">
        <v>1000</v>
      </c>
      <c r="G394" s="93"/>
      <c r="H394" s="105">
        <f>E394+F394-G394</f>
        <v>9019</v>
      </c>
    </row>
    <row r="395" spans="1:8" ht="12.75">
      <c r="A395" s="109"/>
      <c r="B395" s="109"/>
      <c r="C395" s="111"/>
      <c r="D395" s="54"/>
      <c r="E395" s="130"/>
      <c r="F395" s="93"/>
      <c r="G395" s="93"/>
      <c r="H395" s="105"/>
    </row>
    <row r="396" spans="1:8" ht="12.75">
      <c r="A396" s="109"/>
      <c r="B396" s="109"/>
      <c r="C396" s="111">
        <v>4410</v>
      </c>
      <c r="D396" s="54" t="s">
        <v>20</v>
      </c>
      <c r="E396" s="130">
        <v>3530</v>
      </c>
      <c r="F396" s="93"/>
      <c r="G396" s="93">
        <v>700</v>
      </c>
      <c r="H396" s="105">
        <f>E396+F396-G396</f>
        <v>2830</v>
      </c>
    </row>
    <row r="397" spans="1:8" ht="12.75">
      <c r="A397" s="109"/>
      <c r="B397" s="109"/>
      <c r="C397" s="111"/>
      <c r="D397" s="54"/>
      <c r="E397" s="130"/>
      <c r="F397" s="93"/>
      <c r="G397" s="93"/>
      <c r="H397" s="105"/>
    </row>
    <row r="398" spans="1:8" ht="25.5">
      <c r="A398" s="109"/>
      <c r="B398" s="109"/>
      <c r="C398" s="111">
        <v>4440</v>
      </c>
      <c r="D398" s="54" t="s">
        <v>22</v>
      </c>
      <c r="E398" s="130">
        <v>15820</v>
      </c>
      <c r="F398" s="93">
        <v>3987</v>
      </c>
      <c r="G398" s="93">
        <v>2122</v>
      </c>
      <c r="H398" s="105">
        <f>E398+F398-G398</f>
        <v>17685</v>
      </c>
    </row>
    <row r="399" spans="1:8" ht="12.75">
      <c r="A399" s="109"/>
      <c r="B399" s="109"/>
      <c r="C399" s="111"/>
      <c r="D399" s="54"/>
      <c r="E399" s="130"/>
      <c r="F399" s="93"/>
      <c r="G399" s="93"/>
      <c r="H399" s="105"/>
    </row>
    <row r="400" spans="1:9" s="6" customFormat="1" ht="12.75">
      <c r="A400" s="126"/>
      <c r="B400" s="126">
        <v>85410</v>
      </c>
      <c r="C400" s="127"/>
      <c r="D400" s="56" t="s">
        <v>73</v>
      </c>
      <c r="E400" s="138">
        <f>SUM(E401:E414)</f>
        <v>401290</v>
      </c>
      <c r="F400" s="102">
        <f>SUM(F401:F414)</f>
        <v>32168</v>
      </c>
      <c r="G400" s="102">
        <f>SUM(G401:G414)</f>
        <v>4391</v>
      </c>
      <c r="H400" s="106">
        <f>E400+F400-G400</f>
        <v>429067</v>
      </c>
      <c r="I400" s="70"/>
    </row>
    <row r="401" spans="1:8" ht="12.75">
      <c r="A401" s="109"/>
      <c r="B401" s="109"/>
      <c r="C401" s="111"/>
      <c r="D401" s="54"/>
      <c r="E401" s="130"/>
      <c r="F401" s="93"/>
      <c r="G401" s="93"/>
      <c r="H401" s="105"/>
    </row>
    <row r="402" spans="1:8" ht="25.5">
      <c r="A402" s="109"/>
      <c r="B402" s="109"/>
      <c r="C402" s="111">
        <v>3020</v>
      </c>
      <c r="D402" s="54" t="s">
        <v>42</v>
      </c>
      <c r="E402" s="130">
        <v>21560</v>
      </c>
      <c r="F402" s="93"/>
      <c r="G402" s="93">
        <v>376</v>
      </c>
      <c r="H402" s="105">
        <f>E402+F402-G402</f>
        <v>21184</v>
      </c>
    </row>
    <row r="403" spans="1:8" ht="12.75">
      <c r="A403" s="109"/>
      <c r="B403" s="109"/>
      <c r="C403" s="111"/>
      <c r="D403" s="54"/>
      <c r="E403" s="130"/>
      <c r="F403" s="93"/>
      <c r="G403" s="93"/>
      <c r="H403" s="105"/>
    </row>
    <row r="404" spans="1:8" ht="25.5">
      <c r="A404" s="109"/>
      <c r="B404" s="109"/>
      <c r="C404" s="111">
        <v>4010</v>
      </c>
      <c r="D404" s="54" t="s">
        <v>14</v>
      </c>
      <c r="E404" s="130">
        <v>252570</v>
      </c>
      <c r="F404" s="93">
        <v>24000</v>
      </c>
      <c r="G404" s="93">
        <v>814</v>
      </c>
      <c r="H404" s="105">
        <f>E404+F404-G404</f>
        <v>275756</v>
      </c>
    </row>
    <row r="405" spans="1:8" ht="12.75">
      <c r="A405" s="109"/>
      <c r="B405" s="109"/>
      <c r="C405" s="111"/>
      <c r="D405" s="54"/>
      <c r="E405" s="130"/>
      <c r="F405" s="93"/>
      <c r="G405" s="93"/>
      <c r="H405" s="105"/>
    </row>
    <row r="406" spans="1:8" ht="12.75">
      <c r="A406" s="109"/>
      <c r="B406" s="109"/>
      <c r="C406" s="111">
        <v>4040</v>
      </c>
      <c r="D406" s="54" t="s">
        <v>15</v>
      </c>
      <c r="E406" s="130">
        <v>19310</v>
      </c>
      <c r="F406" s="93"/>
      <c r="G406" s="93">
        <v>411</v>
      </c>
      <c r="H406" s="105">
        <f>E406+F406-G406</f>
        <v>18899</v>
      </c>
    </row>
    <row r="407" spans="1:8" ht="12.75">
      <c r="A407" s="109"/>
      <c r="B407" s="109"/>
      <c r="C407" s="111"/>
      <c r="D407" s="54"/>
      <c r="E407" s="130"/>
      <c r="F407" s="93"/>
      <c r="G407" s="93"/>
      <c r="H407" s="105"/>
    </row>
    <row r="408" spans="1:8" ht="25.5">
      <c r="A408" s="109"/>
      <c r="B408" s="109"/>
      <c r="C408" s="111">
        <v>4110</v>
      </c>
      <c r="D408" s="54" t="s">
        <v>43</v>
      </c>
      <c r="E408" s="130">
        <v>46070</v>
      </c>
      <c r="F408" s="93">
        <v>6312</v>
      </c>
      <c r="G408" s="93">
        <v>165</v>
      </c>
      <c r="H408" s="105">
        <f>E408+F408-G408</f>
        <v>52217</v>
      </c>
    </row>
    <row r="409" spans="1:8" ht="12.75">
      <c r="A409" s="109"/>
      <c r="B409" s="109"/>
      <c r="C409" s="111"/>
      <c r="D409" s="54"/>
      <c r="E409" s="130"/>
      <c r="F409" s="93"/>
      <c r="G409" s="93"/>
      <c r="H409" s="105"/>
    </row>
    <row r="410" spans="1:8" ht="12.75">
      <c r="A410" s="109"/>
      <c r="B410" s="109"/>
      <c r="C410" s="111">
        <v>4120</v>
      </c>
      <c r="D410" s="54" t="s">
        <v>17</v>
      </c>
      <c r="E410" s="130">
        <v>6680</v>
      </c>
      <c r="F410" s="93">
        <v>296</v>
      </c>
      <c r="G410" s="93"/>
      <c r="H410" s="105">
        <f>E410+F410-G410</f>
        <v>6976</v>
      </c>
    </row>
    <row r="411" spans="1:8" ht="12.75">
      <c r="A411" s="109"/>
      <c r="B411" s="109"/>
      <c r="C411" s="111"/>
      <c r="D411" s="54"/>
      <c r="E411" s="130"/>
      <c r="F411" s="93"/>
      <c r="G411" s="93"/>
      <c r="H411" s="105"/>
    </row>
    <row r="412" spans="1:8" ht="12.75">
      <c r="A412" s="109"/>
      <c r="B412" s="109"/>
      <c r="C412" s="111">
        <v>4260</v>
      </c>
      <c r="D412" s="54" t="s">
        <v>18</v>
      </c>
      <c r="E412" s="130">
        <v>40390</v>
      </c>
      <c r="F412" s="93"/>
      <c r="G412" s="93">
        <v>2000</v>
      </c>
      <c r="H412" s="105">
        <f>E412+F412-G412</f>
        <v>38390</v>
      </c>
    </row>
    <row r="413" spans="1:8" ht="12.75">
      <c r="A413" s="109"/>
      <c r="B413" s="109"/>
      <c r="C413" s="111"/>
      <c r="D413" s="54"/>
      <c r="E413" s="130"/>
      <c r="F413" s="93"/>
      <c r="G413" s="93"/>
      <c r="H413" s="105"/>
    </row>
    <row r="414" spans="1:8" ht="25.5">
      <c r="A414" s="109"/>
      <c r="B414" s="109"/>
      <c r="C414" s="111">
        <v>4440</v>
      </c>
      <c r="D414" s="54" t="s">
        <v>22</v>
      </c>
      <c r="E414" s="130">
        <v>14710</v>
      </c>
      <c r="F414" s="93">
        <v>1560</v>
      </c>
      <c r="G414" s="93">
        <v>625</v>
      </c>
      <c r="H414" s="105">
        <f>E414+F414-G414</f>
        <v>15645</v>
      </c>
    </row>
    <row r="415" spans="1:8" ht="12.75">
      <c r="A415" s="109"/>
      <c r="B415" s="109"/>
      <c r="C415" s="111"/>
      <c r="D415" s="54"/>
      <c r="E415" s="130"/>
      <c r="F415" s="93"/>
      <c r="G415" s="93"/>
      <c r="H415" s="105"/>
    </row>
    <row r="416" spans="1:9" s="6" customFormat="1" ht="12.75">
      <c r="A416" s="126"/>
      <c r="B416" s="126">
        <v>85415</v>
      </c>
      <c r="C416" s="127"/>
      <c r="D416" s="56" t="s">
        <v>74</v>
      </c>
      <c r="E416" s="138">
        <f>SUM(E418)</f>
        <v>50405</v>
      </c>
      <c r="F416" s="102">
        <f>SUM(F418)</f>
        <v>22920</v>
      </c>
      <c r="G416" s="102">
        <v>0</v>
      </c>
      <c r="H416" s="106">
        <f>E416+F416-G416</f>
        <v>73325</v>
      </c>
      <c r="I416" s="70"/>
    </row>
    <row r="417" spans="1:8" ht="12.75">
      <c r="A417" s="109"/>
      <c r="B417" s="109"/>
      <c r="C417" s="111"/>
      <c r="D417" s="54"/>
      <c r="E417" s="130"/>
      <c r="F417" s="93"/>
      <c r="G417" s="93"/>
      <c r="H417" s="105"/>
    </row>
    <row r="418" spans="1:8" ht="25.5">
      <c r="A418" s="109"/>
      <c r="B418" s="109"/>
      <c r="C418" s="111">
        <v>3240</v>
      </c>
      <c r="D418" s="54" t="s">
        <v>75</v>
      </c>
      <c r="E418" s="130">
        <v>50405</v>
      </c>
      <c r="F418" s="130">
        <v>22920</v>
      </c>
      <c r="G418" s="130">
        <v>0</v>
      </c>
      <c r="H418" s="105">
        <f>E418+F418-G418</f>
        <v>73325</v>
      </c>
    </row>
    <row r="419" spans="1:8" ht="12.75">
      <c r="A419" s="116"/>
      <c r="B419" s="116"/>
      <c r="C419" s="117"/>
      <c r="D419" s="52"/>
      <c r="E419" s="131"/>
      <c r="F419" s="94"/>
      <c r="G419" s="94"/>
      <c r="H419" s="105"/>
    </row>
    <row r="420" spans="1:8" ht="25.5">
      <c r="A420" s="114">
        <v>921</v>
      </c>
      <c r="B420" s="114"/>
      <c r="C420" s="115"/>
      <c r="D420" s="53" t="s">
        <v>76</v>
      </c>
      <c r="E420" s="132">
        <f>E422</f>
        <v>21162</v>
      </c>
      <c r="F420" s="132">
        <f>F422</f>
        <v>0</v>
      </c>
      <c r="G420" s="132">
        <f>G422</f>
        <v>7900</v>
      </c>
      <c r="H420" s="107">
        <f>E420+F420-G420</f>
        <v>13262</v>
      </c>
    </row>
    <row r="421" spans="1:8" ht="12.75">
      <c r="A421" s="116"/>
      <c r="B421" s="116"/>
      <c r="C421" s="117"/>
      <c r="D421" s="52"/>
      <c r="E421" s="135"/>
      <c r="F421" s="99"/>
      <c r="G421" s="99"/>
      <c r="H421" s="105"/>
    </row>
    <row r="422" spans="1:8" ht="12.75">
      <c r="A422" s="118"/>
      <c r="B422" s="118">
        <v>92195</v>
      </c>
      <c r="C422" s="119"/>
      <c r="D422" s="51" t="s">
        <v>39</v>
      </c>
      <c r="E422" s="134">
        <f>SUM(E424:E426)</f>
        <v>21162</v>
      </c>
      <c r="F422" s="134">
        <f>SUM(F424:F426)</f>
        <v>0</v>
      </c>
      <c r="G422" s="134">
        <f>SUM(G424:G426)</f>
        <v>7900</v>
      </c>
      <c r="H422" s="106">
        <f>E422+F422-G422</f>
        <v>13262</v>
      </c>
    </row>
    <row r="423" spans="1:8" ht="12.75">
      <c r="A423" s="116"/>
      <c r="B423" s="116"/>
      <c r="C423" s="117"/>
      <c r="D423" s="52"/>
      <c r="E423" s="135"/>
      <c r="F423" s="99"/>
      <c r="G423" s="99"/>
      <c r="H423" s="105"/>
    </row>
    <row r="424" spans="1:8" ht="12.75">
      <c r="A424" s="116"/>
      <c r="B424" s="116"/>
      <c r="C424" s="117">
        <v>4210</v>
      </c>
      <c r="D424" s="52" t="s">
        <v>10</v>
      </c>
      <c r="E424" s="135">
        <v>14791</v>
      </c>
      <c r="G424" s="99">
        <v>6000</v>
      </c>
      <c r="H424" s="105">
        <f>E424+F424-G424</f>
        <v>8791</v>
      </c>
    </row>
    <row r="425" spans="1:8" ht="12.75">
      <c r="A425" s="116"/>
      <c r="B425" s="116"/>
      <c r="C425" s="117"/>
      <c r="D425" s="52"/>
      <c r="E425" s="135"/>
      <c r="F425" s="99"/>
      <c r="G425" s="99"/>
      <c r="H425" s="105"/>
    </row>
    <row r="426" spans="1:8" ht="12.75">
      <c r="A426" s="116"/>
      <c r="B426" s="116"/>
      <c r="C426" s="117">
        <v>4300</v>
      </c>
      <c r="D426" s="52" t="s">
        <v>30</v>
      </c>
      <c r="E426" s="135">
        <v>6371</v>
      </c>
      <c r="F426" s="99"/>
      <c r="G426" s="99">
        <v>1900</v>
      </c>
      <c r="H426" s="105">
        <f>E426+F426-G426</f>
        <v>4471</v>
      </c>
    </row>
    <row r="427" spans="1:8" ht="12.75">
      <c r="A427" s="116"/>
      <c r="B427" s="116"/>
      <c r="C427" s="117"/>
      <c r="D427" s="52"/>
      <c r="E427" s="135"/>
      <c r="F427" s="99"/>
      <c r="G427" s="99"/>
      <c r="H427" s="105"/>
    </row>
    <row r="428" spans="1:8" ht="12.75">
      <c r="A428" s="122"/>
      <c r="B428" s="122"/>
      <c r="C428" s="128"/>
      <c r="D428" s="57" t="s">
        <v>78</v>
      </c>
      <c r="E428" s="139">
        <f>E8+E14+E35+E47+E80+E284+E364+E130+E420</f>
        <v>21783503</v>
      </c>
      <c r="F428" s="139">
        <f>F8+F14+F35+F47+F80+F284+F364+F130+F420</f>
        <v>727929</v>
      </c>
      <c r="G428" s="139">
        <f>G8+G14+G35+G47+G80+G284+G364+G130+G420</f>
        <v>839443</v>
      </c>
      <c r="H428" s="107">
        <f>E428+F428-G428</f>
        <v>21671989</v>
      </c>
    </row>
    <row r="429" spans="1:8" ht="12.75">
      <c r="A429" s="122"/>
      <c r="B429" s="122"/>
      <c r="C429" s="128"/>
      <c r="D429" s="57"/>
      <c r="E429" s="139"/>
      <c r="F429" s="103"/>
      <c r="G429" s="103"/>
      <c r="H429" s="3"/>
    </row>
  </sheetData>
  <printOptions/>
  <pageMargins left="0.75" right="0.75" top="1" bottom="1" header="0.5" footer="0.5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3" max="3" width="8.875" style="0" bestFit="1" customWidth="1"/>
    <col min="5" max="5" width="9.00390625" style="0" bestFit="1" customWidth="1"/>
    <col min="6" max="6" width="9.625" style="0" bestFit="1" customWidth="1"/>
    <col min="7" max="7" width="16.125" style="84" customWidth="1"/>
  </cols>
  <sheetData>
    <row r="1" spans="1:7" ht="15">
      <c r="A1" s="89" t="s">
        <v>109</v>
      </c>
      <c r="B1" s="29"/>
      <c r="C1" s="2"/>
      <c r="D1" s="2"/>
      <c r="E1" s="2"/>
      <c r="F1" s="5"/>
      <c r="G1" s="73"/>
    </row>
    <row r="2" spans="1:7" ht="15.75" thickBot="1">
      <c r="A2" s="55"/>
      <c r="B2" s="28"/>
      <c r="C2" s="4"/>
      <c r="D2" s="4"/>
      <c r="E2" s="4"/>
      <c r="F2" s="9"/>
      <c r="G2" s="74"/>
    </row>
    <row r="3" spans="1:7" ht="63">
      <c r="A3" s="59" t="s">
        <v>88</v>
      </c>
      <c r="B3" s="30" t="s">
        <v>87</v>
      </c>
      <c r="C3" s="13" t="s">
        <v>90</v>
      </c>
      <c r="D3" s="13" t="s">
        <v>14</v>
      </c>
      <c r="E3" s="13" t="s">
        <v>16</v>
      </c>
      <c r="F3" s="13" t="s">
        <v>17</v>
      </c>
      <c r="G3" s="75" t="s">
        <v>89</v>
      </c>
    </row>
    <row r="4" spans="1:7" ht="16.5" thickBot="1">
      <c r="A4" s="60"/>
      <c r="B4" s="40"/>
      <c r="C4" s="14"/>
      <c r="D4" s="15"/>
      <c r="E4" s="15"/>
      <c r="F4" s="15"/>
      <c r="G4" s="76"/>
    </row>
    <row r="5" spans="1:7" ht="30">
      <c r="A5" s="61">
        <v>600</v>
      </c>
      <c r="B5" s="88" t="s">
        <v>11</v>
      </c>
      <c r="C5" s="16"/>
      <c r="D5" s="17"/>
      <c r="E5" s="17"/>
      <c r="F5" s="17"/>
      <c r="G5" s="77"/>
    </row>
    <row r="6" spans="1:7" ht="15.75">
      <c r="A6" s="61"/>
      <c r="B6" s="88"/>
      <c r="C6" s="16"/>
      <c r="D6" s="17"/>
      <c r="E6" s="17"/>
      <c r="F6" s="17"/>
      <c r="G6" s="77"/>
    </row>
    <row r="7" spans="1:7" ht="28.5">
      <c r="A7" s="62">
        <v>60014</v>
      </c>
      <c r="B7" s="31" t="s">
        <v>12</v>
      </c>
      <c r="C7" s="18">
        <v>390000</v>
      </c>
      <c r="D7" s="17">
        <v>7800</v>
      </c>
      <c r="E7" s="17">
        <f>D7*17.88%</f>
        <v>1394.6399999999999</v>
      </c>
      <c r="F7" s="17">
        <f>D7*2.45%</f>
        <v>191.1</v>
      </c>
      <c r="G7" s="77">
        <f>SUM(D7:F7)</f>
        <v>9385.74</v>
      </c>
    </row>
    <row r="8" spans="1:7" ht="15.75">
      <c r="A8" s="63"/>
      <c r="B8" s="32"/>
      <c r="C8" s="18"/>
      <c r="D8" s="17"/>
      <c r="E8" s="17"/>
      <c r="F8" s="17"/>
      <c r="G8" s="77"/>
    </row>
    <row r="9" spans="1:7" ht="30">
      <c r="A9" s="61">
        <v>750</v>
      </c>
      <c r="B9" s="88" t="s">
        <v>33</v>
      </c>
      <c r="C9" s="19"/>
      <c r="D9" s="17"/>
      <c r="E9" s="17"/>
      <c r="F9" s="17"/>
      <c r="G9" s="77"/>
    </row>
    <row r="10" spans="1:7" ht="15.75">
      <c r="A10" s="63"/>
      <c r="B10" s="33"/>
      <c r="C10" s="20"/>
      <c r="D10" s="17"/>
      <c r="E10" s="17"/>
      <c r="F10" s="17"/>
      <c r="G10" s="77"/>
    </row>
    <row r="11" spans="1:7" ht="15.75">
      <c r="A11" s="62">
        <v>75011</v>
      </c>
      <c r="B11" s="31" t="s">
        <v>34</v>
      </c>
      <c r="C11" s="21">
        <v>130500</v>
      </c>
      <c r="D11" s="17">
        <v>2610</v>
      </c>
      <c r="E11" s="17">
        <f>D11*17.88%</f>
        <v>466.66799999999995</v>
      </c>
      <c r="F11" s="17">
        <f>D11*2.45%</f>
        <v>63.945</v>
      </c>
      <c r="G11" s="77">
        <f>SUM(D11:F11)</f>
        <v>3140.6130000000003</v>
      </c>
    </row>
    <row r="12" spans="1:7" ht="15.75">
      <c r="A12" s="63"/>
      <c r="B12" s="32"/>
      <c r="C12" s="18"/>
      <c r="D12" s="17"/>
      <c r="E12" s="17"/>
      <c r="F12" s="17"/>
      <c r="G12" s="77"/>
    </row>
    <row r="13" spans="1:7" ht="15.75">
      <c r="A13" s="62">
        <v>75020</v>
      </c>
      <c r="B13" s="31" t="s">
        <v>36</v>
      </c>
      <c r="C13" s="22">
        <v>2006000</v>
      </c>
      <c r="D13" s="17">
        <v>40120</v>
      </c>
      <c r="E13" s="17">
        <f>D13*17.88%</f>
        <v>7173.455999999999</v>
      </c>
      <c r="F13" s="17">
        <f>D13*2.45%</f>
        <v>982.94</v>
      </c>
      <c r="G13" s="77">
        <f>SUM(D13:F13)</f>
        <v>48276.396</v>
      </c>
    </row>
    <row r="14" spans="1:7" ht="15.75">
      <c r="A14" s="62"/>
      <c r="B14" s="31"/>
      <c r="C14" s="22"/>
      <c r="D14" s="17"/>
      <c r="E14" s="17"/>
      <c r="F14" s="17"/>
      <c r="G14" s="77"/>
    </row>
    <row r="15" spans="1:7" ht="30">
      <c r="A15" s="62">
        <v>801</v>
      </c>
      <c r="B15" s="88" t="s">
        <v>110</v>
      </c>
      <c r="C15" s="22"/>
      <c r="D15" s="17"/>
      <c r="E15" s="17"/>
      <c r="F15" s="17"/>
      <c r="G15" s="77"/>
    </row>
    <row r="16" spans="1:7" ht="15.75">
      <c r="A16" s="62"/>
      <c r="B16" s="41"/>
      <c r="C16" s="22"/>
      <c r="D16" s="17"/>
      <c r="E16" s="17"/>
      <c r="F16" s="17"/>
      <c r="G16" s="77"/>
    </row>
    <row r="17" spans="1:7" ht="15.75">
      <c r="A17" s="62"/>
      <c r="B17" s="32" t="s">
        <v>91</v>
      </c>
      <c r="C17" s="18">
        <v>88759</v>
      </c>
      <c r="D17" s="17"/>
      <c r="E17" s="17">
        <f>D17*17.88%</f>
        <v>0</v>
      </c>
      <c r="F17" s="17">
        <f>D17*2.45%</f>
        <v>0</v>
      </c>
      <c r="G17" s="77">
        <f>SUM(D17:F17)</f>
        <v>0</v>
      </c>
    </row>
    <row r="18" spans="1:7" ht="15.75">
      <c r="A18" s="62"/>
      <c r="B18" s="32" t="s">
        <v>92</v>
      </c>
      <c r="C18" s="18">
        <v>290040</v>
      </c>
      <c r="D18" s="17"/>
      <c r="E18" s="17">
        <f>D18*17.88%</f>
        <v>0</v>
      </c>
      <c r="F18" s="17">
        <f>D18*2.45%</f>
        <v>0</v>
      </c>
      <c r="G18" s="77">
        <f>SUM(D18:F18)</f>
        <v>0</v>
      </c>
    </row>
    <row r="19" spans="1:7" ht="28.5">
      <c r="A19" s="64">
        <v>80132</v>
      </c>
      <c r="B19" s="34" t="s">
        <v>94</v>
      </c>
      <c r="C19" s="22">
        <v>19560</v>
      </c>
      <c r="D19" s="17"/>
      <c r="E19" s="17">
        <f>D19*17.88%</f>
        <v>0</v>
      </c>
      <c r="F19" s="17">
        <f>D19*2.45%</f>
        <v>0</v>
      </c>
      <c r="G19" s="77">
        <f>SUM(D19:F19)</f>
        <v>0</v>
      </c>
    </row>
    <row r="20" spans="1:7" ht="54.75" customHeight="1">
      <c r="A20" s="62">
        <v>80195</v>
      </c>
      <c r="B20" s="32" t="s">
        <v>93</v>
      </c>
      <c r="C20" s="18">
        <v>67741</v>
      </c>
      <c r="D20" s="17">
        <v>560</v>
      </c>
      <c r="E20" s="17">
        <f>D20*17.88%</f>
        <v>100.12799999999999</v>
      </c>
      <c r="F20" s="17">
        <f>D20*2.45%</f>
        <v>13.72</v>
      </c>
      <c r="G20" s="77">
        <f>SUM(D20:F20)</f>
        <v>673.848</v>
      </c>
    </row>
    <row r="21" spans="1:7" ht="15.75">
      <c r="A21" s="63"/>
      <c r="B21" s="32"/>
      <c r="C21" s="18"/>
      <c r="D21" s="17"/>
      <c r="E21" s="17"/>
      <c r="F21" s="17"/>
      <c r="G21" s="77"/>
    </row>
    <row r="22" spans="1:7" ht="15.75">
      <c r="A22" s="65">
        <v>833</v>
      </c>
      <c r="B22" s="87" t="s">
        <v>111</v>
      </c>
      <c r="C22" s="17"/>
      <c r="D22" s="17"/>
      <c r="E22" s="17"/>
      <c r="F22" s="11"/>
      <c r="G22" s="78"/>
    </row>
    <row r="23" spans="1:7" ht="15">
      <c r="A23" s="65"/>
      <c r="B23" s="35"/>
      <c r="C23" s="17"/>
      <c r="D23" s="17"/>
      <c r="E23" s="17"/>
      <c r="F23" s="11"/>
      <c r="G23" s="78"/>
    </row>
    <row r="24" spans="1:7" ht="28.5">
      <c r="A24" s="66">
        <v>85301</v>
      </c>
      <c r="B24" s="32" t="s">
        <v>95</v>
      </c>
      <c r="C24" s="17"/>
      <c r="D24" s="17"/>
      <c r="E24" s="17"/>
      <c r="F24" s="11" t="s">
        <v>96</v>
      </c>
      <c r="G24" s="79">
        <v>9370</v>
      </c>
    </row>
    <row r="25" spans="1:7" ht="15">
      <c r="A25" s="66"/>
      <c r="B25" s="32"/>
      <c r="C25" s="17"/>
      <c r="D25" s="17"/>
      <c r="E25" s="17"/>
      <c r="F25" s="11"/>
      <c r="G25" s="78"/>
    </row>
    <row r="26" spans="1:7" ht="15.75">
      <c r="A26" s="66">
        <v>85302</v>
      </c>
      <c r="B26" s="32" t="s">
        <v>97</v>
      </c>
      <c r="C26" s="18">
        <v>4423400</v>
      </c>
      <c r="D26" s="17">
        <v>88468</v>
      </c>
      <c r="E26" s="17">
        <f>D26*17.88%</f>
        <v>15818.078399999999</v>
      </c>
      <c r="F26" s="17">
        <f>D26*2.45%</f>
        <v>2167.466</v>
      </c>
      <c r="G26" s="77">
        <f>SUM(D26:F26)</f>
        <v>106453.5444</v>
      </c>
    </row>
    <row r="27" spans="1:7" ht="15">
      <c r="A27" s="67"/>
      <c r="B27" s="42"/>
      <c r="C27" s="17"/>
      <c r="D27" s="17"/>
      <c r="E27" s="17"/>
      <c r="F27" s="11"/>
      <c r="G27" s="78"/>
    </row>
    <row r="28" spans="1:7" ht="15.75">
      <c r="A28" s="66">
        <v>85318</v>
      </c>
      <c r="B28" s="32" t="s">
        <v>98</v>
      </c>
      <c r="C28" s="18">
        <v>210800</v>
      </c>
      <c r="D28" s="17">
        <v>4216</v>
      </c>
      <c r="E28" s="17">
        <f>D28*17.88%</f>
        <v>753.8208</v>
      </c>
      <c r="F28" s="17">
        <f>D28*2.45%</f>
        <v>103.292</v>
      </c>
      <c r="G28" s="77">
        <f>SUM(D28:F28)</f>
        <v>5073.1128</v>
      </c>
    </row>
    <row r="29" spans="1:7" ht="15.75">
      <c r="A29" s="68">
        <v>85320</v>
      </c>
      <c r="B29" s="36" t="s">
        <v>99</v>
      </c>
      <c r="C29" s="18">
        <v>28100</v>
      </c>
      <c r="D29" s="17">
        <v>562</v>
      </c>
      <c r="E29" s="17">
        <f>D29*17.88%</f>
        <v>100.48559999999999</v>
      </c>
      <c r="F29" s="17">
        <f>D29*2.45%</f>
        <v>13.769</v>
      </c>
      <c r="G29" s="77">
        <f>SUM(D29:F29)</f>
        <v>676.2546</v>
      </c>
    </row>
    <row r="30" spans="1:7" ht="42.75">
      <c r="A30" s="68">
        <v>85321</v>
      </c>
      <c r="B30" s="37" t="s">
        <v>100</v>
      </c>
      <c r="C30" s="17">
        <v>15900</v>
      </c>
      <c r="D30" s="17">
        <v>318</v>
      </c>
      <c r="E30" s="17">
        <f>D30*17.88%</f>
        <v>56.858399999999996</v>
      </c>
      <c r="F30" s="17">
        <f>D30*2.45%</f>
        <v>7.791</v>
      </c>
      <c r="G30" s="77">
        <f>SUM(D30:F30)</f>
        <v>382.6494</v>
      </c>
    </row>
    <row r="31" spans="1:7" ht="16.5" thickBot="1">
      <c r="A31" s="68">
        <v>85333</v>
      </c>
      <c r="B31" s="36" t="s">
        <v>101</v>
      </c>
      <c r="C31" s="18">
        <v>488810</v>
      </c>
      <c r="D31" s="17">
        <v>9776</v>
      </c>
      <c r="E31" s="17">
        <f>D31*17.88%</f>
        <v>1747.9488</v>
      </c>
      <c r="F31" s="17">
        <f>D31*2.45%</f>
        <v>239.512</v>
      </c>
      <c r="G31" s="77">
        <f>SUM(D31:F31)</f>
        <v>11763.4608</v>
      </c>
    </row>
    <row r="32" spans="1:7" ht="15">
      <c r="A32" s="59"/>
      <c r="B32" s="38"/>
      <c r="C32" s="24"/>
      <c r="D32" s="24"/>
      <c r="E32" s="24"/>
      <c r="F32" s="25"/>
      <c r="G32" s="80"/>
    </row>
    <row r="33" spans="1:7" ht="45">
      <c r="A33" s="86">
        <v>854</v>
      </c>
      <c r="B33" s="85" t="s">
        <v>112</v>
      </c>
      <c r="C33" s="17"/>
      <c r="D33" s="17"/>
      <c r="E33" s="17"/>
      <c r="F33" s="11"/>
      <c r="G33" s="81"/>
    </row>
    <row r="34" spans="1:7" ht="15.75">
      <c r="A34" s="68">
        <v>85401</v>
      </c>
      <c r="B34" s="36" t="s">
        <v>103</v>
      </c>
      <c r="C34" s="10">
        <v>45965</v>
      </c>
      <c r="D34" s="17"/>
      <c r="E34" s="17">
        <f>D34*17.88%</f>
        <v>0</v>
      </c>
      <c r="F34" s="17">
        <f>D34*2.45%</f>
        <v>0</v>
      </c>
      <c r="G34" s="82">
        <f>SUM(D34:F34)</f>
        <v>0</v>
      </c>
    </row>
    <row r="35" spans="1:7" ht="15.75">
      <c r="A35" s="68">
        <v>85406</v>
      </c>
      <c r="B35" s="36" t="s">
        <v>104</v>
      </c>
      <c r="C35" s="17">
        <v>35784</v>
      </c>
      <c r="D35" s="17"/>
      <c r="E35" s="17">
        <f>D35*17.88%</f>
        <v>0</v>
      </c>
      <c r="F35" s="17">
        <f>D35*2.45%</f>
        <v>0</v>
      </c>
      <c r="G35" s="82">
        <f>SUM(D35:F35)</f>
        <v>0</v>
      </c>
    </row>
    <row r="36" spans="1:7" ht="15.75">
      <c r="A36" s="68">
        <v>85410</v>
      </c>
      <c r="B36" s="36" t="s">
        <v>105</v>
      </c>
      <c r="C36" s="17">
        <v>97048</v>
      </c>
      <c r="D36" s="17"/>
      <c r="E36" s="17">
        <f>D36*17.88%</f>
        <v>0</v>
      </c>
      <c r="F36" s="17">
        <f>D36*2.45%</f>
        <v>0</v>
      </c>
      <c r="G36" s="82">
        <f>SUM(D36:F36)</f>
        <v>0</v>
      </c>
    </row>
    <row r="37" spans="1:7" ht="15">
      <c r="A37" s="68"/>
      <c r="B37" s="36"/>
      <c r="C37" s="17"/>
      <c r="D37" s="10"/>
      <c r="E37" s="10"/>
      <c r="F37" s="12"/>
      <c r="G37" s="81"/>
    </row>
    <row r="38" spans="1:7" ht="16.5" thickBot="1">
      <c r="A38" s="69"/>
      <c r="B38" s="39" t="s">
        <v>102</v>
      </c>
      <c r="C38" s="15">
        <f>SUM(C7:C36)</f>
        <v>8338407</v>
      </c>
      <c r="D38" s="15">
        <f>SUM(D7:D36)</f>
        <v>154430</v>
      </c>
      <c r="E38" s="15">
        <f>SUM(E7:E36)</f>
        <v>27612.084</v>
      </c>
      <c r="F38" s="15">
        <f>SUM(F7:F36)</f>
        <v>3783.5350000000003</v>
      </c>
      <c r="G38" s="83">
        <f>SUM(G5:G37)</f>
        <v>195195.61899999998</v>
      </c>
    </row>
    <row r="39" spans="1:7" ht="15">
      <c r="A39" s="55"/>
      <c r="B39" s="28"/>
      <c r="C39" s="4"/>
      <c r="D39" s="4"/>
      <c r="E39" s="4"/>
      <c r="F39" s="9"/>
      <c r="G39" s="7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238"/>
  <sheetViews>
    <sheetView workbookViewId="0" topLeftCell="A1">
      <selection activeCell="E87" sqref="E87"/>
    </sheetView>
  </sheetViews>
  <sheetFormatPr defaultColWidth="9.00390625" defaultRowHeight="12.75"/>
  <cols>
    <col min="2" max="2" width="29.875" style="0" bestFit="1" customWidth="1"/>
    <col min="3" max="3" width="7.875" style="0" bestFit="1" customWidth="1"/>
    <col min="4" max="5" width="6.375" style="0" bestFit="1" customWidth="1"/>
    <col min="6" max="6" width="7.875" style="0" bestFit="1" customWidth="1"/>
  </cols>
  <sheetData>
    <row r="4" spans="1:7" ht="12.75">
      <c r="A4" s="117" t="s">
        <v>44</v>
      </c>
      <c r="B4" s="51" t="s">
        <v>62</v>
      </c>
      <c r="C4" s="135">
        <f>SUM(C6:C28)</f>
        <v>1181334</v>
      </c>
      <c r="D4" s="99">
        <f>SUM(D6:D28)</f>
        <v>32976</v>
      </c>
      <c r="E4" s="99">
        <f>SUM(E6:E28)</f>
        <v>70625</v>
      </c>
      <c r="F4" s="105">
        <f>C4+D4-E4</f>
        <v>1143685</v>
      </c>
      <c r="G4" s="70"/>
    </row>
    <row r="5" spans="1:7" ht="12.75">
      <c r="A5" s="117"/>
      <c r="B5" s="52"/>
      <c r="C5" s="135"/>
      <c r="D5" s="99"/>
      <c r="E5" s="99"/>
      <c r="F5" s="105"/>
      <c r="G5" s="70"/>
    </row>
    <row r="6" spans="1:7" ht="25.5">
      <c r="A6" s="117">
        <v>3020</v>
      </c>
      <c r="B6" s="52" t="s">
        <v>13</v>
      </c>
      <c r="C6" s="135">
        <v>5000</v>
      </c>
      <c r="D6" s="99"/>
      <c r="E6" s="99"/>
      <c r="F6" s="105">
        <f>C6+D6-E6</f>
        <v>5000</v>
      </c>
      <c r="G6" s="70"/>
    </row>
    <row r="7" spans="1:7" ht="12.75">
      <c r="A7" s="117"/>
      <c r="B7" s="52"/>
      <c r="C7" s="135"/>
      <c r="D7" s="99"/>
      <c r="E7" s="99"/>
      <c r="F7" s="105"/>
      <c r="G7" s="70"/>
    </row>
    <row r="8" spans="1:7" ht="25.5">
      <c r="A8" s="117">
        <v>4010</v>
      </c>
      <c r="B8" s="52" t="s">
        <v>14</v>
      </c>
      <c r="C8" s="135">
        <v>749496</v>
      </c>
      <c r="D8" s="99">
        <v>16007</v>
      </c>
      <c r="E8" s="99">
        <v>18362</v>
      </c>
      <c r="F8" s="105">
        <f>C8+D8-E8</f>
        <v>747141</v>
      </c>
      <c r="G8" s="70"/>
    </row>
    <row r="9" spans="1:7" ht="12.75">
      <c r="A9" s="117"/>
      <c r="B9" s="52"/>
      <c r="C9" s="135"/>
      <c r="D9" s="99"/>
      <c r="E9" s="99"/>
      <c r="F9" s="105"/>
      <c r="G9" s="70"/>
    </row>
    <row r="10" spans="1:7" ht="12.75">
      <c r="A10" s="117">
        <v>4040</v>
      </c>
      <c r="B10" s="52" t="s">
        <v>15</v>
      </c>
      <c r="C10" s="135">
        <v>62100</v>
      </c>
      <c r="D10" s="99"/>
      <c r="E10" s="99">
        <v>1600</v>
      </c>
      <c r="F10" s="105">
        <f>C10+D10-E10</f>
        <v>60500</v>
      </c>
      <c r="G10" s="70"/>
    </row>
    <row r="11" spans="1:7" ht="12.75">
      <c r="A11" s="117"/>
      <c r="B11" s="52"/>
      <c r="C11" s="135"/>
      <c r="D11" s="99"/>
      <c r="E11" s="99"/>
      <c r="F11" s="105"/>
      <c r="G11" s="70"/>
    </row>
    <row r="12" spans="1:7" ht="25.5">
      <c r="A12" s="117">
        <v>4110</v>
      </c>
      <c r="B12" s="52" t="s">
        <v>16</v>
      </c>
      <c r="C12" s="135">
        <v>136428</v>
      </c>
      <c r="D12" s="99">
        <v>3632</v>
      </c>
      <c r="E12" s="99">
        <v>8440</v>
      </c>
      <c r="F12" s="105">
        <f>C12+D12-E12</f>
        <v>131620</v>
      </c>
      <c r="G12" s="70"/>
    </row>
    <row r="13" spans="1:7" ht="12.75">
      <c r="A13" s="117"/>
      <c r="B13" s="52"/>
      <c r="C13" s="135"/>
      <c r="D13" s="99"/>
      <c r="E13" s="99"/>
      <c r="F13" s="105"/>
      <c r="G13" s="70"/>
    </row>
    <row r="14" spans="1:7" ht="12.75">
      <c r="A14" s="117">
        <v>4120</v>
      </c>
      <c r="B14" s="52" t="s">
        <v>17</v>
      </c>
      <c r="C14" s="135">
        <v>19660</v>
      </c>
      <c r="D14" s="99">
        <v>437</v>
      </c>
      <c r="E14" s="99">
        <v>1576</v>
      </c>
      <c r="F14" s="105">
        <f>C14+D14-E14</f>
        <v>18521</v>
      </c>
      <c r="G14" s="70"/>
    </row>
    <row r="15" spans="1:7" ht="12.75">
      <c r="A15" s="117"/>
      <c r="B15" s="52"/>
      <c r="C15" s="135"/>
      <c r="D15" s="99"/>
      <c r="E15" s="99"/>
      <c r="F15" s="105"/>
      <c r="G15" s="70"/>
    </row>
    <row r="16" spans="1:7" ht="12.75">
      <c r="A16" s="117">
        <v>4210</v>
      </c>
      <c r="B16" s="52" t="s">
        <v>10</v>
      </c>
      <c r="C16" s="135">
        <v>99750</v>
      </c>
      <c r="D16" s="99">
        <v>8100</v>
      </c>
      <c r="E16" s="99"/>
      <c r="F16" s="105">
        <f>C16+D16-E16</f>
        <v>107850</v>
      </c>
      <c r="G16" s="70"/>
    </row>
    <row r="17" spans="1:7" ht="12.75">
      <c r="A17" s="117"/>
      <c r="B17" s="52"/>
      <c r="C17" s="135"/>
      <c r="D17" s="99"/>
      <c r="E17" s="99"/>
      <c r="F17" s="105"/>
      <c r="G17" s="70"/>
    </row>
    <row r="18" spans="1:7" ht="12.75">
      <c r="A18" s="117">
        <v>4260</v>
      </c>
      <c r="B18" s="52" t="s">
        <v>18</v>
      </c>
      <c r="C18" s="135">
        <v>22000</v>
      </c>
      <c r="D18" s="99"/>
      <c r="E18" s="99">
        <f>2400+7400</f>
        <v>9800</v>
      </c>
      <c r="F18" s="105">
        <f>C18+D18-E18</f>
        <v>12200</v>
      </c>
      <c r="G18" s="70"/>
    </row>
    <row r="19" spans="1:7" ht="12.75">
      <c r="A19" s="117"/>
      <c r="B19" s="52"/>
      <c r="C19" s="135"/>
      <c r="D19" s="99"/>
      <c r="E19" s="99"/>
      <c r="F19" s="105"/>
      <c r="G19" s="70"/>
    </row>
    <row r="20" spans="1:7" ht="12.75">
      <c r="A20" s="117">
        <v>4270</v>
      </c>
      <c r="B20" s="52" t="s">
        <v>19</v>
      </c>
      <c r="C20" s="135">
        <v>40400</v>
      </c>
      <c r="D20" s="99"/>
      <c r="E20" s="99">
        <f>5700+21000</f>
        <v>26700</v>
      </c>
      <c r="F20" s="105">
        <f>C20+D20-E20</f>
        <v>13700</v>
      </c>
      <c r="G20" s="70"/>
    </row>
    <row r="21" spans="1:7" ht="12.75">
      <c r="A21" s="117"/>
      <c r="B21" s="52"/>
      <c r="C21" s="135"/>
      <c r="D21" s="99"/>
      <c r="E21" s="99"/>
      <c r="F21" s="105"/>
      <c r="G21" s="70"/>
    </row>
    <row r="22" spans="1:7" ht="12.75">
      <c r="A22" s="117">
        <v>4430</v>
      </c>
      <c r="B22" s="52" t="s">
        <v>21</v>
      </c>
      <c r="C22" s="135">
        <v>3400</v>
      </c>
      <c r="D22" s="99"/>
      <c r="E22" s="99">
        <v>1374</v>
      </c>
      <c r="F22" s="105">
        <f>C22+D22-E22</f>
        <v>2026</v>
      </c>
      <c r="G22" s="70"/>
    </row>
    <row r="23" spans="1:7" ht="12.75">
      <c r="A23" s="117"/>
      <c r="B23" s="52"/>
      <c r="C23" s="135"/>
      <c r="D23" s="99"/>
      <c r="E23" s="99"/>
      <c r="F23" s="105"/>
      <c r="G23" s="70"/>
    </row>
    <row r="24" spans="1:7" ht="25.5">
      <c r="A24" s="117">
        <v>4440</v>
      </c>
      <c r="B24" s="52" t="s">
        <v>22</v>
      </c>
      <c r="C24" s="135">
        <v>29700</v>
      </c>
      <c r="D24" s="99">
        <v>4800</v>
      </c>
      <c r="E24" s="99"/>
      <c r="F24" s="105">
        <f>C24+D24-E24</f>
        <v>34500</v>
      </c>
      <c r="G24" s="70"/>
    </row>
    <row r="25" spans="1:7" ht="12.75">
      <c r="A25" s="117"/>
      <c r="B25" s="52"/>
      <c r="C25" s="135"/>
      <c r="D25" s="99"/>
      <c r="E25" s="99"/>
      <c r="F25" s="105"/>
      <c r="G25" s="70"/>
    </row>
    <row r="26" spans="1:7" ht="12.75">
      <c r="A26" s="117">
        <v>4480</v>
      </c>
      <c r="B26" s="52" t="s">
        <v>23</v>
      </c>
      <c r="C26" s="135">
        <v>8800</v>
      </c>
      <c r="D26" s="99"/>
      <c r="E26" s="99">
        <v>2773</v>
      </c>
      <c r="F26" s="105">
        <f>C26+D26-E26</f>
        <v>6027</v>
      </c>
      <c r="G26" s="70"/>
    </row>
    <row r="27" spans="1:7" ht="12.75">
      <c r="A27" s="117"/>
      <c r="B27" s="52"/>
      <c r="C27" s="135"/>
      <c r="D27" s="99"/>
      <c r="E27" s="99"/>
      <c r="F27" s="105"/>
      <c r="G27" s="70"/>
    </row>
    <row r="28" spans="1:7" ht="38.25">
      <c r="A28" s="117">
        <v>4520</v>
      </c>
      <c r="B28" s="52" t="s">
        <v>85</v>
      </c>
      <c r="C28" s="135">
        <v>4600</v>
      </c>
      <c r="D28" s="99"/>
      <c r="E28" s="99"/>
      <c r="F28" s="105">
        <f>C28+D28-E28</f>
        <v>4600</v>
      </c>
      <c r="G28" s="70"/>
    </row>
    <row r="31" spans="1:6" ht="12.75">
      <c r="A31" s="117" t="s">
        <v>44</v>
      </c>
      <c r="B31" s="51" t="s">
        <v>63</v>
      </c>
      <c r="C31" s="135">
        <f>SUM(C33:C69)</f>
        <v>4175902</v>
      </c>
      <c r="D31" s="99">
        <f>SUM(D33:D69)</f>
        <v>23959</v>
      </c>
      <c r="E31" s="99">
        <f>SUM(E33:E69)</f>
        <v>82185</v>
      </c>
      <c r="F31" s="105">
        <f>C31+D31-E31</f>
        <v>4117676</v>
      </c>
    </row>
    <row r="32" spans="1:6" ht="12.75">
      <c r="A32" s="117"/>
      <c r="B32" s="52"/>
      <c r="C32" s="135"/>
      <c r="D32" s="99"/>
      <c r="E32" s="99"/>
      <c r="F32" s="105"/>
    </row>
    <row r="33" spans="1:6" ht="25.5">
      <c r="A33" s="117">
        <v>3020</v>
      </c>
      <c r="B33" s="52" t="s">
        <v>13</v>
      </c>
      <c r="C33" s="135">
        <v>35240</v>
      </c>
      <c r="D33" s="99"/>
      <c r="E33" s="99"/>
      <c r="F33" s="105">
        <f>C33+D33-E33</f>
        <v>35240</v>
      </c>
    </row>
    <row r="34" spans="1:6" ht="12.75">
      <c r="A34" s="117"/>
      <c r="B34" s="52"/>
      <c r="C34" s="135"/>
      <c r="D34" s="99"/>
      <c r="E34" s="99"/>
      <c r="F34" s="105"/>
    </row>
    <row r="35" spans="1:6" ht="12.75">
      <c r="A35" s="117">
        <v>3110</v>
      </c>
      <c r="B35" s="52" t="s">
        <v>58</v>
      </c>
      <c r="C35" s="135">
        <v>200</v>
      </c>
      <c r="D35" s="99"/>
      <c r="E35" s="99"/>
      <c r="F35" s="105">
        <f>C35+D35-E35</f>
        <v>200</v>
      </c>
    </row>
    <row r="36" spans="1:6" ht="12.75">
      <c r="A36" s="117"/>
      <c r="B36" s="52"/>
      <c r="C36" s="135"/>
      <c r="D36" s="99"/>
      <c r="E36" s="99"/>
      <c r="F36" s="105"/>
    </row>
    <row r="37" spans="1:6" ht="25.5">
      <c r="A37" s="117">
        <v>4010</v>
      </c>
      <c r="B37" s="52" t="s">
        <v>14</v>
      </c>
      <c r="C37" s="135">
        <v>2148732</v>
      </c>
      <c r="D37" s="99"/>
      <c r="E37" s="99">
        <f>3820+54232</f>
        <v>58052</v>
      </c>
      <c r="F37" s="105">
        <f>C37+D37-E37</f>
        <v>2090680</v>
      </c>
    </row>
    <row r="38" spans="1:6" ht="12.75">
      <c r="A38" s="117"/>
      <c r="B38" s="52"/>
      <c r="C38" s="135"/>
      <c r="D38" s="99"/>
      <c r="E38" s="99"/>
      <c r="F38" s="105"/>
    </row>
    <row r="39" spans="1:6" ht="12.75">
      <c r="A39" s="117">
        <v>4040</v>
      </c>
      <c r="B39" s="52" t="s">
        <v>15</v>
      </c>
      <c r="C39" s="135">
        <v>175444</v>
      </c>
      <c r="D39" s="99"/>
      <c r="E39" s="99"/>
      <c r="F39" s="105">
        <f>C39+D39-E39</f>
        <v>175444</v>
      </c>
    </row>
    <row r="40" spans="1:6" ht="12.75">
      <c r="A40" s="117"/>
      <c r="B40" s="52"/>
      <c r="C40" s="135"/>
      <c r="D40" s="99"/>
      <c r="E40" s="99"/>
      <c r="F40" s="105"/>
    </row>
    <row r="41" spans="1:6" ht="25.5">
      <c r="A41" s="117">
        <v>4110</v>
      </c>
      <c r="B41" s="52" t="s">
        <v>16</v>
      </c>
      <c r="C41" s="135">
        <v>385318</v>
      </c>
      <c r="D41" s="99">
        <v>14347</v>
      </c>
      <c r="E41" s="99">
        <v>19368</v>
      </c>
      <c r="F41" s="105">
        <f>C41+D41-E41</f>
        <v>380297</v>
      </c>
    </row>
    <row r="42" spans="1:6" ht="12.75">
      <c r="A42" s="117"/>
      <c r="B42" s="52"/>
      <c r="C42" s="135"/>
      <c r="D42" s="99"/>
      <c r="E42" s="99"/>
      <c r="F42" s="105"/>
    </row>
    <row r="43" spans="1:6" ht="12.75">
      <c r="A43" s="117">
        <v>4120</v>
      </c>
      <c r="B43" s="52" t="s">
        <v>17</v>
      </c>
      <c r="C43" s="135">
        <v>55832</v>
      </c>
      <c r="D43" s="99">
        <v>2006</v>
      </c>
      <c r="E43" s="99">
        <v>4765</v>
      </c>
      <c r="F43" s="105">
        <f>C43+D43-E43</f>
        <v>53073</v>
      </c>
    </row>
    <row r="44" spans="1:6" ht="12.75">
      <c r="A44" s="117"/>
      <c r="B44" s="52"/>
      <c r="C44" s="135"/>
      <c r="D44" s="99"/>
      <c r="E44" s="99"/>
      <c r="F44" s="105"/>
    </row>
    <row r="45" spans="1:6" ht="12.75">
      <c r="A45" s="117">
        <v>4210</v>
      </c>
      <c r="B45" s="52" t="s">
        <v>10</v>
      </c>
      <c r="C45" s="135">
        <v>404280</v>
      </c>
      <c r="D45" s="99"/>
      <c r="E45" s="99"/>
      <c r="F45" s="105">
        <f>C45+D45-E45</f>
        <v>404280</v>
      </c>
    </row>
    <row r="46" spans="1:6" ht="12.75">
      <c r="A46" s="117"/>
      <c r="B46" s="52"/>
      <c r="C46" s="135"/>
      <c r="D46" s="99"/>
      <c r="E46" s="99"/>
      <c r="F46" s="105"/>
    </row>
    <row r="47" spans="1:6" ht="12.75">
      <c r="A47" s="117">
        <v>4220</v>
      </c>
      <c r="B47" s="52" t="s">
        <v>49</v>
      </c>
      <c r="C47" s="135">
        <v>422700</v>
      </c>
      <c r="D47" s="99"/>
      <c r="E47" s="99"/>
      <c r="F47" s="105">
        <f>C47+D47-E47</f>
        <v>422700</v>
      </c>
    </row>
    <row r="48" spans="1:6" ht="12.75">
      <c r="A48" s="117"/>
      <c r="B48" s="52"/>
      <c r="C48" s="135"/>
      <c r="D48" s="99"/>
      <c r="E48" s="99"/>
      <c r="F48" s="105"/>
    </row>
    <row r="49" spans="1:6" ht="25.5">
      <c r="A49" s="117">
        <v>4230</v>
      </c>
      <c r="B49" s="52" t="s">
        <v>59</v>
      </c>
      <c r="C49" s="135">
        <v>50900</v>
      </c>
      <c r="D49" s="99"/>
      <c r="E49" s="99"/>
      <c r="F49" s="105">
        <f>C49+D49-E49</f>
        <v>50900</v>
      </c>
    </row>
    <row r="50" spans="1:6" ht="12.75">
      <c r="A50" s="117"/>
      <c r="B50" s="52"/>
      <c r="C50" s="135"/>
      <c r="D50" s="99"/>
      <c r="E50" s="99"/>
      <c r="F50" s="105"/>
    </row>
    <row r="51" spans="1:6" ht="12.75">
      <c r="A51" s="117">
        <v>4260</v>
      </c>
      <c r="B51" s="52" t="s">
        <v>18</v>
      </c>
      <c r="C51" s="135">
        <v>176800</v>
      </c>
      <c r="D51" s="99"/>
      <c r="E51" s="99"/>
      <c r="F51" s="105">
        <f>C51+D51-E51</f>
        <v>176800</v>
      </c>
    </row>
    <row r="52" spans="1:6" ht="12.75">
      <c r="A52" s="117"/>
      <c r="B52" s="52"/>
      <c r="C52" s="135"/>
      <c r="D52" s="99"/>
      <c r="E52" s="99"/>
      <c r="F52" s="105"/>
    </row>
    <row r="53" spans="1:6" ht="12.75">
      <c r="A53" s="117">
        <v>4270</v>
      </c>
      <c r="B53" s="52" t="s">
        <v>19</v>
      </c>
      <c r="C53" s="135">
        <v>33000</v>
      </c>
      <c r="D53" s="99"/>
      <c r="E53" s="99"/>
      <c r="F53" s="105">
        <f>C53+D53-E53</f>
        <v>33000</v>
      </c>
    </row>
    <row r="54" spans="1:6" ht="12.75">
      <c r="A54" s="117"/>
      <c r="B54" s="52"/>
      <c r="C54" s="135"/>
      <c r="D54" s="99"/>
      <c r="E54" s="99"/>
      <c r="F54" s="105"/>
    </row>
    <row r="55" spans="1:6" ht="12.75">
      <c r="A55" s="117">
        <v>4280</v>
      </c>
      <c r="B55" s="52" t="s">
        <v>61</v>
      </c>
      <c r="C55" s="135">
        <v>6700</v>
      </c>
      <c r="D55" s="99"/>
      <c r="E55" s="99"/>
      <c r="F55" s="105">
        <f>C55+D55-E55</f>
        <v>6700</v>
      </c>
    </row>
    <row r="56" spans="1:6" ht="12.75">
      <c r="A56" s="117"/>
      <c r="B56" s="52"/>
      <c r="C56" s="135"/>
      <c r="D56" s="99"/>
      <c r="E56" s="99"/>
      <c r="F56" s="105"/>
    </row>
    <row r="57" spans="1:6" ht="12.75">
      <c r="A57" s="117">
        <v>4300</v>
      </c>
      <c r="B57" s="52" t="s">
        <v>121</v>
      </c>
      <c r="C57" s="135">
        <v>135470</v>
      </c>
      <c r="D57" s="99"/>
      <c r="E57" s="99"/>
      <c r="F57" s="105">
        <f>C57+D57-E57</f>
        <v>135470</v>
      </c>
    </row>
    <row r="58" spans="1:6" ht="12.75">
      <c r="A58" s="117"/>
      <c r="B58" s="52"/>
      <c r="C58" s="135"/>
      <c r="D58" s="99"/>
      <c r="E58" s="99"/>
      <c r="F58" s="105"/>
    </row>
    <row r="59" spans="1:6" ht="12.75">
      <c r="A59" s="117">
        <v>4410</v>
      </c>
      <c r="B59" s="52" t="s">
        <v>20</v>
      </c>
      <c r="C59" s="135">
        <v>2500</v>
      </c>
      <c r="D59" s="99"/>
      <c r="E59" s="99"/>
      <c r="F59" s="105">
        <f>C59+D59-E59</f>
        <v>2500</v>
      </c>
    </row>
    <row r="60" spans="1:6" ht="12.75">
      <c r="A60" s="117"/>
      <c r="B60" s="52"/>
      <c r="C60" s="135"/>
      <c r="D60" s="99"/>
      <c r="E60" s="99"/>
      <c r="F60" s="105"/>
    </row>
    <row r="61" spans="1:6" ht="12.75">
      <c r="A61" s="117">
        <v>4430</v>
      </c>
      <c r="B61" s="52" t="s">
        <v>21</v>
      </c>
      <c r="C61" s="135">
        <v>11700</v>
      </c>
      <c r="D61" s="99"/>
      <c r="E61" s="99"/>
      <c r="F61" s="105">
        <f>C61+D61-E61</f>
        <v>11700</v>
      </c>
    </row>
    <row r="62" spans="1:6" ht="12.75">
      <c r="A62" s="117"/>
      <c r="B62" s="52"/>
      <c r="C62" s="135"/>
      <c r="D62" s="99"/>
      <c r="E62" s="99"/>
      <c r="F62" s="105"/>
    </row>
    <row r="63" spans="1:6" ht="25.5">
      <c r="A63" s="117">
        <v>4440</v>
      </c>
      <c r="B63" s="52" t="s">
        <v>22</v>
      </c>
      <c r="C63" s="135">
        <v>89300</v>
      </c>
      <c r="D63" s="99">
        <v>7606</v>
      </c>
      <c r="E63" s="99"/>
      <c r="F63" s="105">
        <f>C63+D63-E63</f>
        <v>96906</v>
      </c>
    </row>
    <row r="64" spans="1:6" ht="12.75">
      <c r="A64" s="117"/>
      <c r="B64" s="52"/>
      <c r="C64" s="135"/>
      <c r="D64" s="99"/>
      <c r="E64" s="99"/>
      <c r="F64" s="105"/>
    </row>
    <row r="65" spans="1:6" ht="12.75">
      <c r="A65" s="117">
        <v>4480</v>
      </c>
      <c r="B65" s="52" t="s">
        <v>23</v>
      </c>
      <c r="C65" s="135">
        <v>12786</v>
      </c>
      <c r="D65" s="99"/>
      <c r="E65" s="99"/>
      <c r="F65" s="105">
        <f>C65+D65-E65</f>
        <v>12786</v>
      </c>
    </row>
    <row r="66" spans="1:6" ht="12.75">
      <c r="A66" s="117"/>
      <c r="B66" s="52"/>
      <c r="C66" s="135"/>
      <c r="D66" s="99"/>
      <c r="E66" s="99"/>
      <c r="F66" s="105"/>
    </row>
    <row r="67" spans="1:6" ht="25.5">
      <c r="A67" s="117">
        <v>4500</v>
      </c>
      <c r="B67" s="52" t="s">
        <v>64</v>
      </c>
      <c r="C67" s="135">
        <v>0</v>
      </c>
      <c r="D67" s="99"/>
      <c r="E67" s="99"/>
      <c r="F67" s="105">
        <f>C67+D67-E67</f>
        <v>0</v>
      </c>
    </row>
    <row r="68" spans="1:6" ht="12.75">
      <c r="A68" s="117"/>
      <c r="B68" s="52"/>
      <c r="C68" s="135"/>
      <c r="D68" s="99"/>
      <c r="E68" s="99"/>
      <c r="F68" s="105"/>
    </row>
    <row r="69" spans="1:6" ht="25.5">
      <c r="A69" s="117">
        <v>6060</v>
      </c>
      <c r="B69" s="54" t="s">
        <v>122</v>
      </c>
      <c r="C69" s="135">
        <v>29000</v>
      </c>
      <c r="D69" s="99"/>
      <c r="E69" s="99"/>
      <c r="F69" s="105">
        <f>C69+D69-E69</f>
        <v>29000</v>
      </c>
    </row>
    <row r="71" spans="1:6" ht="12.75">
      <c r="A71" s="117" t="s">
        <v>44</v>
      </c>
      <c r="B71" s="51" t="s">
        <v>65</v>
      </c>
      <c r="C71" s="135">
        <f>SUM(C73:C105)</f>
        <v>1599177</v>
      </c>
      <c r="D71" s="99">
        <f>SUM(D73:D105)</f>
        <v>57264</v>
      </c>
      <c r="E71" s="99">
        <f>SUM(E73:E105)</f>
        <v>80912</v>
      </c>
      <c r="F71" s="105">
        <f>C71+D71-E71</f>
        <v>1575529</v>
      </c>
    </row>
    <row r="72" spans="1:6" ht="12.75">
      <c r="A72" s="117"/>
      <c r="B72" s="52"/>
      <c r="C72" s="135"/>
      <c r="D72" s="99"/>
      <c r="E72" s="99"/>
      <c r="F72" s="105"/>
    </row>
    <row r="73" spans="1:6" ht="25.5">
      <c r="A73" s="117">
        <v>3020</v>
      </c>
      <c r="B73" s="52" t="s">
        <v>13</v>
      </c>
      <c r="C73" s="135">
        <v>6000</v>
      </c>
      <c r="D73" s="99"/>
      <c r="E73" s="99">
        <v>1259</v>
      </c>
      <c r="F73" s="105">
        <f>C73+D73-E73</f>
        <v>4741</v>
      </c>
    </row>
    <row r="74" spans="1:6" ht="12.75">
      <c r="A74" s="117"/>
      <c r="B74" s="52"/>
      <c r="C74" s="135"/>
      <c r="D74" s="99"/>
      <c r="E74" s="99"/>
      <c r="F74" s="105"/>
    </row>
    <row r="75" spans="1:6" ht="25.5">
      <c r="A75" s="117">
        <v>3030</v>
      </c>
      <c r="B75" s="52" t="s">
        <v>35</v>
      </c>
      <c r="C75" s="135">
        <v>2000</v>
      </c>
      <c r="D75" s="99"/>
      <c r="E75" s="99">
        <v>2000</v>
      </c>
      <c r="F75" s="105">
        <f>C75+D75-E75</f>
        <v>0</v>
      </c>
    </row>
    <row r="76" spans="1:6" ht="12.75">
      <c r="A76" s="117"/>
      <c r="B76" s="52"/>
      <c r="C76" s="135"/>
      <c r="D76" s="99"/>
      <c r="E76" s="99"/>
      <c r="F76" s="105"/>
    </row>
    <row r="77" spans="1:6" ht="25.5">
      <c r="A77" s="117">
        <v>4010</v>
      </c>
      <c r="B77" s="52" t="s">
        <v>14</v>
      </c>
      <c r="C77" s="135">
        <v>792030</v>
      </c>
      <c r="D77" s="99">
        <f>6193+5120</f>
        <v>11313</v>
      </c>
      <c r="E77" s="99">
        <v>15588</v>
      </c>
      <c r="F77" s="105">
        <f>C77+D77-E77</f>
        <v>787755</v>
      </c>
    </row>
    <row r="78" spans="1:6" ht="12.75">
      <c r="A78" s="117"/>
      <c r="B78" s="52"/>
      <c r="C78" s="135"/>
      <c r="D78" s="99"/>
      <c r="E78" s="99"/>
      <c r="F78" s="105"/>
    </row>
    <row r="79" spans="1:6" ht="12.75">
      <c r="A79" s="117">
        <v>4040</v>
      </c>
      <c r="B79" s="52" t="s">
        <v>15</v>
      </c>
      <c r="C79" s="135">
        <v>64700</v>
      </c>
      <c r="D79" s="99"/>
      <c r="E79" s="99">
        <v>372</v>
      </c>
      <c r="F79" s="105">
        <f>C79+D79-E79</f>
        <v>64328</v>
      </c>
    </row>
    <row r="80" spans="1:6" ht="12.75">
      <c r="A80" s="117"/>
      <c r="B80" s="52"/>
      <c r="C80" s="135"/>
      <c r="D80" s="99"/>
      <c r="E80" s="99"/>
      <c r="F80" s="105"/>
    </row>
    <row r="81" spans="1:6" ht="25.5">
      <c r="A81" s="117">
        <v>4110</v>
      </c>
      <c r="B81" s="52" t="s">
        <v>16</v>
      </c>
      <c r="C81" s="135">
        <v>142577</v>
      </c>
      <c r="D81" s="99">
        <v>4381</v>
      </c>
      <c r="E81" s="99">
        <v>11580</v>
      </c>
      <c r="F81" s="105">
        <f>C81+D81-E81</f>
        <v>135378</v>
      </c>
    </row>
    <row r="82" spans="1:6" ht="12.75">
      <c r="A82" s="117"/>
      <c r="B82" s="52"/>
      <c r="C82" s="135"/>
      <c r="D82" s="99"/>
      <c r="E82" s="99"/>
      <c r="F82" s="105"/>
    </row>
    <row r="83" spans="1:6" ht="12.75">
      <c r="A83" s="117">
        <v>4120</v>
      </c>
      <c r="B83" s="52" t="s">
        <v>17</v>
      </c>
      <c r="C83" s="135">
        <v>20480</v>
      </c>
      <c r="D83" s="99"/>
      <c r="E83" s="99">
        <f>37+1600</f>
        <v>1637</v>
      </c>
      <c r="F83" s="105">
        <f>C83+D83-E83</f>
        <v>18843</v>
      </c>
    </row>
    <row r="84" spans="1:6" ht="12.75">
      <c r="A84" s="117"/>
      <c r="B84" s="52"/>
      <c r="C84" s="135"/>
      <c r="D84" s="99"/>
      <c r="E84" s="99"/>
      <c r="F84" s="105"/>
    </row>
    <row r="85" spans="1:6" ht="12.75">
      <c r="A85" s="117">
        <v>4210</v>
      </c>
      <c r="B85" s="52" t="s">
        <v>10</v>
      </c>
      <c r="C85" s="135">
        <v>127300</v>
      </c>
      <c r="D85" s="99">
        <f>20500+15248</f>
        <v>35748</v>
      </c>
      <c r="E85" s="99">
        <v>15248</v>
      </c>
      <c r="F85" s="105">
        <f>C85+D85-E85</f>
        <v>147800</v>
      </c>
    </row>
    <row r="86" spans="1:6" ht="12.75">
      <c r="A86" s="117"/>
      <c r="B86" s="52"/>
      <c r="C86" s="135"/>
      <c r="D86" s="99"/>
      <c r="E86" s="99"/>
      <c r="F86" s="105"/>
    </row>
    <row r="87" spans="1:6" ht="12.75">
      <c r="A87" s="117">
        <v>4220</v>
      </c>
      <c r="B87" s="52" t="s">
        <v>49</v>
      </c>
      <c r="C87" s="135">
        <v>185600</v>
      </c>
      <c r="D87" s="99"/>
      <c r="E87" s="99">
        <v>14000</v>
      </c>
      <c r="F87" s="105">
        <f>C87+D87-E87</f>
        <v>171600</v>
      </c>
    </row>
    <row r="88" spans="1:6" ht="12.75">
      <c r="A88" s="117"/>
      <c r="B88" s="52"/>
      <c r="C88" s="135"/>
      <c r="D88" s="99"/>
      <c r="E88" s="99"/>
      <c r="F88" s="105"/>
    </row>
    <row r="89" spans="1:6" ht="25.5">
      <c r="A89" s="117">
        <v>4230</v>
      </c>
      <c r="B89" s="52" t="s">
        <v>59</v>
      </c>
      <c r="C89" s="135">
        <v>21800</v>
      </c>
      <c r="D89" s="99"/>
      <c r="E89" s="99"/>
      <c r="F89" s="105">
        <f>C89+D89-E89</f>
        <v>21800</v>
      </c>
    </row>
    <row r="90" spans="1:6" ht="12.75">
      <c r="A90" s="117"/>
      <c r="B90" s="52"/>
      <c r="C90" s="135"/>
      <c r="D90" s="99"/>
      <c r="E90" s="99"/>
      <c r="F90" s="105"/>
    </row>
    <row r="91" spans="1:6" ht="12.75">
      <c r="A91" s="117">
        <v>4260</v>
      </c>
      <c r="B91" s="52" t="s">
        <v>18</v>
      </c>
      <c r="C91" s="135">
        <v>51000</v>
      </c>
      <c r="D91" s="99">
        <v>3589</v>
      </c>
      <c r="E91" s="99"/>
      <c r="F91" s="105">
        <f>C91+D91-E91</f>
        <v>54589</v>
      </c>
    </row>
    <row r="92" spans="1:6" ht="12.75">
      <c r="A92" s="117"/>
      <c r="B92" s="52"/>
      <c r="C92" s="135"/>
      <c r="D92" s="99"/>
      <c r="E92" s="99"/>
      <c r="F92" s="105"/>
    </row>
    <row r="93" spans="1:6" ht="12.75">
      <c r="A93" s="117">
        <v>4270</v>
      </c>
      <c r="B93" s="52" t="s">
        <v>19</v>
      </c>
      <c r="C93" s="135">
        <v>18000</v>
      </c>
      <c r="D93" s="99"/>
      <c r="E93" s="99">
        <v>8032</v>
      </c>
      <c r="F93" s="105">
        <f>C93+D93-E93</f>
        <v>9968</v>
      </c>
    </row>
    <row r="94" spans="1:6" ht="12.75">
      <c r="A94" s="117"/>
      <c r="B94" s="52"/>
      <c r="C94" s="135"/>
      <c r="D94" s="99"/>
      <c r="E94" s="99"/>
      <c r="F94" s="105"/>
    </row>
    <row r="95" spans="1:6" ht="12.75">
      <c r="A95" s="117">
        <v>4300</v>
      </c>
      <c r="B95" s="52" t="s">
        <v>121</v>
      </c>
      <c r="C95" s="135">
        <v>62890</v>
      </c>
      <c r="D95" s="99"/>
      <c r="E95" s="99">
        <v>8500</v>
      </c>
      <c r="F95" s="105">
        <f>C95+D95-E95</f>
        <v>54390</v>
      </c>
    </row>
    <row r="96" spans="1:6" ht="12.75">
      <c r="A96" s="117"/>
      <c r="B96" s="52"/>
      <c r="C96" s="135"/>
      <c r="D96" s="99"/>
      <c r="E96" s="99"/>
      <c r="F96" s="105"/>
    </row>
    <row r="97" spans="1:6" ht="12.75">
      <c r="A97" s="117">
        <v>4410</v>
      </c>
      <c r="B97" s="52" t="s">
        <v>20</v>
      </c>
      <c r="C97" s="135">
        <v>5200</v>
      </c>
      <c r="D97" s="99">
        <v>1167</v>
      </c>
      <c r="E97" s="99"/>
      <c r="F97" s="105">
        <f>C97+D97-E97</f>
        <v>6367</v>
      </c>
    </row>
    <row r="98" spans="1:6" ht="12.75">
      <c r="A98" s="117"/>
      <c r="B98" s="52"/>
      <c r="C98" s="135"/>
      <c r="D98" s="99"/>
      <c r="E98" s="99"/>
      <c r="F98" s="105"/>
    </row>
    <row r="99" spans="1:6" ht="12.75">
      <c r="A99" s="117">
        <v>4430</v>
      </c>
      <c r="B99" s="52" t="s">
        <v>21</v>
      </c>
      <c r="C99" s="135">
        <v>3500</v>
      </c>
      <c r="D99" s="99"/>
      <c r="E99" s="99">
        <v>507</v>
      </c>
      <c r="F99" s="105">
        <f>C99+D99-E99</f>
        <v>2993</v>
      </c>
    </row>
    <row r="100" spans="1:6" ht="12.75">
      <c r="A100" s="117"/>
      <c r="B100" s="52"/>
      <c r="C100" s="135"/>
      <c r="D100" s="99"/>
      <c r="E100" s="99"/>
      <c r="F100" s="105"/>
    </row>
    <row r="101" spans="1:6" ht="25.5">
      <c r="A101" s="117">
        <v>4440</v>
      </c>
      <c r="B101" s="52" t="s">
        <v>22</v>
      </c>
      <c r="C101" s="135">
        <v>31000</v>
      </c>
      <c r="D101" s="99">
        <v>795</v>
      </c>
      <c r="E101" s="99"/>
      <c r="F101" s="105">
        <f>C101+D101-E101</f>
        <v>31795</v>
      </c>
    </row>
    <row r="102" spans="1:6" ht="12.75">
      <c r="A102" s="117"/>
      <c r="B102" s="52"/>
      <c r="C102" s="135"/>
      <c r="D102" s="99"/>
      <c r="E102" s="99"/>
      <c r="F102" s="105"/>
    </row>
    <row r="103" spans="1:6" ht="12.75">
      <c r="A103" s="117">
        <v>4480</v>
      </c>
      <c r="B103" s="52" t="s">
        <v>23</v>
      </c>
      <c r="C103" s="135">
        <v>22100</v>
      </c>
      <c r="D103" s="99">
        <v>271</v>
      </c>
      <c r="E103" s="99"/>
      <c r="F103" s="105">
        <f>C103+D103-E103</f>
        <v>22371</v>
      </c>
    </row>
    <row r="104" spans="1:6" ht="12.75">
      <c r="A104" s="117"/>
      <c r="B104" s="52"/>
      <c r="C104" s="135"/>
      <c r="D104" s="99"/>
      <c r="E104" s="99"/>
      <c r="F104" s="105"/>
    </row>
    <row r="105" spans="1:6" ht="25.5">
      <c r="A105" s="117">
        <v>6050</v>
      </c>
      <c r="B105" s="54" t="s">
        <v>24</v>
      </c>
      <c r="C105" s="135">
        <v>43000</v>
      </c>
      <c r="D105" s="99"/>
      <c r="E105" s="99">
        <v>2189</v>
      </c>
      <c r="F105" s="105">
        <f>C105+D105-E105</f>
        <v>40811</v>
      </c>
    </row>
    <row r="107" spans="1:6" ht="12.75">
      <c r="A107" s="117" t="s">
        <v>44</v>
      </c>
      <c r="B107" s="51" t="s">
        <v>66</v>
      </c>
      <c r="C107" s="135">
        <f>SUM(C109:C137)</f>
        <v>1558350</v>
      </c>
      <c r="D107" s="99">
        <f>SUM(D109:D137)</f>
        <v>8081</v>
      </c>
      <c r="E107" s="99">
        <f>SUM(E109:E137)</f>
        <v>50030</v>
      </c>
      <c r="F107" s="105">
        <f>C107+D107-E107</f>
        <v>1516401</v>
      </c>
    </row>
    <row r="108" spans="1:6" ht="12.75">
      <c r="A108" s="117"/>
      <c r="B108" s="52"/>
      <c r="C108" s="135"/>
      <c r="D108" s="99"/>
      <c r="E108" s="99"/>
      <c r="F108" s="105"/>
    </row>
    <row r="109" spans="1:6" ht="25.5">
      <c r="A109" s="117">
        <v>3020</v>
      </c>
      <c r="B109" s="52" t="s">
        <v>13</v>
      </c>
      <c r="C109" s="135">
        <v>7790</v>
      </c>
      <c r="D109" s="99"/>
      <c r="E109" s="99"/>
      <c r="F109" s="105">
        <f>C109+D109-E109</f>
        <v>7790</v>
      </c>
    </row>
    <row r="110" spans="1:6" ht="12.75">
      <c r="A110" s="117"/>
      <c r="B110" s="52"/>
      <c r="C110" s="135"/>
      <c r="D110" s="99"/>
      <c r="E110" s="99"/>
      <c r="F110" s="105"/>
    </row>
    <row r="111" spans="1:6" ht="25.5">
      <c r="A111" s="117">
        <v>4010</v>
      </c>
      <c r="B111" s="52" t="s">
        <v>14</v>
      </c>
      <c r="C111" s="135">
        <v>821610</v>
      </c>
      <c r="D111" s="99">
        <v>5801</v>
      </c>
      <c r="E111" s="99">
        <v>19853</v>
      </c>
      <c r="F111" s="105">
        <f>C111+D111-E111</f>
        <v>807558</v>
      </c>
    </row>
    <row r="112" spans="1:6" ht="12.75">
      <c r="A112" s="117"/>
      <c r="B112" s="52"/>
      <c r="C112" s="135"/>
      <c r="D112" s="99"/>
      <c r="E112" s="99"/>
      <c r="F112" s="105"/>
    </row>
    <row r="113" spans="1:6" ht="12.75">
      <c r="A113" s="117">
        <v>4040</v>
      </c>
      <c r="B113" s="52" t="s">
        <v>15</v>
      </c>
      <c r="C113" s="135">
        <v>62077</v>
      </c>
      <c r="D113" s="99"/>
      <c r="E113" s="99"/>
      <c r="F113" s="105">
        <f>C113+D113-E113</f>
        <v>62077</v>
      </c>
    </row>
    <row r="114" spans="1:6" ht="12.75">
      <c r="A114" s="117"/>
      <c r="B114" s="52"/>
      <c r="C114" s="135"/>
      <c r="D114" s="99"/>
      <c r="E114" s="99"/>
      <c r="F114" s="105"/>
    </row>
    <row r="115" spans="1:6" ht="25.5">
      <c r="A115" s="117">
        <v>4110</v>
      </c>
      <c r="B115" s="52" t="s">
        <v>16</v>
      </c>
      <c r="C115" s="135">
        <v>151080</v>
      </c>
      <c r="D115" s="99"/>
      <c r="E115" s="99">
        <v>8133</v>
      </c>
      <c r="F115" s="105">
        <f>C115+D115-E115</f>
        <v>142947</v>
      </c>
    </row>
    <row r="116" spans="1:6" ht="12.75">
      <c r="A116" s="117"/>
      <c r="B116" s="52"/>
      <c r="C116" s="135"/>
      <c r="D116" s="99"/>
      <c r="E116" s="99"/>
      <c r="F116" s="105"/>
    </row>
    <row r="117" spans="1:6" ht="12.75">
      <c r="A117" s="117">
        <v>4120</v>
      </c>
      <c r="B117" s="52" t="s">
        <v>17</v>
      </c>
      <c r="C117" s="135">
        <v>20995</v>
      </c>
      <c r="D117" s="99"/>
      <c r="E117" s="99">
        <v>2044</v>
      </c>
      <c r="F117" s="105">
        <f>C117+D117-E117</f>
        <v>18951</v>
      </c>
    </row>
    <row r="118" spans="1:6" ht="12.75">
      <c r="A118" s="117"/>
      <c r="B118" s="52"/>
      <c r="C118" s="135"/>
      <c r="D118" s="99"/>
      <c r="E118" s="99"/>
      <c r="F118" s="105"/>
    </row>
    <row r="119" spans="1:6" ht="12.75">
      <c r="A119" s="117">
        <v>4210</v>
      </c>
      <c r="B119" s="52" t="s">
        <v>10</v>
      </c>
      <c r="C119" s="135">
        <v>162573</v>
      </c>
      <c r="D119" s="99"/>
      <c r="E119" s="99">
        <v>20000</v>
      </c>
      <c r="F119" s="105">
        <f>C119+D119-E119</f>
        <v>142573</v>
      </c>
    </row>
    <row r="120" spans="1:6" ht="12.75">
      <c r="A120" s="117"/>
      <c r="B120" s="52"/>
      <c r="C120" s="135"/>
      <c r="D120" s="99"/>
      <c r="E120" s="99"/>
      <c r="F120" s="105"/>
    </row>
    <row r="121" spans="1:6" ht="12.75">
      <c r="A121" s="117">
        <v>4220</v>
      </c>
      <c r="B121" s="52" t="s">
        <v>49</v>
      </c>
      <c r="C121" s="135">
        <v>144400</v>
      </c>
      <c r="D121" s="99"/>
      <c r="E121" s="99"/>
      <c r="F121" s="105">
        <f>C121+D121-E121</f>
        <v>144400</v>
      </c>
    </row>
    <row r="122" spans="1:6" ht="12.75">
      <c r="A122" s="117"/>
      <c r="B122" s="52"/>
      <c r="C122" s="135"/>
      <c r="D122" s="99"/>
      <c r="E122" s="99"/>
      <c r="F122" s="105"/>
    </row>
    <row r="123" spans="1:6" ht="25.5">
      <c r="A123" s="117">
        <v>4230</v>
      </c>
      <c r="B123" s="52" t="s">
        <v>59</v>
      </c>
      <c r="C123" s="135">
        <v>17000</v>
      </c>
      <c r="D123" s="99"/>
      <c r="E123" s="99"/>
      <c r="F123" s="105">
        <f>C123+D123-E123</f>
        <v>17000</v>
      </c>
    </row>
    <row r="124" spans="1:6" ht="12.75">
      <c r="A124" s="117"/>
      <c r="B124" s="52"/>
      <c r="C124" s="135"/>
      <c r="D124" s="99"/>
      <c r="E124" s="99"/>
      <c r="F124" s="105"/>
    </row>
    <row r="125" spans="1:6" ht="12.75">
      <c r="A125" s="117">
        <v>4260</v>
      </c>
      <c r="B125" s="52" t="s">
        <v>18</v>
      </c>
      <c r="C125" s="135">
        <v>43052</v>
      </c>
      <c r="D125" s="99"/>
      <c r="E125" s="99"/>
      <c r="F125" s="105">
        <f>C125+D125-E125</f>
        <v>43052</v>
      </c>
    </row>
    <row r="126" spans="1:6" ht="12.75">
      <c r="A126" s="117"/>
      <c r="B126" s="52"/>
      <c r="C126" s="135"/>
      <c r="D126" s="99"/>
      <c r="E126" s="99"/>
      <c r="F126" s="105"/>
    </row>
    <row r="127" spans="1:6" ht="12.75">
      <c r="A127" s="117">
        <v>4270</v>
      </c>
      <c r="B127" s="52" t="s">
        <v>19</v>
      </c>
      <c r="C127" s="135">
        <v>20180</v>
      </c>
      <c r="D127" s="99"/>
      <c r="E127" s="99"/>
      <c r="F127" s="105">
        <f>C127+D127-E127</f>
        <v>20180</v>
      </c>
    </row>
    <row r="128" spans="1:6" ht="12.75">
      <c r="A128" s="117"/>
      <c r="B128" s="52"/>
      <c r="C128" s="135"/>
      <c r="D128" s="99"/>
      <c r="E128" s="99"/>
      <c r="F128" s="105"/>
    </row>
    <row r="129" spans="1:6" ht="12.75">
      <c r="A129" s="117">
        <v>4300</v>
      </c>
      <c r="B129" s="52" t="s">
        <v>121</v>
      </c>
      <c r="C129" s="135">
        <v>58170</v>
      </c>
      <c r="D129" s="99">
        <v>2280</v>
      </c>
      <c r="E129" s="99"/>
      <c r="F129" s="105">
        <f>C129+D129-E129</f>
        <v>60450</v>
      </c>
    </row>
    <row r="130" spans="1:6" ht="12.75">
      <c r="A130" s="117"/>
      <c r="B130" s="52"/>
      <c r="C130" s="135"/>
      <c r="D130" s="99"/>
      <c r="E130" s="99"/>
      <c r="F130" s="105"/>
    </row>
    <row r="131" spans="1:6" ht="12.75">
      <c r="A131" s="117">
        <v>4410</v>
      </c>
      <c r="B131" s="52" t="s">
        <v>20</v>
      </c>
      <c r="C131" s="135">
        <v>605</v>
      </c>
      <c r="D131" s="99"/>
      <c r="E131" s="99"/>
      <c r="F131" s="105">
        <f>C131+D131-E131</f>
        <v>605</v>
      </c>
    </row>
    <row r="132" spans="1:6" ht="12.75">
      <c r="A132" s="117"/>
      <c r="B132" s="52"/>
      <c r="C132" s="135"/>
      <c r="D132" s="99"/>
      <c r="E132" s="99"/>
      <c r="F132" s="105"/>
    </row>
    <row r="133" spans="1:6" ht="12.75">
      <c r="A133" s="117">
        <v>4430</v>
      </c>
      <c r="B133" s="52" t="s">
        <v>21</v>
      </c>
      <c r="C133" s="135">
        <v>6571</v>
      </c>
      <c r="D133" s="99"/>
      <c r="E133" s="99"/>
      <c r="F133" s="105">
        <f>C133+D133-E133</f>
        <v>6571</v>
      </c>
    </row>
    <row r="134" spans="1:6" ht="12.75">
      <c r="A134" s="117"/>
      <c r="B134" s="52"/>
      <c r="C134" s="135"/>
      <c r="D134" s="99"/>
      <c r="E134" s="99"/>
      <c r="F134" s="105"/>
    </row>
    <row r="135" spans="1:6" ht="25.5">
      <c r="A135" s="117">
        <v>4440</v>
      </c>
      <c r="B135" s="52" t="s">
        <v>22</v>
      </c>
      <c r="C135" s="135">
        <v>37247</v>
      </c>
      <c r="D135" s="99"/>
      <c r="E135" s="99"/>
      <c r="F135" s="105">
        <f>C135+D135-E135</f>
        <v>37247</v>
      </c>
    </row>
    <row r="136" spans="1:6" ht="12.75">
      <c r="A136" s="117"/>
      <c r="B136" s="52"/>
      <c r="C136" s="135"/>
      <c r="D136" s="99"/>
      <c r="E136" s="99"/>
      <c r="F136" s="105"/>
    </row>
    <row r="137" spans="1:6" ht="12.75">
      <c r="A137" s="117">
        <v>4480</v>
      </c>
      <c r="B137" s="52" t="s">
        <v>23</v>
      </c>
      <c r="C137" s="135">
        <v>5000</v>
      </c>
      <c r="D137" s="99"/>
      <c r="E137" s="99"/>
      <c r="F137" s="105">
        <f>C137+D137-E137</f>
        <v>5000</v>
      </c>
    </row>
    <row r="139" spans="1:6" ht="12.75">
      <c r="A139" s="119"/>
      <c r="B139" s="51" t="s">
        <v>12</v>
      </c>
      <c r="C139" s="134">
        <f>SUM(C141:C171)</f>
        <v>2979205</v>
      </c>
      <c r="D139" s="134">
        <f>SUM(D141:D171)</f>
        <v>27000</v>
      </c>
      <c r="E139" s="134">
        <f>SUM(E141:E171)</f>
        <v>53361</v>
      </c>
      <c r="F139" s="106">
        <f>C139+D139-E139</f>
        <v>2952844</v>
      </c>
    </row>
    <row r="140" spans="1:6" ht="12.75">
      <c r="A140" s="117"/>
      <c r="B140" s="52"/>
      <c r="C140" s="135"/>
      <c r="D140" s="99"/>
      <c r="E140" s="99"/>
      <c r="F140" s="105"/>
    </row>
    <row r="141" spans="1:6" ht="25.5">
      <c r="A141" s="111">
        <v>3020</v>
      </c>
      <c r="B141" s="54" t="s">
        <v>13</v>
      </c>
      <c r="C141" s="130">
        <v>16400</v>
      </c>
      <c r="D141" s="93"/>
      <c r="E141" s="93">
        <v>3000</v>
      </c>
      <c r="F141" s="105">
        <f>C141+D141-E141</f>
        <v>13400</v>
      </c>
    </row>
    <row r="142" spans="1:6" ht="12.75">
      <c r="A142" s="111"/>
      <c r="B142" s="54"/>
      <c r="C142" s="130"/>
      <c r="D142" s="93"/>
      <c r="E142" s="93"/>
      <c r="F142" s="105"/>
    </row>
    <row r="143" spans="1:6" ht="25.5">
      <c r="A143" s="108">
        <v>4010</v>
      </c>
      <c r="B143" s="54" t="s">
        <v>14</v>
      </c>
      <c r="C143" s="130">
        <v>397800</v>
      </c>
      <c r="D143" s="93"/>
      <c r="E143" s="93">
        <v>19300</v>
      </c>
      <c r="F143" s="105">
        <f>C143+D143-E143</f>
        <v>378500</v>
      </c>
    </row>
    <row r="144" spans="1:6" ht="12.75">
      <c r="A144" s="108"/>
      <c r="B144" s="54"/>
      <c r="C144" s="130"/>
      <c r="D144" s="93"/>
      <c r="E144" s="93"/>
      <c r="F144" s="105"/>
    </row>
    <row r="145" spans="1:6" ht="12.75">
      <c r="A145" s="111">
        <v>4040</v>
      </c>
      <c r="B145" s="54" t="s">
        <v>15</v>
      </c>
      <c r="C145" s="130">
        <v>29000</v>
      </c>
      <c r="D145" s="93"/>
      <c r="E145" s="93"/>
      <c r="F145" s="105">
        <f>C145+D145-E145</f>
        <v>29000</v>
      </c>
    </row>
    <row r="146" spans="1:6" ht="12.75">
      <c r="A146" s="111"/>
      <c r="B146" s="54"/>
      <c r="C146" s="130"/>
      <c r="D146" s="93"/>
      <c r="E146" s="93"/>
      <c r="F146" s="105"/>
    </row>
    <row r="147" spans="1:6" ht="25.5">
      <c r="A147" s="111">
        <v>4110</v>
      </c>
      <c r="B147" s="54" t="s">
        <v>16</v>
      </c>
      <c r="C147" s="130">
        <v>74395</v>
      </c>
      <c r="D147" s="93"/>
      <c r="E147" s="93">
        <f>6038-199</f>
        <v>5839</v>
      </c>
      <c r="F147" s="105">
        <f>C147+D147-E147</f>
        <v>68556</v>
      </c>
    </row>
    <row r="148" spans="1:6" ht="12.75">
      <c r="A148" s="111"/>
      <c r="B148" s="54"/>
      <c r="C148" s="130"/>
      <c r="D148" s="93"/>
      <c r="E148" s="93"/>
      <c r="F148" s="105"/>
    </row>
    <row r="149" spans="1:6" ht="12.75">
      <c r="A149" s="111">
        <v>4120</v>
      </c>
      <c r="B149" s="54" t="s">
        <v>17</v>
      </c>
      <c r="C149" s="130">
        <v>10191</v>
      </c>
      <c r="D149" s="93"/>
      <c r="E149" s="93">
        <f>799+323</f>
        <v>1122</v>
      </c>
      <c r="F149" s="105">
        <f>C149+D149-E149</f>
        <v>9069</v>
      </c>
    </row>
    <row r="150" spans="1:6" ht="12.75">
      <c r="A150" s="111"/>
      <c r="B150" s="54"/>
      <c r="C150" s="130"/>
      <c r="D150" s="93"/>
      <c r="E150" s="93"/>
      <c r="F150" s="105"/>
    </row>
    <row r="151" spans="1:6" ht="12.75">
      <c r="A151" s="111">
        <v>4210</v>
      </c>
      <c r="B151" s="54" t="s">
        <v>10</v>
      </c>
      <c r="C151" s="130">
        <v>89100</v>
      </c>
      <c r="D151" s="93"/>
      <c r="E151" s="93"/>
      <c r="F151" s="105">
        <f>C151+D151-E151</f>
        <v>89100</v>
      </c>
    </row>
    <row r="152" spans="1:6" ht="12.75">
      <c r="A152" s="111"/>
      <c r="B152" s="54"/>
      <c r="C152" s="130"/>
      <c r="D152" s="93"/>
      <c r="E152" s="93"/>
      <c r="F152" s="105"/>
    </row>
    <row r="153" spans="1:6" ht="12.75">
      <c r="A153" s="111">
        <v>4260</v>
      </c>
      <c r="B153" s="54" t="s">
        <v>18</v>
      </c>
      <c r="C153" s="130">
        <v>20500</v>
      </c>
      <c r="D153" s="93"/>
      <c r="E153" s="93">
        <v>4000</v>
      </c>
      <c r="F153" s="105">
        <f>C153+D153-E153</f>
        <v>16500</v>
      </c>
    </row>
    <row r="154" spans="1:6" ht="12.75">
      <c r="A154" s="111"/>
      <c r="B154" s="54"/>
      <c r="C154" s="130"/>
      <c r="D154" s="93"/>
      <c r="E154" s="93"/>
      <c r="F154" s="105"/>
    </row>
    <row r="155" spans="1:6" ht="12.75">
      <c r="A155" s="111">
        <v>4270</v>
      </c>
      <c r="B155" s="54" t="s">
        <v>19</v>
      </c>
      <c r="C155" s="130">
        <v>191000</v>
      </c>
      <c r="D155" s="93"/>
      <c r="E155" s="93">
        <v>20000</v>
      </c>
      <c r="F155" s="105">
        <f>C155+D155-E155</f>
        <v>171000</v>
      </c>
    </row>
    <row r="156" spans="1:6" ht="12.75">
      <c r="A156" s="111"/>
      <c r="B156" s="54"/>
      <c r="C156" s="130"/>
      <c r="D156" s="93"/>
      <c r="E156" s="93"/>
      <c r="F156" s="105"/>
    </row>
    <row r="157" spans="1:6" ht="12.75">
      <c r="A157" s="111">
        <v>4300</v>
      </c>
      <c r="B157" s="54" t="s">
        <v>116</v>
      </c>
      <c r="C157" s="130">
        <v>572400</v>
      </c>
      <c r="D157" s="93">
        <v>27000</v>
      </c>
      <c r="E157" s="93"/>
      <c r="F157" s="105">
        <f>C157+D157-E157</f>
        <v>599400</v>
      </c>
    </row>
    <row r="158" spans="1:6" ht="12.75">
      <c r="A158" s="111"/>
      <c r="B158" s="54"/>
      <c r="C158" s="130"/>
      <c r="D158" s="93"/>
      <c r="E158" s="93"/>
      <c r="F158" s="105"/>
    </row>
    <row r="159" spans="1:6" ht="12.75">
      <c r="A159" s="111">
        <v>4410</v>
      </c>
      <c r="B159" s="54" t="s">
        <v>20</v>
      </c>
      <c r="C159" s="130">
        <v>2000</v>
      </c>
      <c r="D159" s="93"/>
      <c r="E159" s="93"/>
      <c r="F159" s="105">
        <f>C159+D159-E159</f>
        <v>2000</v>
      </c>
    </row>
    <row r="160" spans="1:6" ht="12.75">
      <c r="A160" s="111"/>
      <c r="B160" s="54"/>
      <c r="C160" s="130"/>
      <c r="D160" s="93"/>
      <c r="E160" s="93"/>
      <c r="F160" s="105"/>
    </row>
    <row r="161" spans="1:6" ht="12.75">
      <c r="A161" s="111">
        <v>4430</v>
      </c>
      <c r="B161" s="54" t="s">
        <v>21</v>
      </c>
      <c r="C161" s="130">
        <v>7300</v>
      </c>
      <c r="D161" s="93"/>
      <c r="E161" s="93"/>
      <c r="F161" s="105">
        <f>C161+D161-E161</f>
        <v>7300</v>
      </c>
    </row>
    <row r="162" spans="1:6" ht="12.75">
      <c r="A162" s="111"/>
      <c r="B162" s="54"/>
      <c r="C162" s="130"/>
      <c r="D162" s="93"/>
      <c r="E162" s="93"/>
      <c r="F162" s="105"/>
    </row>
    <row r="163" spans="1:6" ht="25.5">
      <c r="A163" s="111">
        <v>4440</v>
      </c>
      <c r="B163" s="54" t="s">
        <v>22</v>
      </c>
      <c r="C163" s="130">
        <v>11960</v>
      </c>
      <c r="D163" s="93"/>
      <c r="E163" s="93">
        <v>100</v>
      </c>
      <c r="F163" s="105">
        <f>C163+D163-E163</f>
        <v>11860</v>
      </c>
    </row>
    <row r="164" spans="1:6" ht="12.75">
      <c r="A164" s="111"/>
      <c r="B164" s="54"/>
      <c r="C164" s="130"/>
      <c r="D164" s="93"/>
      <c r="E164" s="93"/>
      <c r="F164" s="105"/>
    </row>
    <row r="165" spans="1:6" ht="12.75">
      <c r="A165" s="111">
        <v>4480</v>
      </c>
      <c r="B165" s="54" t="s">
        <v>23</v>
      </c>
      <c r="C165" s="130">
        <v>5740</v>
      </c>
      <c r="D165" s="93"/>
      <c r="E165" s="93"/>
      <c r="F165" s="105">
        <f>C165+D165-E165</f>
        <v>5740</v>
      </c>
    </row>
    <row r="166" spans="1:6" ht="12.75">
      <c r="A166" s="111"/>
      <c r="B166" s="54"/>
      <c r="C166" s="130"/>
      <c r="D166" s="93"/>
      <c r="E166" s="93"/>
      <c r="F166" s="105"/>
    </row>
    <row r="167" spans="1:6" ht="25.5">
      <c r="A167" s="111">
        <v>6050</v>
      </c>
      <c r="B167" s="54" t="s">
        <v>24</v>
      </c>
      <c r="C167" s="130">
        <v>1342200</v>
      </c>
      <c r="D167" s="93"/>
      <c r="E167" s="140"/>
      <c r="F167" s="105">
        <f>C167+D167-E167</f>
        <v>1342200</v>
      </c>
    </row>
    <row r="168" spans="1:6" ht="12.75">
      <c r="A168" s="111"/>
      <c r="B168" s="54"/>
      <c r="C168" s="130"/>
      <c r="D168" s="93"/>
      <c r="E168" s="93"/>
      <c r="F168" s="105"/>
    </row>
    <row r="169" spans="1:6" ht="25.5">
      <c r="A169" s="111">
        <v>6051</v>
      </c>
      <c r="B169" s="54" t="s">
        <v>24</v>
      </c>
      <c r="C169" s="130">
        <v>0</v>
      </c>
      <c r="D169" s="93"/>
      <c r="E169" s="93"/>
      <c r="F169" s="105">
        <f>C169+D169-E169</f>
        <v>0</v>
      </c>
    </row>
    <row r="170" spans="1:6" ht="12.75">
      <c r="A170" s="111"/>
      <c r="B170" s="54"/>
      <c r="C170" s="130"/>
      <c r="D170" s="93"/>
      <c r="E170" s="93"/>
      <c r="F170" s="105"/>
    </row>
    <row r="171" spans="1:6" ht="25.5">
      <c r="A171" s="111">
        <v>6052</v>
      </c>
      <c r="B171" s="54" t="s">
        <v>24</v>
      </c>
      <c r="C171" s="130">
        <v>209219</v>
      </c>
      <c r="D171" s="93"/>
      <c r="E171" s="93"/>
      <c r="F171" s="105">
        <f>C171+D171-E171</f>
        <v>209219</v>
      </c>
    </row>
    <row r="173" spans="1:6" ht="25.5">
      <c r="A173" s="119"/>
      <c r="B173" s="51" t="s">
        <v>67</v>
      </c>
      <c r="C173" s="134">
        <f>SUM(C175:C200)</f>
        <v>336873</v>
      </c>
      <c r="D173" s="134">
        <f>SUM(D175:D200)</f>
        <v>0</v>
      </c>
      <c r="E173" s="134">
        <f>SUM(E175:E200)</f>
        <v>20482</v>
      </c>
      <c r="F173" s="106">
        <f>C173+D173-E173</f>
        <v>316391</v>
      </c>
    </row>
    <row r="174" spans="1:6" ht="12.75">
      <c r="A174" s="117"/>
      <c r="B174" s="52" t="s">
        <v>68</v>
      </c>
      <c r="C174" s="135"/>
      <c r="D174" s="99"/>
      <c r="E174" s="99"/>
      <c r="F174" s="105"/>
    </row>
    <row r="175" spans="1:6" ht="12.75">
      <c r="A175" s="117"/>
      <c r="B175" s="52"/>
      <c r="C175" s="135"/>
      <c r="D175" s="99"/>
      <c r="E175" s="99"/>
      <c r="F175" s="105"/>
    </row>
    <row r="176" spans="1:6" ht="25.5">
      <c r="A176" s="117">
        <v>3020</v>
      </c>
      <c r="B176" s="58" t="s">
        <v>13</v>
      </c>
      <c r="C176" s="135">
        <v>1000</v>
      </c>
      <c r="D176" s="99"/>
      <c r="E176" s="99"/>
      <c r="F176" s="105">
        <f>C176+D176-E176</f>
        <v>1000</v>
      </c>
    </row>
    <row r="177" spans="1:6" ht="12.75">
      <c r="A177" s="117"/>
      <c r="B177" s="52"/>
      <c r="C177" s="135"/>
      <c r="D177" s="99"/>
      <c r="E177" s="99"/>
      <c r="F177" s="105"/>
    </row>
    <row r="178" spans="1:6" ht="25.5">
      <c r="A178" s="117">
        <v>4010</v>
      </c>
      <c r="B178" s="52" t="s">
        <v>14</v>
      </c>
      <c r="C178" s="135">
        <v>215016</v>
      </c>
      <c r="D178" s="99"/>
      <c r="E178" s="99">
        <f>8137+5923</f>
        <v>14060</v>
      </c>
      <c r="F178" s="105">
        <f>C178+D178-E178</f>
        <v>200956</v>
      </c>
    </row>
    <row r="179" spans="1:6" ht="12.75">
      <c r="A179" s="117"/>
      <c r="B179" s="52"/>
      <c r="C179" s="135"/>
      <c r="D179" s="99"/>
      <c r="E179" s="99"/>
      <c r="F179" s="105"/>
    </row>
    <row r="180" spans="1:6" ht="12.75">
      <c r="A180" s="117">
        <v>4040</v>
      </c>
      <c r="B180" s="52" t="s">
        <v>15</v>
      </c>
      <c r="C180" s="135">
        <v>15641</v>
      </c>
      <c r="D180" s="99"/>
      <c r="E180" s="99"/>
      <c r="F180" s="105">
        <f>C180+D180-E180</f>
        <v>15641</v>
      </c>
    </row>
    <row r="181" spans="1:6" ht="12.75">
      <c r="A181" s="117"/>
      <c r="B181" s="52"/>
      <c r="C181" s="135"/>
      <c r="D181" s="99"/>
      <c r="E181" s="99"/>
      <c r="F181" s="105"/>
    </row>
    <row r="182" spans="1:6" ht="25.5">
      <c r="A182" s="117">
        <v>4110</v>
      </c>
      <c r="B182" s="52" t="s">
        <v>16</v>
      </c>
      <c r="C182" s="135">
        <v>35654</v>
      </c>
      <c r="D182" s="99"/>
      <c r="E182" s="99">
        <f>3336+1579</f>
        <v>4915</v>
      </c>
      <c r="F182" s="105">
        <f>C182+D182-E182</f>
        <v>30739</v>
      </c>
    </row>
    <row r="183" spans="1:6" ht="12.75">
      <c r="A183" s="117"/>
      <c r="B183" s="52"/>
      <c r="C183" s="135"/>
      <c r="D183" s="99"/>
      <c r="E183" s="99"/>
      <c r="F183" s="105"/>
    </row>
    <row r="184" spans="1:6" ht="12.75">
      <c r="A184" s="117">
        <v>4120</v>
      </c>
      <c r="B184" s="52" t="s">
        <v>17</v>
      </c>
      <c r="C184" s="135">
        <v>5703</v>
      </c>
      <c r="D184" s="99"/>
      <c r="E184" s="99">
        <f>461+546</f>
        <v>1007</v>
      </c>
      <c r="F184" s="105">
        <f>C184+D184-E184</f>
        <v>4696</v>
      </c>
    </row>
    <row r="185" spans="1:6" ht="12.75">
      <c r="A185" s="117"/>
      <c r="B185" s="52"/>
      <c r="C185" s="135"/>
      <c r="D185" s="99"/>
      <c r="E185" s="99"/>
      <c r="F185" s="105"/>
    </row>
    <row r="186" spans="1:6" ht="12.75">
      <c r="A186" s="117">
        <v>4210</v>
      </c>
      <c r="B186" s="52" t="s">
        <v>10</v>
      </c>
      <c r="C186" s="135">
        <v>11400</v>
      </c>
      <c r="D186" s="99"/>
      <c r="E186" s="99"/>
      <c r="F186" s="105">
        <f>C186+D186-E186</f>
        <v>11400</v>
      </c>
    </row>
    <row r="187" spans="1:6" ht="12.75">
      <c r="A187" s="117"/>
      <c r="B187" s="52"/>
      <c r="C187" s="135"/>
      <c r="D187" s="99"/>
      <c r="E187" s="99"/>
      <c r="F187" s="105"/>
    </row>
    <row r="188" spans="1:6" ht="12.75">
      <c r="A188" s="117">
        <v>4260</v>
      </c>
      <c r="B188" s="52" t="s">
        <v>18</v>
      </c>
      <c r="C188" s="135">
        <v>5900</v>
      </c>
      <c r="D188" s="99"/>
      <c r="E188" s="99"/>
      <c r="F188" s="105">
        <f>C188+D188-E188</f>
        <v>5900</v>
      </c>
    </row>
    <row r="189" spans="1:6" ht="12.75">
      <c r="A189" s="117"/>
      <c r="B189" s="52"/>
      <c r="C189" s="135"/>
      <c r="D189" s="99"/>
      <c r="E189" s="99"/>
      <c r="F189" s="105"/>
    </row>
    <row r="190" spans="1:6" ht="12.75">
      <c r="A190" s="117">
        <v>4270</v>
      </c>
      <c r="B190" s="52" t="s">
        <v>19</v>
      </c>
      <c r="C190" s="135">
        <v>3700</v>
      </c>
      <c r="D190" s="99"/>
      <c r="E190" s="99"/>
      <c r="F190" s="105">
        <f>C190+D190-E190</f>
        <v>3700</v>
      </c>
    </row>
    <row r="191" spans="1:6" ht="12.75">
      <c r="A191" s="117"/>
      <c r="B191" s="52"/>
      <c r="C191" s="135"/>
      <c r="D191" s="99"/>
      <c r="E191" s="99"/>
      <c r="F191" s="105"/>
    </row>
    <row r="192" spans="1:6" ht="12.75">
      <c r="A192" s="117">
        <v>4300</v>
      </c>
      <c r="B192" s="52" t="s">
        <v>121</v>
      </c>
      <c r="C192" s="135">
        <v>32808</v>
      </c>
      <c r="D192" s="99"/>
      <c r="E192" s="99">
        <v>500</v>
      </c>
      <c r="F192" s="105">
        <f>C192+D192-E192</f>
        <v>32308</v>
      </c>
    </row>
    <row r="193" spans="1:6" ht="12.75">
      <c r="A193" s="117"/>
      <c r="B193" s="52"/>
      <c r="C193" s="135"/>
      <c r="D193" s="99"/>
      <c r="E193" s="99"/>
      <c r="F193" s="105"/>
    </row>
    <row r="194" spans="1:6" ht="12.75">
      <c r="A194" s="117">
        <v>4410</v>
      </c>
      <c r="B194" s="52" t="s">
        <v>20</v>
      </c>
      <c r="C194" s="135">
        <v>2774</v>
      </c>
      <c r="D194" s="99"/>
      <c r="E194" s="99"/>
      <c r="F194" s="105">
        <f>C194+D194-E194</f>
        <v>2774</v>
      </c>
    </row>
    <row r="195" spans="1:6" ht="12.75">
      <c r="A195" s="117"/>
      <c r="B195" s="52"/>
      <c r="C195" s="135"/>
      <c r="D195" s="99"/>
      <c r="E195" s="99"/>
      <c r="F195" s="105"/>
    </row>
    <row r="196" spans="1:6" ht="12.75">
      <c r="A196" s="117">
        <v>4430</v>
      </c>
      <c r="B196" s="52" t="s">
        <v>21</v>
      </c>
      <c r="C196" s="135">
        <v>995</v>
      </c>
      <c r="D196" s="99"/>
      <c r="E196" s="99"/>
      <c r="F196" s="105">
        <f>C196+D196-E196</f>
        <v>995</v>
      </c>
    </row>
    <row r="197" spans="1:6" ht="12.75">
      <c r="A197" s="117"/>
      <c r="B197" s="52"/>
      <c r="C197" s="135"/>
      <c r="D197" s="99"/>
      <c r="E197" s="99"/>
      <c r="F197" s="105"/>
    </row>
    <row r="198" spans="1:6" ht="25.5">
      <c r="A198" s="117">
        <v>4440</v>
      </c>
      <c r="B198" s="52" t="s">
        <v>22</v>
      </c>
      <c r="C198" s="135">
        <v>5751</v>
      </c>
      <c r="D198" s="99"/>
      <c r="E198" s="99"/>
      <c r="F198" s="105">
        <f>C198+D198-E198</f>
        <v>5751</v>
      </c>
    </row>
    <row r="199" spans="1:6" ht="12.75">
      <c r="A199" s="117"/>
      <c r="B199" s="52"/>
      <c r="C199" s="135"/>
      <c r="D199" s="99"/>
      <c r="E199" s="99"/>
      <c r="F199" s="105"/>
    </row>
    <row r="200" spans="1:6" ht="12.75">
      <c r="A200" s="117">
        <v>4480</v>
      </c>
      <c r="B200" s="52" t="s">
        <v>23</v>
      </c>
      <c r="C200" s="135">
        <v>531</v>
      </c>
      <c r="D200" s="99"/>
      <c r="E200" s="99"/>
      <c r="F200" s="105">
        <f>C200+D200-E200</f>
        <v>531</v>
      </c>
    </row>
    <row r="201" spans="1:6" ht="12.75">
      <c r="A201" s="117"/>
      <c r="B201" s="52"/>
      <c r="C201" s="135"/>
      <c r="D201" s="99"/>
      <c r="E201" s="99"/>
      <c r="F201" s="105"/>
    </row>
    <row r="202" spans="1:6" ht="38.25">
      <c r="A202" s="119"/>
      <c r="B202" s="51" t="s">
        <v>82</v>
      </c>
      <c r="C202" s="134">
        <f>SUM(C204:C217)</f>
        <v>42726</v>
      </c>
      <c r="D202" s="98">
        <f>SUM(D204:D217)</f>
        <v>0</v>
      </c>
      <c r="E202" s="98">
        <f>SUM(E204:E217)</f>
        <v>4790</v>
      </c>
      <c r="F202" s="106">
        <f>C202+D202-E202</f>
        <v>37936</v>
      </c>
    </row>
    <row r="203" spans="1:6" ht="12.75">
      <c r="A203" s="117"/>
      <c r="B203" s="52" t="s">
        <v>69</v>
      </c>
      <c r="C203" s="135"/>
      <c r="D203" s="99"/>
      <c r="E203" s="99"/>
      <c r="F203" s="105"/>
    </row>
    <row r="204" spans="1:6" ht="12.75">
      <c r="A204" s="117"/>
      <c r="B204" s="52"/>
      <c r="C204" s="135"/>
      <c r="D204" s="99"/>
      <c r="E204" s="99"/>
      <c r="F204" s="105"/>
    </row>
    <row r="205" spans="1:6" ht="25.5">
      <c r="A205" s="117">
        <v>4010</v>
      </c>
      <c r="B205" s="52" t="s">
        <v>14</v>
      </c>
      <c r="C205" s="135">
        <v>28662</v>
      </c>
      <c r="D205" s="99"/>
      <c r="E205" s="99">
        <v>181</v>
      </c>
      <c r="F205" s="105">
        <f>C205+D205-E205</f>
        <v>28481</v>
      </c>
    </row>
    <row r="206" spans="1:6" ht="12.75">
      <c r="A206" s="117"/>
      <c r="B206" s="52"/>
      <c r="C206" s="135"/>
      <c r="D206" s="99"/>
      <c r="E206" s="99"/>
      <c r="F206" s="105"/>
    </row>
    <row r="207" spans="1:6" ht="12.75">
      <c r="A207" s="117">
        <v>4040</v>
      </c>
      <c r="B207" s="52" t="s">
        <v>15</v>
      </c>
      <c r="C207" s="135">
        <v>2383</v>
      </c>
      <c r="D207" s="99"/>
      <c r="E207" s="99"/>
      <c r="F207" s="105">
        <f>C207+D207-E207</f>
        <v>2383</v>
      </c>
    </row>
    <row r="208" spans="1:6" ht="12.75">
      <c r="A208" s="117"/>
      <c r="B208" s="52"/>
      <c r="C208" s="135"/>
      <c r="D208" s="99"/>
      <c r="E208" s="99"/>
      <c r="F208" s="105"/>
    </row>
    <row r="209" spans="1:6" ht="25.5">
      <c r="A209" s="117">
        <v>4110</v>
      </c>
      <c r="B209" s="52" t="s">
        <v>16</v>
      </c>
      <c r="C209" s="135">
        <v>5300</v>
      </c>
      <c r="D209" s="99"/>
      <c r="E209" s="99">
        <f>551</f>
        <v>551</v>
      </c>
      <c r="F209" s="105">
        <f>C209+D209-E209</f>
        <v>4749</v>
      </c>
    </row>
    <row r="210" spans="1:6" ht="12.75">
      <c r="A210" s="117"/>
      <c r="B210" s="52"/>
      <c r="C210" s="135"/>
      <c r="D210" s="99"/>
      <c r="E210" s="99"/>
      <c r="F210" s="105"/>
    </row>
    <row r="211" spans="1:6" ht="12.75">
      <c r="A211" s="117">
        <v>4120</v>
      </c>
      <c r="B211" s="52" t="s">
        <v>17</v>
      </c>
      <c r="C211" s="135">
        <v>714</v>
      </c>
      <c r="D211" s="99"/>
      <c r="E211" s="99">
        <f>58</f>
        <v>58</v>
      </c>
      <c r="F211" s="105">
        <f>C211+D211-E211</f>
        <v>656</v>
      </c>
    </row>
    <row r="212" spans="1:6" ht="12.75">
      <c r="A212" s="117"/>
      <c r="B212" s="52"/>
      <c r="C212" s="135"/>
      <c r="D212" s="99"/>
      <c r="E212" s="99"/>
      <c r="F212" s="105"/>
    </row>
    <row r="213" spans="1:6" ht="12.75">
      <c r="A213" s="117">
        <v>4300</v>
      </c>
      <c r="B213" s="52" t="s">
        <v>4</v>
      </c>
      <c r="C213" s="135">
        <v>4750</v>
      </c>
      <c r="D213" s="99"/>
      <c r="E213" s="99">
        <v>4000</v>
      </c>
      <c r="F213" s="105">
        <f>C213+D213-E213</f>
        <v>750</v>
      </c>
    </row>
    <row r="214" spans="1:6" ht="12.75">
      <c r="A214" s="117"/>
      <c r="B214" s="52"/>
      <c r="C214" s="135"/>
      <c r="D214" s="99"/>
      <c r="E214" s="99"/>
      <c r="F214" s="105"/>
    </row>
    <row r="215" spans="1:6" ht="12.75">
      <c r="A215" s="117">
        <v>4410</v>
      </c>
      <c r="B215" s="52" t="s">
        <v>20</v>
      </c>
      <c r="C215" s="135">
        <v>240</v>
      </c>
      <c r="D215" s="99"/>
      <c r="E215" s="99"/>
      <c r="F215" s="105">
        <f>C215+D215-E215</f>
        <v>240</v>
      </c>
    </row>
    <row r="216" spans="1:6" ht="12.75">
      <c r="A216" s="117"/>
      <c r="B216" s="52"/>
      <c r="C216" s="135"/>
      <c r="D216" s="99"/>
      <c r="E216" s="99"/>
      <c r="F216" s="105"/>
    </row>
    <row r="217" spans="1:6" ht="25.5">
      <c r="A217" s="117">
        <v>4440</v>
      </c>
      <c r="B217" s="52" t="s">
        <v>22</v>
      </c>
      <c r="C217" s="135">
        <v>677</v>
      </c>
      <c r="D217" s="99"/>
      <c r="E217" s="99"/>
      <c r="F217" s="105">
        <f>C217+D217-E217</f>
        <v>677</v>
      </c>
    </row>
    <row r="218" spans="1:6" ht="12.75">
      <c r="A218" s="117"/>
      <c r="B218" s="52"/>
      <c r="C218" s="135"/>
      <c r="D218" s="99"/>
      <c r="E218" s="99"/>
      <c r="F218" s="105"/>
    </row>
    <row r="219" spans="1:6" ht="25.5">
      <c r="A219" s="119"/>
      <c r="B219" s="51" t="s">
        <v>83</v>
      </c>
      <c r="C219" s="134">
        <f>SUM(C221:C237)</f>
        <v>88964</v>
      </c>
      <c r="D219" s="134">
        <f>SUM(D221:D237)</f>
        <v>2383</v>
      </c>
      <c r="E219" s="134">
        <f>SUM(E221:E237)</f>
        <v>2713</v>
      </c>
      <c r="F219" s="106">
        <f>C219+D219-E219</f>
        <v>88634</v>
      </c>
    </row>
    <row r="220" spans="1:6" ht="12.75">
      <c r="A220" s="119"/>
      <c r="B220" s="51"/>
      <c r="C220" s="134"/>
      <c r="D220" s="98"/>
      <c r="E220" s="98"/>
      <c r="F220" s="106"/>
    </row>
    <row r="221" spans="1:6" ht="25.5">
      <c r="A221" s="117">
        <v>4010</v>
      </c>
      <c r="B221" s="90" t="s">
        <v>14</v>
      </c>
      <c r="C221" s="135">
        <v>16218</v>
      </c>
      <c r="D221" s="99">
        <v>1096</v>
      </c>
      <c r="E221" s="99">
        <v>481</v>
      </c>
      <c r="F221" s="105">
        <f>C221+D221-E221</f>
        <v>16833</v>
      </c>
    </row>
    <row r="222" spans="1:6" ht="12.75">
      <c r="A222" s="117"/>
      <c r="B222" s="90"/>
      <c r="C222" s="135"/>
      <c r="D222" s="99"/>
      <c r="E222" s="99"/>
      <c r="F222" s="105"/>
    </row>
    <row r="223" spans="1:6" ht="12.75">
      <c r="A223" s="117">
        <v>4040</v>
      </c>
      <c r="B223" s="90" t="s">
        <v>15</v>
      </c>
      <c r="C223" s="135">
        <v>1391</v>
      </c>
      <c r="D223" s="99"/>
      <c r="E223" s="99"/>
      <c r="F223" s="105">
        <f>C223+D223-E223</f>
        <v>1391</v>
      </c>
    </row>
    <row r="224" spans="1:6" ht="12.75">
      <c r="A224" s="117"/>
      <c r="B224" s="90"/>
      <c r="C224" s="135"/>
      <c r="D224" s="99"/>
      <c r="E224" s="99"/>
      <c r="F224" s="105"/>
    </row>
    <row r="225" spans="1:6" ht="25.5">
      <c r="A225" s="117">
        <v>4110</v>
      </c>
      <c r="B225" s="90" t="s">
        <v>16</v>
      </c>
      <c r="C225" s="135">
        <v>6257</v>
      </c>
      <c r="D225" s="99">
        <v>1192</v>
      </c>
      <c r="E225" s="99">
        <v>798</v>
      </c>
      <c r="F225" s="105">
        <f>C225+D225-E225</f>
        <v>6651</v>
      </c>
    </row>
    <row r="226" spans="1:6" ht="12.75">
      <c r="A226" s="117"/>
      <c r="B226" s="90"/>
      <c r="C226" s="135"/>
      <c r="D226" s="99"/>
      <c r="E226" s="99"/>
      <c r="F226" s="105"/>
    </row>
    <row r="227" spans="1:6" ht="12.75">
      <c r="A227" s="117">
        <v>4120</v>
      </c>
      <c r="B227" s="90" t="s">
        <v>17</v>
      </c>
      <c r="C227" s="135">
        <v>908</v>
      </c>
      <c r="D227" s="99">
        <v>95</v>
      </c>
      <c r="E227" s="99">
        <v>84</v>
      </c>
      <c r="F227" s="105">
        <f>C227+D227-E227</f>
        <v>919</v>
      </c>
    </row>
    <row r="228" spans="1:6" ht="12.75">
      <c r="A228" s="117"/>
      <c r="B228" s="90"/>
      <c r="C228" s="135"/>
      <c r="D228" s="99"/>
      <c r="E228" s="99"/>
      <c r="F228" s="105"/>
    </row>
    <row r="229" spans="1:6" ht="12.75">
      <c r="A229" s="117">
        <v>4210</v>
      </c>
      <c r="B229" s="90" t="s">
        <v>10</v>
      </c>
      <c r="C229" s="135">
        <v>5091</v>
      </c>
      <c r="D229" s="99"/>
      <c r="E229" s="99"/>
      <c r="F229" s="105">
        <f>C229+D229-E229</f>
        <v>5091</v>
      </c>
    </row>
    <row r="230" spans="1:6" ht="12.75">
      <c r="A230" s="117"/>
      <c r="B230" s="90"/>
      <c r="C230" s="135"/>
      <c r="D230" s="99"/>
      <c r="E230" s="99"/>
      <c r="F230" s="105"/>
    </row>
    <row r="231" spans="1:6" ht="12.75">
      <c r="A231" s="117">
        <v>4260</v>
      </c>
      <c r="B231" s="90" t="s">
        <v>18</v>
      </c>
      <c r="C231" s="135">
        <v>0</v>
      </c>
      <c r="D231" s="99"/>
      <c r="E231" s="99"/>
      <c r="F231" s="105">
        <f>C231+D231-E231</f>
        <v>0</v>
      </c>
    </row>
    <row r="232" spans="1:6" ht="12.75">
      <c r="A232" s="117"/>
      <c r="B232" s="90"/>
      <c r="C232" s="135"/>
      <c r="D232" s="99"/>
      <c r="E232" s="99"/>
      <c r="F232" s="105"/>
    </row>
    <row r="233" spans="1:6" ht="12.75">
      <c r="A233" s="117">
        <v>4300</v>
      </c>
      <c r="B233" s="90" t="s">
        <v>121</v>
      </c>
      <c r="C233" s="135">
        <v>58300</v>
      </c>
      <c r="D233" s="99"/>
      <c r="E233" s="99">
        <v>1350</v>
      </c>
      <c r="F233" s="105">
        <f>C233+D233-E233</f>
        <v>56950</v>
      </c>
    </row>
    <row r="234" spans="1:6" ht="12.75">
      <c r="A234" s="117"/>
      <c r="B234" s="90"/>
      <c r="C234" s="135"/>
      <c r="D234" s="99"/>
      <c r="E234" s="99"/>
      <c r="F234" s="105"/>
    </row>
    <row r="235" spans="1:6" ht="12.75">
      <c r="A235" s="117">
        <v>4410</v>
      </c>
      <c r="B235" s="90" t="s">
        <v>20</v>
      </c>
      <c r="C235" s="135">
        <v>460</v>
      </c>
      <c r="D235" s="99"/>
      <c r="E235" s="99"/>
      <c r="F235" s="105">
        <f>C235+D235-E235</f>
        <v>460</v>
      </c>
    </row>
    <row r="236" spans="1:6" ht="12.75">
      <c r="A236" s="117"/>
      <c r="B236" s="90"/>
      <c r="C236" s="135"/>
      <c r="D236" s="99"/>
      <c r="E236" s="99"/>
      <c r="F236" s="105"/>
    </row>
    <row r="237" spans="1:6" ht="25.5">
      <c r="A237" s="117">
        <v>4440</v>
      </c>
      <c r="B237" s="90" t="s">
        <v>22</v>
      </c>
      <c r="C237" s="135">
        <v>339</v>
      </c>
      <c r="D237" s="99"/>
      <c r="E237" s="99"/>
      <c r="F237" s="105">
        <f>C237+D237-E237</f>
        <v>339</v>
      </c>
    </row>
    <row r="238" spans="1:6" ht="12.75">
      <c r="A238" s="117"/>
      <c r="B238" s="52"/>
      <c r="C238" s="135"/>
      <c r="D238" s="99"/>
      <c r="E238" s="99"/>
      <c r="F238" s="10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danuta_jablonska</cp:lastModifiedBy>
  <cp:lastPrinted>2003-12-15T09:46:37Z</cp:lastPrinted>
  <dcterms:created xsi:type="dcterms:W3CDTF">2002-09-13T05:51:01Z</dcterms:created>
  <dcterms:modified xsi:type="dcterms:W3CDTF">2003-12-23T08:57:52Z</dcterms:modified>
  <cp:category/>
  <cp:version/>
  <cp:contentType/>
  <cp:contentStatus/>
</cp:coreProperties>
</file>