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5" windowWidth="12120" windowHeight="83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<sst xmlns="http://schemas.openxmlformats.org/spreadsheetml/2006/main" count="82" uniqueCount="72">
  <si>
    <t>Dz.</t>
  </si>
  <si>
    <t>R.</t>
  </si>
  <si>
    <t>P.</t>
  </si>
  <si>
    <t>W Y S Z C Z E G Ó L N I E N I E</t>
  </si>
  <si>
    <t>Zakup materiałów i wyposażenia</t>
  </si>
  <si>
    <t>TRANSPORT I ŁĄCZNOŚĆ</t>
  </si>
  <si>
    <t>Drogi publiczne powiatowe</t>
  </si>
  <si>
    <t>Wynagrodzenia osobowe pracowników</t>
  </si>
  <si>
    <t>Składki na ubezpieczenia społeczne</t>
  </si>
  <si>
    <t>Składki na Fundusz Pracy</t>
  </si>
  <si>
    <t>Podróże służbowe krajowe</t>
  </si>
  <si>
    <t xml:space="preserve">Zakup usług remontowych </t>
  </si>
  <si>
    <t>Zakup usług pozostałych</t>
  </si>
  <si>
    <t>ADMINISTRACJA PUBLICZNA</t>
  </si>
  <si>
    <t>Urzędy wojewódzkie</t>
  </si>
  <si>
    <t>Starostwa powiatowe</t>
  </si>
  <si>
    <t>Pozostała działalność</t>
  </si>
  <si>
    <t>RAZEM   WYDATKI BUDŻETOWE</t>
  </si>
  <si>
    <t xml:space="preserve">WYSZCZEGÓLNIENIE </t>
  </si>
  <si>
    <t>Klas.budżet.</t>
  </si>
  <si>
    <t>Razem  podwyżki wynagrodzeń</t>
  </si>
  <si>
    <t>Podstawa  do regulacji</t>
  </si>
  <si>
    <t>Szkoła w Chełmży</t>
  </si>
  <si>
    <t xml:space="preserve">Szkoła w Gronowie </t>
  </si>
  <si>
    <t xml:space="preserve">Pozostała działalność </t>
  </si>
  <si>
    <t xml:space="preserve">Szkoła Muzyczna w Chełmży </t>
  </si>
  <si>
    <t xml:space="preserve">Placówki opiekuńczo - wychowawcze </t>
  </si>
  <si>
    <t>( rezerwa )</t>
  </si>
  <si>
    <t>DPS</t>
  </si>
  <si>
    <t>PCPR</t>
  </si>
  <si>
    <t>Interwencja kryzysowa</t>
  </si>
  <si>
    <t xml:space="preserve">Zespoły ds. orzekania o stopniu niepełnosprawności </t>
  </si>
  <si>
    <t>PUP</t>
  </si>
  <si>
    <t xml:space="preserve">RAZEM </t>
  </si>
  <si>
    <t xml:space="preserve">Szkoła specjalna </t>
  </si>
  <si>
    <t>PPP-Chełmża</t>
  </si>
  <si>
    <t xml:space="preserve">Internat </t>
  </si>
  <si>
    <t xml:space="preserve">Regulacja wynagrodzeń  w jednostkach Powiatu Toruńskiego  od 1 lipca 2002 roku </t>
  </si>
  <si>
    <t xml:space="preserve">OśWIATA I WYCHOWANIE </t>
  </si>
  <si>
    <t xml:space="preserve">OPIEKA SPOŁECZNA </t>
  </si>
  <si>
    <t xml:space="preserve">EDUKACYJNA  OPIEKA  WYCHOWAWCZA </t>
  </si>
  <si>
    <t>POMOC SPOŁECZNA</t>
  </si>
  <si>
    <t xml:space="preserve">Placówki Opiekuńczo-Wychowawcze </t>
  </si>
  <si>
    <t>Domy pomocy społecznej</t>
  </si>
  <si>
    <t xml:space="preserve">zakup  usług  pozostałych </t>
  </si>
  <si>
    <t>POZOSTAŁE ZADANIA W ZAKRESIE POLITYKI SPOŁECZNEJ</t>
  </si>
  <si>
    <t>OŚWIATA I WYCHOWANIE</t>
  </si>
  <si>
    <t>Gimnazja specjalne</t>
  </si>
  <si>
    <t xml:space="preserve">  </t>
  </si>
  <si>
    <t>KULTURA I OCHRONA DZIEDZICTWA NARODOWEGO</t>
  </si>
  <si>
    <t>WYDATKI BUDŻETOWE NA ROK 2005 - PLAN</t>
  </si>
  <si>
    <t xml:space="preserve">Powiatowe urzędy pracy </t>
  </si>
  <si>
    <t xml:space="preserve">Wydatki na  zakupy   inwestycyjne  jednostek  budżetowych </t>
  </si>
  <si>
    <t xml:space="preserve">Wydatki  inwestycyjne  jednostek  budżetowych </t>
  </si>
  <si>
    <t xml:space="preserve">Budżet  2005 </t>
  </si>
  <si>
    <t xml:space="preserve">Zwiększenia </t>
  </si>
  <si>
    <t xml:space="preserve">Zmniejszenia </t>
  </si>
  <si>
    <t xml:space="preserve">Plan  po  zmianach </t>
  </si>
  <si>
    <t>w  sprawie zmiany Budżetu  Powiatu  Toruńskiego  na  rok  2005  .</t>
  </si>
  <si>
    <t>stan  na  dzień  23.03.2005  .</t>
  </si>
  <si>
    <t>GOSPODARKA MIESZKANIOWA</t>
  </si>
  <si>
    <t>Gospodarka gruntami i nieruchomościami</t>
  </si>
  <si>
    <t xml:space="preserve">Zakup  usług  pozostałych </t>
  </si>
  <si>
    <t xml:space="preserve">Wynagrodzenia  bezosobowe </t>
  </si>
  <si>
    <t xml:space="preserve">Dotacja  celowa  z  budżetu  na  finansowanie  lub  dofinansowanie  zadań  zleconych  do  realizacji  fundacjom  </t>
  </si>
  <si>
    <t xml:space="preserve">Dotacja  celowa  z  budżetu  na  finansowanie  lub  dofinansowanie  zadań  zleconych  do  realizacji  stowarzyszeniom   </t>
  </si>
  <si>
    <t>KULTURA FIZYCZNA I SPORT</t>
  </si>
  <si>
    <t>Zadania w zakresie kultury fizycznej i sportu</t>
  </si>
  <si>
    <t>EDUKACYJNA OPIEKA WYCHOWAWCZA</t>
  </si>
  <si>
    <t xml:space="preserve">Pomoc materialna dla uczniów </t>
  </si>
  <si>
    <t xml:space="preserve">Stypendia  oraz  inne formy pomocy dla uczniów </t>
  </si>
  <si>
    <t xml:space="preserve">Załącznik nr 2 do uchwały Nr XX/133/05 Rady Powiatu Toruńskiego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</si>
</sst>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</numFmts>
  <fonts count="17">
    <font>
      <sz val="10"/>
      <name val="Arial CE"/>
      <family val="0"/>
    </font>
    <font>
      <sz val="8"/>
      <name val="Arial CE"/>
      <family val="2"/>
    </font>
    <font>
      <b/>
      <u val="single"/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u val="single"/>
      <sz val="11"/>
      <name val="Arial CE"/>
      <family val="0"/>
    </font>
    <font>
      <u val="single"/>
      <sz val="11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u val="single"/>
      <sz val="9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3" fontId="1" fillId="0" borderId="0" xfId="0" applyNumberFormat="1" applyFont="1" applyBorder="1" applyAlignment="1">
      <alignment vertical="center" shrinkToFit="1"/>
    </xf>
    <xf numFmtId="0" fontId="0" fillId="0" borderId="0" xfId="0" applyAlignment="1">
      <alignment vertical="center"/>
    </xf>
    <xf numFmtId="1" fontId="1" fillId="0" borderId="0" xfId="0" applyNumberFormat="1" applyFont="1" applyBorder="1" applyAlignment="1">
      <alignment horizontal="right" vertical="center" wrapText="1" shrinkToFit="1"/>
    </xf>
    <xf numFmtId="1" fontId="0" fillId="0" borderId="0" xfId="0" applyNumberFormat="1" applyAlignment="1">
      <alignment horizontal="right" vertical="center" wrapText="1"/>
    </xf>
    <xf numFmtId="3" fontId="0" fillId="0" borderId="1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 vertical="center" wrapText="1" shrinkToFit="1"/>
    </xf>
    <xf numFmtId="3" fontId="3" fillId="0" borderId="3" xfId="0" applyNumberFormat="1" applyFont="1" applyBorder="1" applyAlignment="1">
      <alignment horizontal="center" vertical="center" shrinkToFit="1"/>
    </xf>
    <xf numFmtId="3" fontId="1" fillId="0" borderId="3" xfId="0" applyNumberFormat="1" applyFont="1" applyBorder="1" applyAlignment="1">
      <alignment/>
    </xf>
    <xf numFmtId="3" fontId="2" fillId="0" borderId="1" xfId="0" applyNumberFormat="1" applyFont="1" applyBorder="1" applyAlignment="1">
      <alignment vertical="center" wrapText="1" shrinkToFit="1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vertical="center" shrinkToFi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3" fontId="0" fillId="0" borderId="2" xfId="0" applyNumberFormat="1" applyBorder="1" applyAlignment="1">
      <alignment/>
    </xf>
    <xf numFmtId="3" fontId="4" fillId="0" borderId="2" xfId="0" applyNumberFormat="1" applyFont="1" applyBorder="1" applyAlignment="1">
      <alignment/>
    </xf>
    <xf numFmtId="0" fontId="8" fillId="0" borderId="0" xfId="0" applyFont="1" applyAlignment="1">
      <alignment vertical="center"/>
    </xf>
    <xf numFmtId="3" fontId="8" fillId="0" borderId="0" xfId="0" applyNumberFormat="1" applyFont="1" applyBorder="1" applyAlignment="1">
      <alignment vertical="center" shrinkToFit="1"/>
    </xf>
    <xf numFmtId="3" fontId="8" fillId="0" borderId="2" xfId="0" applyNumberFormat="1" applyFont="1" applyBorder="1" applyAlignment="1">
      <alignment horizontal="left" vertical="center" wrapText="1" shrinkToFit="1"/>
    </xf>
    <xf numFmtId="1" fontId="8" fillId="0" borderId="1" xfId="0" applyNumberFormat="1" applyFont="1" applyBorder="1" applyAlignment="1">
      <alignment horizontal="left" vertical="center" wrapText="1" shrinkToFit="1"/>
    </xf>
    <xf numFmtId="3" fontId="8" fillId="0" borderId="1" xfId="0" applyNumberFormat="1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left" wrapText="1"/>
    </xf>
    <xf numFmtId="3" fontId="8" fillId="0" borderId="1" xfId="0" applyNumberFormat="1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vertical="center" wrapText="1" shrinkToFit="1"/>
    </xf>
    <xf numFmtId="3" fontId="8" fillId="0" borderId="2" xfId="0" applyNumberFormat="1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 shrinkToFit="1"/>
    </xf>
    <xf numFmtId="1" fontId="11" fillId="0" borderId="1" xfId="0" applyNumberFormat="1" applyFont="1" applyBorder="1" applyAlignment="1">
      <alignment horizontal="left" vertical="center" wrapText="1" shrinkToFit="1"/>
    </xf>
    <xf numFmtId="3" fontId="11" fillId="0" borderId="1" xfId="0" applyNumberFormat="1" applyFont="1" applyBorder="1" applyAlignment="1">
      <alignment horizontal="left" vertical="center" wrapText="1" shrinkToFit="1"/>
    </xf>
    <xf numFmtId="0" fontId="0" fillId="0" borderId="0" xfId="0" applyFont="1" applyAlignment="1">
      <alignment vertical="center"/>
    </xf>
    <xf numFmtId="1" fontId="0" fillId="0" borderId="2" xfId="0" applyNumberFormat="1" applyFont="1" applyBorder="1" applyAlignment="1">
      <alignment horizontal="right" vertical="center" wrapText="1"/>
    </xf>
    <xf numFmtId="1" fontId="0" fillId="0" borderId="3" xfId="0" applyNumberFormat="1" applyFont="1" applyBorder="1" applyAlignment="1">
      <alignment horizontal="right" vertical="center"/>
    </xf>
    <xf numFmtId="1" fontId="5" fillId="0" borderId="1" xfId="0" applyNumberFormat="1" applyFont="1" applyBorder="1" applyAlignment="1">
      <alignment horizontal="right" vertical="center" shrinkToFit="1"/>
    </xf>
    <xf numFmtId="1" fontId="4" fillId="0" borderId="1" xfId="0" applyNumberFormat="1" applyFont="1" applyBorder="1" applyAlignment="1">
      <alignment horizontal="right" vertical="center" shrinkToFit="1"/>
    </xf>
    <xf numFmtId="1" fontId="0" fillId="0" borderId="1" xfId="0" applyNumberFormat="1" applyFont="1" applyBorder="1" applyAlignment="1">
      <alignment horizontal="right" vertical="center" shrinkToFit="1"/>
    </xf>
    <xf numFmtId="1" fontId="4" fillId="0" borderId="1" xfId="0" applyNumberFormat="1" applyFont="1" applyBorder="1" applyAlignment="1">
      <alignment horizontal="right" vertical="center"/>
    </xf>
    <xf numFmtId="1" fontId="4" fillId="0" borderId="1" xfId="0" applyNumberFormat="1" applyFont="1" applyBorder="1" applyAlignment="1">
      <alignment horizontal="right" wrapText="1"/>
    </xf>
    <xf numFmtId="1" fontId="4" fillId="0" borderId="1" xfId="0" applyNumberFormat="1" applyFont="1" applyBorder="1" applyAlignment="1">
      <alignment horizontal="right" vertical="center" wrapText="1" shrinkToFit="1"/>
    </xf>
    <xf numFmtId="1" fontId="5" fillId="0" borderId="1" xfId="0" applyNumberFormat="1" applyFont="1" applyBorder="1" applyAlignment="1">
      <alignment horizontal="right" vertical="center" wrapText="1" shrinkToFit="1"/>
    </xf>
    <xf numFmtId="1" fontId="0" fillId="0" borderId="1" xfId="0" applyNumberFormat="1" applyFont="1" applyBorder="1" applyAlignment="1">
      <alignment horizontal="right" vertical="center" wrapText="1"/>
    </xf>
    <xf numFmtId="1" fontId="0" fillId="0" borderId="3" xfId="0" applyNumberFormat="1" applyFont="1" applyBorder="1" applyAlignment="1">
      <alignment horizontal="right" vertical="center" wrapText="1"/>
    </xf>
    <xf numFmtId="3" fontId="12" fillId="0" borderId="0" xfId="0" applyNumberFormat="1" applyFont="1" applyBorder="1" applyAlignment="1">
      <alignment horizontal="left" vertical="center" wrapText="1" shrinkToFit="1"/>
    </xf>
    <xf numFmtId="3" fontId="12" fillId="0" borderId="0" xfId="0" applyNumberFormat="1" applyFont="1" applyAlignment="1">
      <alignment horizontal="left" vertical="center" wrapText="1"/>
    </xf>
    <xf numFmtId="3" fontId="13" fillId="0" borderId="4" xfId="0" applyNumberFormat="1" applyFont="1" applyBorder="1" applyAlignment="1">
      <alignment vertical="center" wrapText="1" shrinkToFit="1"/>
    </xf>
    <xf numFmtId="3" fontId="13" fillId="0" borderId="5" xfId="0" applyNumberFormat="1" applyFont="1" applyBorder="1" applyAlignment="1">
      <alignment/>
    </xf>
    <xf numFmtId="3" fontId="13" fillId="0" borderId="6" xfId="0" applyNumberFormat="1" applyFont="1" applyBorder="1" applyAlignment="1">
      <alignment/>
    </xf>
    <xf numFmtId="0" fontId="12" fillId="0" borderId="6" xfId="0" applyFont="1" applyBorder="1" applyAlignment="1">
      <alignment/>
    </xf>
    <xf numFmtId="0" fontId="13" fillId="0" borderId="6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" xfId="0" applyFont="1" applyBorder="1" applyAlignment="1">
      <alignment/>
    </xf>
    <xf numFmtId="3" fontId="13" fillId="0" borderId="1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0" fontId="12" fillId="0" borderId="0" xfId="0" applyFont="1" applyAlignment="1">
      <alignment/>
    </xf>
    <xf numFmtId="3" fontId="10" fillId="0" borderId="1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left" wrapText="1"/>
    </xf>
    <xf numFmtId="1" fontId="10" fillId="0" borderId="1" xfId="0" applyNumberFormat="1" applyFont="1" applyBorder="1" applyAlignment="1">
      <alignment horizontal="left" vertical="center" wrapText="1" shrinkToFit="1"/>
    </xf>
    <xf numFmtId="1" fontId="9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Alignment="1">
      <alignment vertical="center" shrinkToFit="1"/>
    </xf>
    <xf numFmtId="0" fontId="0" fillId="0" borderId="0" xfId="0" applyFont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 shrinkToFit="1"/>
    </xf>
    <xf numFmtId="1" fontId="0" fillId="0" borderId="0" xfId="0" applyNumberFormat="1" applyFont="1" applyAlignment="1">
      <alignment horizontal="center" vertical="center"/>
    </xf>
    <xf numFmtId="0" fontId="4" fillId="0" borderId="7" xfId="0" applyFont="1" applyFill="1" applyBorder="1" applyAlignment="1">
      <alignment horizontal="center" vertical="center" shrinkToFit="1"/>
    </xf>
    <xf numFmtId="1" fontId="4" fillId="0" borderId="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1" fontId="5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1" fontId="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1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shrinkToFit="1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shrinkToFit="1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3" fontId="3" fillId="0" borderId="7" xfId="0" applyNumberFormat="1" applyFont="1" applyFill="1" applyBorder="1" applyAlignment="1">
      <alignment horizontal="center" vertical="center" wrapText="1" shrinkToFit="1"/>
    </xf>
    <xf numFmtId="1" fontId="3" fillId="0" borderId="0" xfId="0" applyNumberFormat="1" applyFont="1" applyAlignment="1">
      <alignment horizontal="center" vertical="center" wrapText="1" shrinkToFit="1"/>
    </xf>
    <xf numFmtId="1" fontId="1" fillId="0" borderId="0" xfId="0" applyNumberFormat="1" applyFont="1" applyAlignment="1">
      <alignment horizontal="right" vertical="center" wrapText="1" shrinkToFit="1"/>
    </xf>
    <xf numFmtId="1" fontId="3" fillId="0" borderId="7" xfId="0" applyNumberFormat="1" applyFont="1" applyFill="1" applyBorder="1" applyAlignment="1">
      <alignment vertical="center" wrapText="1" shrinkToFit="1"/>
    </xf>
    <xf numFmtId="1" fontId="1" fillId="0" borderId="0" xfId="0" applyNumberFormat="1" applyFont="1" applyFill="1" applyBorder="1" applyAlignment="1">
      <alignment vertical="center" wrapText="1" shrinkToFit="1"/>
    </xf>
    <xf numFmtId="1" fontId="1" fillId="0" borderId="0" xfId="0" applyNumberFormat="1" applyFont="1" applyAlignment="1">
      <alignment vertical="center" wrapText="1" shrinkToFit="1"/>
    </xf>
    <xf numFmtId="1" fontId="3" fillId="0" borderId="0" xfId="0" applyNumberFormat="1" applyFont="1" applyBorder="1" applyAlignment="1">
      <alignment vertical="center" wrapText="1" shrinkToFit="1"/>
    </xf>
    <xf numFmtId="1" fontId="1" fillId="0" borderId="0" xfId="0" applyNumberFormat="1" applyFont="1" applyBorder="1" applyAlignment="1">
      <alignment vertical="center" wrapText="1" shrinkToFit="1"/>
    </xf>
    <xf numFmtId="1" fontId="2" fillId="0" borderId="0" xfId="0" applyNumberFormat="1" applyFont="1" applyBorder="1" applyAlignment="1">
      <alignment vertical="center" wrapText="1" shrinkToFit="1"/>
    </xf>
    <xf numFmtId="1" fontId="1" fillId="0" borderId="0" xfId="0" applyNumberFormat="1" applyFont="1" applyAlignment="1">
      <alignment horizontal="left" vertical="center" wrapText="1"/>
    </xf>
    <xf numFmtId="1" fontId="3" fillId="0" borderId="0" xfId="0" applyNumberFormat="1" applyFont="1" applyAlignment="1">
      <alignment vertical="center" wrapText="1" shrinkToFit="1"/>
    </xf>
    <xf numFmtId="1" fontId="2" fillId="0" borderId="0" xfId="0" applyNumberFormat="1" applyFont="1" applyAlignment="1">
      <alignment vertical="center" wrapText="1" shrinkToFi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 shrinkToFit="1"/>
    </xf>
    <xf numFmtId="3" fontId="4" fillId="0" borderId="7" xfId="0" applyNumberFormat="1" applyFont="1" applyFill="1" applyBorder="1" applyAlignment="1">
      <alignment horizontal="center" vertical="center" wrapText="1" shrinkToFit="1"/>
    </xf>
    <xf numFmtId="3" fontId="0" fillId="0" borderId="0" xfId="0" applyNumberFormat="1" applyFont="1" applyFill="1" applyBorder="1" applyAlignment="1">
      <alignment vertical="center" shrinkToFit="1"/>
    </xf>
    <xf numFmtId="3" fontId="5" fillId="0" borderId="0" xfId="0" applyNumberFormat="1" applyFont="1" applyBorder="1" applyAlignment="1">
      <alignment vertical="center" shrinkToFit="1"/>
    </xf>
    <xf numFmtId="3" fontId="4" fillId="0" borderId="0" xfId="0" applyNumberFormat="1" applyFont="1" applyBorder="1" applyAlignment="1">
      <alignment vertical="center" shrinkToFit="1"/>
    </xf>
    <xf numFmtId="3" fontId="0" fillId="0" borderId="0" xfId="0" applyNumberFormat="1" applyFont="1" applyBorder="1" applyAlignment="1">
      <alignment vertical="center" shrinkToFit="1"/>
    </xf>
    <xf numFmtId="3" fontId="0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 shrinkToFit="1"/>
    </xf>
    <xf numFmtId="3" fontId="5" fillId="0" borderId="0" xfId="0" applyNumberFormat="1" applyFont="1" applyAlignment="1">
      <alignment vertical="center" shrinkToFit="1"/>
    </xf>
    <xf numFmtId="3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 shrinkToFit="1"/>
    </xf>
    <xf numFmtId="3" fontId="15" fillId="0" borderId="7" xfId="0" applyNumberFormat="1" applyFont="1" applyFill="1" applyBorder="1" applyAlignment="1">
      <alignment horizontal="center" vertical="center" wrapText="1" shrinkToFit="1"/>
    </xf>
    <xf numFmtId="3" fontId="14" fillId="0" borderId="0" xfId="0" applyNumberFormat="1" applyFont="1" applyFill="1" applyBorder="1" applyAlignment="1">
      <alignment vertical="center" shrinkToFit="1"/>
    </xf>
    <xf numFmtId="3" fontId="15" fillId="0" borderId="0" xfId="0" applyNumberFormat="1" applyFont="1" applyBorder="1" applyAlignment="1">
      <alignment vertical="center" shrinkToFit="1"/>
    </xf>
    <xf numFmtId="3" fontId="14" fillId="0" borderId="0" xfId="0" applyNumberFormat="1" applyFont="1" applyBorder="1" applyAlignment="1">
      <alignment vertical="center" shrinkToFit="1"/>
    </xf>
    <xf numFmtId="3" fontId="15" fillId="0" borderId="0" xfId="0" applyNumberFormat="1" applyFont="1" applyAlignment="1">
      <alignment vertical="center" shrinkToFit="1"/>
    </xf>
    <xf numFmtId="3" fontId="16" fillId="0" borderId="0" xfId="0" applyNumberFormat="1" applyFont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1" fontId="4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vertical="center" wrapText="1" shrinkToFit="1"/>
    </xf>
    <xf numFmtId="3" fontId="4" fillId="0" borderId="0" xfId="0" applyNumberFormat="1" applyFont="1" applyFill="1" applyBorder="1" applyAlignment="1">
      <alignment horizontal="center" vertical="center" wrapText="1" shrinkToFit="1"/>
    </xf>
    <xf numFmtId="3" fontId="15" fillId="0" borderId="0" xfId="0" applyNumberFormat="1" applyFont="1" applyFill="1" applyBorder="1" applyAlignment="1">
      <alignment horizontal="center" vertical="center" wrapText="1" shrinkToFit="1"/>
    </xf>
    <xf numFmtId="3" fontId="3" fillId="0" borderId="0" xfId="0" applyNumberFormat="1" applyFont="1" applyFill="1" applyBorder="1" applyAlignment="1">
      <alignment horizontal="center" vertical="center" wrapText="1" shrinkToFit="1"/>
    </xf>
    <xf numFmtId="3" fontId="16" fillId="0" borderId="0" xfId="0" applyNumberFormat="1" applyFont="1" applyBorder="1" applyAlignment="1">
      <alignment vertical="center" shrinkToFi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shrinkToFit="1"/>
    </xf>
    <xf numFmtId="1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 shrinkToFit="1"/>
    </xf>
    <xf numFmtId="1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right" vertical="center" shrinkToFit="1"/>
    </xf>
    <xf numFmtId="3" fontId="15" fillId="0" borderId="0" xfId="0" applyNumberFormat="1" applyFont="1" applyAlignment="1">
      <alignment horizontal="right" vertical="center" shrinkToFit="1"/>
    </xf>
    <xf numFmtId="0" fontId="1" fillId="0" borderId="0" xfId="0" applyFont="1" applyAlignment="1">
      <alignment horizontal="center" vertical="center" shrinkToFit="1"/>
    </xf>
    <xf numFmtId="1" fontId="1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right" vertical="center" shrinkToFit="1"/>
    </xf>
    <xf numFmtId="3" fontId="14" fillId="0" borderId="0" xfId="0" applyNumberFormat="1" applyFont="1" applyAlignment="1">
      <alignment horizontal="right" vertical="center" shrinkToFi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workbookViewId="0" topLeftCell="A1">
      <selection activeCell="D6" sqref="D6"/>
    </sheetView>
  </sheetViews>
  <sheetFormatPr defaultColWidth="9.00390625" defaultRowHeight="12.75"/>
  <cols>
    <col min="1" max="1" width="4.625" style="92" bestFit="1" customWidth="1"/>
    <col min="2" max="3" width="7.75390625" style="92" bestFit="1" customWidth="1"/>
    <col min="4" max="4" width="27.125" style="107" customWidth="1"/>
    <col min="5" max="5" width="9.25390625" style="117" customWidth="1"/>
    <col min="6" max="6" width="7.75390625" style="120" bestFit="1" customWidth="1"/>
    <col min="7" max="7" width="8.25390625" style="120" bestFit="1" customWidth="1"/>
    <col min="8" max="8" width="10.125" style="82" bestFit="1" customWidth="1"/>
    <col min="9" max="16384" width="9.125" style="82" customWidth="1"/>
  </cols>
  <sheetData>
    <row r="1" spans="1:5" ht="15">
      <c r="A1" s="67"/>
      <c r="B1" s="83" t="s">
        <v>71</v>
      </c>
      <c r="C1" s="84"/>
      <c r="E1" s="110"/>
    </row>
    <row r="2" spans="1:5" ht="15">
      <c r="A2" s="84"/>
      <c r="B2" s="83" t="s">
        <v>58</v>
      </c>
      <c r="C2" s="84"/>
      <c r="E2" s="110"/>
    </row>
    <row r="3" spans="1:5" ht="12.75">
      <c r="A3" s="84"/>
      <c r="B3" s="84"/>
      <c r="C3" s="84"/>
      <c r="D3" s="108"/>
      <c r="E3" s="110"/>
    </row>
    <row r="4" spans="1:5" ht="12.75">
      <c r="A4" s="84"/>
      <c r="B4" s="84"/>
      <c r="C4" s="84"/>
      <c r="D4" s="108" t="s">
        <v>59</v>
      </c>
      <c r="E4" s="110"/>
    </row>
    <row r="5" spans="1:7" ht="22.5">
      <c r="A5" s="85"/>
      <c r="B5" s="68"/>
      <c r="C5" s="69"/>
      <c r="D5" s="96" t="s">
        <v>50</v>
      </c>
      <c r="E5" s="111"/>
      <c r="F5" s="121"/>
      <c r="G5" s="121"/>
    </row>
    <row r="6" spans="1:7" ht="13.5" thickBot="1">
      <c r="A6" s="85"/>
      <c r="B6" s="68"/>
      <c r="C6" s="69"/>
      <c r="D6" s="97"/>
      <c r="E6" s="111"/>
      <c r="F6" s="121"/>
      <c r="G6" s="121"/>
    </row>
    <row r="7" spans="1:8" s="86" customFormat="1" ht="26.25" thickBot="1">
      <c r="A7" s="70" t="s">
        <v>0</v>
      </c>
      <c r="B7" s="70" t="s">
        <v>1</v>
      </c>
      <c r="C7" s="71" t="s">
        <v>2</v>
      </c>
      <c r="D7" s="98" t="s">
        <v>3</v>
      </c>
      <c r="E7" s="112" t="s">
        <v>54</v>
      </c>
      <c r="F7" s="122" t="s">
        <v>55</v>
      </c>
      <c r="G7" s="122" t="s">
        <v>56</v>
      </c>
      <c r="H7" s="95" t="s">
        <v>57</v>
      </c>
    </row>
    <row r="8" spans="1:8" s="86" customFormat="1" ht="12.75">
      <c r="A8" s="128"/>
      <c r="B8" s="128"/>
      <c r="C8" s="129"/>
      <c r="D8" s="130"/>
      <c r="E8" s="131"/>
      <c r="F8" s="132"/>
      <c r="G8" s="132"/>
      <c r="H8" s="133"/>
    </row>
    <row r="9" spans="1:8" s="136" customFormat="1" ht="12.75">
      <c r="A9" s="72">
        <v>700</v>
      </c>
      <c r="B9" s="72"/>
      <c r="C9" s="73"/>
      <c r="D9" s="103" t="s">
        <v>60</v>
      </c>
      <c r="E9" s="114"/>
      <c r="F9" s="134">
        <f>F11</f>
        <v>5000</v>
      </c>
      <c r="G9" s="134">
        <f>G11</f>
        <v>5000</v>
      </c>
      <c r="H9" s="135">
        <f>E9+F9-G9</f>
        <v>0</v>
      </c>
    </row>
    <row r="10" spans="1:8" s="136" customFormat="1" ht="12.75">
      <c r="A10" s="137"/>
      <c r="B10" s="137"/>
      <c r="C10" s="138"/>
      <c r="D10" s="102"/>
      <c r="E10" s="139"/>
      <c r="F10" s="125"/>
      <c r="G10" s="125"/>
      <c r="H10" s="135"/>
    </row>
    <row r="11" spans="1:8" s="136" customFormat="1" ht="22.5">
      <c r="A11" s="76"/>
      <c r="B11" s="76">
        <v>70005</v>
      </c>
      <c r="C11" s="77"/>
      <c r="D11" s="101" t="s">
        <v>61</v>
      </c>
      <c r="E11" s="115"/>
      <c r="F11" s="124">
        <f>SUM(F13:F16)</f>
        <v>5000</v>
      </c>
      <c r="G11" s="124">
        <f>SUM(G13:G16)</f>
        <v>5000</v>
      </c>
      <c r="H11" s="135">
        <f>E11+F11-G11</f>
        <v>0</v>
      </c>
    </row>
    <row r="12" spans="1:8" s="136" customFormat="1" ht="12.75">
      <c r="A12" s="76"/>
      <c r="B12" s="76"/>
      <c r="C12" s="77"/>
      <c r="D12" s="101"/>
      <c r="E12" s="115"/>
      <c r="F12" s="124"/>
      <c r="G12" s="124"/>
      <c r="H12" s="135"/>
    </row>
    <row r="13" spans="1:8" s="136" customFormat="1" ht="12.75">
      <c r="A13" s="137"/>
      <c r="B13" s="137"/>
      <c r="C13" s="138">
        <v>4270</v>
      </c>
      <c r="D13" s="102" t="s">
        <v>11</v>
      </c>
      <c r="E13" s="139">
        <v>300</v>
      </c>
      <c r="F13" s="125">
        <v>5000</v>
      </c>
      <c r="G13" s="125"/>
      <c r="H13" s="135">
        <f>E13+F13-G13</f>
        <v>5300</v>
      </c>
    </row>
    <row r="14" spans="1:8" s="136" customFormat="1" ht="12.75">
      <c r="A14" s="137"/>
      <c r="B14" s="137"/>
      <c r="C14" s="138"/>
      <c r="D14" s="102"/>
      <c r="E14" s="139"/>
      <c r="F14" s="125"/>
      <c r="G14" s="125"/>
      <c r="H14" s="135"/>
    </row>
    <row r="15" spans="1:8" s="136" customFormat="1" ht="12.75">
      <c r="A15" s="137"/>
      <c r="B15" s="137"/>
      <c r="C15" s="138">
        <v>4300</v>
      </c>
      <c r="D15" s="100" t="s">
        <v>62</v>
      </c>
      <c r="E15" s="139">
        <v>50600</v>
      </c>
      <c r="F15" s="125"/>
      <c r="G15" s="125">
        <v>5000</v>
      </c>
      <c r="H15" s="135">
        <f>E15+F15-G15</f>
        <v>45600</v>
      </c>
    </row>
    <row r="16" spans="1:8" s="86" customFormat="1" ht="12.75">
      <c r="A16" s="128"/>
      <c r="B16" s="128"/>
      <c r="C16" s="129"/>
      <c r="D16" s="130"/>
      <c r="E16" s="131"/>
      <c r="F16" s="132"/>
      <c r="G16" s="132"/>
      <c r="H16" s="133"/>
    </row>
    <row r="17" spans="1:7" ht="12.75">
      <c r="A17" s="87"/>
      <c r="B17" s="87"/>
      <c r="C17" s="88"/>
      <c r="D17" s="99"/>
      <c r="E17" s="113"/>
      <c r="F17" s="123"/>
      <c r="G17" s="123"/>
    </row>
    <row r="18" spans="1:8" s="89" customFormat="1" ht="12.75">
      <c r="A18" s="78">
        <v>801</v>
      </c>
      <c r="B18" s="78"/>
      <c r="C18" s="69"/>
      <c r="D18" s="106" t="s">
        <v>46</v>
      </c>
      <c r="E18" s="119">
        <f>E20</f>
        <v>0</v>
      </c>
      <c r="F18" s="119">
        <f>F20</f>
        <v>5400</v>
      </c>
      <c r="G18" s="119">
        <f>G20</f>
        <v>4500</v>
      </c>
      <c r="H18" s="109">
        <f>E18+F18-G18</f>
        <v>900</v>
      </c>
    </row>
    <row r="19" spans="1:8" ht="12.75">
      <c r="A19" s="78"/>
      <c r="B19" s="78"/>
      <c r="C19" s="69"/>
      <c r="D19" s="100"/>
      <c r="E19" s="66"/>
      <c r="F19" s="121"/>
      <c r="G19" s="121"/>
      <c r="H19" s="109"/>
    </row>
    <row r="20" spans="1:8" s="86" customFormat="1" ht="12.75">
      <c r="A20" s="78"/>
      <c r="B20" s="80">
        <v>80111</v>
      </c>
      <c r="C20" s="69"/>
      <c r="D20" s="105" t="s">
        <v>47</v>
      </c>
      <c r="E20" s="118"/>
      <c r="F20" s="126">
        <f>SUM(F21:F24)</f>
        <v>5400</v>
      </c>
      <c r="G20" s="126">
        <f>SUM(G21:G24)</f>
        <v>4500</v>
      </c>
      <c r="H20" s="109">
        <f>E20+F20-G20</f>
        <v>900</v>
      </c>
    </row>
    <row r="21" spans="1:8" ht="12.75">
      <c r="A21" s="78"/>
      <c r="B21" s="78"/>
      <c r="C21" s="69"/>
      <c r="D21" s="100"/>
      <c r="E21" s="66" t="s">
        <v>48</v>
      </c>
      <c r="F21" s="121" t="s">
        <v>48</v>
      </c>
      <c r="G21" s="121" t="s">
        <v>48</v>
      </c>
      <c r="H21" s="109"/>
    </row>
    <row r="22" spans="1:8" ht="12.75">
      <c r="A22" s="78"/>
      <c r="B22" s="78"/>
      <c r="C22" s="69">
        <v>4270</v>
      </c>
      <c r="D22" s="100" t="s">
        <v>11</v>
      </c>
      <c r="E22" s="66">
        <f>1000+4500</f>
        <v>5500</v>
      </c>
      <c r="F22" s="121">
        <v>900</v>
      </c>
      <c r="G22" s="121">
        <v>4500</v>
      </c>
      <c r="H22" s="109">
        <f>E22+F22-G22</f>
        <v>1900</v>
      </c>
    </row>
    <row r="23" spans="1:8" ht="12.75">
      <c r="A23" s="78"/>
      <c r="B23" s="78"/>
      <c r="C23" s="69"/>
      <c r="D23" s="100"/>
      <c r="E23" s="66"/>
      <c r="F23" s="121"/>
      <c r="G23" s="121"/>
      <c r="H23" s="109"/>
    </row>
    <row r="24" spans="1:8" ht="22.5">
      <c r="A24" s="78"/>
      <c r="B24" s="78"/>
      <c r="C24" s="69">
        <v>6050</v>
      </c>
      <c r="D24" s="104" t="s">
        <v>53</v>
      </c>
      <c r="E24" s="66"/>
      <c r="F24" s="121">
        <v>4500</v>
      </c>
      <c r="G24" s="121"/>
      <c r="H24" s="109"/>
    </row>
    <row r="25" spans="1:8" s="65" customFormat="1" ht="12.75">
      <c r="A25" s="76"/>
      <c r="B25" s="76"/>
      <c r="C25" s="75"/>
      <c r="D25" s="102"/>
      <c r="E25" s="116"/>
      <c r="F25" s="125"/>
      <c r="G25" s="125"/>
      <c r="H25" s="109"/>
    </row>
    <row r="26" spans="1:8" s="64" customFormat="1" ht="12.75">
      <c r="A26" s="72">
        <v>852</v>
      </c>
      <c r="B26" s="72"/>
      <c r="C26" s="73"/>
      <c r="D26" s="103" t="s">
        <v>41</v>
      </c>
      <c r="E26" s="114">
        <f>E28+E32</f>
        <v>0</v>
      </c>
      <c r="F26" s="114">
        <f>F28+F32</f>
        <v>3700</v>
      </c>
      <c r="G26" s="114">
        <f>G28+G32</f>
        <v>0</v>
      </c>
      <c r="H26" s="109">
        <f>E26+F26-G26</f>
        <v>3700</v>
      </c>
    </row>
    <row r="27" spans="1:8" ht="12.75">
      <c r="A27" s="74"/>
      <c r="B27" s="74"/>
      <c r="C27" s="75"/>
      <c r="D27" s="102"/>
      <c r="E27" s="116"/>
      <c r="F27" s="125"/>
      <c r="G27" s="125"/>
      <c r="H27" s="109"/>
    </row>
    <row r="28" spans="1:8" s="65" customFormat="1" ht="22.5">
      <c r="A28" s="76"/>
      <c r="B28" s="76">
        <v>85201</v>
      </c>
      <c r="C28" s="77"/>
      <c r="D28" s="101" t="s">
        <v>42</v>
      </c>
      <c r="E28" s="115"/>
      <c r="F28" s="124">
        <f>SUM(F29:F31)</f>
        <v>3200</v>
      </c>
      <c r="G28" s="124">
        <f>SUM(G29:G31)</f>
        <v>0</v>
      </c>
      <c r="H28" s="109">
        <f>E28+F28-G28</f>
        <v>3200</v>
      </c>
    </row>
    <row r="29" spans="1:8" ht="12.75">
      <c r="A29" s="90"/>
      <c r="B29" s="90"/>
      <c r="C29" s="91"/>
      <c r="D29" s="102"/>
      <c r="E29" s="116"/>
      <c r="F29" s="125"/>
      <c r="G29" s="125"/>
      <c r="H29" s="109"/>
    </row>
    <row r="30" spans="1:8" ht="12.75">
      <c r="A30" s="90"/>
      <c r="B30" s="90"/>
      <c r="C30" s="91">
        <v>4300</v>
      </c>
      <c r="D30" s="102" t="s">
        <v>12</v>
      </c>
      <c r="E30" s="116">
        <f>360000-345000+10800-700</f>
        <v>25100</v>
      </c>
      <c r="F30" s="125">
        <v>3200</v>
      </c>
      <c r="G30" s="125"/>
      <c r="H30" s="109">
        <f>E30+F30-G30</f>
        <v>28300</v>
      </c>
    </row>
    <row r="31" spans="1:8" ht="12.75">
      <c r="A31" s="90"/>
      <c r="B31" s="90"/>
      <c r="C31" s="91"/>
      <c r="D31" s="102"/>
      <c r="E31" s="116"/>
      <c r="F31" s="125"/>
      <c r="G31" s="125"/>
      <c r="H31" s="109"/>
    </row>
    <row r="32" spans="1:8" s="65" customFormat="1" ht="12.75">
      <c r="A32" s="76"/>
      <c r="B32" s="76">
        <v>85202</v>
      </c>
      <c r="C32" s="77"/>
      <c r="D32" s="101" t="s">
        <v>43</v>
      </c>
      <c r="E32" s="115"/>
      <c r="F32" s="115">
        <f>SUM(F34:F35)</f>
        <v>500</v>
      </c>
      <c r="G32" s="115">
        <f>SUM(G34:G35)</f>
        <v>0</v>
      </c>
      <c r="H32" s="109">
        <f>E32+F32-G32</f>
        <v>500</v>
      </c>
    </row>
    <row r="33" spans="1:8" ht="12.75">
      <c r="A33" s="74"/>
      <c r="B33" s="74"/>
      <c r="C33" s="75"/>
      <c r="D33" s="102"/>
      <c r="E33" s="116"/>
      <c r="F33" s="125"/>
      <c r="G33" s="125"/>
      <c r="H33" s="109"/>
    </row>
    <row r="34" spans="1:8" ht="12.75">
      <c r="A34" s="90"/>
      <c r="B34" s="90"/>
      <c r="C34" s="91">
        <v>4210</v>
      </c>
      <c r="D34" s="102" t="s">
        <v>4</v>
      </c>
      <c r="E34" s="116">
        <f>909900+60000+10000</f>
        <v>979900</v>
      </c>
      <c r="F34" s="125">
        <v>500</v>
      </c>
      <c r="G34" s="125"/>
      <c r="H34" s="109">
        <f>E34+F34-G34</f>
        <v>980400</v>
      </c>
    </row>
    <row r="35" spans="1:8" ht="12.75">
      <c r="A35" s="90"/>
      <c r="B35" s="90"/>
      <c r="C35" s="91"/>
      <c r="D35" s="102"/>
      <c r="E35" s="116"/>
      <c r="F35" s="125"/>
      <c r="G35" s="125"/>
      <c r="H35" s="109"/>
    </row>
    <row r="36" spans="1:8" s="64" customFormat="1" ht="22.5">
      <c r="A36" s="72">
        <v>853</v>
      </c>
      <c r="B36" s="72"/>
      <c r="C36" s="73"/>
      <c r="D36" s="103" t="s">
        <v>45</v>
      </c>
      <c r="E36" s="114">
        <f>E38</f>
        <v>0</v>
      </c>
      <c r="F36" s="114">
        <f>F38</f>
        <v>45000</v>
      </c>
      <c r="G36" s="114">
        <f>G38</f>
        <v>37000</v>
      </c>
      <c r="H36" s="109">
        <f>E36+F36-G36</f>
        <v>8000</v>
      </c>
    </row>
    <row r="37" spans="1:8" ht="12.75">
      <c r="A37" s="74"/>
      <c r="B37" s="74"/>
      <c r="C37" s="75"/>
      <c r="D37" s="102"/>
      <c r="E37" s="116"/>
      <c r="F37" s="125"/>
      <c r="G37" s="125"/>
      <c r="H37" s="109"/>
    </row>
    <row r="38" spans="1:8" s="86" customFormat="1" ht="12.75">
      <c r="A38" s="85"/>
      <c r="B38" s="80">
        <v>85333</v>
      </c>
      <c r="C38" s="69"/>
      <c r="D38" s="105" t="s">
        <v>51</v>
      </c>
      <c r="E38" s="118"/>
      <c r="F38" s="118">
        <f>SUM(F40:F50)</f>
        <v>45000</v>
      </c>
      <c r="G38" s="118">
        <f>SUM(G40:G50)</f>
        <v>37000</v>
      </c>
      <c r="H38" s="109">
        <f>E38+F38-G38</f>
        <v>8000</v>
      </c>
    </row>
    <row r="39" spans="1:8" ht="12.75">
      <c r="A39" s="94"/>
      <c r="B39" s="80"/>
      <c r="C39" s="69"/>
      <c r="D39" s="105"/>
      <c r="E39" s="66"/>
      <c r="F39" s="121"/>
      <c r="G39" s="121"/>
      <c r="H39" s="109"/>
    </row>
    <row r="40" spans="1:8" ht="22.5">
      <c r="A40" s="85"/>
      <c r="B40" s="85"/>
      <c r="C40" s="84">
        <v>4010</v>
      </c>
      <c r="D40" s="100" t="s">
        <v>7</v>
      </c>
      <c r="E40" s="66">
        <f>609800+380500</f>
        <v>990300</v>
      </c>
      <c r="F40" s="121"/>
      <c r="G40" s="121">
        <v>20890</v>
      </c>
      <c r="H40" s="109">
        <f>E40+F40-G40</f>
        <v>969410</v>
      </c>
    </row>
    <row r="41" spans="1:8" ht="12.75">
      <c r="A41" s="85"/>
      <c r="B41" s="85"/>
      <c r="C41" s="84"/>
      <c r="D41" s="100"/>
      <c r="E41" s="66"/>
      <c r="F41" s="121"/>
      <c r="G41" s="121"/>
      <c r="H41" s="109"/>
    </row>
    <row r="42" spans="1:8" ht="12.75">
      <c r="A42" s="85"/>
      <c r="B42" s="85"/>
      <c r="C42" s="93">
        <v>4110</v>
      </c>
      <c r="D42" s="100" t="s">
        <v>8</v>
      </c>
      <c r="E42" s="66">
        <f>114000+74900</f>
        <v>188900</v>
      </c>
      <c r="F42" s="121"/>
      <c r="G42" s="121">
        <v>3600</v>
      </c>
      <c r="H42" s="109">
        <f>E42+F42-G42</f>
        <v>185300</v>
      </c>
    </row>
    <row r="43" spans="1:8" ht="12.75">
      <c r="A43" s="85"/>
      <c r="B43" s="85"/>
      <c r="C43" s="93"/>
      <c r="D43" s="100"/>
      <c r="E43" s="66"/>
      <c r="F43" s="121"/>
      <c r="G43" s="121"/>
      <c r="H43" s="109"/>
    </row>
    <row r="44" spans="1:8" ht="12.75">
      <c r="A44" s="85"/>
      <c r="B44" s="85"/>
      <c r="C44" s="93">
        <v>4120</v>
      </c>
      <c r="D44" s="100" t="s">
        <v>9</v>
      </c>
      <c r="E44" s="66">
        <f>16400+9300</f>
        <v>25700</v>
      </c>
      <c r="F44" s="121"/>
      <c r="G44" s="121">
        <v>510</v>
      </c>
      <c r="H44" s="109">
        <f>E44+F44-G44</f>
        <v>25190</v>
      </c>
    </row>
    <row r="45" spans="1:8" ht="12.75">
      <c r="A45" s="85"/>
      <c r="B45" s="85"/>
      <c r="C45" s="93"/>
      <c r="D45" s="100"/>
      <c r="E45" s="66"/>
      <c r="F45" s="121"/>
      <c r="G45" s="121"/>
      <c r="H45" s="109"/>
    </row>
    <row r="46" spans="1:8" ht="14.25" customHeight="1">
      <c r="A46" s="85"/>
      <c r="B46" s="85"/>
      <c r="C46" s="93">
        <v>4210</v>
      </c>
      <c r="D46" s="100" t="s">
        <v>4</v>
      </c>
      <c r="E46" s="66">
        <v>33130</v>
      </c>
      <c r="F46" s="121"/>
      <c r="G46" s="121">
        <v>6000</v>
      </c>
      <c r="H46" s="109">
        <f>E46+F46-G46</f>
        <v>27130</v>
      </c>
    </row>
    <row r="47" spans="1:8" ht="12.75">
      <c r="A47" s="85"/>
      <c r="B47" s="85"/>
      <c r="C47" s="93"/>
      <c r="D47" s="100"/>
      <c r="E47" s="66"/>
      <c r="F47" s="121"/>
      <c r="G47" s="121"/>
      <c r="H47" s="109"/>
    </row>
    <row r="48" spans="1:8" ht="12.75">
      <c r="A48" s="85"/>
      <c r="B48" s="85"/>
      <c r="C48" s="93">
        <v>4300</v>
      </c>
      <c r="D48" s="102" t="s">
        <v>44</v>
      </c>
      <c r="E48" s="66">
        <v>67340</v>
      </c>
      <c r="F48" s="121"/>
      <c r="G48" s="121">
        <v>6000</v>
      </c>
      <c r="H48" s="109">
        <f>E48+F48-G48</f>
        <v>61340</v>
      </c>
    </row>
    <row r="49" spans="1:8" ht="12.75">
      <c r="A49" s="85"/>
      <c r="B49" s="85"/>
      <c r="C49" s="93"/>
      <c r="D49" s="100"/>
      <c r="E49" s="66"/>
      <c r="F49" s="121"/>
      <c r="G49" s="121"/>
      <c r="H49" s="109"/>
    </row>
    <row r="50" spans="1:8" ht="22.5">
      <c r="A50" s="78"/>
      <c r="B50" s="78"/>
      <c r="C50" s="79">
        <v>6060</v>
      </c>
      <c r="D50" s="104" t="s">
        <v>52</v>
      </c>
      <c r="E50" s="66"/>
      <c r="F50" s="121">
        <v>45000</v>
      </c>
      <c r="G50" s="121"/>
      <c r="H50" s="109">
        <f>E50+F50-G50</f>
        <v>45000</v>
      </c>
    </row>
    <row r="51" spans="1:8" ht="12.75">
      <c r="A51" s="78"/>
      <c r="B51" s="78"/>
      <c r="C51" s="79"/>
      <c r="D51" s="104"/>
      <c r="E51" s="66"/>
      <c r="F51" s="121"/>
      <c r="G51" s="121"/>
      <c r="H51" s="109"/>
    </row>
    <row r="52" spans="1:8" s="64" customFormat="1" ht="22.5">
      <c r="A52" s="78">
        <v>854</v>
      </c>
      <c r="B52" s="78"/>
      <c r="C52" s="81"/>
      <c r="D52" s="106" t="s">
        <v>68</v>
      </c>
      <c r="E52" s="119"/>
      <c r="F52" s="119">
        <f>F54</f>
        <v>7200</v>
      </c>
      <c r="G52" s="119">
        <f>G54</f>
        <v>0</v>
      </c>
      <c r="H52" s="135">
        <f>E52+F52-G52</f>
        <v>7200</v>
      </c>
    </row>
    <row r="53" spans="1:8" ht="12.75">
      <c r="A53" s="78"/>
      <c r="B53" s="78"/>
      <c r="C53" s="79"/>
      <c r="D53" s="104"/>
      <c r="E53" s="66"/>
      <c r="F53" s="121"/>
      <c r="G53" s="121"/>
      <c r="H53" s="109"/>
    </row>
    <row r="54" spans="1:8" s="65" customFormat="1" ht="12.75">
      <c r="A54" s="80"/>
      <c r="B54" s="80">
        <v>85415</v>
      </c>
      <c r="C54" s="140"/>
      <c r="D54" s="105" t="s">
        <v>69</v>
      </c>
      <c r="E54" s="141"/>
      <c r="F54" s="142">
        <f>SUM(F56:F56)</f>
        <v>7200</v>
      </c>
      <c r="G54" s="142">
        <f>SUM(G56:G56)</f>
        <v>0</v>
      </c>
      <c r="H54" s="135">
        <f>E54+F54-G54</f>
        <v>7200</v>
      </c>
    </row>
    <row r="55" spans="1:8" s="65" customFormat="1" ht="12.75">
      <c r="A55" s="80"/>
      <c r="B55" s="80"/>
      <c r="C55" s="140"/>
      <c r="D55" s="105"/>
      <c r="E55" s="141"/>
      <c r="F55" s="142"/>
      <c r="G55" s="142"/>
      <c r="H55" s="135"/>
    </row>
    <row r="56" spans="1:8" s="136" customFormat="1" ht="22.5">
      <c r="A56" s="143"/>
      <c r="B56" s="143"/>
      <c r="C56" s="144">
        <v>3240</v>
      </c>
      <c r="D56" s="100" t="s">
        <v>70</v>
      </c>
      <c r="E56" s="145">
        <v>34700</v>
      </c>
      <c r="F56" s="146">
        <v>7200</v>
      </c>
      <c r="G56" s="146"/>
      <c r="H56" s="135">
        <f>E56+F56-G56</f>
        <v>41900</v>
      </c>
    </row>
    <row r="57" spans="1:8" ht="12.75">
      <c r="A57" s="85"/>
      <c r="B57" s="85"/>
      <c r="C57" s="93"/>
      <c r="D57" s="100"/>
      <c r="E57" s="66"/>
      <c r="F57" s="121"/>
      <c r="G57" s="121"/>
      <c r="H57" s="109"/>
    </row>
    <row r="58" spans="1:8" s="89" customFormat="1" ht="22.5">
      <c r="A58" s="72">
        <v>921</v>
      </c>
      <c r="B58" s="72"/>
      <c r="C58" s="73"/>
      <c r="D58" s="103" t="s">
        <v>49</v>
      </c>
      <c r="E58" s="114">
        <f>E60</f>
        <v>0</v>
      </c>
      <c r="F58" s="114">
        <f>F60</f>
        <v>26770</v>
      </c>
      <c r="G58" s="114">
        <f>G60</f>
        <v>25000</v>
      </c>
      <c r="H58" s="109">
        <f>E58+F58-G58</f>
        <v>1770</v>
      </c>
    </row>
    <row r="59" spans="1:8" s="89" customFormat="1" ht="12.75">
      <c r="A59" s="72"/>
      <c r="B59" s="72"/>
      <c r="C59" s="73"/>
      <c r="D59" s="103"/>
      <c r="E59" s="114"/>
      <c r="F59" s="114"/>
      <c r="G59" s="114"/>
      <c r="H59" s="109"/>
    </row>
    <row r="60" spans="1:8" s="86" customFormat="1" ht="12.75">
      <c r="A60" s="76"/>
      <c r="B60" s="76">
        <v>92195</v>
      </c>
      <c r="C60" s="77"/>
      <c r="D60" s="101" t="s">
        <v>16</v>
      </c>
      <c r="E60" s="115"/>
      <c r="F60" s="115">
        <f>SUM(F62:F70)</f>
        <v>26770</v>
      </c>
      <c r="G60" s="115">
        <f>SUM(G62:G70)</f>
        <v>25000</v>
      </c>
      <c r="H60" s="109">
        <f>E60+F60-G60</f>
        <v>1770</v>
      </c>
    </row>
    <row r="61" spans="1:8" s="86" customFormat="1" ht="12.75">
      <c r="A61" s="76"/>
      <c r="B61" s="76"/>
      <c r="C61" s="77"/>
      <c r="D61" s="101"/>
      <c r="E61" s="115"/>
      <c r="F61" s="115"/>
      <c r="G61" s="115"/>
      <c r="H61" s="109"/>
    </row>
    <row r="62" spans="1:8" s="136" customFormat="1" ht="45">
      <c r="A62" s="137"/>
      <c r="B62" s="137"/>
      <c r="C62" s="138">
        <v>2810</v>
      </c>
      <c r="D62" s="102" t="s">
        <v>64</v>
      </c>
      <c r="E62" s="139">
        <f>15000+20000</f>
        <v>35000</v>
      </c>
      <c r="F62" s="125"/>
      <c r="G62" s="125">
        <v>22000</v>
      </c>
      <c r="H62" s="135">
        <f>E62+F62-G62</f>
        <v>13000</v>
      </c>
    </row>
    <row r="63" spans="1:8" s="136" customFormat="1" ht="12.75">
      <c r="A63" s="137"/>
      <c r="B63" s="137"/>
      <c r="C63" s="138"/>
      <c r="D63" s="102"/>
      <c r="E63" s="139"/>
      <c r="F63" s="125"/>
      <c r="G63" s="125"/>
      <c r="H63" s="135"/>
    </row>
    <row r="64" spans="1:8" s="136" customFormat="1" ht="45">
      <c r="A64" s="137"/>
      <c r="B64" s="137"/>
      <c r="C64" s="138">
        <v>2820</v>
      </c>
      <c r="D64" s="102" t="s">
        <v>65</v>
      </c>
      <c r="E64" s="139"/>
      <c r="F64" s="125">
        <v>22000</v>
      </c>
      <c r="G64" s="125"/>
      <c r="H64" s="135">
        <f>E64+F64-G64</f>
        <v>22000</v>
      </c>
    </row>
    <row r="65" spans="1:8" s="86" customFormat="1" ht="12.75">
      <c r="A65" s="76"/>
      <c r="B65" s="76"/>
      <c r="C65" s="77"/>
      <c r="D65" s="101"/>
      <c r="E65" s="115"/>
      <c r="F65" s="124"/>
      <c r="G65" s="124"/>
      <c r="H65" s="109"/>
    </row>
    <row r="66" spans="1:8" ht="12.75">
      <c r="A66" s="90"/>
      <c r="B66" s="90"/>
      <c r="C66" s="91">
        <v>4210</v>
      </c>
      <c r="D66" s="102" t="s">
        <v>4</v>
      </c>
      <c r="E66" s="116">
        <f>2500+1000+3300+2500</f>
        <v>9300</v>
      </c>
      <c r="F66" s="125">
        <f>200+3000</f>
        <v>3200</v>
      </c>
      <c r="G66" s="125"/>
      <c r="H66" s="109">
        <f>E66+F66-G66</f>
        <v>12500</v>
      </c>
    </row>
    <row r="67" spans="1:8" ht="12.75">
      <c r="A67" s="90"/>
      <c r="B67" s="90"/>
      <c r="C67" s="91"/>
      <c r="D67" s="102"/>
      <c r="E67" s="116"/>
      <c r="F67" s="125"/>
      <c r="G67" s="125"/>
      <c r="H67" s="109"/>
    </row>
    <row r="68" spans="1:8" ht="12.75">
      <c r="A68" s="90"/>
      <c r="B68" s="90"/>
      <c r="C68" s="91">
        <v>4300</v>
      </c>
      <c r="D68" s="102" t="s">
        <v>12</v>
      </c>
      <c r="E68" s="116">
        <f>1200+3000+2500</f>
        <v>6700</v>
      </c>
      <c r="F68" s="125">
        <v>1320</v>
      </c>
      <c r="G68" s="125">
        <v>3000</v>
      </c>
      <c r="H68" s="109">
        <f>E68+F68-G68</f>
        <v>5020</v>
      </c>
    </row>
    <row r="69" spans="1:8" ht="12.75">
      <c r="A69" s="90"/>
      <c r="B69" s="90"/>
      <c r="C69" s="91"/>
      <c r="D69" s="102"/>
      <c r="E69" s="116"/>
      <c r="F69" s="125"/>
      <c r="G69" s="125"/>
      <c r="H69" s="109"/>
    </row>
    <row r="70" spans="1:8" ht="12.75">
      <c r="A70" s="90"/>
      <c r="B70" s="90"/>
      <c r="C70" s="91">
        <v>4410</v>
      </c>
      <c r="D70" s="100" t="s">
        <v>10</v>
      </c>
      <c r="E70" s="116"/>
      <c r="F70" s="125">
        <v>250</v>
      </c>
      <c r="G70" s="125"/>
      <c r="H70" s="109">
        <f>E70+F70-G70</f>
        <v>250</v>
      </c>
    </row>
    <row r="71" spans="1:8" ht="12.75">
      <c r="A71" s="90"/>
      <c r="B71" s="90"/>
      <c r="C71" s="91"/>
      <c r="D71" s="100"/>
      <c r="E71" s="116"/>
      <c r="F71" s="125"/>
      <c r="G71" s="125"/>
      <c r="H71" s="109"/>
    </row>
    <row r="72" spans="1:8" s="136" customFormat="1" ht="12.75">
      <c r="A72" s="72">
        <v>926</v>
      </c>
      <c r="B72" s="72"/>
      <c r="C72" s="73"/>
      <c r="D72" s="103" t="s">
        <v>66</v>
      </c>
      <c r="E72" s="114">
        <f>SUM(E73:E74)</f>
        <v>0</v>
      </c>
      <c r="F72" s="134">
        <f>SUM(F73:F74)</f>
        <v>200</v>
      </c>
      <c r="G72" s="134">
        <f>SUM(G73:G74)</f>
        <v>200</v>
      </c>
      <c r="H72" s="135">
        <f aca="true" t="shared" si="0" ref="H72:H78">E72+F72-G72</f>
        <v>0</v>
      </c>
    </row>
    <row r="73" spans="1:8" s="136" customFormat="1" ht="12.75">
      <c r="A73" s="137"/>
      <c r="B73" s="137"/>
      <c r="C73" s="138"/>
      <c r="D73" s="102"/>
      <c r="E73" s="139"/>
      <c r="F73" s="125"/>
      <c r="G73" s="125"/>
      <c r="H73" s="135"/>
    </row>
    <row r="74" spans="1:8" s="136" customFormat="1" ht="22.5">
      <c r="A74" s="76"/>
      <c r="B74" s="76">
        <v>92605</v>
      </c>
      <c r="C74" s="77"/>
      <c r="D74" s="101" t="s">
        <v>67</v>
      </c>
      <c r="E74" s="115"/>
      <c r="F74" s="124">
        <f>SUM(F76:F78)</f>
        <v>200</v>
      </c>
      <c r="G74" s="124">
        <f>SUM(G76:G78)</f>
        <v>200</v>
      </c>
      <c r="H74" s="135">
        <f t="shared" si="0"/>
        <v>0</v>
      </c>
    </row>
    <row r="75" spans="1:8" s="136" customFormat="1" ht="12.75">
      <c r="A75" s="76"/>
      <c r="B75" s="76"/>
      <c r="C75" s="77"/>
      <c r="D75" s="101"/>
      <c r="E75" s="115"/>
      <c r="F75" s="124"/>
      <c r="G75" s="124"/>
      <c r="H75" s="135"/>
    </row>
    <row r="76" spans="1:8" s="136" customFormat="1" ht="12.75">
      <c r="A76" s="137"/>
      <c r="B76" s="137"/>
      <c r="C76" s="138">
        <v>4170</v>
      </c>
      <c r="D76" s="102" t="s">
        <v>63</v>
      </c>
      <c r="E76" s="139">
        <v>1000</v>
      </c>
      <c r="F76" s="125">
        <v>200</v>
      </c>
      <c r="G76" s="125"/>
      <c r="H76" s="135">
        <f t="shared" si="0"/>
        <v>1200</v>
      </c>
    </row>
    <row r="77" spans="1:8" s="136" customFormat="1" ht="12.75">
      <c r="A77" s="137"/>
      <c r="B77" s="137"/>
      <c r="C77" s="138"/>
      <c r="D77" s="102"/>
      <c r="E77" s="139"/>
      <c r="F77" s="125"/>
      <c r="G77" s="125"/>
      <c r="H77" s="135"/>
    </row>
    <row r="78" spans="1:8" s="136" customFormat="1" ht="12.75">
      <c r="A78" s="137"/>
      <c r="B78" s="137"/>
      <c r="C78" s="138">
        <v>4300</v>
      </c>
      <c r="D78" s="102" t="s">
        <v>12</v>
      </c>
      <c r="E78" s="139">
        <v>900</v>
      </c>
      <c r="F78" s="125"/>
      <c r="G78" s="125">
        <v>200</v>
      </c>
      <c r="H78" s="135">
        <f t="shared" si="0"/>
        <v>700</v>
      </c>
    </row>
    <row r="79" spans="1:8" ht="12.75">
      <c r="A79" s="90"/>
      <c r="B79" s="90"/>
      <c r="C79" s="91"/>
      <c r="D79" s="102"/>
      <c r="E79" s="116"/>
      <c r="F79" s="125"/>
      <c r="G79" s="125"/>
      <c r="H79" s="109"/>
    </row>
    <row r="80" spans="1:8" s="89" customFormat="1" ht="12.75">
      <c r="A80" s="78"/>
      <c r="B80" s="78"/>
      <c r="C80" s="81"/>
      <c r="D80" s="106" t="s">
        <v>17</v>
      </c>
      <c r="E80" s="119">
        <f>E36+E26+E18+E58</f>
        <v>0</v>
      </c>
      <c r="F80" s="119">
        <f>F36+F26+F18+F58+F9+F72+F52</f>
        <v>93270</v>
      </c>
      <c r="G80" s="119">
        <f>G36+G26+G18+G58+G9+G72+G52</f>
        <v>71700</v>
      </c>
      <c r="H80" s="109">
        <f>E80+F80-G80</f>
        <v>21570</v>
      </c>
    </row>
    <row r="81" spans="1:7" s="89" customFormat="1" ht="12.75">
      <c r="A81" s="78"/>
      <c r="B81" s="78"/>
      <c r="C81" s="81"/>
      <c r="D81" s="106"/>
      <c r="E81" s="119"/>
      <c r="F81" s="127"/>
      <c r="G81" s="127"/>
    </row>
  </sheetData>
  <printOptions/>
  <pageMargins left="0.75" right="0.75" top="0.5" bottom="0.27" header="0.5" footer="0.34"/>
  <pageSetup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1" sqref="A1"/>
    </sheetView>
  </sheetViews>
  <sheetFormatPr defaultColWidth="9.00390625" defaultRowHeight="12.75"/>
  <cols>
    <col min="1" max="1" width="8.25390625" style="0" customWidth="1"/>
    <col min="2" max="2" width="23.625" style="0" customWidth="1"/>
    <col min="5" max="5" width="9.00390625" style="0" bestFit="1" customWidth="1"/>
    <col min="6" max="6" width="9.625" style="0" bestFit="1" customWidth="1"/>
    <col min="7" max="7" width="16.125" style="58" customWidth="1"/>
  </cols>
  <sheetData>
    <row r="1" spans="1:7" ht="15">
      <c r="A1" s="63" t="s">
        <v>37</v>
      </c>
      <c r="B1" s="21"/>
      <c r="C1" s="1"/>
      <c r="D1" s="1"/>
      <c r="E1" s="1"/>
      <c r="F1" s="3"/>
      <c r="G1" s="47"/>
    </row>
    <row r="2" spans="1:7" ht="15.75" thickBot="1">
      <c r="A2" s="35"/>
      <c r="B2" s="20"/>
      <c r="C2" s="2"/>
      <c r="D2" s="2"/>
      <c r="E2" s="2"/>
      <c r="F2" s="4"/>
      <c r="G2" s="48"/>
    </row>
    <row r="3" spans="1:7" ht="63">
      <c r="A3" s="36" t="s">
        <v>19</v>
      </c>
      <c r="B3" s="22" t="s">
        <v>18</v>
      </c>
      <c r="C3" s="8" t="s">
        <v>21</v>
      </c>
      <c r="D3" s="8" t="s">
        <v>7</v>
      </c>
      <c r="E3" s="8" t="s">
        <v>8</v>
      </c>
      <c r="F3" s="8" t="s">
        <v>9</v>
      </c>
      <c r="G3" s="49" t="s">
        <v>20</v>
      </c>
    </row>
    <row r="4" spans="1:7" ht="16.5" thickBot="1">
      <c r="A4" s="37"/>
      <c r="B4" s="32"/>
      <c r="C4" s="9"/>
      <c r="D4" s="10"/>
      <c r="E4" s="10"/>
      <c r="F4" s="10"/>
      <c r="G4" s="50"/>
    </row>
    <row r="5" spans="1:7" ht="30">
      <c r="A5" s="38">
        <v>600</v>
      </c>
      <c r="B5" s="62" t="s">
        <v>5</v>
      </c>
      <c r="C5" s="11"/>
      <c r="D5" s="12"/>
      <c r="E5" s="12"/>
      <c r="F5" s="12"/>
      <c r="G5" s="51"/>
    </row>
    <row r="6" spans="1:7" ht="15.75">
      <c r="A6" s="38"/>
      <c r="B6" s="62"/>
      <c r="C6" s="11"/>
      <c r="D6" s="12"/>
      <c r="E6" s="12"/>
      <c r="F6" s="12"/>
      <c r="G6" s="51"/>
    </row>
    <row r="7" spans="1:7" ht="28.5">
      <c r="A7" s="39">
        <v>60014</v>
      </c>
      <c r="B7" s="23" t="s">
        <v>6</v>
      </c>
      <c r="C7" s="13">
        <v>390000</v>
      </c>
      <c r="D7" s="12">
        <v>7800</v>
      </c>
      <c r="E7" s="12">
        <f>D7*17.88%</f>
        <v>1394.6399999999999</v>
      </c>
      <c r="F7" s="12">
        <f>D7*2.45%</f>
        <v>191.1</v>
      </c>
      <c r="G7" s="51">
        <f>SUM(D7:F7)</f>
        <v>9385.74</v>
      </c>
    </row>
    <row r="8" spans="1:7" ht="15.75">
      <c r="A8" s="40"/>
      <c r="B8" s="24"/>
      <c r="C8" s="13"/>
      <c r="D8" s="12"/>
      <c r="E8" s="12"/>
      <c r="F8" s="12"/>
      <c r="G8" s="51"/>
    </row>
    <row r="9" spans="1:7" ht="30">
      <c r="A9" s="38">
        <v>750</v>
      </c>
      <c r="B9" s="62" t="s">
        <v>13</v>
      </c>
      <c r="C9" s="14"/>
      <c r="D9" s="12"/>
      <c r="E9" s="12"/>
      <c r="F9" s="12"/>
      <c r="G9" s="51"/>
    </row>
    <row r="10" spans="1:7" ht="15.75">
      <c r="A10" s="40"/>
      <c r="B10" s="25"/>
      <c r="C10" s="15"/>
      <c r="D10" s="12"/>
      <c r="E10" s="12"/>
      <c r="F10" s="12"/>
      <c r="G10" s="51"/>
    </row>
    <row r="11" spans="1:7" ht="15.75">
      <c r="A11" s="39">
        <v>75011</v>
      </c>
      <c r="B11" s="23" t="s">
        <v>14</v>
      </c>
      <c r="C11" s="16">
        <v>130500</v>
      </c>
      <c r="D11" s="12">
        <v>2610</v>
      </c>
      <c r="E11" s="12">
        <f>D11*17.88%</f>
        <v>466.66799999999995</v>
      </c>
      <c r="F11" s="12">
        <f>D11*2.45%</f>
        <v>63.945</v>
      </c>
      <c r="G11" s="51">
        <f>SUM(D11:F11)</f>
        <v>3140.6130000000003</v>
      </c>
    </row>
    <row r="12" spans="1:7" ht="15.75">
      <c r="A12" s="40"/>
      <c r="B12" s="24"/>
      <c r="C12" s="13"/>
      <c r="D12" s="12"/>
      <c r="E12" s="12"/>
      <c r="F12" s="12"/>
      <c r="G12" s="51"/>
    </row>
    <row r="13" spans="1:7" ht="15.75">
      <c r="A13" s="39">
        <v>75020</v>
      </c>
      <c r="B13" s="23" t="s">
        <v>15</v>
      </c>
      <c r="C13" s="17">
        <v>2006000</v>
      </c>
      <c r="D13" s="12">
        <v>40120</v>
      </c>
      <c r="E13" s="12">
        <f>D13*17.88%</f>
        <v>7173.455999999999</v>
      </c>
      <c r="F13" s="12">
        <f>D13*2.45%</f>
        <v>982.94</v>
      </c>
      <c r="G13" s="51">
        <f>SUM(D13:F13)</f>
        <v>48276.396</v>
      </c>
    </row>
    <row r="14" spans="1:7" ht="15.75">
      <c r="A14" s="39"/>
      <c r="B14" s="23"/>
      <c r="C14" s="17"/>
      <c r="D14" s="12"/>
      <c r="E14" s="12"/>
      <c r="F14" s="12"/>
      <c r="G14" s="51"/>
    </row>
    <row r="15" spans="1:7" ht="30">
      <c r="A15" s="39">
        <v>801</v>
      </c>
      <c r="B15" s="62" t="s">
        <v>38</v>
      </c>
      <c r="C15" s="17"/>
      <c r="D15" s="12"/>
      <c r="E15" s="12"/>
      <c r="F15" s="12"/>
      <c r="G15" s="51"/>
    </row>
    <row r="16" spans="1:7" ht="15.75">
      <c r="A16" s="39"/>
      <c r="B16" s="33"/>
      <c r="C16" s="17"/>
      <c r="D16" s="12"/>
      <c r="E16" s="12"/>
      <c r="F16" s="12"/>
      <c r="G16" s="51"/>
    </row>
    <row r="17" spans="1:7" ht="15.75">
      <c r="A17" s="39"/>
      <c r="B17" s="24" t="s">
        <v>22</v>
      </c>
      <c r="C17" s="13">
        <v>88759</v>
      </c>
      <c r="D17" s="12"/>
      <c r="E17" s="12">
        <f>D17*17.88%</f>
        <v>0</v>
      </c>
      <c r="F17" s="12">
        <f>D17*2.45%</f>
        <v>0</v>
      </c>
      <c r="G17" s="51">
        <f>SUM(D17:F17)</f>
        <v>0</v>
      </c>
    </row>
    <row r="18" spans="1:7" ht="15.75">
      <c r="A18" s="39"/>
      <c r="B18" s="24" t="s">
        <v>23</v>
      </c>
      <c r="C18" s="13">
        <v>290040</v>
      </c>
      <c r="D18" s="12"/>
      <c r="E18" s="12">
        <f>D18*17.88%</f>
        <v>0</v>
      </c>
      <c r="F18" s="12">
        <f>D18*2.45%</f>
        <v>0</v>
      </c>
      <c r="G18" s="51">
        <f>SUM(D18:F18)</f>
        <v>0</v>
      </c>
    </row>
    <row r="19" spans="1:7" ht="28.5">
      <c r="A19" s="41">
        <v>80132</v>
      </c>
      <c r="B19" s="26" t="s">
        <v>25</v>
      </c>
      <c r="C19" s="17">
        <v>19560</v>
      </c>
      <c r="D19" s="12"/>
      <c r="E19" s="12">
        <f>D19*17.88%</f>
        <v>0</v>
      </c>
      <c r="F19" s="12">
        <f>D19*2.45%</f>
        <v>0</v>
      </c>
      <c r="G19" s="51">
        <f>SUM(D19:F19)</f>
        <v>0</v>
      </c>
    </row>
    <row r="20" spans="1:7" ht="54.75" customHeight="1">
      <c r="A20" s="39">
        <v>80195</v>
      </c>
      <c r="B20" s="24" t="s">
        <v>24</v>
      </c>
      <c r="C20" s="13">
        <v>67741</v>
      </c>
      <c r="D20" s="12">
        <v>560</v>
      </c>
      <c r="E20" s="12">
        <f>D20*17.88%</f>
        <v>100.12799999999999</v>
      </c>
      <c r="F20" s="12">
        <f>D20*2.45%</f>
        <v>13.72</v>
      </c>
      <c r="G20" s="51">
        <f>SUM(D20:F20)</f>
        <v>673.848</v>
      </c>
    </row>
    <row r="21" spans="1:7" ht="15.75">
      <c r="A21" s="40"/>
      <c r="B21" s="24"/>
      <c r="C21" s="13"/>
      <c r="D21" s="12"/>
      <c r="E21" s="12"/>
      <c r="F21" s="12"/>
      <c r="G21" s="51"/>
    </row>
    <row r="22" spans="1:7" ht="15.75">
      <c r="A22" s="42">
        <v>833</v>
      </c>
      <c r="B22" s="61" t="s">
        <v>39</v>
      </c>
      <c r="C22" s="12"/>
      <c r="D22" s="12"/>
      <c r="E22" s="12"/>
      <c r="F22" s="6"/>
      <c r="G22" s="52"/>
    </row>
    <row r="23" spans="1:7" ht="15">
      <c r="A23" s="42"/>
      <c r="B23" s="27"/>
      <c r="C23" s="12"/>
      <c r="D23" s="12"/>
      <c r="E23" s="12"/>
      <c r="F23" s="6"/>
      <c r="G23" s="52"/>
    </row>
    <row r="24" spans="1:7" ht="28.5">
      <c r="A24" s="43">
        <v>85301</v>
      </c>
      <c r="B24" s="24" t="s">
        <v>26</v>
      </c>
      <c r="C24" s="12"/>
      <c r="D24" s="12"/>
      <c r="E24" s="12"/>
      <c r="F24" s="6" t="s">
        <v>27</v>
      </c>
      <c r="G24" s="53">
        <v>9370</v>
      </c>
    </row>
    <row r="25" spans="1:7" ht="15">
      <c r="A25" s="43"/>
      <c r="B25" s="24"/>
      <c r="C25" s="12"/>
      <c r="D25" s="12"/>
      <c r="E25" s="12"/>
      <c r="F25" s="6"/>
      <c r="G25" s="52"/>
    </row>
    <row r="26" spans="1:7" ht="15.75">
      <c r="A26" s="43">
        <v>85302</v>
      </c>
      <c r="B26" s="24" t="s">
        <v>28</v>
      </c>
      <c r="C26" s="13">
        <v>4423400</v>
      </c>
      <c r="D26" s="12">
        <v>88468</v>
      </c>
      <c r="E26" s="12">
        <f>D26*17.88%</f>
        <v>15818.078399999999</v>
      </c>
      <c r="F26" s="12">
        <f>D26*2.45%</f>
        <v>2167.466</v>
      </c>
      <c r="G26" s="51">
        <f>SUM(D26:F26)</f>
        <v>106453.5444</v>
      </c>
    </row>
    <row r="27" spans="1:7" ht="15">
      <c r="A27" s="44"/>
      <c r="B27" s="34"/>
      <c r="C27" s="12"/>
      <c r="D27" s="12"/>
      <c r="E27" s="12"/>
      <c r="F27" s="6"/>
      <c r="G27" s="52"/>
    </row>
    <row r="28" spans="1:7" ht="15.75">
      <c r="A28" s="43">
        <v>85318</v>
      </c>
      <c r="B28" s="24" t="s">
        <v>29</v>
      </c>
      <c r="C28" s="13">
        <v>210800</v>
      </c>
      <c r="D28" s="12">
        <v>4216</v>
      </c>
      <c r="E28" s="12">
        <f>D28*17.88%</f>
        <v>753.8208</v>
      </c>
      <c r="F28" s="12">
        <f>D28*2.45%</f>
        <v>103.292</v>
      </c>
      <c r="G28" s="51">
        <f>SUM(D28:F28)</f>
        <v>5073.1128</v>
      </c>
    </row>
    <row r="29" spans="1:7" ht="15.75">
      <c r="A29" s="45">
        <v>85320</v>
      </c>
      <c r="B29" s="28" t="s">
        <v>30</v>
      </c>
      <c r="C29" s="13">
        <v>28100</v>
      </c>
      <c r="D29" s="12">
        <v>562</v>
      </c>
      <c r="E29" s="12">
        <f>D29*17.88%</f>
        <v>100.48559999999999</v>
      </c>
      <c r="F29" s="12">
        <f>D29*2.45%</f>
        <v>13.769</v>
      </c>
      <c r="G29" s="51">
        <f>SUM(D29:F29)</f>
        <v>676.2546</v>
      </c>
    </row>
    <row r="30" spans="1:7" ht="42.75">
      <c r="A30" s="45">
        <v>85321</v>
      </c>
      <c r="B30" s="29" t="s">
        <v>31</v>
      </c>
      <c r="C30" s="12">
        <v>15900</v>
      </c>
      <c r="D30" s="12">
        <v>318</v>
      </c>
      <c r="E30" s="12">
        <f>D30*17.88%</f>
        <v>56.858399999999996</v>
      </c>
      <c r="F30" s="12">
        <f>D30*2.45%</f>
        <v>7.791</v>
      </c>
      <c r="G30" s="51">
        <f>SUM(D30:F30)</f>
        <v>382.6494</v>
      </c>
    </row>
    <row r="31" spans="1:7" ht="16.5" thickBot="1">
      <c r="A31" s="45">
        <v>85333</v>
      </c>
      <c r="B31" s="28" t="s">
        <v>32</v>
      </c>
      <c r="C31" s="13">
        <v>488810</v>
      </c>
      <c r="D31" s="12">
        <v>9776</v>
      </c>
      <c r="E31" s="12">
        <f>D31*17.88%</f>
        <v>1747.9488</v>
      </c>
      <c r="F31" s="12">
        <f>D31*2.45%</f>
        <v>239.512</v>
      </c>
      <c r="G31" s="51">
        <f>SUM(D31:F31)</f>
        <v>11763.4608</v>
      </c>
    </row>
    <row r="32" spans="1:7" ht="15">
      <c r="A32" s="36"/>
      <c r="B32" s="30"/>
      <c r="C32" s="18"/>
      <c r="D32" s="18"/>
      <c r="E32" s="18"/>
      <c r="F32" s="19"/>
      <c r="G32" s="54"/>
    </row>
    <row r="33" spans="1:7" ht="45">
      <c r="A33" s="60">
        <v>854</v>
      </c>
      <c r="B33" s="59" t="s">
        <v>40</v>
      </c>
      <c r="C33" s="12"/>
      <c r="D33" s="12"/>
      <c r="E33" s="12"/>
      <c r="F33" s="6"/>
      <c r="G33" s="55"/>
    </row>
    <row r="34" spans="1:7" ht="15.75">
      <c r="A34" s="45">
        <v>85401</v>
      </c>
      <c r="B34" s="28" t="s">
        <v>34</v>
      </c>
      <c r="C34" s="5">
        <v>45965</v>
      </c>
      <c r="D34" s="12"/>
      <c r="E34" s="12">
        <f>D34*17.88%</f>
        <v>0</v>
      </c>
      <c r="F34" s="12">
        <f>D34*2.45%</f>
        <v>0</v>
      </c>
      <c r="G34" s="56">
        <f>SUM(D34:F34)</f>
        <v>0</v>
      </c>
    </row>
    <row r="35" spans="1:7" ht="15.75">
      <c r="A35" s="45">
        <v>85406</v>
      </c>
      <c r="B35" s="28" t="s">
        <v>35</v>
      </c>
      <c r="C35" s="12">
        <v>35784</v>
      </c>
      <c r="D35" s="12"/>
      <c r="E35" s="12">
        <f>D35*17.88%</f>
        <v>0</v>
      </c>
      <c r="F35" s="12">
        <f>D35*2.45%</f>
        <v>0</v>
      </c>
      <c r="G35" s="56">
        <f>SUM(D35:F35)</f>
        <v>0</v>
      </c>
    </row>
    <row r="36" spans="1:7" ht="15.75">
      <c r="A36" s="45">
        <v>85410</v>
      </c>
      <c r="B36" s="28" t="s">
        <v>36</v>
      </c>
      <c r="C36" s="12">
        <v>97048</v>
      </c>
      <c r="D36" s="12"/>
      <c r="E36" s="12">
        <f>D36*17.88%</f>
        <v>0</v>
      </c>
      <c r="F36" s="12">
        <f>D36*2.45%</f>
        <v>0</v>
      </c>
      <c r="G36" s="56">
        <f>SUM(D36:F36)</f>
        <v>0</v>
      </c>
    </row>
    <row r="37" spans="1:7" ht="15">
      <c r="A37" s="45"/>
      <c r="B37" s="28"/>
      <c r="C37" s="12"/>
      <c r="D37" s="5"/>
      <c r="E37" s="5"/>
      <c r="F37" s="7"/>
      <c r="G37" s="55"/>
    </row>
    <row r="38" spans="1:7" ht="16.5" thickBot="1">
      <c r="A38" s="46"/>
      <c r="B38" s="31" t="s">
        <v>33</v>
      </c>
      <c r="C38" s="10">
        <f>SUM(C7:C36)</f>
        <v>8338407</v>
      </c>
      <c r="D38" s="10">
        <f>SUM(D7:D36)</f>
        <v>154430</v>
      </c>
      <c r="E38" s="10">
        <f>SUM(E7:E36)</f>
        <v>27612.084</v>
      </c>
      <c r="F38" s="10">
        <f>SUM(F7:F36)</f>
        <v>3783.5350000000003</v>
      </c>
      <c r="G38" s="57">
        <f>SUM(G5:G37)</f>
        <v>195195.61899999998</v>
      </c>
    </row>
    <row r="39" spans="1:7" ht="15">
      <c r="A39" s="35"/>
      <c r="B39" s="20"/>
      <c r="C39" s="2"/>
      <c r="D39" s="2"/>
      <c r="E39" s="2"/>
      <c r="F39" s="4"/>
      <c r="G39" s="4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starostwo</cp:lastModifiedBy>
  <cp:lastPrinted>2005-01-21T10:43:12Z</cp:lastPrinted>
  <dcterms:created xsi:type="dcterms:W3CDTF">2002-09-13T05:51:01Z</dcterms:created>
  <dcterms:modified xsi:type="dcterms:W3CDTF">2005-03-24T08:48:45Z</dcterms:modified>
  <cp:category/>
  <cp:version/>
  <cp:contentType/>
  <cp:contentStatus/>
</cp:coreProperties>
</file>