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<sst xmlns="http://schemas.openxmlformats.org/spreadsheetml/2006/main" count="142" uniqueCount="101">
  <si>
    <t>Dz.</t>
  </si>
  <si>
    <t>R.</t>
  </si>
  <si>
    <t>P.</t>
  </si>
  <si>
    <t>W Y S Z C Z E G Ó L N I E N I E</t>
  </si>
  <si>
    <t xml:space="preserve"> </t>
  </si>
  <si>
    <t>.020</t>
  </si>
  <si>
    <t>LEŚNICTWO</t>
  </si>
  <si>
    <t>.02001</t>
  </si>
  <si>
    <t>Gospodarka leśna</t>
  </si>
  <si>
    <t>Zakup materiałów i wyposażenia</t>
  </si>
  <si>
    <t>.02002</t>
  </si>
  <si>
    <t xml:space="preserve">Nadzór nad  gospodarką leśną </t>
  </si>
  <si>
    <t>TRANSPORT I ŁĄCZNOŚĆ</t>
  </si>
  <si>
    <t>Drogi publiczne powiatowe</t>
  </si>
  <si>
    <t>Nagrody i 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</si>
  <si>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</si>
  <si>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</si>
  <si>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</si>
  <si>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</si>
  <si>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</si>
  <si>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</si>
  <si>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</si>
  <si>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</si>
  <si>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</si>
  <si>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</si>
  <si>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GOSPODARKA MIESZKANIOWA</t>
  </si>
  <si>
    <t>Gospodarka gruntami i nieruchomościami</t>
  </si>
  <si>
    <t>Zakup usług pozostałych</t>
  </si>
  <si>
    <t>ADMINISTRACJA PUBLICZNA</t>
  </si>
  <si>
    <t>Urzędy wojewódzkie</t>
  </si>
  <si>
    <t>Starostwa powiatowe</t>
  </si>
  <si>
    <t>Pozostała działalność</t>
  </si>
  <si>
    <t>OBSŁUGA DŁUGU PUBLICZNEGO</t>
  </si>
  <si>
    <t>RAZEM   WYDATKI BUDŻETOWE</t>
  </si>
  <si>
    <t>Obsługa papierów wartościowych , kredytów i pożyczek jednostek samorządu terytorialnego</t>
  </si>
  <si>
    <t>Odsetki i dyskonto od krajowych skarbowych papierów wartościowych oraz pożyczek i kredytów</t>
  </si>
  <si>
    <t xml:space="preserve">Różne  wydatki na rzecz osób fizycznych 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</si>
  <si>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</si>
  <si>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</si>
  <si>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</si>
  <si>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</si>
  <si>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</si>
  <si>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</si>
  <si>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</si>
  <si>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</si>
  <si>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</si>
  <si>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</si>
  <si>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</si>
  <si>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</si>
  <si>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</si>
  <si>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</si>
  <si>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</si>
  <si>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</si>
  <si>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</si>
  <si>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</si>
  <si>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</si>
  <si>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</si>
  <si>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</si>
  <si>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</si>
  <si>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</si>
  <si>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 xml:space="preserve">Zakup  usług  pozostałych </t>
  </si>
  <si>
    <t>POMOC SPOŁECZNA</t>
  </si>
  <si>
    <t>Zakup środków żywności</t>
  </si>
  <si>
    <t>Zakup leków i materiałów medycznych</t>
  </si>
  <si>
    <t>Domy pomocy społecznej</t>
  </si>
  <si>
    <t>Zakup usług zdrowotnych</t>
  </si>
  <si>
    <t>OŚWIATA I WYCHOWANIE</t>
  </si>
  <si>
    <t>Licea ogólnokształcące</t>
  </si>
  <si>
    <t>Szkoły  zawodowe</t>
  </si>
  <si>
    <t>EDUKACYJNA OPIEKA WYCHOWAWCZA</t>
  </si>
  <si>
    <t xml:space="preserve">Internaty i bursy szkolne </t>
  </si>
  <si>
    <t xml:space="preserve">Pomoc materialna dla uczniów </t>
  </si>
  <si>
    <t>KULTURA I OCHRONA DZIEDZICTWA NARODOWEGO</t>
  </si>
  <si>
    <t>Biblioteki</t>
  </si>
  <si>
    <t xml:space="preserve">Dotacja  celowa  z  budżetu  na  finansowanie  lub  dofinansowanie  zadań  zleconych  do  realizacji  pozostałym  jednostkom  nie    zaliczanym  do  sektora  finansów  publicznych </t>
  </si>
  <si>
    <t xml:space="preserve">Szkolnictwo  wyższe </t>
  </si>
  <si>
    <t xml:space="preserve">Pomoc  materialna  dla  studentów </t>
  </si>
  <si>
    <t xml:space="preserve">Wydatki  inwestycyjne  jednostek  budżetowych </t>
  </si>
  <si>
    <t>Dotacje celowe przekazane gminie  na zadania  bieżące realizowane na podstawie porozumień (umów) między  jednostkami samorządu terytorialnego</t>
  </si>
  <si>
    <t xml:space="preserve">Administracja  publiczna </t>
  </si>
  <si>
    <t xml:space="preserve">Wynagrodzenia  bezosobowe </t>
  </si>
  <si>
    <t>Wynagrodzenia bezosobowe</t>
  </si>
  <si>
    <t>Wynagrodzenia  bezosobowe</t>
  </si>
  <si>
    <t xml:space="preserve">Podróże służbowe zagraniczne </t>
  </si>
  <si>
    <t xml:space="preserve">Ośrodki  wsparcia </t>
  </si>
  <si>
    <t xml:space="preserve">WYDATKI BUDŻETOWE NA ROK 2006 </t>
  </si>
  <si>
    <t xml:space="preserve">Załącznik  nr  2  do  uchwały   Rady     Powiatu  Toruńskiego </t>
  </si>
  <si>
    <t>w  sprawie  Budżetu  Powiatu  Toruńskiego  na  rok  2006  .</t>
  </si>
  <si>
    <t xml:space="preserve">ZWIĘKSZENIA </t>
  </si>
  <si>
    <t xml:space="preserve">ZMNIEJSZENIA </t>
  </si>
  <si>
    <t xml:space="preserve">PLAN  WYDATKÓW  PO   ZMIANACH </t>
  </si>
  <si>
    <t>WYDATKI  BUDŻETOWE</t>
  </si>
  <si>
    <t>zmiana  na  dzień  19.06.2006  rok .</t>
  </si>
  <si>
    <t xml:space="preserve">Kolonie o  obozy  oraz  inne  formy  wypoczynku  dzieci  i  młodzieży  szkolnej, a  także  szkolenia  młodzieży </t>
  </si>
  <si>
    <t xml:space="preserve">realizacja :Szkoła  Muzyczna  I  stopnia  w  Chełmży </t>
  </si>
  <si>
    <t xml:space="preserve">   </t>
  </si>
  <si>
    <t>POZOSTAŁE ZADANIA W ZAKRESIE POLITYKI SPOŁECZNEJ</t>
  </si>
  <si>
    <t xml:space="preserve">Pozostała  działalność </t>
  </si>
  <si>
    <t xml:space="preserve">Realizacja  PUP  w  Toruniu </t>
  </si>
  <si>
    <t xml:space="preserve">Świadczenia  społeczne </t>
  </si>
  <si>
    <t xml:space="preserve">Zakup usług  pozostałych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</si>
</sst>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</numFmts>
  <fonts count="17">
    <font>
      <sz val="10"/>
      <name val="Arial CE"/>
      <family val="0"/>
    </font>
    <font>
      <sz val="8"/>
      <name val="Arial CE"/>
      <family val="2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8"/>
      <name val="Arial CE"/>
      <family val="0"/>
    </font>
    <font>
      <sz val="9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4" xfId="0" applyNumberFormat="1" applyFont="1" applyBorder="1" applyAlignment="1">
      <alignment vertical="center" wrapText="1" shrinkToFit="1"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shrinkToFit="1"/>
    </xf>
    <xf numFmtId="1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4" fillId="0" borderId="0" xfId="0" applyNumberFormat="1" applyFont="1" applyAlignment="1">
      <alignment vertical="center" wrapText="1" shrinkToFit="1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 wrapText="1" shrinkToFit="1"/>
    </xf>
    <xf numFmtId="1" fontId="0" fillId="0" borderId="0" xfId="0" applyNumberFormat="1" applyFont="1" applyAlignment="1">
      <alignment horizontal="right" vertical="center" wrapText="1" shrinkToFit="1"/>
    </xf>
    <xf numFmtId="1" fontId="4" fillId="0" borderId="7" xfId="0" applyNumberFormat="1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 wrapText="1" shrinkToFit="1"/>
    </xf>
    <xf numFmtId="1" fontId="5" fillId="0" borderId="0" xfId="0" applyNumberFormat="1" applyFont="1" applyBorder="1" applyAlignment="1">
      <alignment horizontal="left" vertical="center" wrapText="1" shrinkToFit="1"/>
    </xf>
    <xf numFmtId="1" fontId="4" fillId="0" borderId="0" xfId="0" applyNumberFormat="1" applyFont="1" applyBorder="1" applyAlignment="1">
      <alignment horizontal="left" vertical="center" wrapText="1" shrinkToFit="1"/>
    </xf>
    <xf numFmtId="1" fontId="0" fillId="0" borderId="0" xfId="0" applyNumberFormat="1" applyFont="1" applyAlignment="1">
      <alignment vertical="center" wrapText="1" shrinkToFit="1"/>
    </xf>
    <xf numFmtId="1" fontId="0" fillId="0" borderId="0" xfId="0" applyNumberFormat="1" applyFont="1" applyAlignment="1">
      <alignment wrapText="1" shrinkToFit="1"/>
    </xf>
    <xf numFmtId="1" fontId="4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1" fontId="5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 shrinkToFit="1"/>
    </xf>
    <xf numFmtId="1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3" fillId="0" borderId="7" xfId="0" applyNumberFormat="1" applyFont="1" applyFill="1" applyBorder="1" applyAlignment="1">
      <alignment horizontal="center" vertical="center" wrapText="1" shrinkToFit="1"/>
    </xf>
    <xf numFmtId="3" fontId="1" fillId="0" borderId="0" xfId="0" applyNumberFormat="1" applyFont="1" applyFill="1" applyBorder="1" applyAlignment="1">
      <alignment vertical="center" shrinkToFit="1"/>
    </xf>
    <xf numFmtId="3" fontId="2" fillId="0" borderId="0" xfId="0" applyNumberFormat="1" applyFont="1" applyBorder="1" applyAlignment="1">
      <alignment vertical="center" shrinkToFit="1"/>
    </xf>
    <xf numFmtId="3" fontId="14" fillId="0" borderId="0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 shrinkToFi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 shrinkToFi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0" fillId="0" borderId="0" xfId="0" applyFont="1" applyAlignment="1">
      <alignment wrapText="1"/>
    </xf>
    <xf numFmtId="3" fontId="15" fillId="0" borderId="0" xfId="0" applyNumberFormat="1" applyFont="1" applyAlignment="1">
      <alignment vertical="center" shrinkToFit="1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 wrapText="1" shrinkToFit="1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 wrapText="1" shrinkToFi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shrinkToFit="1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 wrapText="1" shrinkToFit="1"/>
    </xf>
    <xf numFmtId="1" fontId="1" fillId="0" borderId="0" xfId="0" applyNumberFormat="1" applyFont="1" applyBorder="1" applyAlignment="1">
      <alignment vertic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85"/>
  <sheetViews>
    <sheetView tabSelected="1" showOutlineSymbols="0" workbookViewId="0" topLeftCell="A1">
      <selection activeCell="F184" sqref="F184"/>
    </sheetView>
  </sheetViews>
  <sheetFormatPr defaultColWidth="9.00390625" defaultRowHeight="12.75" outlineLevelRow="2" outlineLevelCol="1"/>
  <cols>
    <col min="1" max="1" width="4.625" style="82" bestFit="1" customWidth="1"/>
    <col min="2" max="3" width="7.75390625" style="82" bestFit="1" customWidth="1"/>
    <col min="4" max="4" width="34.625" style="111" customWidth="1"/>
    <col min="5" max="5" width="11.00390625" style="116" customWidth="1" outlineLevel="1"/>
    <col min="6" max="6" width="8.875" style="116" customWidth="1" outlineLevel="1"/>
    <col min="7" max="7" width="9.375" style="116" customWidth="1" outlineLevel="1"/>
    <col min="8" max="8" width="10.75390625" style="116" customWidth="1" outlineLevel="1"/>
    <col min="9" max="16384" width="9.125" style="87" customWidth="1"/>
  </cols>
  <sheetData>
    <row r="1" spans="1:4" ht="12.75">
      <c r="A1" s="67"/>
      <c r="B1" s="114" t="s">
        <v>86</v>
      </c>
      <c r="C1" s="67"/>
      <c r="D1" s="94"/>
    </row>
    <row r="2" spans="1:4" ht="12.75">
      <c r="A2" s="67"/>
      <c r="B2" s="114" t="s">
        <v>87</v>
      </c>
      <c r="C2" s="67"/>
      <c r="D2" s="94"/>
    </row>
    <row r="3" spans="1:4" ht="12.75">
      <c r="A3" s="67"/>
      <c r="B3" s="114"/>
      <c r="C3" s="67"/>
      <c r="D3" s="94" t="s">
        <v>92</v>
      </c>
    </row>
    <row r="4" spans="1:8" ht="15.75" customHeight="1">
      <c r="A4" s="95"/>
      <c r="B4" s="68"/>
      <c r="C4" s="69"/>
      <c r="D4" s="96" t="s">
        <v>85</v>
      </c>
      <c r="E4" s="117"/>
      <c r="F4" s="117"/>
      <c r="G4" s="117"/>
      <c r="H4" s="117"/>
    </row>
    <row r="5" spans="1:8" ht="13.5" thickBot="1">
      <c r="A5" s="70"/>
      <c r="B5" s="68"/>
      <c r="C5" s="69"/>
      <c r="D5" s="97"/>
      <c r="E5" s="117"/>
      <c r="F5" s="117"/>
      <c r="G5" s="117"/>
      <c r="H5" s="117"/>
    </row>
    <row r="6" spans="1:8" s="88" customFormat="1" ht="44.25" customHeight="1" thickBot="1">
      <c r="A6" s="71" t="s">
        <v>0</v>
      </c>
      <c r="B6" s="71" t="s">
        <v>1</v>
      </c>
      <c r="C6" s="72" t="s">
        <v>2</v>
      </c>
      <c r="D6" s="98" t="s">
        <v>3</v>
      </c>
      <c r="E6" s="118" t="s">
        <v>91</v>
      </c>
      <c r="F6" s="118" t="s">
        <v>88</v>
      </c>
      <c r="G6" s="118" t="s">
        <v>89</v>
      </c>
      <c r="H6" s="118" t="s">
        <v>90</v>
      </c>
    </row>
    <row r="7" spans="1:8" ht="12.75">
      <c r="A7" s="99"/>
      <c r="B7" s="99"/>
      <c r="C7" s="100"/>
      <c r="D7" s="101"/>
      <c r="E7" s="119"/>
      <c r="F7" s="119"/>
      <c r="G7" s="119"/>
      <c r="H7" s="119"/>
    </row>
    <row r="8" spans="1:8" s="89" customFormat="1" ht="12.75">
      <c r="A8" s="73" t="s">
        <v>5</v>
      </c>
      <c r="B8" s="73"/>
      <c r="C8" s="74"/>
      <c r="D8" s="102" t="s">
        <v>6</v>
      </c>
      <c r="E8" s="120">
        <f>E14+E10</f>
        <v>0</v>
      </c>
      <c r="F8" s="120">
        <f>F14+F10</f>
        <v>2091</v>
      </c>
      <c r="G8" s="120">
        <f>G14+G10</f>
        <v>0</v>
      </c>
      <c r="H8" s="120">
        <f>E8+F8-G8</f>
        <v>2091</v>
      </c>
    </row>
    <row r="9" spans="1:8" s="90" customFormat="1" ht="12.75" outlineLevel="1">
      <c r="A9" s="73"/>
      <c r="B9" s="73"/>
      <c r="C9" s="74"/>
      <c r="D9" s="102"/>
      <c r="E9" s="121"/>
      <c r="F9" s="121"/>
      <c r="G9" s="121"/>
      <c r="H9" s="120"/>
    </row>
    <row r="10" spans="1:8" s="88" customFormat="1" ht="12.75" outlineLevel="1">
      <c r="A10" s="77"/>
      <c r="B10" s="77" t="s">
        <v>7</v>
      </c>
      <c r="C10" s="78"/>
      <c r="D10" s="103" t="s">
        <v>8</v>
      </c>
      <c r="E10" s="122"/>
      <c r="F10" s="122">
        <f>SUM(F12:F13)</f>
        <v>2083</v>
      </c>
      <c r="G10" s="122">
        <f>SUM(G12:G13)</f>
        <v>0</v>
      </c>
      <c r="H10" s="120">
        <f>E10+F10-G10</f>
        <v>2083</v>
      </c>
    </row>
    <row r="11" spans="1:8" ht="12.75" outlineLevel="2">
      <c r="A11" s="77"/>
      <c r="B11" s="77"/>
      <c r="C11" s="78"/>
      <c r="D11" s="103"/>
      <c r="E11" s="123"/>
      <c r="F11" s="123"/>
      <c r="G11" s="123"/>
      <c r="H11" s="120"/>
    </row>
    <row r="12" spans="1:8" s="91" customFormat="1" ht="25.5" outlineLevel="2">
      <c r="A12" s="79"/>
      <c r="B12" s="79"/>
      <c r="C12" s="80">
        <v>3030</v>
      </c>
      <c r="D12" s="105" t="s">
        <v>36</v>
      </c>
      <c r="E12" s="124">
        <v>250000</v>
      </c>
      <c r="F12" s="124">
        <v>2083</v>
      </c>
      <c r="G12" s="124"/>
      <c r="H12" s="120">
        <f>E12+F12-G12</f>
        <v>252083</v>
      </c>
    </row>
    <row r="13" spans="1:8" s="91" customFormat="1" ht="12.75" outlineLevel="2">
      <c r="A13" s="79"/>
      <c r="B13" s="79"/>
      <c r="C13" s="80"/>
      <c r="D13" s="105"/>
      <c r="E13" s="125"/>
      <c r="F13" s="125"/>
      <c r="G13" s="125"/>
      <c r="H13" s="120"/>
    </row>
    <row r="14" spans="1:8" s="88" customFormat="1" ht="12.75" outlineLevel="1">
      <c r="A14" s="77"/>
      <c r="B14" s="77" t="s">
        <v>10</v>
      </c>
      <c r="C14" s="78"/>
      <c r="D14" s="106" t="s">
        <v>11</v>
      </c>
      <c r="E14" s="122"/>
      <c r="F14" s="122">
        <f>SUM(F15:F15)</f>
        <v>8</v>
      </c>
      <c r="G14" s="122">
        <f>SUM(G15:G15)</f>
        <v>0</v>
      </c>
      <c r="H14" s="120">
        <f>E14+F14-G14</f>
        <v>8</v>
      </c>
    </row>
    <row r="15" spans="1:8" ht="76.5" outlineLevel="1">
      <c r="A15" s="75"/>
      <c r="B15" s="75"/>
      <c r="C15" s="76">
        <v>2830</v>
      </c>
      <c r="D15" s="107" t="s">
        <v>74</v>
      </c>
      <c r="E15" s="123">
        <v>39400</v>
      </c>
      <c r="F15" s="123">
        <v>8</v>
      </c>
      <c r="G15" s="123"/>
      <c r="H15" s="120">
        <f>E15+F15-G15</f>
        <v>39408</v>
      </c>
    </row>
    <row r="16" spans="1:8" s="89" customFormat="1" ht="12.75">
      <c r="A16" s="73">
        <v>600</v>
      </c>
      <c r="B16" s="73"/>
      <c r="C16" s="74"/>
      <c r="D16" s="108" t="s">
        <v>12</v>
      </c>
      <c r="E16" s="120">
        <f>E18</f>
        <v>0</v>
      </c>
      <c r="F16" s="120">
        <f>F18</f>
        <v>567600</v>
      </c>
      <c r="G16" s="120">
        <f>G18</f>
        <v>0</v>
      </c>
      <c r="H16" s="120">
        <f>E16+F16-G16</f>
        <v>567600</v>
      </c>
    </row>
    <row r="17" spans="1:8" ht="12.75">
      <c r="A17" s="75"/>
      <c r="B17" s="75"/>
      <c r="C17" s="76"/>
      <c r="D17" s="107"/>
      <c r="E17" s="123"/>
      <c r="F17" s="123"/>
      <c r="G17" s="123"/>
      <c r="H17" s="120"/>
    </row>
    <row r="18" spans="1:8" ht="12.75">
      <c r="A18" s="77"/>
      <c r="B18" s="77">
        <v>60014</v>
      </c>
      <c r="C18" s="78"/>
      <c r="D18" s="106" t="s">
        <v>13</v>
      </c>
      <c r="E18" s="123"/>
      <c r="F18" s="123">
        <f>SUM(F20:F28)</f>
        <v>567600</v>
      </c>
      <c r="G18" s="123">
        <f>SUM(G20:G28)</f>
        <v>0</v>
      </c>
      <c r="H18" s="120">
        <f>E18+F18-G18</f>
        <v>567600</v>
      </c>
    </row>
    <row r="19" spans="1:8" ht="12.75" outlineLevel="1">
      <c r="A19" s="75"/>
      <c r="B19" s="75"/>
      <c r="C19" s="76"/>
      <c r="D19" s="107"/>
      <c r="E19" s="123"/>
      <c r="F19" s="123"/>
      <c r="G19" s="123"/>
      <c r="H19" s="120"/>
    </row>
    <row r="20" spans="1:8" ht="12.75" outlineLevel="1">
      <c r="A20" s="81"/>
      <c r="B20" s="81"/>
      <c r="C20" s="82">
        <v>4010</v>
      </c>
      <c r="D20" s="104" t="s">
        <v>15</v>
      </c>
      <c r="E20" s="117">
        <f>488725-53000-5</f>
        <v>435720</v>
      </c>
      <c r="F20" s="117">
        <v>27000</v>
      </c>
      <c r="G20" s="117"/>
      <c r="H20" s="120">
        <f>E20+F20-G20</f>
        <v>462720</v>
      </c>
    </row>
    <row r="21" spans="1:8" ht="12.75" outlineLevel="1">
      <c r="A21" s="81"/>
      <c r="B21" s="81"/>
      <c r="D21" s="104"/>
      <c r="E21" s="117"/>
      <c r="F21" s="117"/>
      <c r="G21" s="117"/>
      <c r="H21" s="120"/>
    </row>
    <row r="22" spans="1:9" ht="12.75" outlineLevel="1">
      <c r="A22" s="81"/>
      <c r="B22" s="81"/>
      <c r="C22" s="69">
        <v>4110</v>
      </c>
      <c r="D22" s="104" t="s">
        <v>17</v>
      </c>
      <c r="E22" s="117">
        <f>92800-9500</f>
        <v>83300</v>
      </c>
      <c r="F22" s="117">
        <v>5000</v>
      </c>
      <c r="G22" s="117"/>
      <c r="H22" s="120">
        <f>E22+F22-G22</f>
        <v>88300</v>
      </c>
      <c r="I22" s="115"/>
    </row>
    <row r="23" spans="1:9" ht="12.75" outlineLevel="1">
      <c r="A23" s="81"/>
      <c r="B23" s="81"/>
      <c r="C23" s="69"/>
      <c r="D23" s="104" t="s">
        <v>4</v>
      </c>
      <c r="E23" s="117"/>
      <c r="F23" s="117" t="s">
        <v>95</v>
      </c>
      <c r="G23" s="117"/>
      <c r="H23" s="120"/>
      <c r="I23" s="115"/>
    </row>
    <row r="24" spans="1:9" ht="12.75" outlineLevel="1">
      <c r="A24" s="81"/>
      <c r="B24" s="81"/>
      <c r="C24" s="69">
        <v>4120</v>
      </c>
      <c r="D24" s="104" t="s">
        <v>18</v>
      </c>
      <c r="E24" s="117">
        <f>12200-1200</f>
        <v>11000</v>
      </c>
      <c r="F24" s="117">
        <v>1100</v>
      </c>
      <c r="G24" s="117"/>
      <c r="H24" s="120">
        <f>E24+F24-G24</f>
        <v>12100</v>
      </c>
      <c r="I24" s="115"/>
    </row>
    <row r="25" spans="1:9" ht="12.75" outlineLevel="1">
      <c r="A25" s="81"/>
      <c r="B25" s="81"/>
      <c r="C25" s="69"/>
      <c r="D25" s="104"/>
      <c r="E25" s="117"/>
      <c r="F25" s="117"/>
      <c r="G25" s="117"/>
      <c r="H25" s="120"/>
      <c r="I25" s="115"/>
    </row>
    <row r="26" spans="1:9" ht="12.75" outlineLevel="1">
      <c r="A26" s="81"/>
      <c r="B26" s="81"/>
      <c r="C26" s="69">
        <v>4300</v>
      </c>
      <c r="D26" s="104" t="s">
        <v>60</v>
      </c>
      <c r="E26" s="117">
        <v>1155000</v>
      </c>
      <c r="F26" s="117">
        <f>350000+180000</f>
        <v>530000</v>
      </c>
      <c r="G26" s="117"/>
      <c r="H26" s="120">
        <f>E26+F26-G26</f>
        <v>1685000</v>
      </c>
      <c r="I26" s="115"/>
    </row>
    <row r="27" spans="1:9" ht="12.75" outlineLevel="1">
      <c r="A27" s="81"/>
      <c r="B27" s="81"/>
      <c r="C27" s="69"/>
      <c r="D27" s="104"/>
      <c r="E27" s="117"/>
      <c r="F27" s="117"/>
      <c r="G27" s="117"/>
      <c r="H27" s="120"/>
      <c r="I27" s="115"/>
    </row>
    <row r="28" spans="1:9" ht="25.5" outlineLevel="1">
      <c r="A28" s="81"/>
      <c r="B28" s="81"/>
      <c r="C28" s="69">
        <v>4440</v>
      </c>
      <c r="D28" s="104" t="s">
        <v>23</v>
      </c>
      <c r="E28" s="117">
        <v>16800</v>
      </c>
      <c r="F28" s="117">
        <v>4500</v>
      </c>
      <c r="G28" s="117"/>
      <c r="H28" s="120">
        <f>E28+F28-G28</f>
        <v>21300</v>
      </c>
      <c r="I28" s="115"/>
    </row>
    <row r="29" spans="1:9" ht="12.75" outlineLevel="1">
      <c r="A29" s="81"/>
      <c r="B29" s="81"/>
      <c r="C29" s="69"/>
      <c r="D29" s="104"/>
      <c r="E29" s="117"/>
      <c r="F29" s="117"/>
      <c r="G29" s="117"/>
      <c r="H29" s="120"/>
      <c r="I29" s="115"/>
    </row>
    <row r="30" spans="1:8" s="89" customFormat="1" ht="12.75">
      <c r="A30" s="73">
        <v>700</v>
      </c>
      <c r="B30" s="73"/>
      <c r="C30" s="74"/>
      <c r="D30" s="108" t="s">
        <v>25</v>
      </c>
      <c r="E30" s="120">
        <f>E32</f>
        <v>0</v>
      </c>
      <c r="F30" s="120">
        <f>F32</f>
        <v>5000</v>
      </c>
      <c r="G30" s="120">
        <f>G32</f>
        <v>0</v>
      </c>
      <c r="H30" s="120">
        <f>E30+F30-G30</f>
        <v>5000</v>
      </c>
    </row>
    <row r="31" spans="1:8" ht="12.75">
      <c r="A31" s="75"/>
      <c r="B31" s="75"/>
      <c r="C31" s="76"/>
      <c r="D31" s="107"/>
      <c r="E31" s="123"/>
      <c r="F31" s="123"/>
      <c r="G31" s="123"/>
      <c r="H31" s="120"/>
    </row>
    <row r="32" spans="1:8" s="88" customFormat="1" ht="25.5">
      <c r="A32" s="77"/>
      <c r="B32" s="77">
        <v>70005</v>
      </c>
      <c r="C32" s="78"/>
      <c r="D32" s="106" t="s">
        <v>26</v>
      </c>
      <c r="E32" s="122"/>
      <c r="F32" s="122">
        <f>SUM(F33:F35)</f>
        <v>5000</v>
      </c>
      <c r="G32" s="122">
        <f>SUM(G33:G35)</f>
        <v>0</v>
      </c>
      <c r="H32" s="120">
        <f>E32+F32-G32</f>
        <v>5000</v>
      </c>
    </row>
    <row r="33" spans="1:8" ht="12.75" outlineLevel="2">
      <c r="A33" s="81"/>
      <c r="B33" s="81"/>
      <c r="C33" s="69"/>
      <c r="D33" s="104"/>
      <c r="E33" s="117"/>
      <c r="F33" s="117"/>
      <c r="G33" s="117"/>
      <c r="H33" s="120"/>
    </row>
    <row r="34" spans="1:8" ht="12.75" outlineLevel="1">
      <c r="A34" s="75"/>
      <c r="B34" s="75"/>
      <c r="C34" s="76">
        <v>4300</v>
      </c>
      <c r="D34" s="104" t="s">
        <v>60</v>
      </c>
      <c r="E34" s="123">
        <v>45899</v>
      </c>
      <c r="F34" s="123">
        <v>5000</v>
      </c>
      <c r="G34" s="123"/>
      <c r="H34" s="120">
        <f>E34+F34-G34</f>
        <v>50899</v>
      </c>
    </row>
    <row r="35" spans="1:8" ht="12.75" outlineLevel="1">
      <c r="A35" s="75"/>
      <c r="B35" s="75"/>
      <c r="C35" s="76"/>
      <c r="D35" s="107"/>
      <c r="E35" s="123"/>
      <c r="F35" s="123"/>
      <c r="G35" s="123"/>
      <c r="H35" s="120"/>
    </row>
    <row r="36" spans="1:8" s="89" customFormat="1" ht="12.75">
      <c r="A36" s="82"/>
      <c r="B36" s="83">
        <v>750</v>
      </c>
      <c r="C36" s="83"/>
      <c r="D36" s="110" t="s">
        <v>79</v>
      </c>
      <c r="E36" s="120">
        <f>E38</f>
        <v>0</v>
      </c>
      <c r="F36" s="120">
        <f>F38</f>
        <v>0</v>
      </c>
      <c r="G36" s="120">
        <f>G38</f>
        <v>6590</v>
      </c>
      <c r="H36" s="120">
        <f>E36+F36-G36</f>
        <v>-6590</v>
      </c>
    </row>
    <row r="37" spans="5:8" ht="12.75" outlineLevel="1">
      <c r="E37" s="123"/>
      <c r="F37" s="123"/>
      <c r="G37" s="123"/>
      <c r="H37" s="120"/>
    </row>
    <row r="38" spans="1:8" s="88" customFormat="1" ht="12.75" outlineLevel="1">
      <c r="A38" s="77"/>
      <c r="B38" s="77">
        <v>75020</v>
      </c>
      <c r="C38" s="78"/>
      <c r="D38" s="106" t="s">
        <v>30</v>
      </c>
      <c r="E38" s="122"/>
      <c r="F38" s="122">
        <f>SUM(F40:F43)</f>
        <v>0</v>
      </c>
      <c r="G38" s="122">
        <f>SUM(G40:G43)</f>
        <v>6590</v>
      </c>
      <c r="H38" s="120">
        <f>E38+F38-G38</f>
        <v>-6590</v>
      </c>
    </row>
    <row r="39" spans="1:8" ht="12.75" outlineLevel="2">
      <c r="A39" s="75"/>
      <c r="B39" s="75"/>
      <c r="C39" s="76"/>
      <c r="D39" s="107"/>
      <c r="E39" s="117"/>
      <c r="F39" s="117"/>
      <c r="G39" s="117"/>
      <c r="H39" s="120"/>
    </row>
    <row r="40" spans="1:8" ht="12.75" outlineLevel="2">
      <c r="A40" s="93"/>
      <c r="B40" s="81"/>
      <c r="C40" s="69">
        <v>4040</v>
      </c>
      <c r="D40" s="104" t="s">
        <v>16</v>
      </c>
      <c r="E40" s="117">
        <v>171000</v>
      </c>
      <c r="F40" s="117"/>
      <c r="G40" s="117">
        <v>1590</v>
      </c>
      <c r="H40" s="120">
        <f>E40+F40-G40</f>
        <v>169410</v>
      </c>
    </row>
    <row r="41" spans="1:8" ht="12.75" outlineLevel="2">
      <c r="A41" s="93"/>
      <c r="B41" s="81"/>
      <c r="C41" s="69"/>
      <c r="D41" s="104"/>
      <c r="E41" s="117"/>
      <c r="F41" s="117"/>
      <c r="G41" s="117"/>
      <c r="H41" s="120"/>
    </row>
    <row r="42" spans="1:8" ht="12.75" outlineLevel="2">
      <c r="A42" s="81"/>
      <c r="B42" s="81"/>
      <c r="C42" s="69">
        <v>4420</v>
      </c>
      <c r="D42" s="104" t="s">
        <v>83</v>
      </c>
      <c r="E42" s="117">
        <v>5000</v>
      </c>
      <c r="F42" s="117"/>
      <c r="G42" s="117">
        <v>5000</v>
      </c>
      <c r="H42" s="120">
        <f>E42+F42-G42</f>
        <v>0</v>
      </c>
    </row>
    <row r="43" spans="1:8" ht="12.75" outlineLevel="2">
      <c r="A43" s="81"/>
      <c r="B43" s="81"/>
      <c r="C43" s="69"/>
      <c r="D43" s="104"/>
      <c r="E43" s="117"/>
      <c r="F43" s="117"/>
      <c r="G43" s="117"/>
      <c r="H43" s="120"/>
    </row>
    <row r="44" spans="1:8" s="89" customFormat="1" ht="12.75">
      <c r="A44" s="81">
        <v>757</v>
      </c>
      <c r="B44" s="81"/>
      <c r="C44" s="86"/>
      <c r="D44" s="112" t="s">
        <v>32</v>
      </c>
      <c r="E44" s="127">
        <f>E46</f>
        <v>0</v>
      </c>
      <c r="F44" s="127">
        <f>F46</f>
        <v>0</v>
      </c>
      <c r="G44" s="127">
        <f>G46</f>
        <v>50000</v>
      </c>
      <c r="H44" s="120">
        <f>E44+F44-G44</f>
        <v>-50000</v>
      </c>
    </row>
    <row r="45" spans="1:8" ht="12.75">
      <c r="A45" s="81"/>
      <c r="B45" s="81"/>
      <c r="C45" s="69"/>
      <c r="D45" s="104"/>
      <c r="E45" s="117"/>
      <c r="F45" s="117"/>
      <c r="G45" s="117"/>
      <c r="H45" s="120"/>
    </row>
    <row r="46" spans="1:8" s="88" customFormat="1" ht="38.25">
      <c r="A46" s="84"/>
      <c r="B46" s="84">
        <v>75702</v>
      </c>
      <c r="C46" s="85"/>
      <c r="D46" s="92" t="s">
        <v>34</v>
      </c>
      <c r="E46" s="126"/>
      <c r="F46" s="126">
        <f>SUM(F47:F48)</f>
        <v>0</v>
      </c>
      <c r="G46" s="126">
        <f>SUM(G47:G48)</f>
        <v>50000</v>
      </c>
      <c r="H46" s="120">
        <f>E46+F46-G46</f>
        <v>-50000</v>
      </c>
    </row>
    <row r="47" spans="1:8" ht="12.75" outlineLevel="1">
      <c r="A47" s="81"/>
      <c r="B47" s="81"/>
      <c r="C47" s="69"/>
      <c r="D47" s="104"/>
      <c r="E47" s="117"/>
      <c r="F47" s="117"/>
      <c r="G47" s="117"/>
      <c r="H47" s="120"/>
    </row>
    <row r="48" spans="1:8" ht="38.25" outlineLevel="1">
      <c r="A48" s="81"/>
      <c r="B48" s="81"/>
      <c r="C48" s="69">
        <v>8070</v>
      </c>
      <c r="D48" s="104" t="s">
        <v>35</v>
      </c>
      <c r="E48" s="117">
        <f>186000+80000</f>
        <v>266000</v>
      </c>
      <c r="F48" s="117"/>
      <c r="G48" s="117">
        <v>50000</v>
      </c>
      <c r="H48" s="120">
        <f>E48+F48-G48</f>
        <v>216000</v>
      </c>
    </row>
    <row r="49" spans="1:8" ht="12.75" outlineLevel="1">
      <c r="A49" s="81"/>
      <c r="B49" s="81"/>
      <c r="C49" s="69"/>
      <c r="D49" s="104"/>
      <c r="E49" s="117"/>
      <c r="F49" s="117"/>
      <c r="G49" s="117"/>
      <c r="H49" s="120"/>
    </row>
    <row r="50" spans="1:8" s="89" customFormat="1" ht="12.75">
      <c r="A50" s="81">
        <v>801</v>
      </c>
      <c r="B50" s="81"/>
      <c r="C50" s="69"/>
      <c r="D50" s="112" t="s">
        <v>66</v>
      </c>
      <c r="E50" s="127">
        <f>E52+E56+E66</f>
        <v>0</v>
      </c>
      <c r="F50" s="127">
        <f>F52+F56+F66</f>
        <v>58477</v>
      </c>
      <c r="G50" s="127">
        <f>G52+G56+G66</f>
        <v>61588</v>
      </c>
      <c r="H50" s="120">
        <f>E50+F50-G50</f>
        <v>-3111</v>
      </c>
    </row>
    <row r="51" spans="1:8" ht="12.75">
      <c r="A51" s="81"/>
      <c r="B51" s="81"/>
      <c r="C51" s="69"/>
      <c r="D51" s="104"/>
      <c r="E51" s="117"/>
      <c r="F51" s="117"/>
      <c r="G51" s="117"/>
      <c r="H51" s="120"/>
    </row>
    <row r="52" spans="1:8" s="88" customFormat="1" ht="12.75">
      <c r="A52" s="81"/>
      <c r="B52" s="84">
        <v>80120</v>
      </c>
      <c r="C52" s="69"/>
      <c r="D52" s="92" t="s">
        <v>67</v>
      </c>
      <c r="E52" s="126"/>
      <c r="F52" s="126">
        <f>SUM(F54:F54)</f>
        <v>0</v>
      </c>
      <c r="G52" s="126">
        <f>SUM(G54:G54)</f>
        <v>3369</v>
      </c>
      <c r="H52" s="120">
        <f>E52+F52-G52</f>
        <v>-3369</v>
      </c>
    </row>
    <row r="53" spans="1:8" ht="12.75" outlineLevel="1">
      <c r="A53" s="81"/>
      <c r="B53" s="81"/>
      <c r="C53" s="69"/>
      <c r="D53" s="104"/>
      <c r="E53" s="117"/>
      <c r="F53" s="117"/>
      <c r="G53" s="117"/>
      <c r="H53" s="120"/>
    </row>
    <row r="54" spans="1:8" ht="12.75" outlineLevel="1">
      <c r="A54" s="81"/>
      <c r="B54" s="81"/>
      <c r="C54" s="69">
        <v>4040</v>
      </c>
      <c r="D54" s="104" t="s">
        <v>16</v>
      </c>
      <c r="E54" s="117">
        <v>72220</v>
      </c>
      <c r="F54" s="117"/>
      <c r="G54" s="117">
        <v>3369</v>
      </c>
      <c r="H54" s="120">
        <f>E54+F54-G54</f>
        <v>68851</v>
      </c>
    </row>
    <row r="55" spans="1:8" ht="12.75" outlineLevel="1">
      <c r="A55" s="81" t="s">
        <v>95</v>
      </c>
      <c r="B55" s="81"/>
      <c r="C55" s="69"/>
      <c r="D55" s="104"/>
      <c r="E55" s="117"/>
      <c r="F55" s="117"/>
      <c r="G55" s="117"/>
      <c r="H55" s="120"/>
    </row>
    <row r="56" spans="1:8" s="88" customFormat="1" ht="12.75">
      <c r="A56" s="81"/>
      <c r="B56" s="84">
        <v>80130</v>
      </c>
      <c r="C56" s="69"/>
      <c r="D56" s="92" t="s">
        <v>68</v>
      </c>
      <c r="E56" s="126"/>
      <c r="F56" s="126">
        <f>SUM(F58:F65)</f>
        <v>9531</v>
      </c>
      <c r="G56" s="126">
        <f>SUM(G58:G65)</f>
        <v>8049</v>
      </c>
      <c r="H56" s="120">
        <f>E56+F56-G56</f>
        <v>1482</v>
      </c>
    </row>
    <row r="57" spans="1:8" s="88" customFormat="1" ht="12.75" outlineLevel="1">
      <c r="A57" s="81"/>
      <c r="B57" s="84"/>
      <c r="C57" s="69"/>
      <c r="D57" s="92"/>
      <c r="E57" s="126"/>
      <c r="F57" s="126"/>
      <c r="G57" s="126"/>
      <c r="H57" s="120"/>
    </row>
    <row r="58" spans="1:8" ht="51" outlineLevel="1">
      <c r="A58" s="81"/>
      <c r="B58" s="81"/>
      <c r="C58" s="69">
        <v>2310</v>
      </c>
      <c r="D58" s="107" t="s">
        <v>78</v>
      </c>
      <c r="E58" s="117">
        <v>35000</v>
      </c>
      <c r="F58" s="117"/>
      <c r="G58" s="117">
        <v>1887</v>
      </c>
      <c r="H58" s="120">
        <f>E58+F58-G58</f>
        <v>33113</v>
      </c>
    </row>
    <row r="59" spans="1:8" ht="12.75" outlineLevel="1">
      <c r="A59" s="81"/>
      <c r="B59" s="81"/>
      <c r="C59" s="69"/>
      <c r="D59" s="104"/>
      <c r="E59" s="117"/>
      <c r="F59" s="117"/>
      <c r="G59" s="117"/>
      <c r="H59" s="120"/>
    </row>
    <row r="60" spans="1:8" ht="12.75" outlineLevel="1">
      <c r="A60" s="81"/>
      <c r="B60" s="81"/>
      <c r="C60" s="69">
        <v>4040</v>
      </c>
      <c r="D60" s="104" t="s">
        <v>16</v>
      </c>
      <c r="E60" s="117">
        <v>255960</v>
      </c>
      <c r="F60" s="117"/>
      <c r="G60" s="117">
        <v>6162</v>
      </c>
      <c r="H60" s="120">
        <f>E60+F60-G60</f>
        <v>249798</v>
      </c>
    </row>
    <row r="61" spans="1:8" ht="12.75" outlineLevel="1">
      <c r="A61" s="81"/>
      <c r="B61" s="81"/>
      <c r="C61" s="69"/>
      <c r="D61" s="104"/>
      <c r="E61" s="117"/>
      <c r="F61" s="117"/>
      <c r="G61" s="117"/>
      <c r="H61" s="120"/>
    </row>
    <row r="62" spans="1:8" ht="12.75" outlineLevel="1">
      <c r="A62" s="81"/>
      <c r="B62" s="81"/>
      <c r="C62" s="69">
        <v>4170</v>
      </c>
      <c r="D62" s="104" t="s">
        <v>80</v>
      </c>
      <c r="E62" s="117">
        <v>98540</v>
      </c>
      <c r="F62" s="117">
        <v>2800</v>
      </c>
      <c r="G62" s="117"/>
      <c r="H62" s="120">
        <f>E62+F62-G62</f>
        <v>101340</v>
      </c>
    </row>
    <row r="63" spans="1:8" ht="12.75" outlineLevel="1">
      <c r="A63" s="75"/>
      <c r="B63" s="75"/>
      <c r="C63" s="76"/>
      <c r="D63" s="107"/>
      <c r="E63" s="123"/>
      <c r="F63" s="123"/>
      <c r="G63" s="123"/>
      <c r="H63" s="120"/>
    </row>
    <row r="64" spans="1:8" ht="12.75" outlineLevel="1">
      <c r="A64" s="81"/>
      <c r="B64" s="81"/>
      <c r="C64" s="69">
        <v>4260</v>
      </c>
      <c r="D64" s="104" t="s">
        <v>19</v>
      </c>
      <c r="E64" s="117">
        <v>121020</v>
      </c>
      <c r="F64" s="117">
        <v>6731</v>
      </c>
      <c r="G64" s="117"/>
      <c r="H64" s="120">
        <f>E64+F64-G64</f>
        <v>127751</v>
      </c>
    </row>
    <row r="65" spans="1:8" ht="12.75" outlineLevel="1">
      <c r="A65" s="81"/>
      <c r="B65" s="81"/>
      <c r="C65" s="69"/>
      <c r="D65" s="104"/>
      <c r="E65" s="117"/>
      <c r="F65" s="117"/>
      <c r="G65" s="117"/>
      <c r="H65" s="120"/>
    </row>
    <row r="66" spans="1:8" s="88" customFormat="1" ht="12.75">
      <c r="A66" s="81"/>
      <c r="B66" s="84">
        <v>80195</v>
      </c>
      <c r="C66" s="69"/>
      <c r="D66" s="92" t="s">
        <v>31</v>
      </c>
      <c r="E66" s="126"/>
      <c r="F66" s="126">
        <f>SUM(F67:F72)</f>
        <v>48946</v>
      </c>
      <c r="G66" s="126">
        <f>SUM(G67:G72)</f>
        <v>50170</v>
      </c>
      <c r="H66" s="120">
        <f>E66+F66-G66</f>
        <v>-1224</v>
      </c>
    </row>
    <row r="67" spans="1:8" ht="12.75" outlineLevel="1">
      <c r="A67" s="81"/>
      <c r="B67" s="81"/>
      <c r="C67" s="69"/>
      <c r="D67" s="104"/>
      <c r="E67" s="117"/>
      <c r="F67" s="117"/>
      <c r="G67" s="117"/>
      <c r="H67" s="120"/>
    </row>
    <row r="68" spans="1:8" ht="12.75" outlineLevel="1">
      <c r="A68" s="81"/>
      <c r="B68" s="81"/>
      <c r="C68" s="69">
        <v>4040</v>
      </c>
      <c r="D68" s="104" t="s">
        <v>16</v>
      </c>
      <c r="E68" s="117">
        <v>10080</v>
      </c>
      <c r="F68" s="117">
        <v>400</v>
      </c>
      <c r="G68" s="117"/>
      <c r="H68" s="120">
        <f>E68+F68-G68</f>
        <v>10480</v>
      </c>
    </row>
    <row r="69" spans="1:8" ht="12.75" outlineLevel="1">
      <c r="A69" s="81"/>
      <c r="B69" s="81"/>
      <c r="C69" s="69"/>
      <c r="D69" s="104"/>
      <c r="E69" s="117"/>
      <c r="F69" s="117"/>
      <c r="G69" s="117"/>
      <c r="H69" s="120"/>
    </row>
    <row r="70" spans="1:8" ht="12.75" outlineLevel="1">
      <c r="A70" s="81"/>
      <c r="B70" s="81"/>
      <c r="C70" s="69">
        <v>4260</v>
      </c>
      <c r="D70" s="104" t="s">
        <v>19</v>
      </c>
      <c r="E70" s="117">
        <v>3150</v>
      </c>
      <c r="F70" s="117"/>
      <c r="G70" s="117">
        <v>400</v>
      </c>
      <c r="H70" s="120">
        <f>E70+F70-G70</f>
        <v>2750</v>
      </c>
    </row>
    <row r="71" spans="1:8" ht="12.75" outlineLevel="1">
      <c r="A71" s="81"/>
      <c r="B71" s="81"/>
      <c r="C71" s="69"/>
      <c r="D71" s="104"/>
      <c r="E71" s="117"/>
      <c r="F71" s="117"/>
      <c r="G71" s="117"/>
      <c r="H71" s="120"/>
    </row>
    <row r="72" spans="1:8" ht="25.5" outlineLevel="1">
      <c r="A72" s="81"/>
      <c r="B72" s="81"/>
      <c r="C72" s="69">
        <v>4440</v>
      </c>
      <c r="D72" s="104" t="s">
        <v>23</v>
      </c>
      <c r="E72" s="117">
        <v>54284</v>
      </c>
      <c r="F72" s="117">
        <v>48546</v>
      </c>
      <c r="G72" s="117">
        <v>49770</v>
      </c>
      <c r="H72" s="120">
        <f>E72+F72-G72</f>
        <v>53060</v>
      </c>
    </row>
    <row r="73" spans="1:8" ht="12.75" outlineLevel="1">
      <c r="A73" s="81"/>
      <c r="B73" s="81"/>
      <c r="C73" s="69"/>
      <c r="D73" s="104"/>
      <c r="E73" s="117"/>
      <c r="F73" s="117"/>
      <c r="G73" s="117"/>
      <c r="H73" s="120"/>
    </row>
    <row r="74" spans="1:8" s="89" customFormat="1" ht="12.75">
      <c r="A74" s="73">
        <v>803</v>
      </c>
      <c r="B74" s="73"/>
      <c r="C74" s="74"/>
      <c r="D74" s="108" t="s">
        <v>75</v>
      </c>
      <c r="E74" s="120">
        <f>E76</f>
        <v>0</v>
      </c>
      <c r="F74" s="120">
        <f>F76</f>
        <v>56</v>
      </c>
      <c r="G74" s="120">
        <f>G76</f>
        <v>0</v>
      </c>
      <c r="H74" s="120">
        <f>E74+F74-G74</f>
        <v>56</v>
      </c>
    </row>
    <row r="75" spans="1:8" ht="12.75">
      <c r="A75" s="75"/>
      <c r="B75" s="75"/>
      <c r="C75" s="76"/>
      <c r="D75" s="107"/>
      <c r="E75" s="123"/>
      <c r="F75" s="123"/>
      <c r="G75" s="123"/>
      <c r="H75" s="120"/>
    </row>
    <row r="76" spans="1:8" s="88" customFormat="1" ht="12.75">
      <c r="A76" s="77"/>
      <c r="B76" s="77">
        <v>80309</v>
      </c>
      <c r="C76" s="78"/>
      <c r="D76" s="106" t="s">
        <v>76</v>
      </c>
      <c r="E76" s="122"/>
      <c r="F76" s="122">
        <f>SUM(F78:F78)</f>
        <v>56</v>
      </c>
      <c r="G76" s="122">
        <f>SUM(G78:G78)</f>
        <v>0</v>
      </c>
      <c r="H76" s="120">
        <f>E76+F76-G76</f>
        <v>56</v>
      </c>
    </row>
    <row r="77" spans="1:8" ht="12.75" outlineLevel="1">
      <c r="A77" s="81"/>
      <c r="B77" s="81"/>
      <c r="C77" s="69"/>
      <c r="D77" s="107"/>
      <c r="E77" s="117"/>
      <c r="F77" s="117"/>
      <c r="G77" s="117"/>
      <c r="H77" s="120"/>
    </row>
    <row r="78" spans="1:8" ht="12.75" outlineLevel="1">
      <c r="A78" s="81"/>
      <c r="B78" s="81"/>
      <c r="C78" s="69">
        <v>4178</v>
      </c>
      <c r="D78" s="104" t="s">
        <v>80</v>
      </c>
      <c r="E78" s="117">
        <v>1385</v>
      </c>
      <c r="F78" s="117">
        <v>56</v>
      </c>
      <c r="G78" s="117"/>
      <c r="H78" s="120">
        <f>E78+F78-G78</f>
        <v>1441</v>
      </c>
    </row>
    <row r="79" spans="1:8" ht="12.75" outlineLevel="1">
      <c r="A79" s="81"/>
      <c r="B79" s="81"/>
      <c r="C79" s="69"/>
      <c r="D79" s="104"/>
      <c r="E79" s="117"/>
      <c r="F79" s="117"/>
      <c r="G79" s="117"/>
      <c r="H79" s="120"/>
    </row>
    <row r="80" spans="1:8" s="65" customFormat="1" ht="12.75">
      <c r="A80" s="73">
        <v>852</v>
      </c>
      <c r="B80" s="73"/>
      <c r="C80" s="74"/>
      <c r="D80" s="108" t="s">
        <v>61</v>
      </c>
      <c r="E80" s="120">
        <f>E82+E94</f>
        <v>0</v>
      </c>
      <c r="F80" s="120">
        <f>F82+F94</f>
        <v>665732</v>
      </c>
      <c r="G80" s="120">
        <f>G82+G94</f>
        <v>306556</v>
      </c>
      <c r="H80" s="120">
        <f>E80+F80-G80</f>
        <v>359176</v>
      </c>
    </row>
    <row r="81" spans="1:8" ht="12.75">
      <c r="A81" s="75"/>
      <c r="B81" s="75"/>
      <c r="C81" s="76"/>
      <c r="D81" s="107"/>
      <c r="E81" s="123"/>
      <c r="F81" s="123"/>
      <c r="G81" s="123"/>
      <c r="H81" s="120"/>
    </row>
    <row r="82" spans="1:8" s="66" customFormat="1" ht="12.75">
      <c r="A82" s="77"/>
      <c r="B82" s="77">
        <v>85202</v>
      </c>
      <c r="C82" s="78"/>
      <c r="D82" s="106" t="s">
        <v>64</v>
      </c>
      <c r="E82" s="122"/>
      <c r="F82" s="122">
        <f>SUM(F84:F92)</f>
        <v>214236</v>
      </c>
      <c r="G82" s="122">
        <f>SUM(G84:G92)</f>
        <v>14236</v>
      </c>
      <c r="H82" s="120">
        <f aca="true" t="shared" si="0" ref="H82:H88">E82+F82-G82</f>
        <v>200000</v>
      </c>
    </row>
    <row r="83" spans="1:8" ht="12.75" outlineLevel="1">
      <c r="A83" s="75"/>
      <c r="B83" s="75"/>
      <c r="C83" s="76"/>
      <c r="D83" s="107"/>
      <c r="E83" s="123"/>
      <c r="F83" s="123"/>
      <c r="G83" s="123"/>
      <c r="H83" s="120"/>
    </row>
    <row r="84" spans="1:8" ht="12.75" outlineLevel="1">
      <c r="A84" s="75"/>
      <c r="B84" s="75"/>
      <c r="C84" s="76">
        <v>4040</v>
      </c>
      <c r="D84" s="107" t="s">
        <v>16</v>
      </c>
      <c r="E84" s="123">
        <v>364700</v>
      </c>
      <c r="F84" s="123"/>
      <c r="G84" s="123">
        <v>2236</v>
      </c>
      <c r="H84" s="120">
        <f t="shared" si="0"/>
        <v>362464</v>
      </c>
    </row>
    <row r="85" spans="1:8" ht="12.75" outlineLevel="1">
      <c r="A85" s="75"/>
      <c r="B85" s="75"/>
      <c r="C85" s="76"/>
      <c r="D85" s="107"/>
      <c r="E85" s="123"/>
      <c r="F85" s="123"/>
      <c r="G85" s="123"/>
      <c r="H85" s="120"/>
    </row>
    <row r="86" spans="1:8" ht="12.75" outlineLevel="1">
      <c r="A86" s="75"/>
      <c r="B86" s="75"/>
      <c r="C86" s="76">
        <v>4210</v>
      </c>
      <c r="D86" s="107" t="s">
        <v>9</v>
      </c>
      <c r="E86" s="123">
        <v>1075300</v>
      </c>
      <c r="F86" s="123">
        <v>9236</v>
      </c>
      <c r="G86" s="123"/>
      <c r="H86" s="120">
        <f t="shared" si="0"/>
        <v>1084536</v>
      </c>
    </row>
    <row r="87" spans="1:8" ht="12.75" outlineLevel="1">
      <c r="A87" s="75"/>
      <c r="B87" s="75"/>
      <c r="C87" s="76"/>
      <c r="D87" s="107"/>
      <c r="E87" s="123"/>
      <c r="F87" s="123"/>
      <c r="G87" s="123"/>
      <c r="H87" s="120"/>
    </row>
    <row r="88" spans="1:8" ht="12.75" outlineLevel="1">
      <c r="A88" s="75"/>
      <c r="B88" s="75"/>
      <c r="C88" s="76">
        <v>4270</v>
      </c>
      <c r="D88" s="107" t="s">
        <v>20</v>
      </c>
      <c r="E88" s="123">
        <v>95500</v>
      </c>
      <c r="F88" s="123">
        <v>5000</v>
      </c>
      <c r="G88" s="123"/>
      <c r="H88" s="120">
        <f t="shared" si="0"/>
        <v>100500</v>
      </c>
    </row>
    <row r="89" spans="1:8" ht="12.75" outlineLevel="1">
      <c r="A89" s="75"/>
      <c r="B89" s="75"/>
      <c r="C89" s="76"/>
      <c r="D89" s="107"/>
      <c r="E89" s="123"/>
      <c r="F89" s="123"/>
      <c r="G89" s="123"/>
      <c r="H89" s="120"/>
    </row>
    <row r="90" spans="1:8" ht="12.75" outlineLevel="1">
      <c r="A90" s="75"/>
      <c r="B90" s="75"/>
      <c r="C90" s="76">
        <v>4480</v>
      </c>
      <c r="D90" s="107" t="s">
        <v>24</v>
      </c>
      <c r="E90" s="123">
        <v>29400</v>
      </c>
      <c r="F90" s="123"/>
      <c r="G90" s="123">
        <v>7000</v>
      </c>
      <c r="H90" s="120">
        <f>E90+F90-G90</f>
        <v>22400</v>
      </c>
    </row>
    <row r="91" spans="1:8" ht="12.75" outlineLevel="1">
      <c r="A91" s="75"/>
      <c r="B91" s="75"/>
      <c r="C91" s="76"/>
      <c r="D91" s="107"/>
      <c r="E91" s="123"/>
      <c r="F91" s="123"/>
      <c r="G91" s="123"/>
      <c r="H91" s="120"/>
    </row>
    <row r="92" spans="1:8" ht="25.5" outlineLevel="1">
      <c r="A92" s="81"/>
      <c r="B92" s="81"/>
      <c r="C92" s="82">
        <v>6050</v>
      </c>
      <c r="D92" s="109" t="s">
        <v>77</v>
      </c>
      <c r="E92" s="117">
        <v>239580</v>
      </c>
      <c r="F92" s="117">
        <f>180000+20000</f>
        <v>200000</v>
      </c>
      <c r="G92" s="117">
        <v>5000</v>
      </c>
      <c r="H92" s="120">
        <f>E92+F92-G92</f>
        <v>434580</v>
      </c>
    </row>
    <row r="93" spans="1:8" ht="12.75" outlineLevel="1">
      <c r="A93" s="75"/>
      <c r="B93" s="75"/>
      <c r="C93" s="76"/>
      <c r="D93" s="107"/>
      <c r="E93" s="123"/>
      <c r="F93" s="123"/>
      <c r="G93" s="123"/>
      <c r="H93" s="120"/>
    </row>
    <row r="94" spans="1:8" s="66" customFormat="1" ht="12.75">
      <c r="A94" s="77"/>
      <c r="B94" s="77">
        <v>85203</v>
      </c>
      <c r="C94" s="78"/>
      <c r="D94" s="106" t="s">
        <v>84</v>
      </c>
      <c r="E94" s="122"/>
      <c r="F94" s="122">
        <f>SUM(F96:F130)</f>
        <v>451496</v>
      </c>
      <c r="G94" s="122">
        <f>SUM(G96:G130)</f>
        <v>292320</v>
      </c>
      <c r="H94" s="120">
        <f>E94+F94-G94</f>
        <v>159176</v>
      </c>
    </row>
    <row r="95" spans="1:8" s="66" customFormat="1" ht="12.75">
      <c r="A95" s="77"/>
      <c r="B95" s="77"/>
      <c r="C95" s="78"/>
      <c r="D95" s="106"/>
      <c r="E95" s="122"/>
      <c r="F95" s="122"/>
      <c r="G95" s="122"/>
      <c r="H95" s="120"/>
    </row>
    <row r="96" spans="1:8" ht="25.5" outlineLevel="1">
      <c r="A96" s="75"/>
      <c r="B96" s="75"/>
      <c r="C96" s="76">
        <v>3020</v>
      </c>
      <c r="D96" s="107" t="s">
        <v>14</v>
      </c>
      <c r="E96" s="123">
        <v>300</v>
      </c>
      <c r="F96" s="123">
        <v>300</v>
      </c>
      <c r="G96" s="123">
        <v>300</v>
      </c>
      <c r="H96" s="120">
        <f>E96+F96-G96</f>
        <v>300</v>
      </c>
    </row>
    <row r="97" spans="1:8" ht="12.75" outlineLevel="1">
      <c r="A97" s="75"/>
      <c r="B97" s="75"/>
      <c r="C97" s="76"/>
      <c r="D97" s="107"/>
      <c r="E97" s="123" t="s">
        <v>4</v>
      </c>
      <c r="F97" s="123" t="s">
        <v>4</v>
      </c>
      <c r="G97" s="123" t="s">
        <v>4</v>
      </c>
      <c r="H97" s="120"/>
    </row>
    <row r="98" spans="1:8" ht="12.75" outlineLevel="1">
      <c r="A98" s="75"/>
      <c r="B98" s="75"/>
      <c r="C98" s="76">
        <v>4010</v>
      </c>
      <c r="D98" s="107" t="s">
        <v>15</v>
      </c>
      <c r="E98" s="123">
        <v>150000</v>
      </c>
      <c r="F98" s="123">
        <v>150000</v>
      </c>
      <c r="G98" s="123">
        <v>150000</v>
      </c>
      <c r="H98" s="120">
        <f>E98+F98-G98</f>
        <v>150000</v>
      </c>
    </row>
    <row r="99" spans="1:8" ht="12.75" outlineLevel="1">
      <c r="A99" s="75"/>
      <c r="B99" s="75"/>
      <c r="C99" s="76"/>
      <c r="D99" s="107"/>
      <c r="E99" s="123"/>
      <c r="F99" s="123"/>
      <c r="G99" s="123"/>
      <c r="H99" s="120"/>
    </row>
    <row r="100" spans="1:8" ht="12.75" outlineLevel="1">
      <c r="A100" s="75"/>
      <c r="B100" s="75"/>
      <c r="C100" s="76">
        <v>4040</v>
      </c>
      <c r="D100" s="107" t="s">
        <v>16</v>
      </c>
      <c r="E100" s="123">
        <v>4300</v>
      </c>
      <c r="F100" s="123">
        <v>4300</v>
      </c>
      <c r="G100" s="123">
        <v>4300</v>
      </c>
      <c r="H100" s="120">
        <f>E100+F100-G100</f>
        <v>4300</v>
      </c>
    </row>
    <row r="101" spans="1:8" ht="12.75" outlineLevel="1">
      <c r="A101" s="75"/>
      <c r="B101" s="75"/>
      <c r="C101" s="76"/>
      <c r="D101" s="107"/>
      <c r="E101" s="123"/>
      <c r="F101" s="123"/>
      <c r="G101" s="123"/>
      <c r="H101" s="120"/>
    </row>
    <row r="102" spans="1:8" ht="12.75" outlineLevel="1">
      <c r="A102" s="75"/>
      <c r="B102" s="75"/>
      <c r="C102" s="76">
        <v>4110</v>
      </c>
      <c r="D102" s="107" t="s">
        <v>17</v>
      </c>
      <c r="E102" s="123">
        <v>26600</v>
      </c>
      <c r="F102" s="123">
        <v>26600</v>
      </c>
      <c r="G102" s="123">
        <v>26600</v>
      </c>
      <c r="H102" s="120">
        <f>E102+F102-G102</f>
        <v>26600</v>
      </c>
    </row>
    <row r="103" spans="1:8" ht="12.75" outlineLevel="1">
      <c r="A103" s="75"/>
      <c r="B103" s="75"/>
      <c r="C103" s="76"/>
      <c r="D103" s="107"/>
      <c r="E103" s="123"/>
      <c r="F103" s="123"/>
      <c r="G103" s="123"/>
      <c r="H103" s="120"/>
    </row>
    <row r="104" spans="1:8" ht="12.75" outlineLevel="1">
      <c r="A104" s="75"/>
      <c r="B104" s="75"/>
      <c r="C104" s="76">
        <v>4120</v>
      </c>
      <c r="D104" s="107" t="s">
        <v>18</v>
      </c>
      <c r="E104" s="123">
        <v>3700</v>
      </c>
      <c r="F104" s="123">
        <v>3700</v>
      </c>
      <c r="G104" s="123">
        <v>3700</v>
      </c>
      <c r="H104" s="120">
        <f>E104+F104-G104</f>
        <v>3700</v>
      </c>
    </row>
    <row r="105" spans="1:8" ht="12.75" outlineLevel="1">
      <c r="A105" s="75"/>
      <c r="B105" s="75"/>
      <c r="C105" s="76"/>
      <c r="D105" s="107"/>
      <c r="E105" s="123"/>
      <c r="F105" s="123"/>
      <c r="G105" s="123"/>
      <c r="H105" s="120"/>
    </row>
    <row r="106" spans="1:8" ht="12.75" outlineLevel="1">
      <c r="A106" s="75"/>
      <c r="B106" s="75"/>
      <c r="C106" s="76">
        <v>4170</v>
      </c>
      <c r="D106" s="107" t="s">
        <v>82</v>
      </c>
      <c r="E106" s="123">
        <v>16800</v>
      </c>
      <c r="F106" s="123">
        <v>16800</v>
      </c>
      <c r="G106" s="123">
        <v>16800</v>
      </c>
      <c r="H106" s="120">
        <f>E106+F106-G106</f>
        <v>16800</v>
      </c>
    </row>
    <row r="107" spans="1:8" ht="12.75" outlineLevel="1">
      <c r="A107" s="75"/>
      <c r="B107" s="75"/>
      <c r="C107" s="76"/>
      <c r="D107" s="107"/>
      <c r="E107" s="123"/>
      <c r="F107" s="123"/>
      <c r="G107" s="123"/>
      <c r="H107" s="120"/>
    </row>
    <row r="108" spans="1:8" ht="12.75" outlineLevel="1">
      <c r="A108" s="75"/>
      <c r="B108" s="75"/>
      <c r="C108" s="76">
        <v>4210</v>
      </c>
      <c r="D108" s="107" t="s">
        <v>9</v>
      </c>
      <c r="E108" s="123">
        <v>46520</v>
      </c>
      <c r="F108" s="123">
        <f>46520+4176</f>
        <v>50696</v>
      </c>
      <c r="G108" s="123">
        <v>46520</v>
      </c>
      <c r="H108" s="120">
        <f>E108+F108-G108</f>
        <v>50696</v>
      </c>
    </row>
    <row r="109" spans="1:8" ht="12.75" outlineLevel="1">
      <c r="A109" s="75"/>
      <c r="B109" s="75"/>
      <c r="C109" s="76"/>
      <c r="D109" s="107"/>
      <c r="E109" s="123"/>
      <c r="F109" s="123"/>
      <c r="G109" s="123"/>
      <c r="H109" s="120"/>
    </row>
    <row r="110" spans="1:8" ht="12.75" outlineLevel="1">
      <c r="A110" s="75"/>
      <c r="B110" s="75"/>
      <c r="C110" s="76">
        <v>4220</v>
      </c>
      <c r="D110" s="107" t="s">
        <v>62</v>
      </c>
      <c r="E110" s="123">
        <v>21600</v>
      </c>
      <c r="F110" s="123">
        <v>21600</v>
      </c>
      <c r="G110" s="123">
        <v>21600</v>
      </c>
      <c r="H110" s="120">
        <f>E110+F110-G110</f>
        <v>21600</v>
      </c>
    </row>
    <row r="111" spans="1:8" ht="12.75" outlineLevel="1">
      <c r="A111" s="75"/>
      <c r="B111" s="75"/>
      <c r="C111" s="76"/>
      <c r="D111" s="107"/>
      <c r="E111" s="123"/>
      <c r="F111" s="123"/>
      <c r="G111" s="123"/>
      <c r="H111" s="120"/>
    </row>
    <row r="112" spans="1:8" ht="12.75" outlineLevel="1">
      <c r="A112" s="75"/>
      <c r="B112" s="75"/>
      <c r="C112" s="76">
        <v>4230</v>
      </c>
      <c r="D112" s="107" t="s">
        <v>63</v>
      </c>
      <c r="E112" s="123">
        <v>300</v>
      </c>
      <c r="F112" s="123">
        <v>300</v>
      </c>
      <c r="G112" s="123">
        <v>300</v>
      </c>
      <c r="H112" s="120">
        <f>E112+F112-G112</f>
        <v>300</v>
      </c>
    </row>
    <row r="113" spans="1:8" ht="12.75" outlineLevel="1">
      <c r="A113" s="75"/>
      <c r="B113" s="75"/>
      <c r="C113" s="76"/>
      <c r="D113" s="107"/>
      <c r="E113" s="123"/>
      <c r="F113" s="123"/>
      <c r="G113" s="123"/>
      <c r="H113" s="120"/>
    </row>
    <row r="114" spans="1:8" ht="12.75" outlineLevel="1">
      <c r="A114" s="75"/>
      <c r="B114" s="75"/>
      <c r="C114" s="76">
        <v>4260</v>
      </c>
      <c r="D114" s="107" t="s">
        <v>19</v>
      </c>
      <c r="E114" s="123">
        <v>4500</v>
      </c>
      <c r="F114" s="123">
        <v>4500</v>
      </c>
      <c r="G114" s="123">
        <v>4500</v>
      </c>
      <c r="H114" s="120">
        <f>E114+F114-G114</f>
        <v>4500</v>
      </c>
    </row>
    <row r="115" spans="1:8" ht="12.75" outlineLevel="1">
      <c r="A115" s="75"/>
      <c r="B115" s="75"/>
      <c r="C115" s="76"/>
      <c r="D115" s="107"/>
      <c r="E115" s="123"/>
      <c r="F115" s="123"/>
      <c r="G115" s="123"/>
      <c r="H115" s="120"/>
    </row>
    <row r="116" spans="1:8" ht="12.75" outlineLevel="1">
      <c r="A116" s="75"/>
      <c r="B116" s="75"/>
      <c r="C116" s="76">
        <v>4270</v>
      </c>
      <c r="D116" s="107" t="s">
        <v>20</v>
      </c>
      <c r="E116" s="123">
        <v>2300</v>
      </c>
      <c r="F116" s="123">
        <v>2300</v>
      </c>
      <c r="G116" s="123">
        <v>2300</v>
      </c>
      <c r="H116" s="120">
        <f>E116+F116-G116</f>
        <v>2300</v>
      </c>
    </row>
    <row r="117" spans="1:8" ht="12.75" outlineLevel="1">
      <c r="A117" s="75"/>
      <c r="B117" s="75"/>
      <c r="C117" s="76"/>
      <c r="D117" s="107"/>
      <c r="E117" s="123"/>
      <c r="F117" s="123"/>
      <c r="G117" s="123"/>
      <c r="H117" s="120"/>
    </row>
    <row r="118" spans="1:8" ht="12.75" outlineLevel="1">
      <c r="A118" s="75"/>
      <c r="B118" s="75"/>
      <c r="C118" s="76">
        <v>4280</v>
      </c>
      <c r="D118" s="107" t="s">
        <v>65</v>
      </c>
      <c r="E118" s="123">
        <v>300</v>
      </c>
      <c r="F118" s="123">
        <v>300</v>
      </c>
      <c r="G118" s="123">
        <v>300</v>
      </c>
      <c r="H118" s="120">
        <f>E118+F118-G118</f>
        <v>300</v>
      </c>
    </row>
    <row r="119" spans="1:8" ht="12.75" outlineLevel="1">
      <c r="A119" s="75"/>
      <c r="B119" s="75"/>
      <c r="C119" s="76"/>
      <c r="D119" s="107"/>
      <c r="E119" s="123"/>
      <c r="F119" s="123"/>
      <c r="G119" s="123"/>
      <c r="H119" s="120"/>
    </row>
    <row r="120" spans="1:8" ht="12.75" outlineLevel="1">
      <c r="A120" s="75"/>
      <c r="B120" s="75"/>
      <c r="C120" s="76">
        <v>4300</v>
      </c>
      <c r="D120" s="107" t="s">
        <v>60</v>
      </c>
      <c r="E120" s="123">
        <v>6500</v>
      </c>
      <c r="F120" s="123">
        <v>6500</v>
      </c>
      <c r="G120" s="123">
        <v>6500</v>
      </c>
      <c r="H120" s="120">
        <f>E120+F120-G120</f>
        <v>6500</v>
      </c>
    </row>
    <row r="121" spans="1:8" ht="12.75" outlineLevel="1">
      <c r="A121" s="75"/>
      <c r="B121" s="75"/>
      <c r="C121" s="76"/>
      <c r="D121" s="107"/>
      <c r="E121" s="123"/>
      <c r="F121" s="123"/>
      <c r="G121" s="123"/>
      <c r="H121" s="120"/>
    </row>
    <row r="122" spans="1:8" ht="12.75" outlineLevel="1">
      <c r="A122" s="75"/>
      <c r="B122" s="75"/>
      <c r="C122" s="76">
        <v>4410</v>
      </c>
      <c r="D122" s="107" t="s">
        <v>21</v>
      </c>
      <c r="E122" s="123">
        <v>500</v>
      </c>
      <c r="F122" s="123">
        <v>500</v>
      </c>
      <c r="G122" s="123">
        <v>500</v>
      </c>
      <c r="H122" s="120">
        <f>E122+F122-G122</f>
        <v>500</v>
      </c>
    </row>
    <row r="123" spans="1:8" ht="12.75" outlineLevel="1">
      <c r="A123" s="75"/>
      <c r="B123" s="75"/>
      <c r="C123" s="76"/>
      <c r="D123" s="107"/>
      <c r="E123" s="123"/>
      <c r="F123" s="123"/>
      <c r="G123" s="123"/>
      <c r="H123" s="120"/>
    </row>
    <row r="124" spans="1:8" ht="12.75" outlineLevel="1">
      <c r="A124" s="75"/>
      <c r="B124" s="75"/>
      <c r="C124" s="76">
        <v>4430</v>
      </c>
      <c r="D124" s="107" t="s">
        <v>22</v>
      </c>
      <c r="E124" s="123">
        <v>300</v>
      </c>
      <c r="F124" s="123">
        <v>300</v>
      </c>
      <c r="G124" s="123">
        <v>300</v>
      </c>
      <c r="H124" s="120">
        <f>E124+F124-G124</f>
        <v>300</v>
      </c>
    </row>
    <row r="125" spans="1:8" ht="12.75" outlineLevel="1">
      <c r="A125" s="75"/>
      <c r="B125" s="75"/>
      <c r="C125" s="76"/>
      <c r="D125" s="107"/>
      <c r="E125" s="123"/>
      <c r="F125" s="123"/>
      <c r="G125" s="123"/>
      <c r="H125" s="120"/>
    </row>
    <row r="126" spans="1:8" ht="25.5" outlineLevel="1">
      <c r="A126" s="75"/>
      <c r="B126" s="75"/>
      <c r="C126" s="76">
        <v>4440</v>
      </c>
      <c r="D126" s="107" t="s">
        <v>23</v>
      </c>
      <c r="E126" s="123">
        <v>6300</v>
      </c>
      <c r="F126" s="123">
        <v>6300</v>
      </c>
      <c r="G126" s="123">
        <v>6300</v>
      </c>
      <c r="H126" s="120">
        <f>E126+F126-G126</f>
        <v>6300</v>
      </c>
    </row>
    <row r="127" spans="1:8" ht="12.75" outlineLevel="1">
      <c r="A127" s="75"/>
      <c r="B127" s="75"/>
      <c r="C127" s="76"/>
      <c r="D127" s="107"/>
      <c r="E127" s="123"/>
      <c r="F127" s="123"/>
      <c r="G127" s="123"/>
      <c r="H127" s="120"/>
    </row>
    <row r="128" spans="1:8" ht="12.75" outlineLevel="1">
      <c r="A128" s="75"/>
      <c r="B128" s="75"/>
      <c r="C128" s="76">
        <v>4480</v>
      </c>
      <c r="D128" s="107" t="s">
        <v>24</v>
      </c>
      <c r="E128" s="123">
        <v>1500</v>
      </c>
      <c r="F128" s="123">
        <v>1500</v>
      </c>
      <c r="G128" s="123">
        <v>1500</v>
      </c>
      <c r="H128" s="120">
        <f>E128+F128-G128</f>
        <v>1500</v>
      </c>
    </row>
    <row r="129" spans="1:8" ht="12.75" outlineLevel="1">
      <c r="A129" s="75"/>
      <c r="B129" s="75"/>
      <c r="C129" s="76"/>
      <c r="D129" s="107"/>
      <c r="E129" s="123"/>
      <c r="F129" s="123"/>
      <c r="G129" s="123"/>
      <c r="H129" s="120"/>
    </row>
    <row r="130" spans="1:8" ht="25.5" outlineLevel="1">
      <c r="A130" s="81"/>
      <c r="B130" s="81"/>
      <c r="C130" s="82">
        <v>6050</v>
      </c>
      <c r="D130" s="109" t="s">
        <v>77</v>
      </c>
      <c r="E130" s="117">
        <v>10000</v>
      </c>
      <c r="F130" s="117">
        <v>155000</v>
      </c>
      <c r="G130" s="117"/>
      <c r="H130" s="120">
        <f>E130+F130-G130</f>
        <v>165000</v>
      </c>
    </row>
    <row r="131" spans="1:8" ht="12.75" outlineLevel="1">
      <c r="A131" s="81"/>
      <c r="B131" s="81"/>
      <c r="D131" s="109"/>
      <c r="E131" s="117"/>
      <c r="F131" s="117"/>
      <c r="G131" s="117"/>
      <c r="H131" s="120"/>
    </row>
    <row r="132" spans="1:13" s="65" customFormat="1" ht="25.5">
      <c r="A132" s="73">
        <v>853</v>
      </c>
      <c r="B132" s="73"/>
      <c r="C132" s="74"/>
      <c r="D132" s="108" t="s">
        <v>96</v>
      </c>
      <c r="E132" s="120">
        <f>E134</f>
        <v>0</v>
      </c>
      <c r="F132" s="120">
        <f>F134</f>
        <v>15000</v>
      </c>
      <c r="G132" s="120">
        <f>G134</f>
        <v>15000</v>
      </c>
      <c r="H132" s="120">
        <f>E132+F132-G132</f>
        <v>0</v>
      </c>
      <c r="I132" s="146"/>
      <c r="J132" s="146"/>
      <c r="K132" s="146"/>
      <c r="L132" s="146"/>
      <c r="M132" s="146"/>
    </row>
    <row r="133" spans="1:13" s="115" customFormat="1" ht="12.75" outlineLevel="1">
      <c r="A133" s="143"/>
      <c r="B133" s="143"/>
      <c r="C133" s="144"/>
      <c r="D133" s="145"/>
      <c r="E133" s="123"/>
      <c r="F133" s="123"/>
      <c r="G133" s="123"/>
      <c r="H133" s="120"/>
      <c r="I133" s="138"/>
      <c r="J133" s="138"/>
      <c r="K133" s="138"/>
      <c r="L133" s="138"/>
      <c r="M133" s="138"/>
    </row>
    <row r="134" spans="1:13" s="66" customFormat="1" ht="12.75" outlineLevel="2">
      <c r="A134" s="147"/>
      <c r="B134" s="147">
        <v>85395</v>
      </c>
      <c r="C134" s="148"/>
      <c r="D134" s="92" t="s">
        <v>97</v>
      </c>
      <c r="E134" s="126"/>
      <c r="F134" s="126">
        <f>SUM(F138:F142)</f>
        <v>15000</v>
      </c>
      <c r="G134" s="126">
        <f>SUM(G138:G142)</f>
        <v>15000</v>
      </c>
      <c r="H134" s="120">
        <f>E134+F134-G134</f>
        <v>0</v>
      </c>
      <c r="I134" s="149"/>
      <c r="J134" s="149"/>
      <c r="K134" s="149"/>
      <c r="L134" s="149"/>
      <c r="M134" s="149"/>
    </row>
    <row r="135" spans="1:13" s="66" customFormat="1" ht="12.75" outlineLevel="2">
      <c r="A135" s="147"/>
      <c r="B135" s="147"/>
      <c r="C135" s="148"/>
      <c r="D135" s="92"/>
      <c r="E135" s="126"/>
      <c r="F135" s="126"/>
      <c r="G135" s="126"/>
      <c r="H135" s="120"/>
      <c r="I135" s="149"/>
      <c r="J135" s="149"/>
      <c r="K135" s="149"/>
      <c r="L135" s="149"/>
      <c r="M135" s="149"/>
    </row>
    <row r="136" spans="1:13" s="115" customFormat="1" ht="12.75" outlineLevel="2">
      <c r="A136" s="150"/>
      <c r="B136" s="150"/>
      <c r="C136" s="151"/>
      <c r="D136" s="152" t="s">
        <v>98</v>
      </c>
      <c r="E136" s="117"/>
      <c r="F136" s="117"/>
      <c r="G136" s="117"/>
      <c r="H136" s="120"/>
      <c r="I136" s="138"/>
      <c r="J136" s="138"/>
      <c r="K136" s="138"/>
      <c r="L136" s="138"/>
      <c r="M136" s="138"/>
    </row>
    <row r="137" spans="1:13" s="115" customFormat="1" ht="12.75" outlineLevel="2">
      <c r="A137" s="150"/>
      <c r="B137" s="150"/>
      <c r="C137" s="151"/>
      <c r="D137" s="152"/>
      <c r="E137" s="117"/>
      <c r="F137" s="117"/>
      <c r="G137" s="117"/>
      <c r="H137" s="120"/>
      <c r="I137" s="138"/>
      <c r="J137" s="138"/>
      <c r="K137" s="138"/>
      <c r="L137" s="138"/>
      <c r="M137" s="138"/>
    </row>
    <row r="138" spans="1:13" s="115" customFormat="1" ht="12.75" outlineLevel="2">
      <c r="A138" s="150"/>
      <c r="B138" s="150"/>
      <c r="C138" s="151">
        <v>3118</v>
      </c>
      <c r="D138" s="152" t="s">
        <v>99</v>
      </c>
      <c r="E138" s="117">
        <v>549285</v>
      </c>
      <c r="F138" s="117"/>
      <c r="G138" s="117"/>
      <c r="H138" s="120">
        <f>E138+F138-G138</f>
        <v>549285</v>
      </c>
      <c r="I138" s="138"/>
      <c r="J138" s="138"/>
      <c r="K138" s="138"/>
      <c r="L138" s="138"/>
      <c r="M138" s="138"/>
    </row>
    <row r="139" spans="1:13" s="115" customFormat="1" ht="12.75" outlineLevel="2">
      <c r="A139" s="150"/>
      <c r="B139" s="150"/>
      <c r="C139" s="151"/>
      <c r="D139" s="152"/>
      <c r="E139" s="117"/>
      <c r="F139" s="117"/>
      <c r="G139" s="117"/>
      <c r="H139" s="120"/>
      <c r="I139" s="138"/>
      <c r="J139" s="138"/>
      <c r="K139" s="138"/>
      <c r="L139" s="138"/>
      <c r="M139" s="138"/>
    </row>
    <row r="140" spans="1:13" s="115" customFormat="1" ht="12.75" outlineLevel="2">
      <c r="A140" s="150"/>
      <c r="B140" s="150"/>
      <c r="C140" s="151">
        <v>4118</v>
      </c>
      <c r="D140" s="153" t="s">
        <v>17</v>
      </c>
      <c r="E140" s="117">
        <v>165990</v>
      </c>
      <c r="F140" s="117">
        <v>15000</v>
      </c>
      <c r="G140" s="117"/>
      <c r="H140" s="120">
        <f>E140+F140-G140</f>
        <v>180990</v>
      </c>
      <c r="I140" s="138"/>
      <c r="J140" s="138"/>
      <c r="K140" s="138"/>
      <c r="L140" s="138"/>
      <c r="M140" s="138"/>
    </row>
    <row r="141" spans="1:13" s="115" customFormat="1" ht="12.75" outlineLevel="2">
      <c r="A141" s="150"/>
      <c r="B141" s="150"/>
      <c r="C141" s="151"/>
      <c r="D141" s="152"/>
      <c r="E141" s="117"/>
      <c r="F141" s="117"/>
      <c r="G141" s="117"/>
      <c r="H141" s="120"/>
      <c r="I141" s="138"/>
      <c r="J141" s="138"/>
      <c r="K141" s="138"/>
      <c r="L141" s="138"/>
      <c r="M141" s="138"/>
    </row>
    <row r="142" spans="1:13" s="115" customFormat="1" ht="12.75" outlineLevel="2">
      <c r="A142" s="150"/>
      <c r="B142" s="150"/>
      <c r="C142" s="151">
        <v>4308</v>
      </c>
      <c r="D142" s="152" t="s">
        <v>100</v>
      </c>
      <c r="E142" s="117">
        <v>143788</v>
      </c>
      <c r="F142" s="117"/>
      <c r="G142" s="117">
        <v>15000</v>
      </c>
      <c r="H142" s="120">
        <f>E142+F142-G142</f>
        <v>128788</v>
      </c>
      <c r="I142" s="138"/>
      <c r="J142" s="138"/>
      <c r="K142" s="138"/>
      <c r="L142" s="138"/>
      <c r="M142" s="138"/>
    </row>
    <row r="143" spans="1:8" ht="12.75" outlineLevel="1">
      <c r="A143" s="81"/>
      <c r="B143" s="81"/>
      <c r="D143" s="109"/>
      <c r="E143" s="117"/>
      <c r="F143" s="117"/>
      <c r="G143" s="117"/>
      <c r="H143" s="120"/>
    </row>
    <row r="144" spans="1:8" s="65" customFormat="1" ht="25.5">
      <c r="A144" s="81">
        <v>854</v>
      </c>
      <c r="B144" s="81"/>
      <c r="C144" s="86"/>
      <c r="D144" s="112" t="s">
        <v>69</v>
      </c>
      <c r="E144" s="127">
        <f>E146+E166+E162+E152</f>
        <v>0</v>
      </c>
      <c r="F144" s="127">
        <f>F146+F166+F162+F152</f>
        <v>133007</v>
      </c>
      <c r="G144" s="127">
        <f>G146+G166+G162+G152</f>
        <v>1504831</v>
      </c>
      <c r="H144" s="120">
        <f>E144+F144-G144</f>
        <v>-1371824</v>
      </c>
    </row>
    <row r="145" spans="1:8" s="65" customFormat="1" ht="12.75">
      <c r="A145" s="81"/>
      <c r="B145" s="81"/>
      <c r="C145" s="86"/>
      <c r="D145" s="112"/>
      <c r="E145" s="127"/>
      <c r="F145" s="127"/>
      <c r="G145" s="127"/>
      <c r="H145" s="120"/>
    </row>
    <row r="146" spans="1:8" s="66" customFormat="1" ht="12.75">
      <c r="A146" s="84"/>
      <c r="B146" s="84">
        <v>85410</v>
      </c>
      <c r="C146" s="85"/>
      <c r="D146" s="92" t="s">
        <v>70</v>
      </c>
      <c r="E146" s="126"/>
      <c r="F146" s="126">
        <f>SUM(F147:F150)</f>
        <v>0</v>
      </c>
      <c r="G146" s="126">
        <f>SUM(G147:G150)</f>
        <v>1502461</v>
      </c>
      <c r="H146" s="120">
        <f>E146+F146-G146</f>
        <v>-1502461</v>
      </c>
    </row>
    <row r="147" spans="1:8" ht="16.5" customHeight="1">
      <c r="A147" s="81"/>
      <c r="B147" s="81"/>
      <c r="D147" s="109"/>
      <c r="E147" s="117"/>
      <c r="F147" s="117"/>
      <c r="G147" s="117"/>
      <c r="H147" s="120"/>
    </row>
    <row r="148" spans="1:8" ht="25.5">
      <c r="A148" s="81"/>
      <c r="B148" s="81"/>
      <c r="C148" s="82">
        <v>6058</v>
      </c>
      <c r="D148" s="109" t="s">
        <v>77</v>
      </c>
      <c r="E148" s="117">
        <v>770284</v>
      </c>
      <c r="F148" s="117"/>
      <c r="G148" s="117">
        <v>770284</v>
      </c>
      <c r="H148" s="120">
        <f>E148+F148-G148</f>
        <v>0</v>
      </c>
    </row>
    <row r="149" spans="1:8" ht="16.5" customHeight="1">
      <c r="A149" s="81"/>
      <c r="B149" s="81"/>
      <c r="D149" s="109"/>
      <c r="E149" s="117"/>
      <c r="F149" s="117"/>
      <c r="G149" s="117"/>
      <c r="H149" s="120"/>
    </row>
    <row r="150" spans="1:8" ht="25.5">
      <c r="A150" s="81"/>
      <c r="B150" s="81"/>
      <c r="C150" s="82">
        <v>6059</v>
      </c>
      <c r="D150" s="109" t="s">
        <v>77</v>
      </c>
      <c r="E150" s="117">
        <f>687477+154057-109357</f>
        <v>732177</v>
      </c>
      <c r="F150" s="117"/>
      <c r="G150" s="117">
        <v>732177</v>
      </c>
      <c r="H150" s="120">
        <f>E150+F150-G150</f>
        <v>0</v>
      </c>
    </row>
    <row r="151" spans="1:8" ht="12.75" outlineLevel="1">
      <c r="A151" s="81"/>
      <c r="B151" s="81"/>
      <c r="D151" s="109"/>
      <c r="E151" s="117"/>
      <c r="F151" s="117"/>
      <c r="G151" s="117"/>
      <c r="H151" s="120"/>
    </row>
    <row r="152" spans="1:8" s="137" customFormat="1" ht="51">
      <c r="A152" s="132"/>
      <c r="B152" s="133">
        <v>85412</v>
      </c>
      <c r="C152" s="132"/>
      <c r="D152" s="134" t="s">
        <v>93</v>
      </c>
      <c r="E152" s="135">
        <f>SUM(E156:E161)</f>
        <v>0</v>
      </c>
      <c r="F152" s="135">
        <f>SUM(F156:F161)</f>
        <v>126000</v>
      </c>
      <c r="G152" s="135">
        <f>SUM(G156:G161)</f>
        <v>0</v>
      </c>
      <c r="H152" s="136">
        <f>E152+F152-G152</f>
        <v>126000</v>
      </c>
    </row>
    <row r="153" spans="1:8" s="137" customFormat="1" ht="12.75">
      <c r="A153" s="132"/>
      <c r="B153" s="133"/>
      <c r="C153" s="132"/>
      <c r="D153" s="134"/>
      <c r="E153" s="135"/>
      <c r="F153" s="135"/>
      <c r="G153" s="135"/>
      <c r="H153" s="136"/>
    </row>
    <row r="154" spans="1:8" s="137" customFormat="1" ht="25.5">
      <c r="A154" s="132"/>
      <c r="B154" s="133"/>
      <c r="C154" s="132"/>
      <c r="D154" s="138" t="s">
        <v>94</v>
      </c>
      <c r="E154" s="135"/>
      <c r="F154" s="135"/>
      <c r="G154" s="135"/>
      <c r="H154" s="136"/>
    </row>
    <row r="155" spans="1:9" s="115" customFormat="1" ht="12.75" outlineLevel="1">
      <c r="A155" s="81"/>
      <c r="B155" s="81"/>
      <c r="C155" s="67"/>
      <c r="D155" s="113"/>
      <c r="E155" s="131"/>
      <c r="F155" s="139"/>
      <c r="G155" s="139"/>
      <c r="H155" s="130"/>
      <c r="I155" s="140"/>
    </row>
    <row r="156" spans="1:8" s="115" customFormat="1" ht="12.75" outlineLevel="1">
      <c r="A156" s="95"/>
      <c r="B156" s="95"/>
      <c r="C156" s="141">
        <v>4210</v>
      </c>
      <c r="D156" s="142" t="s">
        <v>9</v>
      </c>
      <c r="E156" s="131"/>
      <c r="F156" s="139">
        <v>31160</v>
      </c>
      <c r="G156" s="139"/>
      <c r="H156" s="130">
        <f>E156+F156-G156</f>
        <v>31160</v>
      </c>
    </row>
    <row r="157" spans="1:8" s="115" customFormat="1" ht="12.75" outlineLevel="1">
      <c r="A157" s="95"/>
      <c r="B157" s="95"/>
      <c r="C157" s="141"/>
      <c r="D157" s="142"/>
      <c r="E157" s="131"/>
      <c r="F157" s="139"/>
      <c r="G157" s="139"/>
      <c r="H157" s="130"/>
    </row>
    <row r="158" spans="1:8" s="115" customFormat="1" ht="12.75" outlineLevel="1">
      <c r="A158" s="95"/>
      <c r="B158" s="95"/>
      <c r="C158" s="141">
        <v>4170</v>
      </c>
      <c r="D158" s="142" t="s">
        <v>81</v>
      </c>
      <c r="E158" s="131"/>
      <c r="F158" s="139">
        <v>23600</v>
      </c>
      <c r="G158" s="139"/>
      <c r="H158" s="130">
        <f>E158+F158-G158</f>
        <v>23600</v>
      </c>
    </row>
    <row r="159" spans="1:9" s="115" customFormat="1" ht="12.75" outlineLevel="1">
      <c r="A159" s="81"/>
      <c r="B159" s="81"/>
      <c r="C159" s="67"/>
      <c r="D159" s="113"/>
      <c r="E159" s="131"/>
      <c r="F159" s="139"/>
      <c r="G159" s="139"/>
      <c r="H159" s="130"/>
      <c r="I159" s="140"/>
    </row>
    <row r="160" spans="1:8" s="115" customFormat="1" ht="12.75" outlineLevel="1">
      <c r="A160" s="95"/>
      <c r="B160" s="95"/>
      <c r="C160" s="141">
        <v>4300</v>
      </c>
      <c r="D160" s="142" t="s">
        <v>27</v>
      </c>
      <c r="E160" s="131"/>
      <c r="F160" s="139">
        <v>71240</v>
      </c>
      <c r="G160" s="139"/>
      <c r="H160" s="130">
        <f>E160+F160-G160</f>
        <v>71240</v>
      </c>
    </row>
    <row r="161" spans="1:8" ht="12.75" outlineLevel="1">
      <c r="A161" s="81"/>
      <c r="B161" s="81"/>
      <c r="D161" s="109"/>
      <c r="E161" s="117"/>
      <c r="F161" s="117"/>
      <c r="G161" s="117"/>
      <c r="H161" s="120"/>
    </row>
    <row r="162" spans="1:8" s="66" customFormat="1" ht="12.75">
      <c r="A162" s="84"/>
      <c r="B162" s="84">
        <v>85415</v>
      </c>
      <c r="C162" s="85"/>
      <c r="D162" s="92" t="s">
        <v>71</v>
      </c>
      <c r="E162" s="129"/>
      <c r="F162" s="129">
        <f>SUM(F164:F164)</f>
        <v>1526</v>
      </c>
      <c r="G162" s="129">
        <f>SUM(G164:G164)</f>
        <v>0</v>
      </c>
      <c r="H162" s="120">
        <f>E162+F162-G162</f>
        <v>1526</v>
      </c>
    </row>
    <row r="163" spans="1:8" s="66" customFormat="1" ht="12.75" outlineLevel="1">
      <c r="A163" s="84"/>
      <c r="B163" s="84"/>
      <c r="C163" s="85"/>
      <c r="D163" s="92"/>
      <c r="E163" s="129"/>
      <c r="F163" s="129"/>
      <c r="G163" s="129"/>
      <c r="H163" s="120"/>
    </row>
    <row r="164" spans="1:8" s="35" customFormat="1" ht="12.75" outlineLevel="1">
      <c r="A164" s="70"/>
      <c r="B164" s="70"/>
      <c r="C164" s="69">
        <v>4178</v>
      </c>
      <c r="D164" s="104" t="s">
        <v>81</v>
      </c>
      <c r="E164" s="117">
        <v>51184</v>
      </c>
      <c r="F164" s="117">
        <v>1526</v>
      </c>
      <c r="G164" s="117"/>
      <c r="H164" s="120">
        <f>E164+F164-G164</f>
        <v>52710</v>
      </c>
    </row>
    <row r="165" spans="1:8" s="35" customFormat="1" ht="12.75" outlineLevel="1">
      <c r="A165" s="70"/>
      <c r="B165" s="70"/>
      <c r="C165" s="69"/>
      <c r="D165" s="104"/>
      <c r="E165" s="117"/>
      <c r="F165" s="117"/>
      <c r="G165" s="117"/>
      <c r="H165" s="120"/>
    </row>
    <row r="166" spans="1:8" s="66" customFormat="1" ht="12.75">
      <c r="A166" s="84"/>
      <c r="B166" s="84">
        <v>85495</v>
      </c>
      <c r="C166" s="85"/>
      <c r="D166" s="92" t="s">
        <v>31</v>
      </c>
      <c r="E166" s="117"/>
      <c r="F166" s="117">
        <f>SUM(F168)</f>
        <v>5481</v>
      </c>
      <c r="G166" s="117">
        <f>SUM(G168)</f>
        <v>2370</v>
      </c>
      <c r="H166" s="120">
        <f>E166+F166-G166</f>
        <v>3111</v>
      </c>
    </row>
    <row r="167" spans="1:8" ht="12.75">
      <c r="A167" s="70"/>
      <c r="B167" s="70"/>
      <c r="C167" s="69"/>
      <c r="D167" s="104"/>
      <c r="E167" s="117"/>
      <c r="F167" s="117"/>
      <c r="G167" s="117"/>
      <c r="H167" s="120"/>
    </row>
    <row r="168" spans="1:8" ht="25.5">
      <c r="A168" s="70"/>
      <c r="B168" s="70"/>
      <c r="C168" s="69">
        <v>4440</v>
      </c>
      <c r="D168" s="104" t="s">
        <v>23</v>
      </c>
      <c r="E168" s="117">
        <v>2370</v>
      </c>
      <c r="F168" s="117">
        <v>5481</v>
      </c>
      <c r="G168" s="117">
        <v>2370</v>
      </c>
      <c r="H168" s="120">
        <f>E168+F168-G168</f>
        <v>5481</v>
      </c>
    </row>
    <row r="169" spans="1:8" ht="12.75">
      <c r="A169" s="70"/>
      <c r="B169" s="70"/>
      <c r="C169" s="69"/>
      <c r="D169" s="104"/>
      <c r="E169" s="117"/>
      <c r="F169" s="117"/>
      <c r="G169" s="117"/>
      <c r="H169" s="120"/>
    </row>
    <row r="170" spans="1:8" s="89" customFormat="1" ht="25.5">
      <c r="A170" s="73">
        <v>921</v>
      </c>
      <c r="B170" s="73"/>
      <c r="C170" s="74"/>
      <c r="D170" s="108" t="s">
        <v>72</v>
      </c>
      <c r="E170" s="120">
        <f>E172</f>
        <v>0</v>
      </c>
      <c r="F170" s="120">
        <f>F172+F178</f>
        <v>9500</v>
      </c>
      <c r="G170" s="120">
        <f>G172+G178</f>
        <v>9500</v>
      </c>
      <c r="H170" s="120">
        <f>E170+F170-G170</f>
        <v>0</v>
      </c>
    </row>
    <row r="171" spans="1:8" ht="12.75" outlineLevel="1">
      <c r="A171" s="75"/>
      <c r="B171" s="75"/>
      <c r="C171" s="76"/>
      <c r="D171" s="107"/>
      <c r="E171" s="123"/>
      <c r="F171" s="123"/>
      <c r="G171" s="123"/>
      <c r="H171" s="120"/>
    </row>
    <row r="172" spans="1:8" s="88" customFormat="1" ht="12.75" outlineLevel="1">
      <c r="A172" s="77"/>
      <c r="B172" s="77">
        <v>92116</v>
      </c>
      <c r="C172" s="78"/>
      <c r="D172" s="106" t="s">
        <v>73</v>
      </c>
      <c r="E172" s="122"/>
      <c r="F172" s="122">
        <f>SUM(F173:F176)</f>
        <v>3500</v>
      </c>
      <c r="G172" s="122">
        <f>SUM(G173:G176)</f>
        <v>3500</v>
      </c>
      <c r="H172" s="120">
        <f>E172+F172-G172</f>
        <v>0</v>
      </c>
    </row>
    <row r="173" spans="1:8" ht="12.75" outlineLevel="2">
      <c r="A173" s="75"/>
      <c r="B173" s="75"/>
      <c r="C173" s="76"/>
      <c r="D173" s="107"/>
      <c r="E173" s="123"/>
      <c r="F173" s="123"/>
      <c r="G173" s="123"/>
      <c r="H173" s="120"/>
    </row>
    <row r="174" spans="1:8" ht="12.75" outlineLevel="2">
      <c r="A174" s="75"/>
      <c r="B174" s="75"/>
      <c r="C174" s="76">
        <v>4210</v>
      </c>
      <c r="D174" s="107" t="s">
        <v>9</v>
      </c>
      <c r="E174" s="123">
        <v>3000</v>
      </c>
      <c r="F174" s="123">
        <v>3500</v>
      </c>
      <c r="G174" s="123"/>
      <c r="H174" s="120">
        <f>E174+F174-G174</f>
        <v>6500</v>
      </c>
    </row>
    <row r="175" spans="1:8" ht="12.75" outlineLevel="2">
      <c r="A175" s="75"/>
      <c r="B175" s="75"/>
      <c r="C175" s="76"/>
      <c r="D175" s="107"/>
      <c r="E175" s="123"/>
      <c r="F175" s="123"/>
      <c r="G175" s="123"/>
      <c r="H175" s="120"/>
    </row>
    <row r="176" spans="1:8" ht="12.75">
      <c r="A176" s="70"/>
      <c r="B176" s="70"/>
      <c r="C176" s="69">
        <v>4300</v>
      </c>
      <c r="D176" s="104" t="s">
        <v>27</v>
      </c>
      <c r="E176" s="128">
        <v>4600</v>
      </c>
      <c r="F176" s="128"/>
      <c r="G176" s="128">
        <v>3500</v>
      </c>
      <c r="H176" s="120">
        <f>E176+F176-G176</f>
        <v>1100</v>
      </c>
    </row>
    <row r="177" spans="1:8" ht="12.75">
      <c r="A177" s="70"/>
      <c r="B177" s="70"/>
      <c r="C177" s="69"/>
      <c r="D177" s="104"/>
      <c r="E177" s="128"/>
      <c r="F177" s="128"/>
      <c r="G177" s="128"/>
      <c r="H177" s="120"/>
    </row>
    <row r="178" spans="1:13" s="115" customFormat="1" ht="12.75" outlineLevel="1">
      <c r="A178" s="77"/>
      <c r="B178" s="77">
        <v>92195</v>
      </c>
      <c r="C178" s="78"/>
      <c r="D178" s="106" t="s">
        <v>31</v>
      </c>
      <c r="E178" s="122"/>
      <c r="F178" s="122">
        <f>SUM(F180:F182)</f>
        <v>6000</v>
      </c>
      <c r="G178" s="122">
        <f>SUM(G180:G182)</f>
        <v>6000</v>
      </c>
      <c r="H178" s="120">
        <f>E178+F178-G178</f>
        <v>0</v>
      </c>
      <c r="I178" s="138"/>
      <c r="J178" s="138"/>
      <c r="K178" s="138"/>
      <c r="L178" s="138"/>
      <c r="M178" s="138"/>
    </row>
    <row r="179" spans="1:13" s="115" customFormat="1" ht="12.75" outlineLevel="1">
      <c r="A179" s="77"/>
      <c r="B179" s="77"/>
      <c r="C179" s="78"/>
      <c r="D179" s="106"/>
      <c r="E179" s="122"/>
      <c r="F179" s="122"/>
      <c r="G179" s="122"/>
      <c r="H179" s="120"/>
      <c r="I179" s="138"/>
      <c r="J179" s="138"/>
      <c r="K179" s="138"/>
      <c r="L179" s="138"/>
      <c r="M179" s="138"/>
    </row>
    <row r="180" spans="1:13" s="115" customFormat="1" ht="12.75" outlineLevel="2">
      <c r="A180" s="143"/>
      <c r="B180" s="143"/>
      <c r="C180" s="144">
        <v>4210</v>
      </c>
      <c r="D180" s="145" t="s">
        <v>9</v>
      </c>
      <c r="E180" s="123">
        <v>22500</v>
      </c>
      <c r="F180" s="123"/>
      <c r="G180" s="123">
        <v>6000</v>
      </c>
      <c r="H180" s="120">
        <f>E180+F180-G180</f>
        <v>16500</v>
      </c>
      <c r="I180" s="138"/>
      <c r="J180" s="138"/>
      <c r="K180" s="138"/>
      <c r="L180" s="138"/>
      <c r="M180" s="138"/>
    </row>
    <row r="181" spans="1:13" s="115" customFormat="1" ht="12.75" outlineLevel="2">
      <c r="A181" s="143"/>
      <c r="B181" s="143"/>
      <c r="C181" s="144"/>
      <c r="D181" s="145"/>
      <c r="E181" s="123"/>
      <c r="F181" s="123"/>
      <c r="G181" s="123"/>
      <c r="H181" s="120"/>
      <c r="I181" s="138"/>
      <c r="J181" s="138"/>
      <c r="K181" s="138"/>
      <c r="L181" s="138"/>
      <c r="M181" s="138"/>
    </row>
    <row r="182" spans="1:13" s="115" customFormat="1" ht="12.75" outlineLevel="2">
      <c r="A182" s="143"/>
      <c r="B182" s="143"/>
      <c r="C182" s="144">
        <v>4300</v>
      </c>
      <c r="D182" s="145" t="s">
        <v>27</v>
      </c>
      <c r="E182" s="123">
        <f>15500-12000</f>
        <v>3500</v>
      </c>
      <c r="F182" s="123">
        <v>6000</v>
      </c>
      <c r="G182" s="123"/>
      <c r="H182" s="120">
        <f>E182+F182-G182</f>
        <v>9500</v>
      </c>
      <c r="I182" s="138"/>
      <c r="J182" s="138"/>
      <c r="K182" s="138"/>
      <c r="L182" s="138"/>
      <c r="M182" s="138"/>
    </row>
    <row r="183" spans="1:8" ht="12.75">
      <c r="A183" s="70"/>
      <c r="B183" s="70"/>
      <c r="C183" s="69"/>
      <c r="D183" s="104"/>
      <c r="E183" s="128"/>
      <c r="F183" s="128"/>
      <c r="G183" s="128"/>
      <c r="H183" s="120"/>
    </row>
    <row r="184" spans="1:8" s="89" customFormat="1" ht="12.75">
      <c r="A184" s="81"/>
      <c r="B184" s="81"/>
      <c r="C184" s="86"/>
      <c r="D184" s="112" t="s">
        <v>33</v>
      </c>
      <c r="E184" s="127">
        <f>E8+E16+E30+E36+E44+E80+E50+E144+E170+E74+E132</f>
        <v>0</v>
      </c>
      <c r="F184" s="127">
        <f>F8+F16+F30+F36+F44+F80+F50+F144+F170+F74+F132</f>
        <v>1456463</v>
      </c>
      <c r="G184" s="127">
        <f>G8+G16+G30+G36+G44+G80+G50+G144+G170+G74+G132</f>
        <v>1954065</v>
      </c>
      <c r="H184" s="120">
        <f>E184+F184-G184</f>
        <v>-497602</v>
      </c>
    </row>
    <row r="185" spans="1:8" s="89" customFormat="1" ht="12.75">
      <c r="A185" s="81"/>
      <c r="B185" s="81"/>
      <c r="C185" s="86"/>
      <c r="D185" s="112"/>
      <c r="E185" s="127"/>
      <c r="F185" s="127"/>
      <c r="G185" s="127"/>
      <c r="H185" s="127"/>
    </row>
  </sheetData>
  <printOptions/>
  <pageMargins left="0.7874015748031497" right="0.7874015748031497" top="0.7086614173228347" bottom="0.4724409448818898" header="0.5118110236220472" footer="0.35433070866141736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59" customWidth="1"/>
  </cols>
  <sheetData>
    <row r="1" spans="1:7" ht="15">
      <c r="A1" s="64" t="s">
        <v>56</v>
      </c>
      <c r="B1" s="21"/>
      <c r="C1" s="1"/>
      <c r="D1" s="1"/>
      <c r="E1" s="1"/>
      <c r="F1" s="3"/>
      <c r="G1" s="48"/>
    </row>
    <row r="2" spans="1:7" ht="15.75" thickBot="1">
      <c r="A2" s="36"/>
      <c r="B2" s="20"/>
      <c r="C2" s="2"/>
      <c r="D2" s="2"/>
      <c r="E2" s="2"/>
      <c r="F2" s="4"/>
      <c r="G2" s="49"/>
    </row>
    <row r="3" spans="1:7" ht="63">
      <c r="A3" s="37" t="s">
        <v>38</v>
      </c>
      <c r="B3" s="22" t="s">
        <v>37</v>
      </c>
      <c r="C3" s="8" t="s">
        <v>40</v>
      </c>
      <c r="D3" s="8" t="s">
        <v>15</v>
      </c>
      <c r="E3" s="8" t="s">
        <v>17</v>
      </c>
      <c r="F3" s="8" t="s">
        <v>18</v>
      </c>
      <c r="G3" s="50" t="s">
        <v>39</v>
      </c>
    </row>
    <row r="4" spans="1:7" ht="16.5" thickBot="1">
      <c r="A4" s="38"/>
      <c r="B4" s="32"/>
      <c r="C4" s="9"/>
      <c r="D4" s="10"/>
      <c r="E4" s="10"/>
      <c r="F4" s="10"/>
      <c r="G4" s="51"/>
    </row>
    <row r="5" spans="1:7" ht="30">
      <c r="A5" s="39">
        <v>600</v>
      </c>
      <c r="B5" s="63" t="s">
        <v>12</v>
      </c>
      <c r="C5" s="11"/>
      <c r="D5" s="12"/>
      <c r="E5" s="12"/>
      <c r="F5" s="12"/>
      <c r="G5" s="52"/>
    </row>
    <row r="6" spans="1:7" ht="15.75">
      <c r="A6" s="39"/>
      <c r="B6" s="63"/>
      <c r="C6" s="11"/>
      <c r="D6" s="12"/>
      <c r="E6" s="12"/>
      <c r="F6" s="12"/>
      <c r="G6" s="52"/>
    </row>
    <row r="7" spans="1:7" ht="28.5">
      <c r="A7" s="40">
        <v>60014</v>
      </c>
      <c r="B7" s="23" t="s">
        <v>13</v>
      </c>
      <c r="C7" s="13">
        <v>390000</v>
      </c>
      <c r="D7" s="12">
        <v>7800</v>
      </c>
      <c r="E7" s="12">
        <f>D7*17.88%</f>
        <v>1394.6399999999999</v>
      </c>
      <c r="F7" s="12">
        <f>D7*2.45%</f>
        <v>191.1</v>
      </c>
      <c r="G7" s="52">
        <f>SUM(D7:F7)</f>
        <v>9385.74</v>
      </c>
    </row>
    <row r="8" spans="1:7" ht="15.75">
      <c r="A8" s="41"/>
      <c r="B8" s="24"/>
      <c r="C8" s="13"/>
      <c r="D8" s="12"/>
      <c r="E8" s="12"/>
      <c r="F8" s="12"/>
      <c r="G8" s="52"/>
    </row>
    <row r="9" spans="1:7" ht="30">
      <c r="A9" s="39">
        <v>750</v>
      </c>
      <c r="B9" s="63" t="s">
        <v>28</v>
      </c>
      <c r="C9" s="14"/>
      <c r="D9" s="12"/>
      <c r="E9" s="12"/>
      <c r="F9" s="12"/>
      <c r="G9" s="52"/>
    </row>
    <row r="10" spans="1:7" ht="15.75">
      <c r="A10" s="41"/>
      <c r="B10" s="25"/>
      <c r="C10" s="15"/>
      <c r="D10" s="12"/>
      <c r="E10" s="12"/>
      <c r="F10" s="12"/>
      <c r="G10" s="52"/>
    </row>
    <row r="11" spans="1:7" ht="15.75">
      <c r="A11" s="40">
        <v>75011</v>
      </c>
      <c r="B11" s="23" t="s">
        <v>29</v>
      </c>
      <c r="C11" s="16">
        <v>130500</v>
      </c>
      <c r="D11" s="12">
        <v>2610</v>
      </c>
      <c r="E11" s="12">
        <f>D11*17.88%</f>
        <v>466.66799999999995</v>
      </c>
      <c r="F11" s="12">
        <f>D11*2.45%</f>
        <v>63.945</v>
      </c>
      <c r="G11" s="52">
        <f>SUM(D11:F11)</f>
        <v>3140.6130000000003</v>
      </c>
    </row>
    <row r="12" spans="1:7" ht="15.75">
      <c r="A12" s="41"/>
      <c r="B12" s="24"/>
      <c r="C12" s="13"/>
      <c r="D12" s="12"/>
      <c r="E12" s="12"/>
      <c r="F12" s="12"/>
      <c r="G12" s="52"/>
    </row>
    <row r="13" spans="1:7" ht="15.75">
      <c r="A13" s="40">
        <v>75020</v>
      </c>
      <c r="B13" s="23" t="s">
        <v>30</v>
      </c>
      <c r="C13" s="17">
        <v>2006000</v>
      </c>
      <c r="D13" s="12">
        <v>40120</v>
      </c>
      <c r="E13" s="12">
        <f>D13*17.88%</f>
        <v>7173.455999999999</v>
      </c>
      <c r="F13" s="12">
        <f>D13*2.45%</f>
        <v>982.94</v>
      </c>
      <c r="G13" s="52">
        <f>SUM(D13:F13)</f>
        <v>48276.396</v>
      </c>
    </row>
    <row r="14" spans="1:7" ht="15.75">
      <c r="A14" s="40"/>
      <c r="B14" s="23"/>
      <c r="C14" s="17"/>
      <c r="D14" s="12"/>
      <c r="E14" s="12"/>
      <c r="F14" s="12"/>
      <c r="G14" s="52"/>
    </row>
    <row r="15" spans="1:7" ht="30">
      <c r="A15" s="40">
        <v>801</v>
      </c>
      <c r="B15" s="63" t="s">
        <v>57</v>
      </c>
      <c r="C15" s="17"/>
      <c r="D15" s="12"/>
      <c r="E15" s="12"/>
      <c r="F15" s="12"/>
      <c r="G15" s="52"/>
    </row>
    <row r="16" spans="1:7" ht="15.75">
      <c r="A16" s="40"/>
      <c r="B16" s="33"/>
      <c r="C16" s="17"/>
      <c r="D16" s="12"/>
      <c r="E16" s="12"/>
      <c r="F16" s="12"/>
      <c r="G16" s="52"/>
    </row>
    <row r="17" spans="1:7" ht="15.75">
      <c r="A17" s="40"/>
      <c r="B17" s="24" t="s">
        <v>41</v>
      </c>
      <c r="C17" s="13">
        <v>88759</v>
      </c>
      <c r="D17" s="12"/>
      <c r="E17" s="12">
        <f>D17*17.88%</f>
        <v>0</v>
      </c>
      <c r="F17" s="12">
        <f>D17*2.45%</f>
        <v>0</v>
      </c>
      <c r="G17" s="52">
        <f>SUM(D17:F17)</f>
        <v>0</v>
      </c>
    </row>
    <row r="18" spans="1:7" ht="15.75">
      <c r="A18" s="40"/>
      <c r="B18" s="24" t="s">
        <v>42</v>
      </c>
      <c r="C18" s="13">
        <v>290040</v>
      </c>
      <c r="D18" s="12"/>
      <c r="E18" s="12">
        <f>D18*17.88%</f>
        <v>0</v>
      </c>
      <c r="F18" s="12">
        <f>D18*2.45%</f>
        <v>0</v>
      </c>
      <c r="G18" s="52">
        <f>SUM(D18:F18)</f>
        <v>0</v>
      </c>
    </row>
    <row r="19" spans="1:7" ht="28.5">
      <c r="A19" s="42">
        <v>80132</v>
      </c>
      <c r="B19" s="26" t="s">
        <v>44</v>
      </c>
      <c r="C19" s="17">
        <v>19560</v>
      </c>
      <c r="D19" s="12"/>
      <c r="E19" s="12">
        <f>D19*17.88%</f>
        <v>0</v>
      </c>
      <c r="F19" s="12">
        <f>D19*2.45%</f>
        <v>0</v>
      </c>
      <c r="G19" s="52">
        <f>SUM(D19:F19)</f>
        <v>0</v>
      </c>
    </row>
    <row r="20" spans="1:7" ht="54.75" customHeight="1">
      <c r="A20" s="40">
        <v>80195</v>
      </c>
      <c r="B20" s="24" t="s">
        <v>43</v>
      </c>
      <c r="C20" s="13">
        <v>67741</v>
      </c>
      <c r="D20" s="12">
        <v>560</v>
      </c>
      <c r="E20" s="12">
        <f>D20*17.88%</f>
        <v>100.12799999999999</v>
      </c>
      <c r="F20" s="12">
        <f>D20*2.45%</f>
        <v>13.72</v>
      </c>
      <c r="G20" s="52">
        <f>SUM(D20:F20)</f>
        <v>673.848</v>
      </c>
    </row>
    <row r="21" spans="1:7" ht="15.75">
      <c r="A21" s="41"/>
      <c r="B21" s="24"/>
      <c r="C21" s="13"/>
      <c r="D21" s="12"/>
      <c r="E21" s="12"/>
      <c r="F21" s="12"/>
      <c r="G21" s="52"/>
    </row>
    <row r="22" spans="1:7" ht="15.75">
      <c r="A22" s="43">
        <v>833</v>
      </c>
      <c r="B22" s="62" t="s">
        <v>58</v>
      </c>
      <c r="C22" s="12"/>
      <c r="D22" s="12"/>
      <c r="E22" s="12"/>
      <c r="F22" s="6"/>
      <c r="G22" s="53"/>
    </row>
    <row r="23" spans="1:7" ht="15">
      <c r="A23" s="43"/>
      <c r="B23" s="27"/>
      <c r="C23" s="12"/>
      <c r="D23" s="12"/>
      <c r="E23" s="12"/>
      <c r="F23" s="6"/>
      <c r="G23" s="53"/>
    </row>
    <row r="24" spans="1:7" ht="28.5">
      <c r="A24" s="44">
        <v>85301</v>
      </c>
      <c r="B24" s="24" t="s">
        <v>45</v>
      </c>
      <c r="C24" s="12"/>
      <c r="D24" s="12"/>
      <c r="E24" s="12"/>
      <c r="F24" s="6" t="s">
        <v>46</v>
      </c>
      <c r="G24" s="54">
        <v>9370</v>
      </c>
    </row>
    <row r="25" spans="1:7" ht="15">
      <c r="A25" s="44"/>
      <c r="B25" s="24"/>
      <c r="C25" s="12"/>
      <c r="D25" s="12"/>
      <c r="E25" s="12"/>
      <c r="F25" s="6"/>
      <c r="G25" s="53"/>
    </row>
    <row r="26" spans="1:7" ht="15.75">
      <c r="A26" s="44">
        <v>85302</v>
      </c>
      <c r="B26" s="24" t="s">
        <v>47</v>
      </c>
      <c r="C26" s="13">
        <v>4423400</v>
      </c>
      <c r="D26" s="12">
        <v>88468</v>
      </c>
      <c r="E26" s="12">
        <f>D26*17.88%</f>
        <v>15818.078399999999</v>
      </c>
      <c r="F26" s="12">
        <f>D26*2.45%</f>
        <v>2167.466</v>
      </c>
      <c r="G26" s="52">
        <f>SUM(D26:F26)</f>
        <v>106453.5444</v>
      </c>
    </row>
    <row r="27" spans="1:7" ht="15">
      <c r="A27" s="45"/>
      <c r="B27" s="34"/>
      <c r="C27" s="12"/>
      <c r="D27" s="12"/>
      <c r="E27" s="12"/>
      <c r="F27" s="6"/>
      <c r="G27" s="53"/>
    </row>
    <row r="28" spans="1:7" ht="15.75">
      <c r="A28" s="44">
        <v>85318</v>
      </c>
      <c r="B28" s="24" t="s">
        <v>48</v>
      </c>
      <c r="C28" s="13">
        <v>210800</v>
      </c>
      <c r="D28" s="12">
        <v>4216</v>
      </c>
      <c r="E28" s="12">
        <f>D28*17.88%</f>
        <v>753.8208</v>
      </c>
      <c r="F28" s="12">
        <f>D28*2.45%</f>
        <v>103.292</v>
      </c>
      <c r="G28" s="52">
        <f>SUM(D28:F28)</f>
        <v>5073.1128</v>
      </c>
    </row>
    <row r="29" spans="1:7" ht="15.75">
      <c r="A29" s="46">
        <v>85320</v>
      </c>
      <c r="B29" s="28" t="s">
        <v>49</v>
      </c>
      <c r="C29" s="13">
        <v>28100</v>
      </c>
      <c r="D29" s="12">
        <v>562</v>
      </c>
      <c r="E29" s="12">
        <f>D29*17.88%</f>
        <v>100.48559999999999</v>
      </c>
      <c r="F29" s="12">
        <f>D29*2.45%</f>
        <v>13.769</v>
      </c>
      <c r="G29" s="52">
        <f>SUM(D29:F29)</f>
        <v>676.2546</v>
      </c>
    </row>
    <row r="30" spans="1:7" ht="42.75">
      <c r="A30" s="46">
        <v>85321</v>
      </c>
      <c r="B30" s="29" t="s">
        <v>50</v>
      </c>
      <c r="C30" s="12">
        <v>15900</v>
      </c>
      <c r="D30" s="12">
        <v>318</v>
      </c>
      <c r="E30" s="12">
        <f>D30*17.88%</f>
        <v>56.858399999999996</v>
      </c>
      <c r="F30" s="12">
        <f>D30*2.45%</f>
        <v>7.791</v>
      </c>
      <c r="G30" s="52">
        <f>SUM(D30:F30)</f>
        <v>382.6494</v>
      </c>
    </row>
    <row r="31" spans="1:7" ht="16.5" thickBot="1">
      <c r="A31" s="46">
        <v>85333</v>
      </c>
      <c r="B31" s="28" t="s">
        <v>51</v>
      </c>
      <c r="C31" s="13">
        <v>488810</v>
      </c>
      <c r="D31" s="12">
        <v>9776</v>
      </c>
      <c r="E31" s="12">
        <f>D31*17.88%</f>
        <v>1747.9488</v>
      </c>
      <c r="F31" s="12">
        <f>D31*2.45%</f>
        <v>239.512</v>
      </c>
      <c r="G31" s="52">
        <f>SUM(D31:F31)</f>
        <v>11763.4608</v>
      </c>
    </row>
    <row r="32" spans="1:7" ht="15">
      <c r="A32" s="37"/>
      <c r="B32" s="30"/>
      <c r="C32" s="18"/>
      <c r="D32" s="18"/>
      <c r="E32" s="18"/>
      <c r="F32" s="19"/>
      <c r="G32" s="55"/>
    </row>
    <row r="33" spans="1:7" ht="45">
      <c r="A33" s="61">
        <v>854</v>
      </c>
      <c r="B33" s="60" t="s">
        <v>59</v>
      </c>
      <c r="C33" s="12"/>
      <c r="D33" s="12"/>
      <c r="E33" s="12"/>
      <c r="F33" s="6"/>
      <c r="G33" s="56"/>
    </row>
    <row r="34" spans="1:7" ht="15.75">
      <c r="A34" s="46">
        <v>85401</v>
      </c>
      <c r="B34" s="28" t="s">
        <v>53</v>
      </c>
      <c r="C34" s="5">
        <v>45965</v>
      </c>
      <c r="D34" s="12"/>
      <c r="E34" s="12">
        <f>D34*17.88%</f>
        <v>0</v>
      </c>
      <c r="F34" s="12">
        <f>D34*2.45%</f>
        <v>0</v>
      </c>
      <c r="G34" s="57">
        <f>SUM(D34:F34)</f>
        <v>0</v>
      </c>
    </row>
    <row r="35" spans="1:7" ht="15.75">
      <c r="A35" s="46">
        <v>85406</v>
      </c>
      <c r="B35" s="28" t="s">
        <v>54</v>
      </c>
      <c r="C35" s="12">
        <v>35784</v>
      </c>
      <c r="D35" s="12"/>
      <c r="E35" s="12">
        <f>D35*17.88%</f>
        <v>0</v>
      </c>
      <c r="F35" s="12">
        <f>D35*2.45%</f>
        <v>0</v>
      </c>
      <c r="G35" s="57">
        <f>SUM(D35:F35)</f>
        <v>0</v>
      </c>
    </row>
    <row r="36" spans="1:7" ht="15.75">
      <c r="A36" s="46">
        <v>85410</v>
      </c>
      <c r="B36" s="28" t="s">
        <v>55</v>
      </c>
      <c r="C36" s="12">
        <v>97048</v>
      </c>
      <c r="D36" s="12"/>
      <c r="E36" s="12">
        <f>D36*17.88%</f>
        <v>0</v>
      </c>
      <c r="F36" s="12">
        <f>D36*2.45%</f>
        <v>0</v>
      </c>
      <c r="G36" s="57">
        <f>SUM(D36:F36)</f>
        <v>0</v>
      </c>
    </row>
    <row r="37" spans="1:7" ht="15">
      <c r="A37" s="46"/>
      <c r="B37" s="28"/>
      <c r="C37" s="12"/>
      <c r="D37" s="5"/>
      <c r="E37" s="5"/>
      <c r="F37" s="7"/>
      <c r="G37" s="56"/>
    </row>
    <row r="38" spans="1:7" ht="16.5" thickBot="1">
      <c r="A38" s="47"/>
      <c r="B38" s="31" t="s">
        <v>52</v>
      </c>
      <c r="C38" s="10">
        <f>SUM(C7:C36)</f>
        <v>8338407</v>
      </c>
      <c r="D38" s="10">
        <f>SUM(D7:D36)</f>
        <v>154430</v>
      </c>
      <c r="E38" s="10">
        <f>SUM(E7:E36)</f>
        <v>27612.084</v>
      </c>
      <c r="F38" s="10">
        <f>SUM(F7:F36)</f>
        <v>3783.5350000000003</v>
      </c>
      <c r="G38" s="58">
        <f>SUM(G5:G37)</f>
        <v>195195.61899999998</v>
      </c>
    </row>
    <row r="39" spans="1:7" ht="15">
      <c r="A39" s="36"/>
      <c r="B39" s="20"/>
      <c r="C39" s="2"/>
      <c r="D39" s="2"/>
      <c r="E39" s="2"/>
      <c r="F39" s="4"/>
      <c r="G39" s="4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2006-06-20T11:24:56Z</cp:lastPrinted>
  <dcterms:created xsi:type="dcterms:W3CDTF">2002-09-13T05:51:01Z</dcterms:created>
  <dcterms:modified xsi:type="dcterms:W3CDTF">2006-06-20T11:28:39Z</dcterms:modified>
  <cp:category/>
  <cp:version/>
  <cp:contentType/>
  <cp:contentStatus/>
</cp:coreProperties>
</file>