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<sst xmlns="http://schemas.openxmlformats.org/spreadsheetml/2006/main" count="252" uniqueCount="127">
  <si>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</si>
  <si>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</si>
  <si>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</si>
  <si>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</si>
  <si>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</si>
  <si>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</si>
  <si>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</si>
  <si>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</si>
  <si>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</si>
  <si>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</si>
  <si>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</si>
  <si>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</si>
  <si>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</si>
  <si>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</si>
  <si>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Placówki opiekuńczo - wychowawcze</t>
  </si>
  <si>
    <t>Domy Pomocy Społecznej</t>
  </si>
  <si>
    <t>Rodziny zastępcze</t>
  </si>
  <si>
    <t>OSOBOWOŚCI PRAWNEJ</t>
  </si>
  <si>
    <t>I OD INNYCH JEDNOSTEK NIE POSIADAJĄCYCH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</si>
  <si>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</si>
  <si>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</si>
  <si>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</si>
  <si>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</si>
  <si>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</si>
  <si>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</si>
  <si>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</si>
  <si>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</si>
  <si>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</si>
  <si>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</si>
  <si>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</si>
  <si>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</si>
  <si>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</si>
  <si>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</si>
  <si>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budżetu państwa</t>
  </si>
  <si>
    <t>WYSZCZEGÓLNIENIE DOCHODU BUDŻETOWEGO</t>
  </si>
  <si>
    <t>R.</t>
  </si>
  <si>
    <t>Część wyrównawcza sub. ogólnej dla powiatów</t>
  </si>
  <si>
    <t>Udziały powiatów  w pod. stanowiących doch.</t>
  </si>
  <si>
    <t xml:space="preserve">DOCHODY OD OSÓB PRAWN. , OSÓB FIZYCZNYCH </t>
  </si>
  <si>
    <t>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</si>
  <si>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</si>
  <si>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</si>
  <si>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</si>
  <si>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</si>
  <si>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</si>
  <si>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</si>
  <si>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</si>
  <si>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</si>
  <si>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</si>
  <si>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</si>
  <si>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</si>
  <si>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</si>
  <si>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</si>
  <si>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</si>
  <si>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</si>
  <si>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</si>
  <si>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</si>
  <si>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</si>
  <si>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</si>
  <si>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</si>
  <si>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</si>
  <si>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</si>
  <si>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</si>
  <si>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</si>
  <si>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</si>
  <si>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</si>
  <si>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>.0047</t>
  </si>
  <si>
    <t xml:space="preserve">Wpływy  z  opłat  za  zarząd ,użytkowanie i  użytkowanie  wieczyste  nieruchomości </t>
  </si>
  <si>
    <t xml:space="preserve">Powiatowe  Centrum  Pomocy  Rodzinie </t>
  </si>
  <si>
    <t xml:space="preserve">Wpływy z   różnych  dochodów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</si>
  <si>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</si>
  <si>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</si>
  <si>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</si>
  <si>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</si>
  <si>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</si>
  <si>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</si>
  <si>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</si>
  <si>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</si>
  <si>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</si>
  <si>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</si>
  <si>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</si>
  <si>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</si>
  <si>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</si>
  <si>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>.0680</t>
  </si>
  <si>
    <t xml:space="preserve">Wpływy  od   rodziców  z  tytułu  odpłatności  za  utrzymanie  dzieci             (  wychowanków )    w  placówkach  opiekuńczo -  wychowawczych </t>
  </si>
  <si>
    <t xml:space="preserve">Wpływy  ze  sprzedaży  składników  majątkowych </t>
  </si>
  <si>
    <t xml:space="preserve">Wpływy z różnych  opłat </t>
  </si>
  <si>
    <t>Świetlice szkolne</t>
  </si>
  <si>
    <t>TRANSPORT I ŁĄCZNOŚĆ</t>
  </si>
  <si>
    <t>Drogi publiczne powiatowe</t>
  </si>
  <si>
    <t xml:space="preserve">Wpływy  z   różnych opłat </t>
  </si>
  <si>
    <t xml:space="preserve">Dotacje  otrzymane  z  funduszy  celowych  na  realizację zadań bieżących  jednostek  sektora  finansów  publicznych </t>
  </si>
  <si>
    <t xml:space="preserve">RAZEM PROGNOZOWANE  DOCHODY </t>
  </si>
  <si>
    <t xml:space="preserve">Pozostała  działalność </t>
  </si>
  <si>
    <t>.0870</t>
  </si>
  <si>
    <t xml:space="preserve">Środki  otrzymane od  pozostałych jednostek  zaliczanych   do  sektora  finansów  publicznych  na  finansowanie  lub  dofinansowanie kosztów  realizacji  inwestycji  i  zakupów  inwestycyjnych  jednostek  zaliczanych  do   sektora </t>
  </si>
  <si>
    <t xml:space="preserve">Pomoc   dla  repatriantów </t>
  </si>
  <si>
    <t xml:space="preserve">  </t>
  </si>
  <si>
    <t xml:space="preserve">Ośrodki  wsparcia </t>
  </si>
  <si>
    <t xml:space="preserve">Dotacje  otrzymane  z  funduszy  celowych  na  finansowanie  lub  dofinansowanie kosztów  realizacji  inwestycji  i  zakupów  inwestycyjnych  jednostek  sektora  finansów  publicznych </t>
  </si>
  <si>
    <t xml:space="preserve">Kolonie o  obozy  oraz  inne  formy  wypoczynku  dzieci  i  młodzieży  szkolnej, a  także  szkolenia  młodzieży </t>
  </si>
  <si>
    <t>Jednostki specjalistycznego poradnictwa, mieszkania chronione i ośrodki interwencji kryzysowej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</si>
  <si>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</si>
  <si>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Uzupełnienie  subwencji ogólnej  dla  j.s.t </t>
  </si>
  <si>
    <t>Środki  na  inwestycje  rozpoczęte  przed  dniem  1  stycznia  1999  r.</t>
  </si>
  <si>
    <t xml:space="preserve">Załącznik  nr  1  do  uchwały   Rady      Powiatu  Toruńskiego </t>
  </si>
  <si>
    <t>URZĘDY NACZELNYCH ORGANÓW WŁADZY PAŃSTWOWEJ,KONTROLI I OCHRONY PRAWA ORAZ   SĄDOWN ICTWA</t>
  </si>
  <si>
    <t xml:space="preserve">Dotacje celowe przekazane z budżetu państwa na zadania rządowe z zakresu administracji rządowej oraz inne zadania zlecone ustawami realizowane przez powiat </t>
  </si>
  <si>
    <t xml:space="preserve">Wpływy  do  budżetu  części  zysku gospodarstwa pomocniczego  </t>
  </si>
  <si>
    <t xml:space="preserve">Środki  na  uzupełnienie   dochodów  powiatu </t>
  </si>
  <si>
    <t xml:space="preserve">WYKONANIE  PROGNOZOWANYCH   DOCHODÓW   BUDŻETOWYCH  </t>
  </si>
  <si>
    <t xml:space="preserve">NA   DZIEŃ  31.12.2006    ROKU </t>
  </si>
  <si>
    <t xml:space="preserve">w  sprawie sprawozdania  z   wykonania   budżetu Powiatu Toruńskiego  za  rok   2006 </t>
  </si>
  <si>
    <t>PROGNOZA  DOCHODÓW  NA   ROK   2006</t>
  </si>
  <si>
    <t xml:space="preserve">%   WYKONANIA </t>
  </si>
  <si>
    <t xml:space="preserve">WYKONANIE   DOCHODÓW    W ROKU   2006 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</si>
  <si>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</si>
  <si>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realizację  inwestycji  i  zakupów  inwestycyjnych  własnych powiatu </t>
  </si>
  <si>
    <t xml:space="preserve">Wybory do rad gmin , rad powiatów  i sejmików województw oraz referenda gminne , powiatowe i wojewódzkie </t>
  </si>
  <si>
    <t xml:space="preserve">Dotacje celowe otrzymane  z samorządu  województwa  na inwestycje  i  zakupy   inwestycyjne realizowane   na  podstawie  porozumień ( umów)  między  j.s.t </t>
  </si>
  <si>
    <t>Wpływy z różnych dochodów</t>
  </si>
  <si>
    <t>.0910</t>
  </si>
  <si>
    <t>Odsetki od nieterminowej zapłaty</t>
  </si>
  <si>
    <t>Odsetki od nieterminowych zapłat</t>
  </si>
  <si>
    <t xml:space="preserve">Szpitale  ogólne </t>
  </si>
  <si>
    <t>POMOC  SPOŁECZNA</t>
  </si>
  <si>
    <t>Zesp. do spraw orzekania o niepełnosp.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</si>
</sst>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vertical="center" shrinkToFit="1"/>
    </xf>
    <xf numFmtId="1" fontId="8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vertical="center" wrapText="1" shrinkToFit="1"/>
    </xf>
    <xf numFmtId="3" fontId="3" fillId="0" borderId="2" xfId="0" applyNumberFormat="1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1" fontId="7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vertical="center" wrapText="1" shrinkToFit="1"/>
    </xf>
    <xf numFmtId="3" fontId="1" fillId="0" borderId="2" xfId="0" applyNumberFormat="1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1" fontId="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vertical="center" wrapText="1" shrinkToFit="1"/>
    </xf>
    <xf numFmtId="0" fontId="1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vertical="center" shrinkToFit="1"/>
    </xf>
    <xf numFmtId="1" fontId="8" fillId="0" borderId="2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vertical="center" wrapText="1" shrinkToFit="1"/>
    </xf>
    <xf numFmtId="0" fontId="7" fillId="0" borderId="2" xfId="0" applyFont="1" applyBorder="1" applyAlignment="1">
      <alignment horizontal="center" vertical="center" shrinkToFit="1"/>
    </xf>
    <xf numFmtId="1" fontId="7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vertical="center" wrapText="1" shrinkToFit="1"/>
    </xf>
    <xf numFmtId="3" fontId="2" fillId="0" borderId="2" xfId="0" applyNumberFormat="1" applyFont="1" applyBorder="1" applyAlignment="1">
      <alignment vertical="center" shrinkToFit="1"/>
    </xf>
    <xf numFmtId="1" fontId="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vertical="center" wrapText="1" shrinkToFit="1"/>
    </xf>
    <xf numFmtId="1" fontId="7" fillId="0" borderId="2" xfId="0" applyNumberFormat="1" applyFont="1" applyBorder="1" applyAlignment="1">
      <alignment vertical="center" wrapText="1" shrinkToFit="1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168" fontId="4" fillId="0" borderId="2" xfId="0" applyNumberFormat="1" applyFont="1" applyBorder="1" applyAlignment="1">
      <alignment/>
    </xf>
    <xf numFmtId="0" fontId="12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8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2" xfId="0" applyFont="1" applyBorder="1" applyAlignment="1">
      <alignment horizontal="center" vertical="center" shrinkToFit="1"/>
    </xf>
    <xf numFmtId="168" fontId="1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92"/>
  <sheetViews>
    <sheetView tabSelected="1" workbookViewId="0" topLeftCell="A1">
      <selection activeCell="F181" sqref="F181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25.875" style="10" customWidth="1"/>
    <col min="5" max="5" width="11.25390625" style="1" customWidth="1"/>
    <col min="6" max="6" width="13.125" style="1" customWidth="1"/>
    <col min="7" max="7" width="11.375" style="20" customWidth="1"/>
    <col min="8" max="8" width="10.625" style="17" customWidth="1"/>
    <col min="9" max="16384" width="9.125" style="1" customWidth="1"/>
  </cols>
  <sheetData>
    <row r="1" spans="2:7" ht="24.75" customHeight="1">
      <c r="B1" s="14" t="s">
        <v>105</v>
      </c>
      <c r="F1" s="1" t="s">
        <v>97</v>
      </c>
      <c r="G1" s="20" t="s">
        <v>97</v>
      </c>
    </row>
    <row r="2" ht="12.75">
      <c r="B2" s="14" t="s">
        <v>112</v>
      </c>
    </row>
    <row r="3" ht="12.75">
      <c r="B3" s="21"/>
    </row>
    <row r="4" spans="2:7" ht="15">
      <c r="B4" s="94" t="s">
        <v>110</v>
      </c>
      <c r="C4" s="95"/>
      <c r="D4" s="96"/>
      <c r="E4" s="97"/>
      <c r="F4" s="97"/>
      <c r="G4" s="98"/>
    </row>
    <row r="5" spans="2:7" ht="15">
      <c r="B5" s="99" t="s">
        <v>111</v>
      </c>
      <c r="C5" s="100"/>
      <c r="D5" s="101"/>
      <c r="E5" s="102"/>
      <c r="F5" s="102"/>
      <c r="G5" s="103"/>
    </row>
    <row r="6" spans="1:207" s="4" customFormat="1" ht="13.5" thickBot="1">
      <c r="A6" s="9"/>
      <c r="B6" s="7"/>
      <c r="C6" s="9"/>
      <c r="D6" s="11"/>
      <c r="E6" s="3"/>
      <c r="F6" s="3"/>
      <c r="G6" s="91"/>
      <c r="H6" s="2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</row>
    <row r="7" spans="1:207" s="2" customFormat="1" ht="48">
      <c r="A7" s="25" t="s">
        <v>31</v>
      </c>
      <c r="B7" s="26" t="s">
        <v>35</v>
      </c>
      <c r="C7" s="25" t="s">
        <v>39</v>
      </c>
      <c r="D7" s="27" t="s">
        <v>34</v>
      </c>
      <c r="E7" s="28" t="s">
        <v>113</v>
      </c>
      <c r="F7" s="28" t="s">
        <v>115</v>
      </c>
      <c r="G7" s="92" t="s">
        <v>114</v>
      </c>
      <c r="H7" s="2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</row>
    <row r="8" spans="1:8" s="5" customFormat="1" ht="12.75">
      <c r="A8" s="29" t="s">
        <v>0</v>
      </c>
      <c r="B8" s="30"/>
      <c r="C8" s="29"/>
      <c r="D8" s="31" t="s">
        <v>3</v>
      </c>
      <c r="E8" s="32">
        <f>E9+E11</f>
        <v>43225</v>
      </c>
      <c r="F8" s="32">
        <f>F9+F11</f>
        <v>40963</v>
      </c>
      <c r="G8" s="93">
        <f>F8/E8</f>
        <v>0.948</v>
      </c>
      <c r="H8" s="18"/>
    </row>
    <row r="9" spans="1:8" s="2" customFormat="1" ht="22.5">
      <c r="A9" s="33"/>
      <c r="B9" s="34" t="s">
        <v>1</v>
      </c>
      <c r="C9" s="33"/>
      <c r="D9" s="35" t="s">
        <v>32</v>
      </c>
      <c r="E9" s="36">
        <f>SUM(E10:E10)</f>
        <v>40225</v>
      </c>
      <c r="F9" s="36">
        <f>F10</f>
        <v>40225</v>
      </c>
      <c r="G9" s="93">
        <f aca="true" t="shared" si="0" ref="G9:G48">F9/E9</f>
        <v>1</v>
      </c>
      <c r="H9" s="18"/>
    </row>
    <row r="10" spans="1:8" ht="67.5">
      <c r="A10" s="37"/>
      <c r="B10" s="38"/>
      <c r="C10" s="37">
        <v>2110</v>
      </c>
      <c r="D10" s="39" t="s">
        <v>47</v>
      </c>
      <c r="E10" s="40">
        <v>40225</v>
      </c>
      <c r="F10" s="40">
        <v>40225</v>
      </c>
      <c r="G10" s="93">
        <f t="shared" si="0"/>
        <v>1</v>
      </c>
      <c r="H10" s="18"/>
    </row>
    <row r="11" spans="1:8" s="2" customFormat="1" ht="12.75">
      <c r="A11" s="33"/>
      <c r="B11" s="34" t="s">
        <v>72</v>
      </c>
      <c r="C11" s="33"/>
      <c r="D11" s="35" t="s">
        <v>73</v>
      </c>
      <c r="E11" s="36">
        <f>SUM(E12:E12)</f>
        <v>3000</v>
      </c>
      <c r="F11" s="36">
        <f>SUM(F12:F12)</f>
        <v>738</v>
      </c>
      <c r="G11" s="93">
        <f t="shared" si="0"/>
        <v>0.246</v>
      </c>
      <c r="H11" s="18"/>
    </row>
    <row r="12" spans="1:8" ht="56.25">
      <c r="A12" s="37"/>
      <c r="B12" s="38"/>
      <c r="C12" s="37">
        <v>2360</v>
      </c>
      <c r="D12" s="39" t="s">
        <v>61</v>
      </c>
      <c r="E12" s="40">
        <v>3000</v>
      </c>
      <c r="F12" s="40">
        <v>738</v>
      </c>
      <c r="G12" s="93">
        <f t="shared" si="0"/>
        <v>0.246</v>
      </c>
      <c r="H12" s="18"/>
    </row>
    <row r="13" spans="1:8" ht="12.75">
      <c r="A13" s="37"/>
      <c r="B13" s="38"/>
      <c r="C13" s="37"/>
      <c r="D13" s="39"/>
      <c r="E13" s="40"/>
      <c r="F13" s="40"/>
      <c r="G13" s="93"/>
      <c r="H13" s="18"/>
    </row>
    <row r="14" spans="1:8" ht="12.75">
      <c r="A14" s="37"/>
      <c r="B14" s="38"/>
      <c r="C14" s="37"/>
      <c r="D14" s="39"/>
      <c r="E14" s="40"/>
      <c r="F14" s="40"/>
      <c r="G14" s="93"/>
      <c r="H14" s="18"/>
    </row>
    <row r="15" spans="1:8" s="5" customFormat="1" ht="12.75">
      <c r="A15" s="29" t="s">
        <v>2</v>
      </c>
      <c r="B15" s="30"/>
      <c r="C15" s="29"/>
      <c r="D15" s="31" t="s">
        <v>4</v>
      </c>
      <c r="E15" s="32">
        <f>E16</f>
        <v>252083</v>
      </c>
      <c r="F15" s="32">
        <f>F16</f>
        <v>252083</v>
      </c>
      <c r="G15" s="93">
        <f t="shared" si="0"/>
        <v>1</v>
      </c>
      <c r="H15" s="18"/>
    </row>
    <row r="16" spans="1:8" s="5" customFormat="1" ht="12.75">
      <c r="A16" s="29"/>
      <c r="B16" s="34" t="s">
        <v>42</v>
      </c>
      <c r="C16" s="33"/>
      <c r="D16" s="35" t="s">
        <v>43</v>
      </c>
      <c r="E16" s="36">
        <f>SUM(E17:E17)</f>
        <v>252083</v>
      </c>
      <c r="F16" s="36">
        <f>SUM(F17:F17)</f>
        <v>252083</v>
      </c>
      <c r="G16" s="93">
        <f t="shared" si="0"/>
        <v>1</v>
      </c>
      <c r="H16" s="18"/>
    </row>
    <row r="17" spans="1:8" ht="67.5">
      <c r="A17" s="37"/>
      <c r="B17" s="38"/>
      <c r="C17" s="41">
        <v>2700</v>
      </c>
      <c r="D17" s="39" t="s">
        <v>46</v>
      </c>
      <c r="E17" s="40">
        <v>252083</v>
      </c>
      <c r="F17" s="40">
        <v>252083</v>
      </c>
      <c r="G17" s="93">
        <f t="shared" si="0"/>
        <v>1</v>
      </c>
      <c r="H17" s="18"/>
    </row>
    <row r="18" spans="1:8" s="12" customFormat="1" ht="12.75">
      <c r="A18" s="42">
        <v>600</v>
      </c>
      <c r="B18" s="42"/>
      <c r="C18" s="43"/>
      <c r="D18" s="44" t="s">
        <v>88</v>
      </c>
      <c r="E18" s="45">
        <f>SUM(E19)</f>
        <v>1649675</v>
      </c>
      <c r="F18" s="45">
        <f>SUM(F19)</f>
        <v>1719294</v>
      </c>
      <c r="G18" s="93">
        <f t="shared" si="0"/>
        <v>1.042</v>
      </c>
      <c r="H18" s="18"/>
    </row>
    <row r="19" spans="1:8" s="12" customFormat="1" ht="12.75">
      <c r="A19" s="46"/>
      <c r="B19" s="46">
        <v>60014</v>
      </c>
      <c r="C19" s="47"/>
      <c r="D19" s="48" t="s">
        <v>89</v>
      </c>
      <c r="E19" s="49">
        <f>SUM(E20:E28)</f>
        <v>1649675</v>
      </c>
      <c r="F19" s="49">
        <f>SUM(F20:F28)</f>
        <v>1719294</v>
      </c>
      <c r="G19" s="93">
        <f t="shared" si="0"/>
        <v>1.042</v>
      </c>
      <c r="H19" s="18"/>
    </row>
    <row r="20" spans="1:8" s="13" customFormat="1" ht="12.75">
      <c r="A20" s="50"/>
      <c r="B20" s="50"/>
      <c r="C20" s="51" t="s">
        <v>82</v>
      </c>
      <c r="D20" s="52" t="s">
        <v>90</v>
      </c>
      <c r="E20" s="49">
        <v>30000</v>
      </c>
      <c r="F20" s="49">
        <v>57549</v>
      </c>
      <c r="G20" s="93">
        <f t="shared" si="0"/>
        <v>1.918</v>
      </c>
      <c r="H20" s="18"/>
    </row>
    <row r="21" spans="1:8" s="13" customFormat="1" ht="78.75">
      <c r="A21" s="50"/>
      <c r="B21" s="50"/>
      <c r="C21" s="51" t="s">
        <v>50</v>
      </c>
      <c r="D21" s="39" t="s">
        <v>48</v>
      </c>
      <c r="E21" s="49"/>
      <c r="F21" s="49">
        <v>552</v>
      </c>
      <c r="G21" s="93"/>
      <c r="H21" s="18"/>
    </row>
    <row r="22" spans="1:8" s="12" customFormat="1" ht="22.5">
      <c r="A22" s="50"/>
      <c r="B22" s="50"/>
      <c r="C22" s="51" t="s">
        <v>53</v>
      </c>
      <c r="D22" s="53" t="s">
        <v>85</v>
      </c>
      <c r="E22" s="49">
        <v>2367</v>
      </c>
      <c r="F22" s="49">
        <v>4531</v>
      </c>
      <c r="G22" s="93">
        <f t="shared" si="0"/>
        <v>1.914</v>
      </c>
      <c r="H22" s="18"/>
    </row>
    <row r="23" spans="1:8" s="12" customFormat="1" ht="12.75">
      <c r="A23" s="50"/>
      <c r="B23" s="50"/>
      <c r="C23" s="51" t="s">
        <v>121</v>
      </c>
      <c r="D23" s="53" t="s">
        <v>123</v>
      </c>
      <c r="E23" s="49"/>
      <c r="F23" s="49">
        <v>35</v>
      </c>
      <c r="G23" s="93"/>
      <c r="H23" s="18"/>
    </row>
    <row r="24" spans="1:8" s="12" customFormat="1" ht="12.75">
      <c r="A24" s="50"/>
      <c r="B24" s="50"/>
      <c r="C24" s="51" t="s">
        <v>52</v>
      </c>
      <c r="D24" s="39" t="s">
        <v>76</v>
      </c>
      <c r="E24" s="49">
        <v>2000</v>
      </c>
      <c r="F24" s="49">
        <v>2259</v>
      </c>
      <c r="G24" s="93">
        <f t="shared" si="0"/>
        <v>1.13</v>
      </c>
      <c r="H24" s="18"/>
    </row>
    <row r="25" spans="1:8" ht="90">
      <c r="A25" s="37"/>
      <c r="B25" s="42"/>
      <c r="C25" s="51">
        <v>6280</v>
      </c>
      <c r="D25" s="52" t="s">
        <v>95</v>
      </c>
      <c r="E25" s="49">
        <v>15000</v>
      </c>
      <c r="F25" s="49">
        <v>15000</v>
      </c>
      <c r="G25" s="93">
        <f t="shared" si="0"/>
        <v>1</v>
      </c>
      <c r="H25" s="18"/>
    </row>
    <row r="26" spans="1:8" ht="90">
      <c r="A26" s="37"/>
      <c r="B26" s="42"/>
      <c r="C26" s="51">
        <v>6289</v>
      </c>
      <c r="D26" s="52" t="s">
        <v>95</v>
      </c>
      <c r="E26" s="49">
        <v>40000</v>
      </c>
      <c r="F26" s="49">
        <v>40000</v>
      </c>
      <c r="G26" s="93">
        <f t="shared" si="0"/>
        <v>1</v>
      </c>
      <c r="H26" s="18"/>
    </row>
    <row r="27" spans="1:8" ht="67.5">
      <c r="A27" s="37"/>
      <c r="B27" s="42"/>
      <c r="C27" s="51">
        <v>6298</v>
      </c>
      <c r="D27" s="52" t="s">
        <v>116</v>
      </c>
      <c r="E27" s="49">
        <v>1334706</v>
      </c>
      <c r="F27" s="49">
        <v>1374493</v>
      </c>
      <c r="G27" s="93">
        <f t="shared" si="0"/>
        <v>1.03</v>
      </c>
      <c r="H27" s="18"/>
    </row>
    <row r="28" spans="1:8" ht="56.25">
      <c r="A28" s="37"/>
      <c r="B28" s="42"/>
      <c r="C28" s="37">
        <v>6439</v>
      </c>
      <c r="D28" s="39" t="s">
        <v>117</v>
      </c>
      <c r="E28" s="49">
        <v>225602</v>
      </c>
      <c r="F28" s="49">
        <v>224875</v>
      </c>
      <c r="G28" s="93">
        <f t="shared" si="0"/>
        <v>0.997</v>
      </c>
      <c r="H28" s="18"/>
    </row>
    <row r="29" spans="1:8" s="5" customFormat="1" ht="12.75">
      <c r="A29" s="29">
        <v>700</v>
      </c>
      <c r="B29" s="30"/>
      <c r="C29" s="29"/>
      <c r="D29" s="31" t="s">
        <v>5</v>
      </c>
      <c r="E29" s="32">
        <f>SUM(E30:E30)</f>
        <v>253262</v>
      </c>
      <c r="F29" s="32">
        <f>SUM(F30:F30)</f>
        <v>548114</v>
      </c>
      <c r="G29" s="93">
        <f t="shared" si="0"/>
        <v>2.164</v>
      </c>
      <c r="H29" s="18"/>
    </row>
    <row r="30" spans="1:8" s="2" customFormat="1" ht="22.5">
      <c r="A30" s="33"/>
      <c r="B30" s="34">
        <v>70005</v>
      </c>
      <c r="C30" s="33"/>
      <c r="D30" s="35" t="s">
        <v>6</v>
      </c>
      <c r="E30" s="36">
        <f>SUM(E31:E37)</f>
        <v>253262</v>
      </c>
      <c r="F30" s="36">
        <f>SUM(F31:F37)</f>
        <v>548114</v>
      </c>
      <c r="G30" s="93">
        <f t="shared" si="0"/>
        <v>2.164</v>
      </c>
      <c r="H30" s="18"/>
    </row>
    <row r="31" spans="1:8" ht="33.75">
      <c r="A31" s="37"/>
      <c r="B31" s="38"/>
      <c r="C31" s="37" t="s">
        <v>66</v>
      </c>
      <c r="D31" s="39" t="s">
        <v>67</v>
      </c>
      <c r="E31" s="40">
        <v>5000</v>
      </c>
      <c r="F31" s="40">
        <v>5571</v>
      </c>
      <c r="G31" s="93">
        <f t="shared" si="0"/>
        <v>1.114</v>
      </c>
      <c r="H31" s="18"/>
    </row>
    <row r="32" spans="1:8" ht="78.75">
      <c r="A32" s="37"/>
      <c r="B32" s="38"/>
      <c r="C32" s="37" t="s">
        <v>50</v>
      </c>
      <c r="D32" s="39" t="s">
        <v>48</v>
      </c>
      <c r="E32" s="40">
        <v>35000</v>
      </c>
      <c r="F32" s="40">
        <v>38495</v>
      </c>
      <c r="G32" s="93">
        <f t="shared" si="0"/>
        <v>1.1</v>
      </c>
      <c r="H32" s="18"/>
    </row>
    <row r="33" spans="1:8" ht="22.5">
      <c r="A33" s="37"/>
      <c r="B33" s="38"/>
      <c r="C33" s="37" t="s">
        <v>53</v>
      </c>
      <c r="D33" s="53" t="s">
        <v>85</v>
      </c>
      <c r="E33" s="40"/>
      <c r="F33" s="40">
        <v>101</v>
      </c>
      <c r="G33" s="93"/>
      <c r="H33" s="18"/>
    </row>
    <row r="34" spans="1:8" s="2" customFormat="1" ht="22.5">
      <c r="A34" s="33"/>
      <c r="B34" s="34"/>
      <c r="C34" s="54" t="s">
        <v>94</v>
      </c>
      <c r="D34" s="53" t="s">
        <v>85</v>
      </c>
      <c r="E34" s="40">
        <v>17554</v>
      </c>
      <c r="F34" s="40">
        <v>321578</v>
      </c>
      <c r="G34" s="93">
        <f t="shared" si="0"/>
        <v>18.319</v>
      </c>
      <c r="H34" s="18"/>
    </row>
    <row r="35" spans="1:8" s="2" customFormat="1" ht="12.75">
      <c r="A35" s="33"/>
      <c r="B35" s="34"/>
      <c r="C35" s="54" t="s">
        <v>121</v>
      </c>
      <c r="D35" s="53" t="s">
        <v>123</v>
      </c>
      <c r="E35" s="40"/>
      <c r="F35" s="40">
        <v>123</v>
      </c>
      <c r="G35" s="93"/>
      <c r="H35" s="18"/>
    </row>
    <row r="36" spans="1:8" ht="67.5">
      <c r="A36" s="37"/>
      <c r="B36" s="38"/>
      <c r="C36" s="37">
        <v>2110</v>
      </c>
      <c r="D36" s="39" t="s">
        <v>47</v>
      </c>
      <c r="E36" s="40">
        <v>85708</v>
      </c>
      <c r="F36" s="40">
        <v>85708</v>
      </c>
      <c r="G36" s="93">
        <f t="shared" si="0"/>
        <v>1</v>
      </c>
      <c r="H36" s="18"/>
    </row>
    <row r="37" spans="1:8" ht="56.25">
      <c r="A37" s="37"/>
      <c r="B37" s="38"/>
      <c r="C37" s="37">
        <v>2360</v>
      </c>
      <c r="D37" s="39" t="s">
        <v>61</v>
      </c>
      <c r="E37" s="40">
        <v>110000</v>
      </c>
      <c r="F37" s="40">
        <v>96538</v>
      </c>
      <c r="G37" s="93">
        <f t="shared" si="0"/>
        <v>0.878</v>
      </c>
      <c r="H37" s="18"/>
    </row>
    <row r="38" spans="1:8" s="5" customFormat="1" ht="12.75">
      <c r="A38" s="29">
        <v>710</v>
      </c>
      <c r="B38" s="30"/>
      <c r="C38" s="29"/>
      <c r="D38" s="31" t="s">
        <v>7</v>
      </c>
      <c r="E38" s="32">
        <f>E43+E39+E41</f>
        <v>307204</v>
      </c>
      <c r="F38" s="32">
        <f>F43+F39+F41</f>
        <v>307305</v>
      </c>
      <c r="G38" s="93">
        <f t="shared" si="0"/>
        <v>1</v>
      </c>
      <c r="H38" s="18"/>
    </row>
    <row r="39" spans="1:8" s="2" customFormat="1" ht="22.5">
      <c r="A39" s="33"/>
      <c r="B39" s="34">
        <v>71013</v>
      </c>
      <c r="C39" s="33"/>
      <c r="D39" s="35" t="s">
        <v>8</v>
      </c>
      <c r="E39" s="36">
        <f>SUM(E40:E40)</f>
        <v>33000</v>
      </c>
      <c r="F39" s="36">
        <f>SUM(F40:F40)</f>
        <v>33000</v>
      </c>
      <c r="G39" s="93">
        <f t="shared" si="0"/>
        <v>1</v>
      </c>
      <c r="H39" s="18"/>
    </row>
    <row r="40" spans="1:8" ht="67.5">
      <c r="A40" s="37"/>
      <c r="B40" s="38"/>
      <c r="C40" s="37">
        <v>2110</v>
      </c>
      <c r="D40" s="39" t="s">
        <v>47</v>
      </c>
      <c r="E40" s="40">
        <v>33000</v>
      </c>
      <c r="F40" s="40">
        <v>33000</v>
      </c>
      <c r="G40" s="93">
        <f t="shared" si="0"/>
        <v>1</v>
      </c>
      <c r="H40" s="18"/>
    </row>
    <row r="41" spans="1:8" s="2" customFormat="1" ht="22.5">
      <c r="A41" s="33"/>
      <c r="B41" s="34">
        <v>71014</v>
      </c>
      <c r="C41" s="33"/>
      <c r="D41" s="35" t="s">
        <v>80</v>
      </c>
      <c r="E41" s="36">
        <f>SUM(E42:E42)</f>
        <v>1200</v>
      </c>
      <c r="F41" s="36">
        <f>SUM(F42:F42)</f>
        <v>1200</v>
      </c>
      <c r="G41" s="93">
        <f t="shared" si="0"/>
        <v>1</v>
      </c>
      <c r="H41" s="18"/>
    </row>
    <row r="42" spans="1:8" ht="67.5">
      <c r="A42" s="37"/>
      <c r="B42" s="38"/>
      <c r="C42" s="37">
        <v>2110</v>
      </c>
      <c r="D42" s="39" t="s">
        <v>47</v>
      </c>
      <c r="E42" s="40">
        <v>1200</v>
      </c>
      <c r="F42" s="40">
        <v>1200</v>
      </c>
      <c r="G42" s="93">
        <f t="shared" si="0"/>
        <v>1</v>
      </c>
      <c r="H42" s="18"/>
    </row>
    <row r="43" spans="1:8" s="2" customFormat="1" ht="12.75">
      <c r="A43" s="33"/>
      <c r="B43" s="34">
        <v>71015</v>
      </c>
      <c r="C43" s="33"/>
      <c r="D43" s="35" t="s">
        <v>9</v>
      </c>
      <c r="E43" s="36">
        <f>SUM(E45:E45)</f>
        <v>273004</v>
      </c>
      <c r="F43" s="36">
        <f>SUM(F44:F46)</f>
        <v>273105</v>
      </c>
      <c r="G43" s="93">
        <f t="shared" si="0"/>
        <v>1</v>
      </c>
      <c r="H43" s="18"/>
    </row>
    <row r="44" spans="1:8" ht="12.75">
      <c r="A44" s="37"/>
      <c r="B44" s="38"/>
      <c r="C44" s="37" t="s">
        <v>52</v>
      </c>
      <c r="D44" s="39" t="s">
        <v>26</v>
      </c>
      <c r="E44" s="40"/>
      <c r="F44" s="40">
        <v>94</v>
      </c>
      <c r="G44" s="104"/>
      <c r="H44" s="105"/>
    </row>
    <row r="45" spans="1:8" s="2" customFormat="1" ht="67.5">
      <c r="A45" s="33"/>
      <c r="B45" s="34"/>
      <c r="C45" s="37">
        <v>2110</v>
      </c>
      <c r="D45" s="39" t="s">
        <v>47</v>
      </c>
      <c r="E45" s="40">
        <v>273004</v>
      </c>
      <c r="F45" s="40">
        <v>273004</v>
      </c>
      <c r="G45" s="93">
        <f t="shared" si="0"/>
        <v>1</v>
      </c>
      <c r="H45" s="18"/>
    </row>
    <row r="46" spans="1:8" s="2" customFormat="1" ht="56.25">
      <c r="A46" s="33"/>
      <c r="B46" s="34"/>
      <c r="C46" s="37">
        <v>2360</v>
      </c>
      <c r="D46" s="39" t="s">
        <v>61</v>
      </c>
      <c r="E46" s="40"/>
      <c r="F46" s="40">
        <v>7</v>
      </c>
      <c r="G46" s="93"/>
      <c r="H46" s="18"/>
    </row>
    <row r="47" spans="1:8" s="5" customFormat="1" ht="12.75">
      <c r="A47" s="29">
        <v>750</v>
      </c>
      <c r="B47" s="30"/>
      <c r="C47" s="29"/>
      <c r="D47" s="31" t="s">
        <v>10</v>
      </c>
      <c r="E47" s="32">
        <f>E48+E50+E59</f>
        <v>2676145</v>
      </c>
      <c r="F47" s="32">
        <f>F48+F50+F59</f>
        <v>2974743</v>
      </c>
      <c r="G47" s="93">
        <f t="shared" si="0"/>
        <v>1.112</v>
      </c>
      <c r="H47" s="18"/>
    </row>
    <row r="48" spans="1:8" s="2" customFormat="1" ht="12.75">
      <c r="A48" s="33"/>
      <c r="B48" s="34">
        <v>75011</v>
      </c>
      <c r="C48" s="33"/>
      <c r="D48" s="35" t="s">
        <v>11</v>
      </c>
      <c r="E48" s="36">
        <f>SUM(E49:E49)</f>
        <v>225200</v>
      </c>
      <c r="F48" s="36">
        <f>SUM(F49:F49)</f>
        <v>225200</v>
      </c>
      <c r="G48" s="93">
        <f t="shared" si="0"/>
        <v>1</v>
      </c>
      <c r="H48" s="18"/>
    </row>
    <row r="49" spans="1:8" ht="67.5">
      <c r="A49" s="37"/>
      <c r="B49" s="38"/>
      <c r="C49" s="37">
        <v>2110</v>
      </c>
      <c r="D49" s="39" t="s">
        <v>47</v>
      </c>
      <c r="E49" s="40">
        <v>225200</v>
      </c>
      <c r="F49" s="40">
        <v>225200</v>
      </c>
      <c r="G49" s="93">
        <f aca="true" t="shared" si="1" ref="G49:G83">F49/E49</f>
        <v>1</v>
      </c>
      <c r="H49" s="18"/>
    </row>
    <row r="50" spans="1:8" s="2" customFormat="1" ht="12.75">
      <c r="A50" s="33"/>
      <c r="B50" s="34">
        <v>75020</v>
      </c>
      <c r="C50" s="33"/>
      <c r="D50" s="35" t="s">
        <v>24</v>
      </c>
      <c r="E50" s="36">
        <f>SUM(E51:E58)</f>
        <v>2404000</v>
      </c>
      <c r="F50" s="36">
        <f>SUM(F51:F58)</f>
        <v>2702599</v>
      </c>
      <c r="G50" s="93">
        <f t="shared" si="1"/>
        <v>1.124</v>
      </c>
      <c r="H50" s="18"/>
    </row>
    <row r="51" spans="1:8" ht="12.75">
      <c r="A51" s="37"/>
      <c r="B51" s="38"/>
      <c r="C51" s="37" t="s">
        <v>58</v>
      </c>
      <c r="D51" s="39" t="s">
        <v>25</v>
      </c>
      <c r="E51" s="40">
        <v>1944000</v>
      </c>
      <c r="F51" s="40">
        <v>2261316</v>
      </c>
      <c r="G51" s="93">
        <f t="shared" si="1"/>
        <v>1.163</v>
      </c>
      <c r="H51" s="18"/>
    </row>
    <row r="52" spans="1:8" ht="22.5">
      <c r="A52" s="37"/>
      <c r="B52" s="38"/>
      <c r="C52" s="37" t="s">
        <v>74</v>
      </c>
      <c r="D52" s="39" t="s">
        <v>81</v>
      </c>
      <c r="E52" s="40">
        <v>45000</v>
      </c>
      <c r="F52" s="40">
        <v>21954</v>
      </c>
      <c r="G52" s="93">
        <f t="shared" si="1"/>
        <v>0.488</v>
      </c>
      <c r="H52" s="18"/>
    </row>
    <row r="53" spans="1:8" ht="12.75">
      <c r="A53" s="37"/>
      <c r="B53" s="38"/>
      <c r="C53" s="37" t="s">
        <v>82</v>
      </c>
      <c r="D53" s="52" t="s">
        <v>90</v>
      </c>
      <c r="E53" s="40"/>
      <c r="F53" s="40">
        <v>3560</v>
      </c>
      <c r="G53" s="93"/>
      <c r="H53" s="18"/>
    </row>
    <row r="54" spans="1:8" ht="78.75">
      <c r="A54" s="37"/>
      <c r="B54" s="38"/>
      <c r="C54" s="37" t="s">
        <v>50</v>
      </c>
      <c r="D54" s="39" t="s">
        <v>48</v>
      </c>
      <c r="E54" s="40">
        <v>398000</v>
      </c>
      <c r="F54" s="40">
        <v>400751</v>
      </c>
      <c r="G54" s="93">
        <f t="shared" si="1"/>
        <v>1.007</v>
      </c>
      <c r="H54" s="18"/>
    </row>
    <row r="55" spans="1:8" ht="12.75">
      <c r="A55" s="37"/>
      <c r="B55" s="38"/>
      <c r="C55" s="37" t="s">
        <v>53</v>
      </c>
      <c r="D55" s="39" t="s">
        <v>75</v>
      </c>
      <c r="E55" s="40">
        <v>4000</v>
      </c>
      <c r="F55" s="40">
        <v>3192</v>
      </c>
      <c r="G55" s="93">
        <f t="shared" si="1"/>
        <v>0.798</v>
      </c>
      <c r="H55" s="18"/>
    </row>
    <row r="56" spans="1:8" ht="12.75">
      <c r="A56" s="37"/>
      <c r="B56" s="38"/>
      <c r="C56" s="37" t="s">
        <v>121</v>
      </c>
      <c r="D56" s="53" t="s">
        <v>123</v>
      </c>
      <c r="E56" s="40"/>
      <c r="F56" s="40">
        <v>104</v>
      </c>
      <c r="G56" s="93"/>
      <c r="H56" s="18"/>
    </row>
    <row r="57" spans="1:8" ht="12.75">
      <c r="A57" s="37"/>
      <c r="B57" s="38"/>
      <c r="C57" s="37" t="s">
        <v>52</v>
      </c>
      <c r="D57" s="39" t="s">
        <v>76</v>
      </c>
      <c r="E57" s="40">
        <v>5000</v>
      </c>
      <c r="F57" s="40">
        <v>4206</v>
      </c>
      <c r="G57" s="93">
        <f t="shared" si="1"/>
        <v>0.841</v>
      </c>
      <c r="H57" s="18"/>
    </row>
    <row r="58" spans="1:8" ht="12.75">
      <c r="A58" s="37"/>
      <c r="B58" s="38"/>
      <c r="C58" s="41" t="s">
        <v>59</v>
      </c>
      <c r="D58" s="39" t="s">
        <v>60</v>
      </c>
      <c r="E58" s="40">
        <v>8000</v>
      </c>
      <c r="F58" s="40">
        <v>7516</v>
      </c>
      <c r="G58" s="93">
        <f t="shared" si="1"/>
        <v>0.94</v>
      </c>
      <c r="H58" s="18"/>
    </row>
    <row r="59" spans="1:8" s="2" customFormat="1" ht="12.75">
      <c r="A59" s="33"/>
      <c r="B59" s="34">
        <v>75045</v>
      </c>
      <c r="C59" s="33"/>
      <c r="D59" s="35" t="s">
        <v>12</v>
      </c>
      <c r="E59" s="36">
        <f>SUM(E60:E61)</f>
        <v>46945</v>
      </c>
      <c r="F59" s="36">
        <f>SUM(F60:F61)</f>
        <v>46944</v>
      </c>
      <c r="G59" s="93">
        <f t="shared" si="1"/>
        <v>1</v>
      </c>
      <c r="H59" s="18"/>
    </row>
    <row r="60" spans="1:8" ht="67.5">
      <c r="A60" s="37"/>
      <c r="B60" s="38"/>
      <c r="C60" s="37">
        <v>2110</v>
      </c>
      <c r="D60" s="39" t="s">
        <v>47</v>
      </c>
      <c r="E60" s="40">
        <v>35000</v>
      </c>
      <c r="F60" s="40">
        <v>35000</v>
      </c>
      <c r="G60" s="93">
        <f t="shared" si="1"/>
        <v>1</v>
      </c>
      <c r="H60" s="18"/>
    </row>
    <row r="61" spans="1:8" ht="56.25">
      <c r="A61" s="37"/>
      <c r="B61" s="38"/>
      <c r="C61" s="37">
        <v>2120</v>
      </c>
      <c r="D61" s="39" t="s">
        <v>62</v>
      </c>
      <c r="E61" s="40">
        <v>11945</v>
      </c>
      <c r="F61" s="40">
        <v>11944</v>
      </c>
      <c r="G61" s="93">
        <f t="shared" si="1"/>
        <v>1</v>
      </c>
      <c r="H61" s="18"/>
    </row>
    <row r="62" spans="1:7" s="24" customFormat="1" ht="56.25">
      <c r="A62" s="55">
        <v>751</v>
      </c>
      <c r="B62" s="56"/>
      <c r="C62" s="55"/>
      <c r="D62" s="57" t="s">
        <v>106</v>
      </c>
      <c r="E62" s="58">
        <f>SUM(E63)</f>
        <v>23620</v>
      </c>
      <c r="F62" s="58">
        <f>SUM(F63)</f>
        <v>22928</v>
      </c>
      <c r="G62" s="93">
        <f t="shared" si="1"/>
        <v>0.971</v>
      </c>
    </row>
    <row r="63" spans="1:7" s="15" customFormat="1" ht="56.25">
      <c r="A63" s="59"/>
      <c r="B63" s="60">
        <v>75109</v>
      </c>
      <c r="C63" s="59"/>
      <c r="D63" s="61" t="s">
        <v>118</v>
      </c>
      <c r="E63" s="62">
        <f>SUM(E64)</f>
        <v>23620</v>
      </c>
      <c r="F63" s="62">
        <f>SUM(F64)</f>
        <v>22928</v>
      </c>
      <c r="G63" s="93">
        <f t="shared" si="1"/>
        <v>0.971</v>
      </c>
    </row>
    <row r="64" spans="1:8" ht="67.5">
      <c r="A64" s="63"/>
      <c r="B64" s="64">
        <v>2110</v>
      </c>
      <c r="C64" s="63"/>
      <c r="D64" s="39" t="s">
        <v>107</v>
      </c>
      <c r="E64" s="65">
        <v>23620</v>
      </c>
      <c r="F64" s="65">
        <v>22928</v>
      </c>
      <c r="G64" s="93">
        <f t="shared" si="1"/>
        <v>0.971</v>
      </c>
      <c r="H64" s="1"/>
    </row>
    <row r="65" spans="1:8" s="5" customFormat="1" ht="22.5">
      <c r="A65" s="29">
        <v>756</v>
      </c>
      <c r="B65" s="30"/>
      <c r="C65" s="29"/>
      <c r="D65" s="31" t="s">
        <v>38</v>
      </c>
      <c r="E65" s="66"/>
      <c r="F65" s="66"/>
      <c r="G65" s="93"/>
      <c r="H65" s="18"/>
    </row>
    <row r="66" spans="1:8" s="5" customFormat="1" ht="22.5">
      <c r="A66" s="29"/>
      <c r="B66" s="30"/>
      <c r="C66" s="29"/>
      <c r="D66" s="31" t="s">
        <v>18</v>
      </c>
      <c r="E66" s="66"/>
      <c r="F66" s="66"/>
      <c r="G66" s="93"/>
      <c r="H66" s="18"/>
    </row>
    <row r="67" spans="1:8" s="5" customFormat="1" ht="12.75">
      <c r="A67" s="29"/>
      <c r="B67" s="30"/>
      <c r="C67" s="29"/>
      <c r="D67" s="31" t="s">
        <v>17</v>
      </c>
      <c r="E67" s="32">
        <f>SUM(E68:E69)</f>
        <v>5817193</v>
      </c>
      <c r="F67" s="32">
        <f>SUM(F68:F69)</f>
        <v>6146163</v>
      </c>
      <c r="G67" s="93">
        <f t="shared" si="1"/>
        <v>1.057</v>
      </c>
      <c r="H67" s="18"/>
    </row>
    <row r="68" spans="1:8" s="2" customFormat="1" ht="22.5">
      <c r="A68" s="33"/>
      <c r="B68" s="34">
        <v>75622</v>
      </c>
      <c r="C68" s="33"/>
      <c r="D68" s="35" t="s">
        <v>37</v>
      </c>
      <c r="E68" s="40"/>
      <c r="F68" s="40"/>
      <c r="G68" s="93"/>
      <c r="H68" s="18"/>
    </row>
    <row r="69" spans="1:8" s="2" customFormat="1" ht="12.75">
      <c r="A69" s="33"/>
      <c r="B69" s="34"/>
      <c r="C69" s="33"/>
      <c r="D69" s="35" t="s">
        <v>33</v>
      </c>
      <c r="E69" s="36">
        <f>SUM(E70:E71)</f>
        <v>5817193</v>
      </c>
      <c r="F69" s="36">
        <f>SUM(F70:F71)</f>
        <v>6146163</v>
      </c>
      <c r="G69" s="93">
        <f t="shared" si="1"/>
        <v>1.057</v>
      </c>
      <c r="H69" s="18"/>
    </row>
    <row r="70" spans="1:8" ht="22.5">
      <c r="A70" s="37"/>
      <c r="B70" s="38"/>
      <c r="C70" s="37" t="s">
        <v>54</v>
      </c>
      <c r="D70" s="39" t="s">
        <v>27</v>
      </c>
      <c r="E70" s="40">
        <v>5717193</v>
      </c>
      <c r="F70" s="40">
        <v>5916616</v>
      </c>
      <c r="G70" s="93">
        <f t="shared" si="1"/>
        <v>1.035</v>
      </c>
      <c r="H70" s="18"/>
    </row>
    <row r="71" spans="1:8" ht="22.5">
      <c r="A71" s="37"/>
      <c r="B71" s="38"/>
      <c r="C71" s="37" t="s">
        <v>55</v>
      </c>
      <c r="D71" s="39" t="s">
        <v>56</v>
      </c>
      <c r="E71" s="40">
        <v>100000</v>
      </c>
      <c r="F71" s="40">
        <v>229547</v>
      </c>
      <c r="G71" s="93">
        <f t="shared" si="1"/>
        <v>2.295</v>
      </c>
      <c r="H71" s="18"/>
    </row>
    <row r="72" spans="1:8" s="5" customFormat="1" ht="12.75">
      <c r="A72" s="29">
        <v>758</v>
      </c>
      <c r="B72" s="30"/>
      <c r="C72" s="29"/>
      <c r="D72" s="31" t="s">
        <v>19</v>
      </c>
      <c r="E72" s="32">
        <f>E73+E78+E83+E81+E75</f>
        <v>16301798</v>
      </c>
      <c r="F72" s="32">
        <f>F73+F78+F83+F81+F75</f>
        <v>16369486</v>
      </c>
      <c r="G72" s="93">
        <f t="shared" si="1"/>
        <v>1.004</v>
      </c>
      <c r="H72" s="18"/>
    </row>
    <row r="73" spans="1:8" s="2" customFormat="1" ht="33.75">
      <c r="A73" s="33"/>
      <c r="B73" s="34">
        <v>75801</v>
      </c>
      <c r="C73" s="33"/>
      <c r="D73" s="35" t="s">
        <v>70</v>
      </c>
      <c r="E73" s="36">
        <f>SUM(E74:E74)</f>
        <v>12033157</v>
      </c>
      <c r="F73" s="36">
        <f>SUM(F74:F74)</f>
        <v>12033157</v>
      </c>
      <c r="G73" s="93">
        <f t="shared" si="1"/>
        <v>1</v>
      </c>
      <c r="H73" s="18"/>
    </row>
    <row r="74" spans="1:8" ht="22.5">
      <c r="A74" s="37"/>
      <c r="B74" s="38"/>
      <c r="C74" s="37">
        <v>2920</v>
      </c>
      <c r="D74" s="39" t="s">
        <v>28</v>
      </c>
      <c r="E74" s="40">
        <v>12033157</v>
      </c>
      <c r="F74" s="40">
        <v>12033157</v>
      </c>
      <c r="G74" s="93">
        <f t="shared" si="1"/>
        <v>1</v>
      </c>
      <c r="H74" s="18"/>
    </row>
    <row r="75" spans="1:8" s="2" customFormat="1" ht="22.5">
      <c r="A75" s="33"/>
      <c r="B75" s="34">
        <v>75802</v>
      </c>
      <c r="C75" s="33"/>
      <c r="D75" s="35" t="s">
        <v>103</v>
      </c>
      <c r="E75" s="36">
        <f>SUM(E76:E77)</f>
        <v>264411</v>
      </c>
      <c r="F75" s="36">
        <f>SUM(F76:F77)</f>
        <v>264411</v>
      </c>
      <c r="G75" s="93">
        <f t="shared" si="1"/>
        <v>1</v>
      </c>
      <c r="H75" s="18"/>
    </row>
    <row r="76" spans="1:8" ht="22.5">
      <c r="A76" s="37"/>
      <c r="B76" s="38"/>
      <c r="C76" s="37">
        <v>2760</v>
      </c>
      <c r="D76" s="39" t="s">
        <v>109</v>
      </c>
      <c r="E76" s="40">
        <v>114411</v>
      </c>
      <c r="F76" s="40">
        <v>114411</v>
      </c>
      <c r="G76" s="93">
        <f t="shared" si="1"/>
        <v>1</v>
      </c>
      <c r="H76" s="18"/>
    </row>
    <row r="77" spans="1:8" ht="22.5">
      <c r="A77" s="37"/>
      <c r="B77" s="38"/>
      <c r="C77" s="37">
        <v>2780</v>
      </c>
      <c r="D77" s="39" t="s">
        <v>104</v>
      </c>
      <c r="E77" s="40">
        <v>150000</v>
      </c>
      <c r="F77" s="40">
        <v>150000</v>
      </c>
      <c r="G77" s="93">
        <f t="shared" si="1"/>
        <v>1</v>
      </c>
      <c r="H77" s="18"/>
    </row>
    <row r="78" spans="1:8" s="2" customFormat="1" ht="22.5">
      <c r="A78" s="33"/>
      <c r="B78" s="34">
        <v>75803</v>
      </c>
      <c r="C78" s="33"/>
      <c r="D78" s="35" t="s">
        <v>36</v>
      </c>
      <c r="E78" s="36">
        <f>SUM(E79:E80)</f>
        <v>3681635</v>
      </c>
      <c r="F78" s="36">
        <f>SUM(F79:F80)</f>
        <v>3681635</v>
      </c>
      <c r="G78" s="93">
        <f t="shared" si="1"/>
        <v>1</v>
      </c>
      <c r="H78" s="18"/>
    </row>
    <row r="79" spans="1:8" ht="22.5">
      <c r="A79" s="37"/>
      <c r="B79" s="38"/>
      <c r="C79" s="37">
        <v>2920</v>
      </c>
      <c r="D79" s="39" t="s">
        <v>28</v>
      </c>
      <c r="E79" s="40">
        <v>803205</v>
      </c>
      <c r="F79" s="40">
        <v>3681635</v>
      </c>
      <c r="G79" s="93">
        <f t="shared" si="1"/>
        <v>4.584</v>
      </c>
      <c r="H79" s="18"/>
    </row>
    <row r="80" spans="1:8" ht="22.5">
      <c r="A80" s="37"/>
      <c r="B80" s="38"/>
      <c r="C80" s="37">
        <v>2920</v>
      </c>
      <c r="D80" s="39" t="s">
        <v>28</v>
      </c>
      <c r="E80" s="40">
        <v>2878430</v>
      </c>
      <c r="F80" s="40"/>
      <c r="G80" s="93">
        <f t="shared" si="1"/>
        <v>0</v>
      </c>
      <c r="H80" s="18"/>
    </row>
    <row r="81" spans="1:8" s="2" customFormat="1" ht="22.5">
      <c r="A81" s="33"/>
      <c r="B81" s="34">
        <v>75832</v>
      </c>
      <c r="C81" s="33"/>
      <c r="D81" s="35" t="s">
        <v>57</v>
      </c>
      <c r="E81" s="36">
        <f>SUM(E82:E82)</f>
        <v>226321</v>
      </c>
      <c r="F81" s="36">
        <f>SUM(F82:F82)</f>
        <v>226312</v>
      </c>
      <c r="G81" s="93">
        <f t="shared" si="1"/>
        <v>1</v>
      </c>
      <c r="H81" s="18"/>
    </row>
    <row r="82" spans="1:8" ht="22.5">
      <c r="A82" s="37"/>
      <c r="B82" s="38"/>
      <c r="C82" s="37">
        <v>2920</v>
      </c>
      <c r="D82" s="39" t="s">
        <v>28</v>
      </c>
      <c r="E82" s="40">
        <v>226321</v>
      </c>
      <c r="F82" s="40">
        <v>226312</v>
      </c>
      <c r="G82" s="93">
        <f t="shared" si="1"/>
        <v>1</v>
      </c>
      <c r="H82" s="18"/>
    </row>
    <row r="83" spans="1:8" s="2" customFormat="1" ht="12.75">
      <c r="A83" s="33"/>
      <c r="B83" s="34">
        <v>75814</v>
      </c>
      <c r="C83" s="33"/>
      <c r="D83" s="35" t="s">
        <v>30</v>
      </c>
      <c r="E83" s="36">
        <f>SUM(E84:E84)</f>
        <v>96274</v>
      </c>
      <c r="F83" s="36">
        <f>SUM(F84:F84)</f>
        <v>163971</v>
      </c>
      <c r="G83" s="93">
        <f t="shared" si="1"/>
        <v>1.703</v>
      </c>
      <c r="H83" s="18"/>
    </row>
    <row r="84" spans="1:8" ht="12.75">
      <c r="A84" s="37"/>
      <c r="B84" s="38"/>
      <c r="C84" s="37" t="s">
        <v>52</v>
      </c>
      <c r="D84" s="39" t="s">
        <v>26</v>
      </c>
      <c r="E84" s="40">
        <v>96274</v>
      </c>
      <c r="F84" s="40">
        <v>163971</v>
      </c>
      <c r="G84" s="93">
        <f aca="true" t="shared" si="2" ref="G84:G124">F84/E84</f>
        <v>1.703</v>
      </c>
      <c r="H84" s="18"/>
    </row>
    <row r="85" spans="1:8" s="5" customFormat="1" ht="12.75">
      <c r="A85" s="29">
        <v>801</v>
      </c>
      <c r="B85" s="30"/>
      <c r="C85" s="29"/>
      <c r="D85" s="31" t="s">
        <v>20</v>
      </c>
      <c r="E85" s="32">
        <f>E86+E101+E92+E103</f>
        <v>187664</v>
      </c>
      <c r="F85" s="32">
        <f>SUM(F86+F92+F101+F103)</f>
        <v>189621</v>
      </c>
      <c r="G85" s="93">
        <f t="shared" si="2"/>
        <v>1.01</v>
      </c>
      <c r="H85" s="18"/>
    </row>
    <row r="86" spans="1:8" s="2" customFormat="1" ht="12.75">
      <c r="A86" s="33"/>
      <c r="B86" s="34">
        <v>80120</v>
      </c>
      <c r="C86" s="33"/>
      <c r="D86" s="35" t="s">
        <v>21</v>
      </c>
      <c r="E86" s="36">
        <f>SUM(E87:E91)</f>
        <v>20113</v>
      </c>
      <c r="F86" s="36">
        <f>SUM(F87:F91)</f>
        <v>15254</v>
      </c>
      <c r="G86" s="93">
        <f t="shared" si="2"/>
        <v>0.758</v>
      </c>
      <c r="H86" s="18"/>
    </row>
    <row r="87" spans="1:8" ht="78.75">
      <c r="A87" s="37"/>
      <c r="B87" s="38"/>
      <c r="C87" s="41" t="s">
        <v>50</v>
      </c>
      <c r="D87" s="39" t="s">
        <v>48</v>
      </c>
      <c r="E87" s="40">
        <v>17223</v>
      </c>
      <c r="F87" s="40">
        <v>12333</v>
      </c>
      <c r="G87" s="93">
        <f t="shared" si="2"/>
        <v>0.716</v>
      </c>
      <c r="H87" s="18"/>
    </row>
    <row r="88" spans="1:8" ht="12.75">
      <c r="A88" s="37"/>
      <c r="B88" s="38"/>
      <c r="C88" s="41" t="s">
        <v>121</v>
      </c>
      <c r="D88" s="53" t="s">
        <v>123</v>
      </c>
      <c r="E88" s="40"/>
      <c r="F88" s="40">
        <v>48</v>
      </c>
      <c r="G88" s="93"/>
      <c r="H88" s="18"/>
    </row>
    <row r="89" spans="1:8" ht="12.75">
      <c r="A89" s="37"/>
      <c r="B89" s="38"/>
      <c r="C89" s="41" t="s">
        <v>53</v>
      </c>
      <c r="D89" s="39" t="s">
        <v>29</v>
      </c>
      <c r="E89" s="40">
        <v>390</v>
      </c>
      <c r="F89" s="40">
        <v>333</v>
      </c>
      <c r="G89" s="93">
        <f t="shared" si="2"/>
        <v>0.854</v>
      </c>
      <c r="H89" s="18"/>
    </row>
    <row r="90" spans="1:8" ht="12.75">
      <c r="A90" s="37"/>
      <c r="B90" s="38"/>
      <c r="C90" s="41" t="s">
        <v>59</v>
      </c>
      <c r="D90" s="39" t="s">
        <v>60</v>
      </c>
      <c r="E90" s="40"/>
      <c r="F90" s="40">
        <v>1</v>
      </c>
      <c r="G90" s="93"/>
      <c r="H90" s="18"/>
    </row>
    <row r="91" spans="1:8" ht="12.75">
      <c r="A91" s="37"/>
      <c r="B91" s="38"/>
      <c r="C91" s="41" t="s">
        <v>52</v>
      </c>
      <c r="D91" s="39" t="s">
        <v>26</v>
      </c>
      <c r="E91" s="40">
        <v>2500</v>
      </c>
      <c r="F91" s="40">
        <v>2539</v>
      </c>
      <c r="G91" s="93">
        <f t="shared" si="2"/>
        <v>1.016</v>
      </c>
      <c r="H91" s="18"/>
    </row>
    <row r="92" spans="1:8" s="2" customFormat="1" ht="12.75">
      <c r="A92" s="33"/>
      <c r="B92" s="34">
        <v>80130</v>
      </c>
      <c r="C92" s="33"/>
      <c r="D92" s="35" t="s">
        <v>44</v>
      </c>
      <c r="E92" s="36">
        <f>SUM(E93:E100)</f>
        <v>133351</v>
      </c>
      <c r="F92" s="36">
        <f>SUM(F93:F100)</f>
        <v>140177</v>
      </c>
      <c r="G92" s="93">
        <f t="shared" si="2"/>
        <v>1.051</v>
      </c>
      <c r="H92" s="18"/>
    </row>
    <row r="93" spans="1:8" ht="12.75">
      <c r="A93" s="37"/>
      <c r="B93" s="38"/>
      <c r="C93" s="41" t="s">
        <v>53</v>
      </c>
      <c r="D93" s="39" t="s">
        <v>29</v>
      </c>
      <c r="E93" s="40">
        <v>22000</v>
      </c>
      <c r="F93" s="40">
        <v>25332</v>
      </c>
      <c r="G93" s="93">
        <f t="shared" si="2"/>
        <v>1.151</v>
      </c>
      <c r="H93" s="18"/>
    </row>
    <row r="94" spans="1:8" s="12" customFormat="1" ht="22.5">
      <c r="A94" s="50"/>
      <c r="B94" s="50"/>
      <c r="C94" s="51" t="s">
        <v>94</v>
      </c>
      <c r="D94" s="53" t="s">
        <v>85</v>
      </c>
      <c r="E94" s="49">
        <v>2294</v>
      </c>
      <c r="F94" s="49">
        <v>2294</v>
      </c>
      <c r="G94" s="93">
        <f t="shared" si="2"/>
        <v>1</v>
      </c>
      <c r="H94" s="18"/>
    </row>
    <row r="95" spans="1:8" s="12" customFormat="1" ht="12.75">
      <c r="A95" s="50"/>
      <c r="B95" s="50"/>
      <c r="C95" s="51" t="s">
        <v>121</v>
      </c>
      <c r="D95" s="53" t="s">
        <v>123</v>
      </c>
      <c r="E95" s="49"/>
      <c r="F95" s="49">
        <v>71</v>
      </c>
      <c r="G95" s="93"/>
      <c r="H95" s="18"/>
    </row>
    <row r="96" spans="1:8" ht="78.75">
      <c r="A96" s="37"/>
      <c r="B96" s="38"/>
      <c r="C96" s="41" t="s">
        <v>50</v>
      </c>
      <c r="D96" s="39" t="s">
        <v>48</v>
      </c>
      <c r="E96" s="40">
        <v>8000</v>
      </c>
      <c r="F96" s="40">
        <v>9961</v>
      </c>
      <c r="G96" s="93">
        <f t="shared" si="2"/>
        <v>1.245</v>
      </c>
      <c r="H96" s="18"/>
    </row>
    <row r="97" spans="1:8" ht="12.75">
      <c r="A97" s="37"/>
      <c r="B97" s="38"/>
      <c r="C97" s="41" t="s">
        <v>52</v>
      </c>
      <c r="D97" s="39" t="s">
        <v>76</v>
      </c>
      <c r="E97" s="40">
        <v>542</v>
      </c>
      <c r="F97" s="40">
        <v>1965</v>
      </c>
      <c r="G97" s="93">
        <f t="shared" si="2"/>
        <v>3.625</v>
      </c>
      <c r="H97" s="18"/>
    </row>
    <row r="98" spans="1:8" ht="12.75">
      <c r="A98" s="37"/>
      <c r="B98" s="38"/>
      <c r="C98" s="41" t="s">
        <v>59</v>
      </c>
      <c r="D98" s="39" t="s">
        <v>60</v>
      </c>
      <c r="E98" s="40">
        <v>6000</v>
      </c>
      <c r="F98" s="40">
        <v>6039</v>
      </c>
      <c r="G98" s="93">
        <f t="shared" si="2"/>
        <v>1.007</v>
      </c>
      <c r="H98" s="18"/>
    </row>
    <row r="99" spans="1:8" ht="56.25">
      <c r="A99" s="37"/>
      <c r="B99" s="38"/>
      <c r="C99" s="37">
        <v>2120</v>
      </c>
      <c r="D99" s="39" t="s">
        <v>62</v>
      </c>
      <c r="E99" s="40">
        <v>88544</v>
      </c>
      <c r="F99" s="40">
        <v>88544</v>
      </c>
      <c r="G99" s="93">
        <f t="shared" si="2"/>
        <v>1</v>
      </c>
      <c r="H99" s="18"/>
    </row>
    <row r="100" spans="1:8" ht="33.75">
      <c r="A100" s="37"/>
      <c r="B100" s="38"/>
      <c r="C100" s="37">
        <v>2380</v>
      </c>
      <c r="D100" s="39" t="s">
        <v>108</v>
      </c>
      <c r="E100" s="40">
        <v>5971</v>
      </c>
      <c r="F100" s="40">
        <v>5971</v>
      </c>
      <c r="G100" s="93">
        <f t="shared" si="2"/>
        <v>1</v>
      </c>
      <c r="H100" s="18"/>
    </row>
    <row r="101" spans="1:8" s="2" customFormat="1" ht="12.75">
      <c r="A101" s="33"/>
      <c r="B101" s="34">
        <v>80132</v>
      </c>
      <c r="C101" s="67"/>
      <c r="D101" s="35" t="s">
        <v>40</v>
      </c>
      <c r="E101" s="36">
        <f>SUM(E102:E102)</f>
        <v>32000</v>
      </c>
      <c r="F101" s="36">
        <f>SUM(F102:F102)</f>
        <v>31990</v>
      </c>
      <c r="G101" s="93">
        <f t="shared" si="2"/>
        <v>1</v>
      </c>
      <c r="H101" s="18"/>
    </row>
    <row r="102" spans="1:8" ht="56.25">
      <c r="A102" s="37"/>
      <c r="B102" s="38"/>
      <c r="C102" s="37">
        <v>2710</v>
      </c>
      <c r="D102" s="39" t="s">
        <v>45</v>
      </c>
      <c r="E102" s="40">
        <v>32000</v>
      </c>
      <c r="F102" s="40">
        <v>31990</v>
      </c>
      <c r="G102" s="93">
        <f t="shared" si="2"/>
        <v>1</v>
      </c>
      <c r="H102" s="18"/>
    </row>
    <row r="103" spans="1:8" s="2" customFormat="1" ht="12.75">
      <c r="A103" s="33"/>
      <c r="B103" s="34">
        <v>80195</v>
      </c>
      <c r="C103" s="67"/>
      <c r="D103" s="35" t="s">
        <v>93</v>
      </c>
      <c r="E103" s="36">
        <f>SUM(E104:E105)</f>
        <v>2200</v>
      </c>
      <c r="F103" s="36">
        <f>SUM(F104:F105)</f>
        <v>2200</v>
      </c>
      <c r="G103" s="93">
        <f t="shared" si="2"/>
        <v>1</v>
      </c>
      <c r="H103" s="18"/>
    </row>
    <row r="104" spans="1:8" ht="56.25">
      <c r="A104" s="37"/>
      <c r="B104" s="38"/>
      <c r="C104" s="37">
        <v>2120</v>
      </c>
      <c r="D104" s="39" t="s">
        <v>62</v>
      </c>
      <c r="E104" s="40">
        <v>1000</v>
      </c>
      <c r="F104" s="40">
        <v>1000</v>
      </c>
      <c r="G104" s="93">
        <f t="shared" si="2"/>
        <v>1</v>
      </c>
      <c r="H104" s="18"/>
    </row>
    <row r="105" spans="1:8" ht="33.75">
      <c r="A105" s="37"/>
      <c r="B105" s="38"/>
      <c r="C105" s="37">
        <v>2130</v>
      </c>
      <c r="D105" s="39" t="s">
        <v>41</v>
      </c>
      <c r="E105" s="40">
        <v>1200</v>
      </c>
      <c r="F105" s="40">
        <v>1200</v>
      </c>
      <c r="G105" s="93">
        <f t="shared" si="2"/>
        <v>1</v>
      </c>
      <c r="H105" s="18"/>
    </row>
    <row r="106" spans="1:8" s="8" customFormat="1" ht="12.75">
      <c r="A106" s="68">
        <v>803</v>
      </c>
      <c r="B106" s="68"/>
      <c r="C106" s="69"/>
      <c r="D106" s="70" t="s">
        <v>77</v>
      </c>
      <c r="E106" s="45">
        <f>E107</f>
        <v>77592</v>
      </c>
      <c r="F106" s="45">
        <f>F107</f>
        <v>77636</v>
      </c>
      <c r="G106" s="93">
        <f t="shared" si="2"/>
        <v>1.001</v>
      </c>
      <c r="H106" s="18"/>
    </row>
    <row r="107" spans="1:8" s="8" customFormat="1" ht="22.5">
      <c r="A107" s="71"/>
      <c r="B107" s="71">
        <v>80309</v>
      </c>
      <c r="C107" s="72"/>
      <c r="D107" s="73" t="s">
        <v>78</v>
      </c>
      <c r="E107" s="74">
        <f>SUM(E109:E110)</f>
        <v>77592</v>
      </c>
      <c r="F107" s="74">
        <f>SUM(F108:F110)</f>
        <v>77636</v>
      </c>
      <c r="G107" s="93">
        <f t="shared" si="2"/>
        <v>1.001</v>
      </c>
      <c r="H107" s="18"/>
    </row>
    <row r="108" spans="1:8" s="8" customFormat="1" ht="12.75">
      <c r="A108" s="106"/>
      <c r="B108" s="106"/>
      <c r="C108" s="75" t="s">
        <v>52</v>
      </c>
      <c r="D108" s="39" t="s">
        <v>76</v>
      </c>
      <c r="E108" s="49"/>
      <c r="F108" s="49">
        <v>44</v>
      </c>
      <c r="G108" s="104"/>
      <c r="H108" s="105"/>
    </row>
    <row r="109" spans="1:8" s="8" customFormat="1" ht="67.5">
      <c r="A109" s="68"/>
      <c r="B109" s="68"/>
      <c r="C109" s="75">
        <v>2328</v>
      </c>
      <c r="D109" s="76" t="s">
        <v>79</v>
      </c>
      <c r="E109" s="49">
        <v>58195</v>
      </c>
      <c r="F109" s="49">
        <v>58194</v>
      </c>
      <c r="G109" s="93">
        <f t="shared" si="2"/>
        <v>1</v>
      </c>
      <c r="H109" s="18"/>
    </row>
    <row r="110" spans="1:8" s="8" customFormat="1" ht="67.5">
      <c r="A110" s="68"/>
      <c r="B110" s="68"/>
      <c r="C110" s="75">
        <v>2329</v>
      </c>
      <c r="D110" s="76" t="s">
        <v>79</v>
      </c>
      <c r="E110" s="49">
        <v>19397</v>
      </c>
      <c r="F110" s="49">
        <v>19398</v>
      </c>
      <c r="G110" s="93">
        <f t="shared" si="2"/>
        <v>1</v>
      </c>
      <c r="H110" s="18"/>
    </row>
    <row r="111" spans="1:8" s="5" customFormat="1" ht="12.75">
      <c r="A111" s="29">
        <v>851</v>
      </c>
      <c r="B111" s="30"/>
      <c r="C111" s="29"/>
      <c r="D111" s="31" t="s">
        <v>13</v>
      </c>
      <c r="E111" s="32">
        <f>E115</f>
        <v>1157742</v>
      </c>
      <c r="F111" s="32">
        <f>SUM(F112+F115)</f>
        <v>1157884</v>
      </c>
      <c r="G111" s="93">
        <f t="shared" si="2"/>
        <v>1</v>
      </c>
      <c r="H111" s="18"/>
    </row>
    <row r="112" spans="1:8" s="5" customFormat="1" ht="12.75">
      <c r="A112" s="29"/>
      <c r="B112" s="30">
        <v>85111</v>
      </c>
      <c r="C112" s="29"/>
      <c r="D112" s="31" t="s">
        <v>124</v>
      </c>
      <c r="E112" s="32"/>
      <c r="F112" s="32">
        <f>SUM(F113:F114)</f>
        <v>142</v>
      </c>
      <c r="G112" s="93"/>
      <c r="H112" s="18"/>
    </row>
    <row r="113" spans="1:7" ht="12.75">
      <c r="A113" s="37"/>
      <c r="B113" s="38"/>
      <c r="C113" s="37" t="s">
        <v>121</v>
      </c>
      <c r="D113" s="53" t="s">
        <v>123</v>
      </c>
      <c r="E113" s="40"/>
      <c r="F113" s="40">
        <v>16</v>
      </c>
      <c r="G113" s="107"/>
    </row>
    <row r="114" spans="1:7" ht="12.75">
      <c r="A114" s="37"/>
      <c r="B114" s="38"/>
      <c r="C114" s="37" t="s">
        <v>59</v>
      </c>
      <c r="D114" s="39" t="s">
        <v>60</v>
      </c>
      <c r="E114" s="40"/>
      <c r="F114" s="40">
        <v>126</v>
      </c>
      <c r="G114" s="107"/>
    </row>
    <row r="115" spans="1:8" s="2" customFormat="1" ht="45">
      <c r="A115" s="33"/>
      <c r="B115" s="34">
        <v>85156</v>
      </c>
      <c r="C115" s="33"/>
      <c r="D115" s="35" t="s">
        <v>49</v>
      </c>
      <c r="E115" s="36">
        <f>SUM(E116:E116)</f>
        <v>1157742</v>
      </c>
      <c r="F115" s="36">
        <f>SUM(F116:F116)</f>
        <v>1157742</v>
      </c>
      <c r="G115" s="93">
        <f t="shared" si="2"/>
        <v>1</v>
      </c>
      <c r="H115" s="18"/>
    </row>
    <row r="116" spans="1:8" ht="67.5">
      <c r="A116" s="37"/>
      <c r="B116" s="38"/>
      <c r="C116" s="37">
        <v>2110</v>
      </c>
      <c r="D116" s="39" t="s">
        <v>47</v>
      </c>
      <c r="E116" s="40">
        <v>1157742</v>
      </c>
      <c r="F116" s="40">
        <v>1157742</v>
      </c>
      <c r="G116" s="93">
        <f t="shared" si="2"/>
        <v>1</v>
      </c>
      <c r="H116" s="18"/>
    </row>
    <row r="117" spans="1:8" s="5" customFormat="1" ht="12.75">
      <c r="A117" s="29">
        <v>852</v>
      </c>
      <c r="B117" s="30"/>
      <c r="C117" s="29"/>
      <c r="D117" s="31" t="s">
        <v>125</v>
      </c>
      <c r="E117" s="32">
        <f>E118+E124+E140+E146+E135+E151</f>
        <v>10437175</v>
      </c>
      <c r="F117" s="32">
        <f>F118+F124+F140+F146+F135+F151</f>
        <v>10890965</v>
      </c>
      <c r="G117" s="93">
        <f t="shared" si="2"/>
        <v>1.043</v>
      </c>
      <c r="H117" s="18"/>
    </row>
    <row r="118" spans="1:8" s="2" customFormat="1" ht="22.5">
      <c r="A118" s="33"/>
      <c r="B118" s="34">
        <v>85201</v>
      </c>
      <c r="C118" s="33"/>
      <c r="D118" s="35" t="s">
        <v>14</v>
      </c>
      <c r="E118" s="36">
        <f>SUM(E119:E123)</f>
        <v>171300</v>
      </c>
      <c r="F118" s="36">
        <f>SUM(F119:F123)</f>
        <v>167315</v>
      </c>
      <c r="G118" s="93">
        <f t="shared" si="2"/>
        <v>0.977</v>
      </c>
      <c r="H118" s="18"/>
    </row>
    <row r="119" spans="1:8" ht="56.25">
      <c r="A119" s="37"/>
      <c r="B119" s="38"/>
      <c r="C119" s="41" t="s">
        <v>83</v>
      </c>
      <c r="D119" s="39" t="s">
        <v>84</v>
      </c>
      <c r="E119" s="40">
        <v>500</v>
      </c>
      <c r="F119" s="40">
        <v>91</v>
      </c>
      <c r="G119" s="93">
        <f t="shared" si="2"/>
        <v>0.182</v>
      </c>
      <c r="H119" s="18"/>
    </row>
    <row r="120" spans="1:8" ht="12.75">
      <c r="A120" s="37"/>
      <c r="B120" s="38"/>
      <c r="C120" s="41" t="s">
        <v>53</v>
      </c>
      <c r="D120" s="39" t="s">
        <v>29</v>
      </c>
      <c r="E120" s="40">
        <v>158300</v>
      </c>
      <c r="F120" s="40">
        <v>153276</v>
      </c>
      <c r="G120" s="93"/>
      <c r="H120" s="18"/>
    </row>
    <row r="121" spans="1:8" ht="12.75">
      <c r="A121" s="37"/>
      <c r="B121" s="38"/>
      <c r="C121" s="41" t="s">
        <v>121</v>
      </c>
      <c r="D121" s="53" t="s">
        <v>123</v>
      </c>
      <c r="E121" s="40"/>
      <c r="F121" s="40">
        <v>906</v>
      </c>
      <c r="G121" s="93"/>
      <c r="H121" s="18"/>
    </row>
    <row r="122" spans="1:8" ht="12.75">
      <c r="A122" s="37"/>
      <c r="B122" s="38"/>
      <c r="C122" s="41" t="s">
        <v>52</v>
      </c>
      <c r="D122" s="39" t="s">
        <v>26</v>
      </c>
      <c r="E122" s="40"/>
      <c r="F122" s="40">
        <v>542</v>
      </c>
      <c r="G122" s="93"/>
      <c r="H122" s="18"/>
    </row>
    <row r="123" spans="1:8" ht="33.75">
      <c r="A123" s="37"/>
      <c r="B123" s="38"/>
      <c r="C123" s="37">
        <v>2130</v>
      </c>
      <c r="D123" s="39" t="s">
        <v>41</v>
      </c>
      <c r="E123" s="40">
        <v>12500</v>
      </c>
      <c r="F123" s="40">
        <v>12500</v>
      </c>
      <c r="G123" s="93">
        <f t="shared" si="2"/>
        <v>1</v>
      </c>
      <c r="H123" s="18"/>
    </row>
    <row r="124" spans="1:8" s="2" customFormat="1" ht="12.75">
      <c r="A124" s="33"/>
      <c r="B124" s="34">
        <v>85202</v>
      </c>
      <c r="C124" s="33"/>
      <c r="D124" s="35" t="s">
        <v>15</v>
      </c>
      <c r="E124" s="36">
        <f>SUM(E125:E134)</f>
        <v>9466635</v>
      </c>
      <c r="F124" s="36">
        <f>SUM(F125:F134)</f>
        <v>9843266</v>
      </c>
      <c r="G124" s="93">
        <f t="shared" si="2"/>
        <v>1.04</v>
      </c>
      <c r="H124" s="18"/>
    </row>
    <row r="125" spans="1:8" ht="78.75">
      <c r="A125" s="37"/>
      <c r="B125" s="38"/>
      <c r="C125" s="37" t="s">
        <v>50</v>
      </c>
      <c r="D125" s="39" t="s">
        <v>48</v>
      </c>
      <c r="E125" s="40">
        <v>91600</v>
      </c>
      <c r="F125" s="40">
        <v>113196</v>
      </c>
      <c r="G125" s="93">
        <f aca="true" t="shared" si="3" ref="G125:G162">F125/E125</f>
        <v>1.236</v>
      </c>
      <c r="H125" s="18"/>
    </row>
    <row r="126" spans="1:8" ht="12.75">
      <c r="A126" s="37"/>
      <c r="B126" s="38"/>
      <c r="C126" s="41" t="s">
        <v>53</v>
      </c>
      <c r="D126" s="39" t="s">
        <v>29</v>
      </c>
      <c r="E126" s="40">
        <v>3048000</v>
      </c>
      <c r="F126" s="40">
        <v>3374224</v>
      </c>
      <c r="G126" s="93">
        <f t="shared" si="3"/>
        <v>1.107</v>
      </c>
      <c r="H126" s="18"/>
    </row>
    <row r="127" spans="1:8" ht="22.5">
      <c r="A127" s="37"/>
      <c r="B127" s="38"/>
      <c r="C127" s="41" t="s">
        <v>94</v>
      </c>
      <c r="D127" s="53" t="s">
        <v>85</v>
      </c>
      <c r="E127" s="40"/>
      <c r="F127" s="40">
        <v>55100</v>
      </c>
      <c r="G127" s="93"/>
      <c r="H127" s="18"/>
    </row>
    <row r="128" spans="1:8" ht="12.75">
      <c r="A128" s="37"/>
      <c r="B128" s="38"/>
      <c r="C128" s="41" t="s">
        <v>121</v>
      </c>
      <c r="D128" s="39" t="s">
        <v>122</v>
      </c>
      <c r="E128" s="40"/>
      <c r="F128" s="40">
        <v>137</v>
      </c>
      <c r="G128" s="93"/>
      <c r="H128" s="18"/>
    </row>
    <row r="129" spans="1:8" ht="33.75">
      <c r="A129" s="37"/>
      <c r="B129" s="38"/>
      <c r="C129" s="37">
        <v>2130</v>
      </c>
      <c r="D129" s="39" t="s">
        <v>41</v>
      </c>
      <c r="E129" s="40">
        <v>5634473</v>
      </c>
      <c r="F129" s="40">
        <v>5634473</v>
      </c>
      <c r="G129" s="93">
        <f t="shared" si="3"/>
        <v>1</v>
      </c>
      <c r="H129" s="18"/>
    </row>
    <row r="130" spans="1:8" ht="12.75">
      <c r="A130" s="37"/>
      <c r="B130" s="38"/>
      <c r="C130" s="41" t="s">
        <v>52</v>
      </c>
      <c r="D130" s="39" t="s">
        <v>26</v>
      </c>
      <c r="E130" s="40">
        <f>1000+1000+1000+1500</f>
        <v>4500</v>
      </c>
      <c r="F130" s="40">
        <v>7661</v>
      </c>
      <c r="G130" s="93">
        <f t="shared" si="3"/>
        <v>1.702</v>
      </c>
      <c r="H130" s="18"/>
    </row>
    <row r="131" spans="1:8" ht="12.75">
      <c r="A131" s="37"/>
      <c r="B131" s="38"/>
      <c r="C131" s="41" t="s">
        <v>59</v>
      </c>
      <c r="D131" s="39" t="s">
        <v>60</v>
      </c>
      <c r="E131" s="40">
        <f>30000</f>
        <v>30000</v>
      </c>
      <c r="F131" s="40">
        <v>16635</v>
      </c>
      <c r="G131" s="93">
        <f t="shared" si="3"/>
        <v>0.555</v>
      </c>
      <c r="H131" s="18"/>
    </row>
    <row r="132" spans="1:8" ht="67.5">
      <c r="A132" s="37"/>
      <c r="B132" s="38"/>
      <c r="C132" s="41">
        <v>6260</v>
      </c>
      <c r="D132" s="39" t="s">
        <v>99</v>
      </c>
      <c r="E132" s="40">
        <v>442137</v>
      </c>
      <c r="F132" s="40">
        <v>425915</v>
      </c>
      <c r="G132" s="93">
        <f t="shared" si="3"/>
        <v>0.963</v>
      </c>
      <c r="H132" s="18"/>
    </row>
    <row r="133" spans="1:8" ht="67.5">
      <c r="A133" s="37"/>
      <c r="B133" s="38"/>
      <c r="C133" s="37">
        <v>6330</v>
      </c>
      <c r="D133" s="39" t="s">
        <v>119</v>
      </c>
      <c r="E133" s="40">
        <v>20000</v>
      </c>
      <c r="F133" s="40">
        <v>20000</v>
      </c>
      <c r="G133" s="93">
        <f t="shared" si="3"/>
        <v>1</v>
      </c>
      <c r="H133" s="18"/>
    </row>
    <row r="134" spans="1:8" ht="56.25">
      <c r="A134" s="37"/>
      <c r="B134" s="38"/>
      <c r="C134" s="37">
        <v>6430</v>
      </c>
      <c r="D134" s="39" t="s">
        <v>117</v>
      </c>
      <c r="E134" s="40">
        <v>195925</v>
      </c>
      <c r="F134" s="40">
        <v>195925</v>
      </c>
      <c r="G134" s="93">
        <f t="shared" si="3"/>
        <v>1</v>
      </c>
      <c r="H134" s="18"/>
    </row>
    <row r="135" spans="1:8" s="2" customFormat="1" ht="12.75">
      <c r="A135" s="33"/>
      <c r="B135" s="34">
        <v>85203</v>
      </c>
      <c r="C135" s="33"/>
      <c r="D135" s="77" t="s">
        <v>98</v>
      </c>
      <c r="E135" s="36">
        <f>SUM(E136:E139)</f>
        <v>673046</v>
      </c>
      <c r="F135" s="36">
        <f>SUM(F136:F139)</f>
        <v>667269</v>
      </c>
      <c r="G135" s="93">
        <f t="shared" si="3"/>
        <v>0.991</v>
      </c>
      <c r="H135" s="18"/>
    </row>
    <row r="136" spans="1:8" ht="67.5">
      <c r="A136" s="37"/>
      <c r="B136" s="38"/>
      <c r="C136" s="37">
        <v>2110</v>
      </c>
      <c r="D136" s="39" t="s">
        <v>47</v>
      </c>
      <c r="E136" s="40">
        <v>501546</v>
      </c>
      <c r="F136" s="40">
        <v>501546</v>
      </c>
      <c r="G136" s="93">
        <f t="shared" si="3"/>
        <v>1</v>
      </c>
      <c r="H136" s="18"/>
    </row>
    <row r="137" spans="1:8" ht="56.25">
      <c r="A137" s="37"/>
      <c r="B137" s="38"/>
      <c r="C137" s="37">
        <v>2360</v>
      </c>
      <c r="D137" s="39" t="s">
        <v>61</v>
      </c>
      <c r="E137" s="40"/>
      <c r="F137" s="40">
        <v>616</v>
      </c>
      <c r="G137" s="93"/>
      <c r="H137" s="18"/>
    </row>
    <row r="138" spans="1:8" ht="67.5">
      <c r="A138" s="37"/>
      <c r="B138" s="38"/>
      <c r="C138" s="41">
        <v>6410</v>
      </c>
      <c r="D138" s="39" t="s">
        <v>102</v>
      </c>
      <c r="E138" s="65">
        <v>16500</v>
      </c>
      <c r="F138" s="65">
        <v>16500</v>
      </c>
      <c r="G138" s="93">
        <f t="shared" si="3"/>
        <v>1</v>
      </c>
      <c r="H138" s="16"/>
    </row>
    <row r="139" spans="1:8" ht="67.5">
      <c r="A139" s="37"/>
      <c r="B139" s="38"/>
      <c r="C139" s="37">
        <v>6330</v>
      </c>
      <c r="D139" s="39" t="s">
        <v>119</v>
      </c>
      <c r="E139" s="40">
        <f>155000</f>
        <v>155000</v>
      </c>
      <c r="F139" s="40">
        <v>148607</v>
      </c>
      <c r="G139" s="93">
        <f t="shared" si="3"/>
        <v>0.959</v>
      </c>
      <c r="H139" s="18"/>
    </row>
    <row r="140" spans="1:8" s="2" customFormat="1" ht="12.75">
      <c r="A140" s="33"/>
      <c r="B140" s="34">
        <v>85204</v>
      </c>
      <c r="C140" s="33"/>
      <c r="D140" s="35" t="s">
        <v>16</v>
      </c>
      <c r="E140" s="36">
        <f>SUM(E142:E143)</f>
        <v>44720</v>
      </c>
      <c r="F140" s="36">
        <f>SUM(F141:F144)</f>
        <v>131291</v>
      </c>
      <c r="G140" s="93">
        <f t="shared" si="3"/>
        <v>2.936</v>
      </c>
      <c r="H140" s="18"/>
    </row>
    <row r="141" spans="1:8" ht="12.75">
      <c r="A141" s="37"/>
      <c r="B141" s="38"/>
      <c r="C141" s="37" t="s">
        <v>121</v>
      </c>
      <c r="D141" s="39" t="s">
        <v>122</v>
      </c>
      <c r="E141" s="40"/>
      <c r="F141" s="40">
        <v>11</v>
      </c>
      <c r="G141" s="104"/>
      <c r="H141" s="105"/>
    </row>
    <row r="142" spans="1:8" ht="12.75">
      <c r="A142" s="37"/>
      <c r="B142" s="38"/>
      <c r="C142" s="41" t="s">
        <v>53</v>
      </c>
      <c r="D142" s="39" t="s">
        <v>29</v>
      </c>
      <c r="E142" s="40">
        <v>44000</v>
      </c>
      <c r="F142" s="40">
        <v>127351</v>
      </c>
      <c r="G142" s="93">
        <f t="shared" si="3"/>
        <v>2.894</v>
      </c>
      <c r="H142" s="18"/>
    </row>
    <row r="143" spans="1:8" ht="12.75">
      <c r="A143" s="37"/>
      <c r="B143" s="38"/>
      <c r="C143" s="41" t="s">
        <v>82</v>
      </c>
      <c r="D143" s="39" t="s">
        <v>86</v>
      </c>
      <c r="E143" s="40">
        <v>720</v>
      </c>
      <c r="F143" s="40">
        <v>3219</v>
      </c>
      <c r="G143" s="93">
        <f t="shared" si="3"/>
        <v>4.471</v>
      </c>
      <c r="H143" s="18"/>
    </row>
    <row r="144" spans="1:8" ht="12.75">
      <c r="A144" s="37"/>
      <c r="B144" s="38"/>
      <c r="C144" s="41" t="s">
        <v>59</v>
      </c>
      <c r="D144" s="39" t="s">
        <v>120</v>
      </c>
      <c r="E144" s="40"/>
      <c r="F144" s="40">
        <v>710</v>
      </c>
      <c r="G144" s="93"/>
      <c r="H144" s="18"/>
    </row>
    <row r="145" spans="1:8" ht="12.75">
      <c r="A145" s="37"/>
      <c r="B145" s="38"/>
      <c r="C145" s="41"/>
      <c r="D145" s="39"/>
      <c r="E145" s="40"/>
      <c r="F145" s="40"/>
      <c r="G145" s="93"/>
      <c r="H145" s="18"/>
    </row>
    <row r="146" spans="1:8" s="2" customFormat="1" ht="22.5">
      <c r="A146" s="33"/>
      <c r="B146" s="34">
        <v>85218</v>
      </c>
      <c r="C146" s="33"/>
      <c r="D146" s="35" t="s">
        <v>68</v>
      </c>
      <c r="E146" s="36">
        <f>SUM(E147:E150)</f>
        <v>8474</v>
      </c>
      <c r="F146" s="36">
        <f>SUM(F147:F150)</f>
        <v>8847</v>
      </c>
      <c r="G146" s="93">
        <f t="shared" si="3"/>
        <v>1.044</v>
      </c>
      <c r="H146" s="18"/>
    </row>
    <row r="147" spans="1:8" ht="12.75">
      <c r="A147" s="37"/>
      <c r="B147" s="38"/>
      <c r="C147" s="41" t="s">
        <v>53</v>
      </c>
      <c r="D147" s="39" t="s">
        <v>29</v>
      </c>
      <c r="E147" s="40">
        <v>1000</v>
      </c>
      <c r="F147" s="40">
        <v>839</v>
      </c>
      <c r="G147" s="93">
        <f t="shared" si="3"/>
        <v>0.839</v>
      </c>
      <c r="H147" s="18"/>
    </row>
    <row r="148" spans="1:8" ht="12.75">
      <c r="A148" s="37"/>
      <c r="B148" s="38"/>
      <c r="C148" s="41" t="s">
        <v>59</v>
      </c>
      <c r="D148" s="39" t="s">
        <v>69</v>
      </c>
      <c r="E148" s="40">
        <v>674</v>
      </c>
      <c r="F148" s="40">
        <v>1053</v>
      </c>
      <c r="G148" s="93">
        <f t="shared" si="3"/>
        <v>1.562</v>
      </c>
      <c r="H148" s="18"/>
    </row>
    <row r="149" spans="1:8" ht="12.75">
      <c r="A149" s="37"/>
      <c r="B149" s="38"/>
      <c r="C149" s="41" t="s">
        <v>52</v>
      </c>
      <c r="D149" s="39" t="s">
        <v>26</v>
      </c>
      <c r="E149" s="40">
        <v>800</v>
      </c>
      <c r="F149" s="40">
        <v>955</v>
      </c>
      <c r="G149" s="93">
        <f t="shared" si="3"/>
        <v>1.194</v>
      </c>
      <c r="H149" s="18"/>
    </row>
    <row r="150" spans="1:8" ht="33.75">
      <c r="A150" s="37"/>
      <c r="B150" s="38"/>
      <c r="C150" s="37">
        <v>2130</v>
      </c>
      <c r="D150" s="39" t="s">
        <v>41</v>
      </c>
      <c r="E150" s="40">
        <v>6000</v>
      </c>
      <c r="F150" s="40">
        <v>6000</v>
      </c>
      <c r="G150" s="93">
        <f t="shared" si="3"/>
        <v>1</v>
      </c>
      <c r="H150" s="18"/>
    </row>
    <row r="151" spans="1:8" s="2" customFormat="1" ht="63.75">
      <c r="A151" s="33"/>
      <c r="B151" s="34">
        <v>85220</v>
      </c>
      <c r="C151" s="33"/>
      <c r="D151" s="77" t="s">
        <v>101</v>
      </c>
      <c r="E151" s="36">
        <f>SUM(E152:E153)</f>
        <v>73000</v>
      </c>
      <c r="F151" s="36">
        <f>SUM(F152:F153)</f>
        <v>72977</v>
      </c>
      <c r="G151" s="93">
        <f t="shared" si="3"/>
        <v>1</v>
      </c>
      <c r="H151" s="18"/>
    </row>
    <row r="152" spans="1:8" ht="56.25">
      <c r="A152" s="37"/>
      <c r="B152" s="38"/>
      <c r="C152" s="37">
        <v>2120</v>
      </c>
      <c r="D152" s="39" t="s">
        <v>62</v>
      </c>
      <c r="E152" s="40">
        <v>50000</v>
      </c>
      <c r="F152" s="40">
        <v>50000</v>
      </c>
      <c r="G152" s="93">
        <f t="shared" si="3"/>
        <v>1</v>
      </c>
      <c r="H152" s="18"/>
    </row>
    <row r="153" spans="1:8" ht="33.75">
      <c r="A153" s="37"/>
      <c r="B153" s="38"/>
      <c r="C153" s="37">
        <v>2130</v>
      </c>
      <c r="D153" s="39" t="s">
        <v>41</v>
      </c>
      <c r="E153" s="40">
        <v>23000</v>
      </c>
      <c r="F153" s="40">
        <v>22977</v>
      </c>
      <c r="G153" s="93">
        <f t="shared" si="3"/>
        <v>0.999</v>
      </c>
      <c r="H153" s="18"/>
    </row>
    <row r="154" spans="1:8" s="5" customFormat="1" ht="33.75">
      <c r="A154" s="29">
        <v>853</v>
      </c>
      <c r="B154" s="30"/>
      <c r="C154" s="78"/>
      <c r="D154" s="31" t="s">
        <v>51</v>
      </c>
      <c r="E154" s="32">
        <f>E155+E157+E164+E162</f>
        <v>1194942</v>
      </c>
      <c r="F154" s="32">
        <f>F155+F157+F164+F162</f>
        <v>1179983</v>
      </c>
      <c r="G154" s="93">
        <f t="shared" si="3"/>
        <v>0.987</v>
      </c>
      <c r="H154" s="18"/>
    </row>
    <row r="155" spans="1:8" s="2" customFormat="1" ht="22.5">
      <c r="A155" s="33"/>
      <c r="B155" s="34">
        <v>85321</v>
      </c>
      <c r="C155" s="33"/>
      <c r="D155" s="35" t="s">
        <v>126</v>
      </c>
      <c r="E155" s="36">
        <f>SUM(E156:E156)</f>
        <v>93000</v>
      </c>
      <c r="F155" s="36">
        <f>SUM(F156:F156)</f>
        <v>93000</v>
      </c>
      <c r="G155" s="93">
        <f t="shared" si="3"/>
        <v>1</v>
      </c>
      <c r="H155" s="18"/>
    </row>
    <row r="156" spans="1:8" ht="67.5">
      <c r="A156" s="37"/>
      <c r="B156" s="38"/>
      <c r="C156" s="37">
        <v>2110</v>
      </c>
      <c r="D156" s="39" t="s">
        <v>47</v>
      </c>
      <c r="E156" s="40">
        <v>93000</v>
      </c>
      <c r="F156" s="40">
        <v>93000</v>
      </c>
      <c r="G156" s="93">
        <f t="shared" si="3"/>
        <v>1</v>
      </c>
      <c r="H156" s="18"/>
    </row>
    <row r="157" spans="1:8" s="2" customFormat="1" ht="12.75">
      <c r="A157" s="33"/>
      <c r="B157" s="34">
        <v>83333</v>
      </c>
      <c r="C157" s="33"/>
      <c r="D157" s="35" t="s">
        <v>63</v>
      </c>
      <c r="E157" s="36">
        <f>SUM(E158:E161)</f>
        <v>327409</v>
      </c>
      <c r="F157" s="36">
        <f>SUM(F158:F161)</f>
        <v>327913</v>
      </c>
      <c r="G157" s="93">
        <f t="shared" si="3"/>
        <v>1.002</v>
      </c>
      <c r="H157" s="18"/>
    </row>
    <row r="158" spans="1:8" ht="78.75">
      <c r="A158" s="37"/>
      <c r="B158" s="38"/>
      <c r="C158" s="37" t="s">
        <v>50</v>
      </c>
      <c r="D158" s="39" t="s">
        <v>48</v>
      </c>
      <c r="E158" s="40">
        <v>11000</v>
      </c>
      <c r="F158" s="40">
        <v>6986</v>
      </c>
      <c r="G158" s="93">
        <f t="shared" si="3"/>
        <v>0.635</v>
      </c>
      <c r="H158" s="18"/>
    </row>
    <row r="159" spans="1:8" ht="12.75">
      <c r="A159" s="37"/>
      <c r="B159" s="38"/>
      <c r="C159" s="37" t="s">
        <v>53</v>
      </c>
      <c r="D159" s="39" t="s">
        <v>29</v>
      </c>
      <c r="E159" s="40">
        <v>1200</v>
      </c>
      <c r="F159" s="40">
        <v>5904</v>
      </c>
      <c r="G159" s="93">
        <f t="shared" si="3"/>
        <v>4.92</v>
      </c>
      <c r="H159" s="18"/>
    </row>
    <row r="160" spans="1:8" ht="12.75">
      <c r="A160" s="37"/>
      <c r="B160" s="38"/>
      <c r="C160" s="41" t="s">
        <v>52</v>
      </c>
      <c r="D160" s="39" t="s">
        <v>26</v>
      </c>
      <c r="E160" s="40">
        <v>1000</v>
      </c>
      <c r="F160" s="40">
        <v>823</v>
      </c>
      <c r="G160" s="93">
        <f t="shared" si="3"/>
        <v>0.823</v>
      </c>
      <c r="H160" s="18"/>
    </row>
    <row r="161" spans="1:8" ht="45">
      <c r="A161" s="37"/>
      <c r="B161" s="38"/>
      <c r="C161" s="41">
        <v>2440</v>
      </c>
      <c r="D161" s="39" t="s">
        <v>91</v>
      </c>
      <c r="E161" s="40">
        <v>314209</v>
      </c>
      <c r="F161" s="40">
        <v>314200</v>
      </c>
      <c r="G161" s="93">
        <f t="shared" si="3"/>
        <v>1</v>
      </c>
      <c r="H161" s="18"/>
    </row>
    <row r="162" spans="1:8" s="2" customFormat="1" ht="12.75">
      <c r="A162" s="33"/>
      <c r="B162" s="34">
        <v>85334</v>
      </c>
      <c r="C162" s="33"/>
      <c r="D162" s="35" t="s">
        <v>96</v>
      </c>
      <c r="E162" s="36">
        <f>SUM(E163:E163)</f>
        <v>5794</v>
      </c>
      <c r="F162" s="36">
        <f>SUM(F163:F163)</f>
        <v>5793</v>
      </c>
      <c r="G162" s="93">
        <f t="shared" si="3"/>
        <v>1</v>
      </c>
      <c r="H162" s="18"/>
    </row>
    <row r="163" spans="1:8" ht="67.5">
      <c r="A163" s="37"/>
      <c r="B163" s="38"/>
      <c r="C163" s="37">
        <v>2110</v>
      </c>
      <c r="D163" s="39" t="s">
        <v>47</v>
      </c>
      <c r="E163" s="40">
        <v>5794</v>
      </c>
      <c r="F163" s="40">
        <v>5793</v>
      </c>
      <c r="G163" s="93">
        <f aca="true" t="shared" si="4" ref="G163:G181">F163/E163</f>
        <v>1</v>
      </c>
      <c r="H163" s="18"/>
    </row>
    <row r="164" spans="1:8" s="15" customFormat="1" ht="12.75">
      <c r="A164" s="79"/>
      <c r="B164" s="61">
        <v>85395</v>
      </c>
      <c r="C164" s="79"/>
      <c r="D164" s="80" t="s">
        <v>93</v>
      </c>
      <c r="E164" s="36">
        <f>SUM(E166)</f>
        <v>768739</v>
      </c>
      <c r="F164" s="36">
        <f>SUM(F165:F166)</f>
        <v>753277</v>
      </c>
      <c r="G164" s="93">
        <f t="shared" si="4"/>
        <v>0.98</v>
      </c>
      <c r="H164" s="18"/>
    </row>
    <row r="165" spans="1:8" ht="12">
      <c r="A165" s="83"/>
      <c r="B165" s="39"/>
      <c r="C165" s="83" t="s">
        <v>52</v>
      </c>
      <c r="D165" s="39" t="s">
        <v>26</v>
      </c>
      <c r="E165" s="40"/>
      <c r="F165" s="40">
        <v>3097</v>
      </c>
      <c r="G165" s="104"/>
      <c r="H165" s="105"/>
    </row>
    <row r="166" spans="1:8" ht="56.25">
      <c r="A166" s="37"/>
      <c r="B166" s="38"/>
      <c r="C166" s="37">
        <v>2128</v>
      </c>
      <c r="D166" s="39" t="s">
        <v>62</v>
      </c>
      <c r="E166" s="40">
        <v>768739</v>
      </c>
      <c r="F166" s="40">
        <v>750180</v>
      </c>
      <c r="G166" s="93">
        <f t="shared" si="4"/>
        <v>0.976</v>
      </c>
      <c r="H166" s="18"/>
    </row>
    <row r="167" spans="1:8" s="5" customFormat="1" ht="22.5">
      <c r="A167" s="29">
        <v>854</v>
      </c>
      <c r="B167" s="30"/>
      <c r="C167" s="29"/>
      <c r="D167" s="31" t="s">
        <v>22</v>
      </c>
      <c r="E167" s="32">
        <f>E170+E175+E168+E173</f>
        <v>11574187</v>
      </c>
      <c r="F167" s="32">
        <f>SUM(F168+F170+F173+F175)</f>
        <v>11561773</v>
      </c>
      <c r="G167" s="93">
        <f t="shared" si="4"/>
        <v>0.999</v>
      </c>
      <c r="H167" s="18"/>
    </row>
    <row r="168" spans="1:8" ht="12.75">
      <c r="A168" s="37"/>
      <c r="B168" s="34">
        <v>85406</v>
      </c>
      <c r="C168" s="33"/>
      <c r="D168" s="48" t="s">
        <v>87</v>
      </c>
      <c r="E168" s="36">
        <f>SUM(E169:E169)</f>
        <v>300</v>
      </c>
      <c r="F168" s="36">
        <f>SUM(F169:F169)</f>
        <v>261</v>
      </c>
      <c r="G168" s="93">
        <f t="shared" si="4"/>
        <v>0.87</v>
      </c>
      <c r="H168" s="18"/>
    </row>
    <row r="169" spans="1:8" ht="12.75">
      <c r="A169" s="37"/>
      <c r="B169" s="38"/>
      <c r="C169" s="37" t="s">
        <v>53</v>
      </c>
      <c r="D169" s="39" t="s">
        <v>29</v>
      </c>
      <c r="E169" s="40">
        <v>300</v>
      </c>
      <c r="F169" s="40">
        <v>261</v>
      </c>
      <c r="G169" s="93">
        <f t="shared" si="4"/>
        <v>0.87</v>
      </c>
      <c r="H169" s="18"/>
    </row>
    <row r="170" spans="1:8" s="2" customFormat="1" ht="12.75">
      <c r="A170" s="33"/>
      <c r="B170" s="34">
        <v>85410</v>
      </c>
      <c r="C170" s="33"/>
      <c r="D170" s="35" t="s">
        <v>23</v>
      </c>
      <c r="E170" s="36">
        <f>SUM(E171:E172)</f>
        <v>8500</v>
      </c>
      <c r="F170" s="36">
        <f>SUM(F171:F172)</f>
        <v>10651</v>
      </c>
      <c r="G170" s="93">
        <f t="shared" si="4"/>
        <v>1.253</v>
      </c>
      <c r="H170" s="18"/>
    </row>
    <row r="171" spans="1:8" ht="12.75">
      <c r="A171" s="37"/>
      <c r="B171" s="38"/>
      <c r="C171" s="37" t="s">
        <v>53</v>
      </c>
      <c r="D171" s="39" t="s">
        <v>29</v>
      </c>
      <c r="E171" s="40">
        <v>6000</v>
      </c>
      <c r="F171" s="40">
        <v>7462</v>
      </c>
      <c r="G171" s="93">
        <f t="shared" si="4"/>
        <v>1.244</v>
      </c>
      <c r="H171" s="18"/>
    </row>
    <row r="172" spans="1:8" ht="78.75">
      <c r="A172" s="37"/>
      <c r="B172" s="38"/>
      <c r="C172" s="37" t="s">
        <v>50</v>
      </c>
      <c r="D172" s="39" t="s">
        <v>48</v>
      </c>
      <c r="E172" s="40">
        <v>2500</v>
      </c>
      <c r="F172" s="40">
        <v>3189</v>
      </c>
      <c r="G172" s="93">
        <f t="shared" si="4"/>
        <v>1.276</v>
      </c>
      <c r="H172" s="18"/>
    </row>
    <row r="173" spans="1:8" s="2" customFormat="1" ht="63.75">
      <c r="A173" s="81"/>
      <c r="B173" s="35">
        <v>85412</v>
      </c>
      <c r="C173" s="81"/>
      <c r="D173" s="34" t="s">
        <v>100</v>
      </c>
      <c r="E173" s="82">
        <f>SUM(E174)</f>
        <v>126000</v>
      </c>
      <c r="F173" s="82">
        <f>SUM(F174)</f>
        <v>126000</v>
      </c>
      <c r="G173" s="93">
        <f t="shared" si="4"/>
        <v>1</v>
      </c>
      <c r="H173" s="18"/>
    </row>
    <row r="174" spans="1:8" ht="89.25">
      <c r="A174" s="83"/>
      <c r="B174" s="39"/>
      <c r="C174" s="84">
        <v>2700</v>
      </c>
      <c r="D174" s="38" t="s">
        <v>46</v>
      </c>
      <c r="E174" s="85">
        <v>126000</v>
      </c>
      <c r="F174" s="86">
        <v>126000</v>
      </c>
      <c r="G174" s="93">
        <f t="shared" si="4"/>
        <v>1</v>
      </c>
      <c r="H174" s="18"/>
    </row>
    <row r="175" spans="1:8" s="2" customFormat="1" ht="12.75">
      <c r="A175" s="33"/>
      <c r="B175" s="34">
        <v>85415</v>
      </c>
      <c r="C175" s="33"/>
      <c r="D175" s="35" t="s">
        <v>64</v>
      </c>
      <c r="E175" s="36">
        <f>SUM(E177:E180)</f>
        <v>11439387</v>
      </c>
      <c r="F175" s="36">
        <f>SUM(F176:F180)</f>
        <v>11424861</v>
      </c>
      <c r="G175" s="108">
        <f t="shared" si="4"/>
        <v>0.999</v>
      </c>
      <c r="H175" s="18"/>
    </row>
    <row r="176" spans="1:8" ht="12.75">
      <c r="A176" s="37"/>
      <c r="B176" s="38"/>
      <c r="C176" s="37" t="s">
        <v>52</v>
      </c>
      <c r="D176" s="39" t="s">
        <v>26</v>
      </c>
      <c r="E176" s="40"/>
      <c r="F176" s="40">
        <v>1261</v>
      </c>
      <c r="G176" s="104"/>
      <c r="H176" s="105"/>
    </row>
    <row r="177" spans="1:8" s="20" customFormat="1" ht="33.75">
      <c r="A177" s="54"/>
      <c r="B177" s="87"/>
      <c r="C177" s="54">
        <v>2130</v>
      </c>
      <c r="D177" s="39" t="s">
        <v>41</v>
      </c>
      <c r="E177" s="88">
        <v>88800</v>
      </c>
      <c r="F177" s="88">
        <v>74234</v>
      </c>
      <c r="G177" s="93">
        <f t="shared" si="4"/>
        <v>0.836</v>
      </c>
      <c r="H177" s="18"/>
    </row>
    <row r="178" spans="1:8" s="2" customFormat="1" ht="56.25">
      <c r="A178" s="33"/>
      <c r="B178" s="34"/>
      <c r="C178" s="54">
        <v>2330</v>
      </c>
      <c r="D178" s="39" t="s">
        <v>65</v>
      </c>
      <c r="E178" s="89">
        <v>13200</v>
      </c>
      <c r="F178" s="89">
        <v>13200</v>
      </c>
      <c r="G178" s="93">
        <f t="shared" si="4"/>
        <v>1</v>
      </c>
      <c r="H178" s="18"/>
    </row>
    <row r="179" spans="1:8" ht="56.25">
      <c r="A179" s="37"/>
      <c r="B179" s="38"/>
      <c r="C179" s="37">
        <v>2338</v>
      </c>
      <c r="D179" s="39" t="s">
        <v>65</v>
      </c>
      <c r="E179" s="90">
        <v>7715091</v>
      </c>
      <c r="F179" s="90">
        <v>7714260</v>
      </c>
      <c r="G179" s="93">
        <f t="shared" si="4"/>
        <v>1</v>
      </c>
      <c r="H179" s="18"/>
    </row>
    <row r="180" spans="1:8" ht="56.25">
      <c r="A180" s="37"/>
      <c r="B180" s="38"/>
      <c r="C180" s="37">
        <v>2339</v>
      </c>
      <c r="D180" s="39" t="s">
        <v>65</v>
      </c>
      <c r="E180" s="90">
        <v>3622296</v>
      </c>
      <c r="F180" s="90">
        <v>3621906</v>
      </c>
      <c r="G180" s="93">
        <f t="shared" si="4"/>
        <v>1</v>
      </c>
      <c r="H180" s="18"/>
    </row>
    <row r="181" spans="1:8" s="5" customFormat="1" ht="21" customHeight="1">
      <c r="A181" s="29"/>
      <c r="B181" s="30"/>
      <c r="C181" s="29"/>
      <c r="D181" s="31" t="s">
        <v>92</v>
      </c>
      <c r="E181" s="32">
        <f>E8+E15+E29+E38+E47+E72+E111+E117+E85+E167+E67+E154+E106+E18+E62</f>
        <v>51953507</v>
      </c>
      <c r="F181" s="32">
        <f>SUM(F8+F15+F18+F29+F38+F47+F62+F72+F85+F106+F111+F117+F154+F167+F67)</f>
        <v>53438941</v>
      </c>
      <c r="G181" s="93">
        <f t="shared" si="4"/>
        <v>1.029</v>
      </c>
      <c r="H181" s="18"/>
    </row>
    <row r="182" spans="5:7" ht="12.75">
      <c r="E182" s="17"/>
      <c r="F182" s="17"/>
      <c r="G182" s="19"/>
    </row>
    <row r="192" spans="6:7" ht="12.75">
      <c r="F192" s="1" t="s">
        <v>71</v>
      </c>
      <c r="G192" s="20" t="s">
        <v>71</v>
      </c>
    </row>
  </sheetData>
  <printOptions/>
  <pageMargins left="0.75" right="0.75" top="1" bottom="1" header="0.5" footer="0.5"/>
  <pageSetup firstPageNumber="1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2007-03-06T11:08:29Z</cp:lastPrinted>
  <dcterms:created xsi:type="dcterms:W3CDTF">2000-10-24T20:52:35Z</dcterms:created>
  <dcterms:modified xsi:type="dcterms:W3CDTF">2007-03-06T11:08:32Z</dcterms:modified>
  <cp:category/>
  <cp:version/>
  <cp:contentType/>
  <cp:contentStatus/>
</cp:coreProperties>
</file>